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bookViews>
    <workbookView xWindow="65416" yWindow="65416" windowWidth="29040" windowHeight="15840" activeTab="0"/>
  </bookViews>
  <sheets>
    <sheet name="Rekapitulace stavby" sheetId="1" r:id="rId1"/>
    <sheet name="D.1.1a - Architektonicko ..." sheetId="2" r:id="rId2"/>
    <sheet name="D.1.1b - Architektonicko ..." sheetId="3" r:id="rId3"/>
    <sheet name="D.1-01.4.1 - Zařízení vzd..." sheetId="4" r:id="rId4"/>
    <sheet name="D.1-01.4.2 - Zařízení pro..." sheetId="5" r:id="rId5"/>
    <sheet name="D.1-01.4.3 - Zařízení zdr..." sheetId="6" r:id="rId6"/>
    <sheet name="D.1-01.4.4 - Zařízení sil..." sheetId="7" r:id="rId7"/>
    <sheet name="D.1-01.4.5 - Zařízení sla..." sheetId="8" r:id="rId8"/>
    <sheet name="D.1-01.5 - Vybavení inter..." sheetId="9" r:id="rId9"/>
    <sheet name="D.1-01.6 - Vybavení fitness" sheetId="10" r:id="rId10"/>
    <sheet name="99 - Vedlejší a ostatní n..." sheetId="11" r:id="rId11"/>
    <sheet name="D.1.1a - Architektonicko ..._01" sheetId="12" r:id="rId12"/>
    <sheet name="D.1.1b - Architektonicko ..._01" sheetId="13" r:id="rId13"/>
    <sheet name="D.1-02.4.1 - Zařízení vzd..." sheetId="14" r:id="rId14"/>
    <sheet name="D.1-02.4.2 - Zařízení pro..." sheetId="15" r:id="rId15"/>
    <sheet name="D.1-02.4.3 - Zařízení zdr..." sheetId="16" r:id="rId16"/>
    <sheet name="D.1-02.4.4 - Zařízení sil..." sheetId="17" r:id="rId17"/>
    <sheet name="D.1-02.4.5 - Zařízení sla..." sheetId="18" r:id="rId18"/>
    <sheet name="D.1-02.5 - Vybavení inter..." sheetId="19" r:id="rId19"/>
    <sheet name="1 - Tropická 3,21" sheetId="20" r:id="rId20"/>
    <sheet name="2 - Ceremoniální 3,35" sheetId="21" r:id="rId21"/>
    <sheet name="3 - Pára 3,29" sheetId="22" r:id="rId22"/>
    <sheet name="4 - Technologie ochlazova..." sheetId="23" r:id="rId23"/>
    <sheet name="5 - Ledovače" sheetId="24" r:id="rId24"/>
    <sheet name="D.1-02.7 - Nerezový bazén" sheetId="25" r:id="rId25"/>
    <sheet name="99 - Vedlejší a ostatní n..._01" sheetId="26" r:id="rId26"/>
    <sheet name="Seznam figur" sheetId="27" r:id="rId27"/>
    <sheet name="Pokyny pro vyplnění" sheetId="28" r:id="rId28"/>
  </sheets>
  <definedNames>
    <definedName name="_xlnm._FilterDatabase" localSheetId="19" hidden="1">'1 - Tropická 3,21'!$C$92:$K$118</definedName>
    <definedName name="_xlnm._FilterDatabase" localSheetId="20" hidden="1">'2 - Ceremoniální 3,35'!$C$92:$K$127</definedName>
    <definedName name="_xlnm._FilterDatabase" localSheetId="21" hidden="1">'3 - Pára 3,29'!$C$92:$K$120</definedName>
    <definedName name="_xlnm._FilterDatabase" localSheetId="22" hidden="1">'4 - Technologie ochlazova...'!$C$91:$K$119</definedName>
    <definedName name="_xlnm._FilterDatabase" localSheetId="23" hidden="1">'5 - Ledovače'!$C$91:$K$100</definedName>
    <definedName name="_xlnm._FilterDatabase" localSheetId="10" hidden="1">'99 - Vedlejší a ostatní n...'!$C$88:$K$102</definedName>
    <definedName name="_xlnm._FilterDatabase" localSheetId="25" hidden="1">'99 - Vedlejší a ostatní n..._01'!$C$88:$K$102</definedName>
    <definedName name="_xlnm._FilterDatabase" localSheetId="1" hidden="1">'D.1.1a - Architektonicko ...'!$C$107:$K$413</definedName>
    <definedName name="_xlnm._FilterDatabase" localSheetId="11" hidden="1">'D.1.1a - Architektonicko ..._01'!$C$109:$K$554</definedName>
    <definedName name="_xlnm._FilterDatabase" localSheetId="2" hidden="1">'D.1.1b - Architektonicko ...'!$C$110:$K$747</definedName>
    <definedName name="_xlnm._FilterDatabase" localSheetId="12" hidden="1">'D.1.1b - Architektonicko ..._01'!$C$116:$K$1273</definedName>
    <definedName name="_xlnm._FilterDatabase" localSheetId="3" hidden="1">'D.1-01.4.1 - Zařízení vzd...'!$C$99:$K$176</definedName>
    <definedName name="_xlnm._FilterDatabase" localSheetId="4" hidden="1">'D.1-01.4.2 - Zařízení pro...'!$C$95:$K$143</definedName>
    <definedName name="_xlnm._FilterDatabase" localSheetId="5" hidden="1">'D.1-01.4.3 - Zařízení zdr...'!$C$95:$K$335</definedName>
    <definedName name="_xlnm._FilterDatabase" localSheetId="6" hidden="1">'D.1-01.4.4 - Zařízení sil...'!$C$96:$K$161</definedName>
    <definedName name="_xlnm._FilterDatabase" localSheetId="7" hidden="1">'D.1-01.4.5 - Zařízení sla...'!$C$97:$K$161</definedName>
    <definedName name="_xlnm._FilterDatabase" localSheetId="8" hidden="1">'D.1-01.5 - Vybavení inter...'!$C$86:$K$109</definedName>
    <definedName name="_xlnm._FilterDatabase" localSheetId="9" hidden="1">'D.1-01.6 - Vybavení fitness'!$C$86:$K$90</definedName>
    <definedName name="_xlnm._FilterDatabase" localSheetId="13" hidden="1">'D.1-02.4.1 - Zařízení vzd...'!$C$97:$K$165</definedName>
    <definedName name="_xlnm._FilterDatabase" localSheetId="14" hidden="1">'D.1-02.4.2 - Zařízení pro...'!$C$95:$K$123</definedName>
    <definedName name="_xlnm._FilterDatabase" localSheetId="15" hidden="1">'D.1-02.4.3 - Zařízení zdr...'!$C$102:$K$492</definedName>
    <definedName name="_xlnm._FilterDatabase" localSheetId="16" hidden="1">'D.1-02.4.4 - Zařízení sil...'!$C$100:$K$236</definedName>
    <definedName name="_xlnm._FilterDatabase" localSheetId="17" hidden="1">'D.1-02.4.5 - Zařízení sla...'!$C$98:$K$180</definedName>
    <definedName name="_xlnm._FilterDatabase" localSheetId="18" hidden="1">'D.1-02.5 - Vybavení inter...'!$C$86:$K$131</definedName>
    <definedName name="_xlnm._FilterDatabase" localSheetId="24" hidden="1">'D.1-02.7 - Nerezový bazén'!$C$89:$K$127</definedName>
    <definedName name="_xlnm.Print_Area" localSheetId="19">'1 - Tropická 3,21'!$C$4:$J$43,'1 - Tropická 3,21'!$C$49:$J$70,'1 - Tropická 3,21'!$C$76:$K$118</definedName>
    <definedName name="_xlnm.Print_Area" localSheetId="20">'2 - Ceremoniální 3,35'!$C$4:$J$43,'2 - Ceremoniální 3,35'!$C$49:$J$70,'2 - Ceremoniální 3,35'!$C$76:$K$127</definedName>
    <definedName name="_xlnm.Print_Area" localSheetId="21">'3 - Pára 3,29'!$C$4:$J$43,'3 - Pára 3,29'!$C$49:$J$70,'3 - Pára 3,29'!$C$76:$K$120</definedName>
    <definedName name="_xlnm.Print_Area" localSheetId="22">'4 - Technologie ochlazova...'!$C$4:$J$43,'4 - Technologie ochlazova...'!$C$49:$J$69,'4 - Technologie ochlazova...'!$C$75:$K$119</definedName>
    <definedName name="_xlnm.Print_Area" localSheetId="23">'5 - Ledovače'!$C$4:$J$43,'5 - Ledovače'!$C$49:$J$69,'5 - Ledovače'!$C$75:$K$100</definedName>
    <definedName name="_xlnm.Print_Area" localSheetId="10">'99 - Vedlejší a ostatní n...'!$C$4:$J$41,'99 - Vedlejší a ostatní n...'!$C$47:$J$68,'99 - Vedlejší a ostatní n...'!$C$74:$K$102</definedName>
    <definedName name="_xlnm.Print_Area" localSheetId="25">'99 - Vedlejší a ostatní n..._01'!$C$4:$J$41,'99 - Vedlejší a ostatní n..._01'!$C$47:$J$68,'99 - Vedlejší a ostatní n..._01'!$C$74:$K$102</definedName>
    <definedName name="_xlnm.Print_Area" localSheetId="1">'D.1.1a - Architektonicko ...'!$C$4:$J$43,'D.1.1a - Architektonicko ...'!$C$49:$J$85,'D.1.1a - Architektonicko ...'!$C$91:$K$413</definedName>
    <definedName name="_xlnm.Print_Area" localSheetId="11">'D.1.1a - Architektonicko ..._01'!$C$4:$J$43,'D.1.1a - Architektonicko ..._01'!$C$49:$J$87,'D.1.1a - Architektonicko ..._01'!$C$93:$K$554</definedName>
    <definedName name="_xlnm.Print_Area" localSheetId="2">'D.1.1b - Architektonicko ...'!$C$4:$J$43,'D.1.1b - Architektonicko ...'!$C$49:$J$88,'D.1.1b - Architektonicko ...'!$C$94:$K$747</definedName>
    <definedName name="_xlnm.Print_Area" localSheetId="12">'D.1.1b - Architektonicko ..._01'!$C$4:$J$43,'D.1.1b - Architektonicko ..._01'!$C$49:$J$94,'D.1.1b - Architektonicko ..._01'!$C$100:$K$1273</definedName>
    <definedName name="_xlnm.Print_Area" localSheetId="3">'D.1-01.4.1 - Zařízení vzd...'!$C$4:$J$43,'D.1-01.4.1 - Zařízení vzd...'!$C$49:$J$77,'D.1-01.4.1 - Zařízení vzd...'!$C$83:$K$176</definedName>
    <definedName name="_xlnm.Print_Area" localSheetId="4">'D.1-01.4.2 - Zařízení pro...'!$C$4:$J$43,'D.1-01.4.2 - Zařízení pro...'!$C$49:$J$73,'D.1-01.4.2 - Zařízení pro...'!$C$79:$K$143</definedName>
    <definedName name="_xlnm.Print_Area" localSheetId="5">'D.1-01.4.3 - Zařízení zdr...'!$C$4:$J$43,'D.1-01.4.3 - Zařízení zdr...'!$C$49:$J$73,'D.1-01.4.3 - Zařízení zdr...'!$C$79:$K$335</definedName>
    <definedName name="_xlnm.Print_Area" localSheetId="6">'D.1-01.4.4 - Zařízení sil...'!$C$4:$J$43,'D.1-01.4.4 - Zařízení sil...'!$C$49:$J$74,'D.1-01.4.4 - Zařízení sil...'!$C$80:$K$161</definedName>
    <definedName name="_xlnm.Print_Area" localSheetId="7">'D.1-01.4.5 - Zařízení sla...'!$C$4:$J$43,'D.1-01.4.5 - Zařízení sla...'!$C$49:$J$75,'D.1-01.4.5 - Zařízení sla...'!$C$81:$K$161</definedName>
    <definedName name="_xlnm.Print_Area" localSheetId="8">'D.1-01.5 - Vybavení inter...'!$C$4:$J$41,'D.1-01.5 - Vybavení inter...'!$C$47:$J$66,'D.1-01.5 - Vybavení inter...'!$C$72:$K$109</definedName>
    <definedName name="_xlnm.Print_Area" localSheetId="9">'D.1-01.6 - Vybavení fitness'!$C$4:$J$41,'D.1-01.6 - Vybavení fitness'!$C$47:$J$66,'D.1-01.6 - Vybavení fitness'!$C$72:$K$90</definedName>
    <definedName name="_xlnm.Print_Area" localSheetId="13">'D.1-02.4.1 - Zařízení vzd...'!$C$4:$J$43,'D.1-02.4.1 - Zařízení vzd...'!$C$49:$J$75,'D.1-02.4.1 - Zařízení vzd...'!$C$81:$K$165</definedName>
    <definedName name="_xlnm.Print_Area" localSheetId="14">'D.1-02.4.2 - Zařízení pro...'!$C$4:$J$43,'D.1-02.4.2 - Zařízení pro...'!$C$49:$J$73,'D.1-02.4.2 - Zařízení pro...'!$C$79:$K$123</definedName>
    <definedName name="_xlnm.Print_Area" localSheetId="15">'D.1-02.4.3 - Zařízení zdr...'!$C$4:$J$43,'D.1-02.4.3 - Zařízení zdr...'!$C$49:$J$80,'D.1-02.4.3 - Zařízení zdr...'!$C$86:$K$492</definedName>
    <definedName name="_xlnm.Print_Area" localSheetId="16">'D.1-02.4.4 - Zařízení sil...'!$C$4:$J$43,'D.1-02.4.4 - Zařízení sil...'!$C$49:$J$78,'D.1-02.4.4 - Zařízení sil...'!$C$84:$K$236</definedName>
    <definedName name="_xlnm.Print_Area" localSheetId="17">'D.1-02.4.5 - Zařízení sla...'!$C$4:$J$43,'D.1-02.4.5 - Zařízení sla...'!$C$49:$J$76,'D.1-02.4.5 - Zařízení sla...'!$C$82:$K$180</definedName>
    <definedName name="_xlnm.Print_Area" localSheetId="18">'D.1-02.5 - Vybavení inter...'!$C$4:$J$41,'D.1-02.5 - Vybavení inter...'!$C$47:$J$66,'D.1-02.5 - Vybavení inter...'!$C$72:$K$131</definedName>
    <definedName name="_xlnm.Print_Area" localSheetId="24">'D.1-02.7 - Nerezový bazén'!$C$4:$J$41,'D.1-02.7 - Nerezový bazén'!$C$47:$J$69,'D.1-02.7 - Nerezový bazén'!$C$75:$K$127</definedName>
    <definedName name="_xlnm.Print_Area" localSheetId="27">'Pokyny pro vyplnění'!$B$2:$K$71,'Pokyny pro vyplnění'!$B$74:$K$118,'Pokyny pro vyplnění'!$B$121:$K$161,'Pokyny pro vyplnění'!$B$164:$K$218</definedName>
    <definedName name="_xlnm.Print_Area" localSheetId="0">'Rekapitulace stavby'!$D$4:$AO$36,'Rekapitulace stavby'!$C$42:$AQ$87</definedName>
    <definedName name="_xlnm.Print_Area" localSheetId="26">'Seznam figur'!$C$4:$G$410</definedName>
    <definedName name="_xlnm.Print_Titles" localSheetId="0">'Rekapitulace stavby'!$52:$52</definedName>
    <definedName name="_xlnm.Print_Titles" localSheetId="1">'D.1.1a - Architektonicko ...'!$107:$107</definedName>
    <definedName name="_xlnm.Print_Titles" localSheetId="2">'D.1.1b - Architektonicko ...'!$110:$110</definedName>
    <definedName name="_xlnm.Print_Titles" localSheetId="3">'D.1-01.4.1 - Zařízení vzd...'!$99:$99</definedName>
    <definedName name="_xlnm.Print_Titles" localSheetId="4">'D.1-01.4.2 - Zařízení pro...'!$95:$95</definedName>
    <definedName name="_xlnm.Print_Titles" localSheetId="5">'D.1-01.4.3 - Zařízení zdr...'!$95:$95</definedName>
    <definedName name="_xlnm.Print_Titles" localSheetId="6">'D.1-01.4.4 - Zařízení sil...'!$96:$96</definedName>
    <definedName name="_xlnm.Print_Titles" localSheetId="7">'D.1-01.4.5 - Zařízení sla...'!$97:$97</definedName>
    <definedName name="_xlnm.Print_Titles" localSheetId="8">'D.1-01.5 - Vybavení inter...'!$86:$86</definedName>
    <definedName name="_xlnm.Print_Titles" localSheetId="9">'D.1-01.6 - Vybavení fitness'!$86:$86</definedName>
    <definedName name="_xlnm.Print_Titles" localSheetId="10">'99 - Vedlejší a ostatní n...'!$88:$88</definedName>
    <definedName name="_xlnm.Print_Titles" localSheetId="11">'D.1.1a - Architektonicko ..._01'!$109:$109</definedName>
    <definedName name="_xlnm.Print_Titles" localSheetId="12">'D.1.1b - Architektonicko ..._01'!$116:$116</definedName>
    <definedName name="_xlnm.Print_Titles" localSheetId="13">'D.1-02.4.1 - Zařízení vzd...'!$97:$97</definedName>
    <definedName name="_xlnm.Print_Titles" localSheetId="14">'D.1-02.4.2 - Zařízení pro...'!$95:$95</definedName>
    <definedName name="_xlnm.Print_Titles" localSheetId="15">'D.1-02.4.3 - Zařízení zdr...'!$102:$102</definedName>
    <definedName name="_xlnm.Print_Titles" localSheetId="16">'D.1-02.4.4 - Zařízení sil...'!$100:$100</definedName>
    <definedName name="_xlnm.Print_Titles" localSheetId="17">'D.1-02.4.5 - Zařízení sla...'!$98:$98</definedName>
    <definedName name="_xlnm.Print_Titles" localSheetId="18">'D.1-02.5 - Vybavení inter...'!$86:$86</definedName>
    <definedName name="_xlnm.Print_Titles" localSheetId="22">'4 - Technologie ochlazova...'!$91:$91</definedName>
    <definedName name="_xlnm.Print_Titles" localSheetId="23">'5 - Ledovače'!$91:$91</definedName>
    <definedName name="_xlnm.Print_Titles" localSheetId="24">'D.1-02.7 - Nerezový bazén'!$89:$89</definedName>
    <definedName name="_xlnm.Print_Titles" localSheetId="25">'99 - Vedlejší a ostatní n..._01'!$88:$88</definedName>
    <definedName name="_xlnm.Print_Titles" localSheetId="26">'Seznam figur'!$9:$9</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<sst xmlns="http://schemas.openxmlformats.org/spreadsheetml/2006/main" count="46134" uniqueCount="5103">
  <si>
    <t>Export Komplet</t>
  </si>
  <si>
    <t>VZ</t>
  </si>
  <si>
    <t>2.0</t>
  </si>
  <si>
    <t>ZAMOK</t>
  </si>
  <si>
    <t>False</t>
  </si>
  <si>
    <t>{4da21e9a-13a4-4a06-95ff-7c57be08a8f2}</t>
  </si>
  <si>
    <t>0,01</t>
  </si>
  <si>
    <t>21</t>
  </si>
  <si>
    <t>15</t>
  </si>
  <si>
    <t>REKAPITULACE STAVBY</t>
  </si>
  <si>
    <t>v ---  níže se nacházejí doplnkové a pomocné údaje k sestavám  --- v</t>
  </si>
  <si>
    <t>Návod na vyplnění</t>
  </si>
  <si>
    <t>0,001</t>
  </si>
  <si>
    <t>Kód:</t>
  </si>
  <si>
    <t>S-23-016</t>
  </si>
  <si>
    <t>Měnit lze pouze buňky se žlutým podbarvením!
1) v Rekapitulaci stavby vyplňte údaje o Uchazeči (přenesou se do ostatních sestav i v jiných listech)
2) na vybraných listech vyplňte v sestavě Soupis prací ceny u položek</t>
  </si>
  <si>
    <t>Stavba:</t>
  </si>
  <si>
    <t>AREÁL KLÍŠE, ÚSTÍ NAD LABEM – WELLNESS A FITNESS</t>
  </si>
  <si>
    <t>KSO:</t>
  </si>
  <si>
    <t/>
  </si>
  <si>
    <t>CC-CZ:</t>
  </si>
  <si>
    <t>Místo:</t>
  </si>
  <si>
    <t>ÚSTÍ NAD LABEM</t>
  </si>
  <si>
    <t>Datum:</t>
  </si>
  <si>
    <t>14. 11. 2023</t>
  </si>
  <si>
    <t>Zadavatel:</t>
  </si>
  <si>
    <t>IČ:</t>
  </si>
  <si>
    <t>71238301</t>
  </si>
  <si>
    <t>Městské služby Ústí nad Labem p.o.</t>
  </si>
  <si>
    <t>DIČ:</t>
  </si>
  <si>
    <t>CZ71238301</t>
  </si>
  <si>
    <t>Uchazeč:</t>
  </si>
  <si>
    <t>Vyplň údaj</t>
  </si>
  <si>
    <t>Projektant:</t>
  </si>
  <si>
    <t>27305350</t>
  </si>
  <si>
    <t>Specta s.r.o.</t>
  </si>
  <si>
    <t>CZ27305350</t>
  </si>
  <si>
    <t>True</t>
  </si>
  <si>
    <t>Zpracovatel:</t>
  </si>
  <si>
    <t>Poznámka:</t>
  </si>
  <si>
    <t>Soupis prací je sestaven za využití položek Cenové soustavy ÚRS - CÚ 2023/II. Cenové a technické podmínky položek Cenové soustavy ÚRS, které nejsou uvedeny v soupisu prací (tzv. úvodní části katalogů) jsou neomezeně dálkově k dispozici na www.cs-urs.cz. Položky soupisu prací, které nemají ve sloupci "Cenová soustava" uveden žádný údaj, nepochází z Cenové soustavy ÚRS. Jejich cena je stanovena zpracovatelem rozpočtu na základě zkušeností s cenou prací obdobného charakteru a vychází z charakteru obdobných prací, které jsou v ceníku  ÚRS uvedeny.  Pokud je v zadávací dokumentaci, PD nebo v soupisu prací použit nějaký přímý či nepřímý odkaz na dodavatele nebo výrobky, nebo na patenty na vynálezy, užitné vzory, průmyslové vzory, ochranné známky nebo označení původu, zadavatel tímto výslovně umožňuje pro plnění této veřejné zakázky použít i jiné rovnocenné řešení.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</si>
  <si>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</si>
  <si>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</si>
  <si>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</si>
  <si>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</si>
  <si>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</si>
  <si>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</si>
  <si>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</si>
  <si>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</si>
  <si>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</si>
  <si>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</si>
  <si>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</si>
  <si>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</si>
  <si>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</si>
  <si>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</si>
  <si>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</si>
  <si>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</si>
  <si>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</si>
  <si>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</si>
  <si>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</si>
  <si>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</si>
  <si>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</si>
  <si>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</si>
  <si>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</si>
  <si>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</si>
  <si>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</si>
  <si>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</si>
  <si>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</si>
  <si>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</si>
  <si>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</si>
  <si>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</si>
  <si>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</si>
  <si>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</si>
  <si>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</si>
  <si>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</si>
  <si>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</si>
  <si>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</si>
  <si>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</si>
  <si>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</si>
  <si>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D.1-01</t>
  </si>
  <si>
    <t>SO 01 – FITNESS</t>
  </si>
  <si>
    <t>STA</t>
  </si>
  <si>
    <t>1</t>
  </si>
  <si>
    <t>{31d4c823-89a5-4df6-aef6-e2223e34ff34}</t>
  </si>
  <si>
    <t>2</t>
  </si>
  <si>
    <t>D.1.1</t>
  </si>
  <si>
    <t>Architektonicko stavební řešení</t>
  </si>
  <si>
    <t>Soupis</t>
  </si>
  <si>
    <t>{d5199d47-b0a8-4370-b0dd-c3a9fb6fe6c8}</t>
  </si>
  <si>
    <t>/</t>
  </si>
  <si>
    <t>D.1.1a</t>
  </si>
  <si>
    <t>Architektonicko stavební řešení - Bourací práce</t>
  </si>
  <si>
    <t>3</t>
  </si>
  <si>
    <t>{54febd0e-1045-4c2e-ae36-c001fea7281a}</t>
  </si>
  <si>
    <t>D.1.1b</t>
  </si>
  <si>
    <t>Architektonicko stavební řešení - Stavební úpravy</t>
  </si>
  <si>
    <t>{5a116c43-c2a8-4759-9e63-6dbfa80d2211}</t>
  </si>
  <si>
    <t>D.1-01.4</t>
  </si>
  <si>
    <t>Technika prostředí staveb</t>
  </si>
  <si>
    <t>{1e794c55-820a-498e-9be6-e2f54abd34ec}</t>
  </si>
  <si>
    <t>D.1-01.4.1</t>
  </si>
  <si>
    <t>Zařízení vzduchotechniky a klimatizace</t>
  </si>
  <si>
    <t>{7ea3c6e2-06f5-4a08-94cb-76659abc615e}</t>
  </si>
  <si>
    <t>D.1-01.4.2</t>
  </si>
  <si>
    <t>Zařízení pro vytápění</t>
  </si>
  <si>
    <t>{94880c5e-a109-49c6-91d6-89612202234a}</t>
  </si>
  <si>
    <t>D.1-01.4.3</t>
  </si>
  <si>
    <t>Zařízení zdravotně-technických instalací</t>
  </si>
  <si>
    <t>{8cbcf65d-e035-4532-b687-71499c894eef}</t>
  </si>
  <si>
    <t>D.1-01.4.4</t>
  </si>
  <si>
    <t>Zařízení silnoproudé elektrotechniky vč. bleskosvodů</t>
  </si>
  <si>
    <t>{2a958be6-ff7a-478a-bed8-dbfcc3d163b6}</t>
  </si>
  <si>
    <t>D.1-01.4.5</t>
  </si>
  <si>
    <t>Zařízení slaboproudé elektrotechniky vč. EPS</t>
  </si>
  <si>
    <t>{0645e89a-5f1f-4e33-a80a-7efc7c76fd44}</t>
  </si>
  <si>
    <t>D.1-01.5</t>
  </si>
  <si>
    <t>Vybavení interiéru</t>
  </si>
  <si>
    <t>{97301e02-f3e9-44ed-a021-744b6efdd3c3}</t>
  </si>
  <si>
    <t>D.1-01.6</t>
  </si>
  <si>
    <t>Vybavení fitness</t>
  </si>
  <si>
    <t>{4e308d0d-4b37-4b82-8f84-1a61501592d9}</t>
  </si>
  <si>
    <t>99</t>
  </si>
  <si>
    <t>Vedlejší a ostatní náklady</t>
  </si>
  <si>
    <t>{62e85617-2d1e-48f2-a217-090841e3a0ee}</t>
  </si>
  <si>
    <t>D.1-02</t>
  </si>
  <si>
    <t>SO 02 – SAUNY</t>
  </si>
  <si>
    <t>{a194ace2-bcb6-4e3a-9b1f-cbf7cb67cb48}</t>
  </si>
  <si>
    <t>{2c303dfc-0abd-4b46-963a-c6db5f63e808}</t>
  </si>
  <si>
    <t>{05c9ed67-32f8-4bad-b4d2-300df99e3569}</t>
  </si>
  <si>
    <t>{0e1e0855-3b37-494c-b9ce-7961baf6d9ae}</t>
  </si>
  <si>
    <t>D.1-02.4</t>
  </si>
  <si>
    <t>{1aad2344-94fb-4c2f-953d-b66f2ee4f427}</t>
  </si>
  <si>
    <t>D.1-02.4.1</t>
  </si>
  <si>
    <t>{d8bae13b-e369-43d2-b06c-6454c89a090d}</t>
  </si>
  <si>
    <t>D.1-02.4.2</t>
  </si>
  <si>
    <t>{0e8f5395-dc2b-4c05-89d1-933cb608c0e0}</t>
  </si>
  <si>
    <t>D.1-02.4.3</t>
  </si>
  <si>
    <t>{760cd19f-7633-4fb9-bdd9-eb8d49c7c92b}</t>
  </si>
  <si>
    <t>D.1-02.4.4</t>
  </si>
  <si>
    <t>{8063f466-96f7-41a5-b406-c6d1149ad49a}</t>
  </si>
  <si>
    <t>D.1-02.4.5</t>
  </si>
  <si>
    <t>{ac657c24-5b38-4943-9daa-0f2b22a89f50}</t>
  </si>
  <si>
    <t>D.1-02.5</t>
  </si>
  <si>
    <t>{3d5868a3-5a06-4f29-a739-38e11f0a3db8}</t>
  </si>
  <si>
    <t>D.1-02.6</t>
  </si>
  <si>
    <t>Wellness a technologie ochlazovacího bazénu</t>
  </si>
  <si>
    <t>{5b6b6181-6d17-4071-803d-74c3a4a09be8}</t>
  </si>
  <si>
    <t>Tropická 3,21</t>
  </si>
  <si>
    <t>{02ec1185-52f7-4159-b589-9cb983f96a50}</t>
  </si>
  <si>
    <t>Ceremoniální 3,35</t>
  </si>
  <si>
    <t>{1b2dfcef-b5bb-4b32-838d-f03391af3fc8}</t>
  </si>
  <si>
    <t>Pára 3,29</t>
  </si>
  <si>
    <t>{3d56f37b-5e51-462d-bfea-0354dfe769c5}</t>
  </si>
  <si>
    <t>4</t>
  </si>
  <si>
    <t>Technologie ochlazovacího bazén</t>
  </si>
  <si>
    <t>{0a73df82-6e6a-4b2a-8905-c3dabb867155}</t>
  </si>
  <si>
    <t>5</t>
  </si>
  <si>
    <t>Ledovače</t>
  </si>
  <si>
    <t>{648234df-c373-4230-98a2-82d9b60460ef}</t>
  </si>
  <si>
    <t>D.1-02.7</t>
  </si>
  <si>
    <t>Nerezový bazén</t>
  </si>
  <si>
    <t>{c8bcded3-c54b-4a43-9c90-bb57febf6e21}</t>
  </si>
  <si>
    <t>{b1997740-9cfe-452b-92e4-798e1f6f7b2b}</t>
  </si>
  <si>
    <t>KRYCÍ LIST SOUPISU PRACÍ</t>
  </si>
  <si>
    <t>Objekt:</t>
  </si>
  <si>
    <t>D.1-01 - SO 01 – FITNESS</t>
  </si>
  <si>
    <t>Soupis:</t>
  </si>
  <si>
    <t>D.1.1 - Architektonicko stavební řešení</t>
  </si>
  <si>
    <t>Úroveň 3:</t>
  </si>
  <si>
    <t>D.1.1a - Architektonicko stavební řešení - Bourací práce</t>
  </si>
  <si>
    <t>REKAPITULACE ČLENĚNÍ SOUPISU PRACÍ</t>
  </si>
  <si>
    <t>Kód dílu - Popis</t>
  </si>
  <si>
    <t>Cena celkem [CZK]</t>
  </si>
  <si>
    <t>-1</t>
  </si>
  <si>
    <t>HSV - Práce a dodávky HSV</t>
  </si>
  <si>
    <t xml:space="preserve">    3 - Svislé a kompletní konstrukce</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</si>
  <si>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</si>
  <si>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</si>
  <si>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</si>
  <si>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</si>
  <si>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</si>
  <si>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</si>
  <si>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</si>
  <si>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</si>
  <si>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</si>
  <si>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763 - Konstrukce suché výstavby</t>
  </si>
  <si>
    <t xml:space="preserve">    766 - Konstrukce truhlářské</t>
  </si>
  <si>
    <t xml:space="preserve">    771 - Podlahy z dlaždic</t>
  </si>
  <si>
    <t xml:space="preserve">    776 - Podlahy povlakové</t>
  </si>
  <si>
    <t xml:space="preserve">    781 - Dokončovací práce - obklady</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</si>
  <si>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</si>
  <si>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</si>
  <si>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</si>
  <si>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</si>
  <si>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</si>
  <si>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</si>
  <si>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</si>
  <si>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</si>
  <si>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</si>
  <si>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</si>
  <si>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</si>
  <si>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</si>
  <si>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</si>
  <si>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</si>
  <si>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</si>
  <si>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</si>
  <si>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</si>
  <si>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</si>
  <si>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</si>
  <si>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317944321</t>
  </si>
  <si>
    <t>Válcované nosníky dodatečně osazované do připravených otvorů bez zazdění hlav do č. 12</t>
  </si>
  <si>
    <t>t</t>
  </si>
  <si>
    <t>CS ÚRS 2023 02</t>
  </si>
  <si>
    <t>874131875</t>
  </si>
  <si>
    <t>Online PSC</t>
  </si>
  <si>
    <t>https://podminky.urs.cz/item/CS_URS_2023_02/317944321</t>
  </si>
  <si>
    <t>VV</t>
  </si>
  <si>
    <t>"L60/60/6"</t>
  </si>
  <si>
    <t>"m.č. B25"  2*1,2*5,42/1000+4*0,75*5,42/1000</t>
  </si>
  <si>
    <t>"m.č. 1S06"  2*1,2*5,42/1000</t>
  </si>
  <si>
    <t>"m.č. 1S07"  2*1,2*5,42/1000</t>
  </si>
  <si>
    <t>"m.č. 1S18"  2*1,2*5,42/1000</t>
  </si>
  <si>
    <t>"I100"</t>
  </si>
  <si>
    <t>"m.č. B28"  3*0,8*8,34/1000</t>
  </si>
  <si>
    <t>Součet</t>
  </si>
  <si>
    <t>9</t>
  </si>
  <si>
    <t>Ostatní konstrukce a práce, bourání</t>
  </si>
  <si>
    <t>919735111</t>
  </si>
  <si>
    <t>Řezání stávajícího živičného krytu nebo podkladu hloubky do 50 mm</t>
  </si>
  <si>
    <t>m</t>
  </si>
  <si>
    <t>1299069825</t>
  </si>
  <si>
    <t>https://podminky.urs.cz/item/CS_URS_2023_02/919735111</t>
  </si>
  <si>
    <t>"bourací práce"</t>
  </si>
  <si>
    <t>"m.č. 1S03"   1,0*3</t>
  </si>
  <si>
    <t>"m.č. 1S06"   1,95+0,9</t>
  </si>
  <si>
    <t>"m.č. 1S07"   2,1+1,1</t>
  </si>
  <si>
    <t>949101111</t>
  </si>
  <si>
    <t>Lešení pomocné pracovní pro objekty pozemních staveb pro zatížení do 150 kg/m2, o výšce lešeňové podlahy do 1,9 m</t>
  </si>
  <si>
    <t>m2</t>
  </si>
  <si>
    <t>-1090893241</t>
  </si>
  <si>
    <t>https://podminky.urs.cz/item/CS_URS_2023_02/949101111</t>
  </si>
  <si>
    <t>"Bourací práce"</t>
  </si>
  <si>
    <t>"dle plochy dotčených prostor"     192,75+28,92+12,39+12,98+7,92+7,95+21,16+64,35+11,87+11,46+18,81+3,38+3,69+17,42+21,32</t>
  </si>
  <si>
    <t>962031133</t>
  </si>
  <si>
    <t>Bourání příček z cihel, tvárnic nebo příčkovek z cihel pálených, plných nebo dutých na maltu vápennou nebo vápenocementovou, tl. do 150 mm</t>
  </si>
  <si>
    <t>-1800756455</t>
  </si>
  <si>
    <t>https://podminky.urs.cz/item/CS_URS_2023_02/962031133</t>
  </si>
  <si>
    <t>"m.č.1S15"            (1,7*2,93)-(0,9*2,05)+(2,7*2,93)</t>
  </si>
  <si>
    <t>"m.č. 1S16 a 1S17"           (3,9*2,93)+(2,05*2,93)*2-(0,8*2,05)*2</t>
  </si>
  <si>
    <t>"m.č. 1S18"               (4,29*2,93)-(1,1*2,05)</t>
  </si>
  <si>
    <t>"m.č. B24"               (2,7*2,7)-(0,9*2,05)</t>
  </si>
  <si>
    <t>962032432</t>
  </si>
  <si>
    <t>Bourání zdiva nadzákladového z cihel nebo tvárnic z dutých cihel nebo tvárnic pálených nebo nepálených, na maltu vápennou nebo vápenocementovou, objemu přes 1 m3</t>
  </si>
  <si>
    <t>m3</t>
  </si>
  <si>
    <t>-2041500045</t>
  </si>
  <si>
    <t>https://podminky.urs.cz/item/CS_URS_2023_02/962032432</t>
  </si>
  <si>
    <t>"m.č. B22, B23, B24"       (9,15+4,46*2+2,1)*2,7*0,2-(0,9*2,05*0,2)*4</t>
  </si>
  <si>
    <t>6</t>
  </si>
  <si>
    <t>965042131</t>
  </si>
  <si>
    <t>Bourání mazanin betonových nebo z litého asfaltu tl. do 100 mm, plochy do 4 m2</t>
  </si>
  <si>
    <t>1361046471</t>
  </si>
  <si>
    <t>https://podminky.urs.cz/item/CS_URS_2023_02/965042131</t>
  </si>
  <si>
    <t>"m.č. 1S03"   1,0*1,0*0,045</t>
  </si>
  <si>
    <t>"m.č. 1S06"   1,95*0,9*0,045</t>
  </si>
  <si>
    <t>"m.č. 1S07"   2,1*1,1*0,045</t>
  </si>
  <si>
    <t>7</t>
  </si>
  <si>
    <t>965042241</t>
  </si>
  <si>
    <t>Bourání mazanin betonových nebo z litého asfaltu tl. přes 100 mm, plochy přes 4 m2</t>
  </si>
  <si>
    <t>-1160631884</t>
  </si>
  <si>
    <t>https://podminky.urs.cz/item/CS_URS_2023_02/965042241</t>
  </si>
  <si>
    <t>"m.č. 1S05"   1,85*1,46*0,1+2,2*1,95*0,2+3,48*2,1*0,3+2,53*1,94*0,4</t>
  </si>
  <si>
    <t>8</t>
  </si>
  <si>
    <t>965046111</t>
  </si>
  <si>
    <t>Broušení stávajících betonových podlah úběr do 3 mm</t>
  </si>
  <si>
    <t>499616338</t>
  </si>
  <si>
    <t>https://podminky.urs.cz/item/CS_URS_2023_02/965046111</t>
  </si>
  <si>
    <t>"Odstranění stěrkové hydroizolace"</t>
  </si>
  <si>
    <t>"m.č. B22"   12,39</t>
  </si>
  <si>
    <t>"m.č. B23"   12,98</t>
  </si>
  <si>
    <t>"m.č. 1S06"   1,95*2,03</t>
  </si>
  <si>
    <t>"m.č. 1S07"   2,1*1,73</t>
  </si>
  <si>
    <t>"m.č. 1S16"   3,38</t>
  </si>
  <si>
    <t>"m.č. 1S17"   3,69</t>
  </si>
  <si>
    <t>965049112</t>
  </si>
  <si>
    <t>Bourání mazanin Příplatek k cenám za bourání mazanin betonových se svařovanou sítí, tl. přes 100 mm</t>
  </si>
  <si>
    <t>1416952705</t>
  </si>
  <si>
    <t>https://podminky.urs.cz/item/CS_URS_2023_02/965049112</t>
  </si>
  <si>
    <t>10</t>
  </si>
  <si>
    <t>968072455</t>
  </si>
  <si>
    <t>Vybourání kovových rámů oken s křídly, dveřních zárubní, vrat, stěn, ostění nebo obkladů dveřních zárubní, plochy do 2 m2</t>
  </si>
  <si>
    <t>-1148528200</t>
  </si>
  <si>
    <t>https://podminky.urs.cz/item/CS_URS_2023_02/968072455</t>
  </si>
  <si>
    <t>"v m.č. B22, B23,B24"      (0,8*1,97)*5</t>
  </si>
  <si>
    <t>"v m.č. 1S15"      (0,8*1,97)*2+(0,7*1,97)*2</t>
  </si>
  <si>
    <t>"v m.č. 1S18"      (1,0*2,0)*1</t>
  </si>
  <si>
    <t>11</t>
  </si>
  <si>
    <t>971033431</t>
  </si>
  <si>
    <t>Vybourání otvorů ve zdivu základovém nebo nadzákladovém z cihel, tvárnic, příčkovek z cihel pálených na maltu vápennou nebo vápenocementovou plochy do 0,25 m2, tl. do 150 mm</t>
  </si>
  <si>
    <t>kus</t>
  </si>
  <si>
    <t>468892648</t>
  </si>
  <si>
    <t>https://podminky.urs.cz/item/CS_URS_2023_02/971033431</t>
  </si>
  <si>
    <t>"Pro VZT"</t>
  </si>
  <si>
    <t>"m.č. B25"     5</t>
  </si>
  <si>
    <t>"m.č. B27"     3</t>
  </si>
  <si>
    <t>"m.č. 1S06"     5</t>
  </si>
  <si>
    <t>"m.č. 1S14"     4</t>
  </si>
  <si>
    <t>"m.č. 1S18"    1</t>
  </si>
  <si>
    <t>12</t>
  </si>
  <si>
    <t>971033441</t>
  </si>
  <si>
    <t>Vybourání otvorů ve zdivu základovém nebo nadzákladovém z cihel, tvárnic, příčkovek z cihel pálených na maltu vápennou nebo vápenocementovou plochy do 0,25 m2, tl. do 300 mm</t>
  </si>
  <si>
    <t>-652569222</t>
  </si>
  <si>
    <t>https://podminky.urs.cz/item/CS_URS_2023_02/971033441</t>
  </si>
  <si>
    <t>"m.č. 1S04"   2</t>
  </si>
  <si>
    <t>"mezi m.č. 1S05 a 1S03"    1</t>
  </si>
  <si>
    <t>13</t>
  </si>
  <si>
    <t>971033461</t>
  </si>
  <si>
    <t>Vybourání otvorů ve zdivu základovém nebo nadzákladovém z cihel, tvárnic, příčkovek z cihel pálených na maltu vápennou nebo vápenocementovou plochy do 0,25 m2, tl. do 600 mm</t>
  </si>
  <si>
    <t>820867934</t>
  </si>
  <si>
    <t>https://podminky.urs.cz/item/CS_URS_2023_02/971033461</t>
  </si>
  <si>
    <t>"mezi m.č. B21 a ZT14"    1</t>
  </si>
  <si>
    <t>"mezi m.č. B28 a ZT14"    1</t>
  </si>
  <si>
    <t>14</t>
  </si>
  <si>
    <t>971033641</t>
  </si>
  <si>
    <t>Vybourání otvorů ve zdivu základovém nebo nadzákladovém z cihel, tvárnic, příčkovek z cihel pálených na maltu vápennou nebo vápenocementovou plochy do 4 m2, tl. do 300 mm</t>
  </si>
  <si>
    <t>2136210889</t>
  </si>
  <si>
    <t>https://podminky.urs.cz/item/CS_URS_2023_02/971033641</t>
  </si>
  <si>
    <t>"mezi m.č. B2 a B25"       0,9*2,02*0,2</t>
  </si>
  <si>
    <t>"mezi m.č. 1S05 a 1S06"       0,9*2,02*0,15</t>
  </si>
  <si>
    <t>"mezi m.č. 1S15 a 1S03"       1,7*2,93*0,25</t>
  </si>
  <si>
    <t>"mezi m.č. 1S18 a 1S03"       1,1*2,05*0,15</t>
  </si>
  <si>
    <t>974031142</t>
  </si>
  <si>
    <t>Vysekání rýh ve zdivu cihelném na maltu vápennou nebo vápenocementovou do hl. 70 mm a šířky do 70 mm</t>
  </si>
  <si>
    <t>-83657726</t>
  </si>
  <si>
    <t>https://podminky.urs.cz/item/CS_URS_2023_02/974031142</t>
  </si>
  <si>
    <t>"pro vodu"       1,7+2,2+2,3+1,5+2,1+2,2+2,2</t>
  </si>
  <si>
    <t>"pro kanalizaci"       1,7+3,0+1,5+2,2+2,2</t>
  </si>
  <si>
    <t>997</t>
  </si>
  <si>
    <t>Přesun sutě</t>
  </si>
  <si>
    <t>16</t>
  </si>
  <si>
    <t>997013151</t>
  </si>
  <si>
    <t>Vnitrostaveništní doprava suti a vybouraných hmot vodorovně do 50 m svisle s omezením mechanizace pro budovy a haly výšky do 6 m</t>
  </si>
  <si>
    <t>750866125</t>
  </si>
  <si>
    <t>https://podminky.urs.cz/item/CS_URS_2023_02/997013151</t>
  </si>
  <si>
    <t>17</t>
  </si>
  <si>
    <t>997013501</t>
  </si>
  <si>
    <t>Odvoz suti a vybouraných hmot na skládku nebo meziskládku se složením, na vzdálenost do 1 km</t>
  </si>
  <si>
    <t>2114688619</t>
  </si>
  <si>
    <t>https://podminky.urs.cz/item/CS_URS_2023_02/997013501</t>
  </si>
  <si>
    <t>18</t>
  </si>
  <si>
    <t>997013509</t>
  </si>
  <si>
    <t>Odvoz suti a vybouraných hmot na skládku nebo meziskládku se složením, na vzdálenost Příplatek k ceně za každý další i započatý 1 km přes 1 km</t>
  </si>
  <si>
    <t>2127485865</t>
  </si>
  <si>
    <t>https://podminky.urs.cz/item/CS_URS_2023_02/997013509</t>
  </si>
  <si>
    <t>73,336*5 'Přepočtené koeficientem množství</t>
  </si>
  <si>
    <t>19</t>
  </si>
  <si>
    <t>997013607</t>
  </si>
  <si>
    <t>Poplatek za uložení stavebního odpadu na skládce (skládkovné) z tašek a keramických výrobků zatříděného do Katalogu odpadů pod kódem 17 01 03</t>
  </si>
  <si>
    <t>-1333321664</t>
  </si>
  <si>
    <t>https://podminky.urs.cz/item/CS_URS_2023_02/997013607</t>
  </si>
  <si>
    <t>20</t>
  </si>
  <si>
    <t>997013609</t>
  </si>
  <si>
    <t>Poplatek za uložení stavebního odpadu na skládce (skládkovné) ze směsí nebo oddělených frakcí betonu, cihel a keramických výrobků zatříděného do Katalogu odpadů pod kódem 17 01 07</t>
  </si>
  <si>
    <t>1806623879</t>
  </si>
  <si>
    <t>https://podminky.urs.cz/item/CS_URS_2023_02/997013609</t>
  </si>
  <si>
    <t>997013631</t>
  </si>
  <si>
    <t>Poplatek za uložení stavebního odpadu na skládce (skládkovné) směsného stavebního a demoličního zatříděného do Katalogu odpadů pod kódem 17 09 04</t>
  </si>
  <si>
    <t>752915065</t>
  </si>
  <si>
    <t>https://podminky.urs.cz/item/CS_URS_2023_02/997013631</t>
  </si>
  <si>
    <t>22</t>
  </si>
  <si>
    <t>997013645</t>
  </si>
  <si>
    <t>Poplatek za uložení stavebního odpadu na skládce (skládkovné) asfaltového bez obsahu dehtu zatříděného do Katalogu odpadů pod kódem 17 03 02</t>
  </si>
  <si>
    <t>52570839</t>
  </si>
  <si>
    <t>https://podminky.urs.cz/item/CS_URS_2023_02/997013645</t>
  </si>
  <si>
    <t>23</t>
  </si>
  <si>
    <t>997013812</t>
  </si>
  <si>
    <t>Poplatek za uložení stavebního odpadu na skládce (skládkovné) z materiálů na bázi sádry zatříděného do Katalogu odpadů pod kódem 17 08 02</t>
  </si>
  <si>
    <t>179802193</t>
  </si>
  <si>
    <t>https://podminky.urs.cz/item/CS_URS_2023_02/997013812</t>
  </si>
  <si>
    <t>998</t>
  </si>
  <si>
    <t>Přesun hmot</t>
  </si>
  <si>
    <t>24</t>
  </si>
  <si>
    <t>998011001</t>
  </si>
  <si>
    <t>Přesun hmot pro budovy občanské výstavby, bydlení, výrobu a služby s nosnou svislou konstrukcí zděnou z cihel, tvárnic nebo kamene vodorovná dopravní vzdálenost do 100 m pro budovy výšky do 6 m</t>
  </si>
  <si>
    <t>215943315</t>
  </si>
  <si>
    <t>https://podminky.urs.cz/item/CS_URS_2023_02/998011001</t>
  </si>
  <si>
    <t>PSV</t>
  </si>
  <si>
    <t>Práce a dodávky PSV</t>
  </si>
  <si>
    <t>711</t>
  </si>
  <si>
    <t>Izolace proti vodě, vlhkosti a plynům</t>
  </si>
  <si>
    <t>25</t>
  </si>
  <si>
    <t>711131811</t>
  </si>
  <si>
    <t>Odstranění izolace proti zemní vlhkosti na ploše vodorovné V</t>
  </si>
  <si>
    <t>1410896478</t>
  </si>
  <si>
    <t>https://podminky.urs.cz/item/CS_URS_2023_02/711131811</t>
  </si>
  <si>
    <t>"m.č. 1S05"   1,85*1,46+2,2*1,95+3,48*2,1+2,53*1,94</t>
  </si>
  <si>
    <t>713</t>
  </si>
  <si>
    <t>Izolace tepelné</t>
  </si>
  <si>
    <t>26</t>
  </si>
  <si>
    <t>713110841</t>
  </si>
  <si>
    <t>Odstranění tepelné izolace stropů nebo podhledů z rohoží, pásů, dílců, desek, bloků připevněných lepením z vláknitých materiálů suchých, tloušťka izolace do 100 mm</t>
  </si>
  <si>
    <t>1283140352</t>
  </si>
  <si>
    <t>https://podminky.urs.cz/item/CS_URS_2023_02/713110841</t>
  </si>
  <si>
    <t>"m.č. 1S03 - odhad"   5,0</t>
  </si>
  <si>
    <t>27</t>
  </si>
  <si>
    <t>713120821</t>
  </si>
  <si>
    <t>Odstranění tepelné izolace podlah z rohoží, pásů, dílců, desek, bloků podlah volně kladených nebo mezi trámy z polystyrenu, tloušťka izolace suchého, tloušťka izolace do 100 mm</t>
  </si>
  <si>
    <t>-1488715411</t>
  </si>
  <si>
    <t>https://podminky.urs.cz/item/CS_URS_2023_02/713120821</t>
  </si>
  <si>
    <t>"m.č. 1S03"   1,0*1,0</t>
  </si>
  <si>
    <t>"m.č. 1S06"   1,95*0,9</t>
  </si>
  <si>
    <t>"m.č. 1S07"   2,1*1,1</t>
  </si>
  <si>
    <t>721</t>
  </si>
  <si>
    <t>Zdravotechnika - vnitřní kanalizace</t>
  </si>
  <si>
    <t>28</t>
  </si>
  <si>
    <t>721210812</t>
  </si>
  <si>
    <t>Demontáž kanalizačního příslušenství vpustí podlahových z kyselinovzdorné kameniny DN 70</t>
  </si>
  <si>
    <t>-885742316</t>
  </si>
  <si>
    <t>https://podminky.urs.cz/item/CS_URS_2023_02/721210812</t>
  </si>
  <si>
    <t>29</t>
  </si>
  <si>
    <t>721171808</t>
  </si>
  <si>
    <t>Demontáž potrubí z novodurových trub odpadních nebo připojovacích přes 75 do D 114</t>
  </si>
  <si>
    <t>-315460742</t>
  </si>
  <si>
    <t>https://podminky.urs.cz/item/CS_URS_2023_02/721171808</t>
  </si>
  <si>
    <t>30</t>
  </si>
  <si>
    <t>721220801</t>
  </si>
  <si>
    <t>Demontáž zápachových uzávěrek do DN 70</t>
  </si>
  <si>
    <t>414368079</t>
  </si>
  <si>
    <t>https://podminky.urs.cz/item/CS_URS_2023_02/721220801</t>
  </si>
  <si>
    <t>722</t>
  </si>
  <si>
    <t>Zdravotechnika - vnitřní vodovod</t>
  </si>
  <si>
    <t>31</t>
  </si>
  <si>
    <t>722170801</t>
  </si>
  <si>
    <t>Demontáž rozvodů vody z plastů do Ø 25 mm</t>
  </si>
  <si>
    <t>407351568</t>
  </si>
  <si>
    <t>https://podminky.urs.cz/item/CS_URS_2023_02/722170801</t>
  </si>
  <si>
    <t>725</t>
  </si>
  <si>
    <t>Zdravotechnika - zařizovací předměty</t>
  </si>
  <si>
    <t>32</t>
  </si>
  <si>
    <t>725110811</t>
  </si>
  <si>
    <t>Demontáž klozetů splachovacích s nádrží nebo tlakovým splachovačem</t>
  </si>
  <si>
    <t>soubor</t>
  </si>
  <si>
    <t>1195139757</t>
  </si>
  <si>
    <t>https://podminky.urs.cz/item/CS_URS_2023_02/725110811</t>
  </si>
  <si>
    <t>33</t>
  </si>
  <si>
    <t>725122817</t>
  </si>
  <si>
    <t>Demontáž pisoárů bez nádrže s rohovým ventilem s 1 záchodkem</t>
  </si>
  <si>
    <t>-1322523779</t>
  </si>
  <si>
    <t>https://podminky.urs.cz/item/CS_URS_2023_02/725122817</t>
  </si>
  <si>
    <t>34</t>
  </si>
  <si>
    <t>725210821</t>
  </si>
  <si>
    <t>Demontáž umyvadel bez výtokových armatur umyvadel</t>
  </si>
  <si>
    <t>755514347</t>
  </si>
  <si>
    <t>https://podminky.urs.cz/item/CS_URS_2023_02/725210821</t>
  </si>
  <si>
    <t>35</t>
  </si>
  <si>
    <t>725240812</t>
  </si>
  <si>
    <t>Demontáž sprchových kabin a vaniček bez výtokových armatur vaniček</t>
  </si>
  <si>
    <t>1032251728</t>
  </si>
  <si>
    <t>https://podminky.urs.cz/item/CS_URS_2023_02/725240812</t>
  </si>
  <si>
    <t>36</t>
  </si>
  <si>
    <t>725320822</t>
  </si>
  <si>
    <t>Demontáž dřezů dvojitých bez výtokových armatur vestavěných v kuchyňských sestavách</t>
  </si>
  <si>
    <t>2085657585</t>
  </si>
  <si>
    <t>https://podminky.urs.cz/item/CS_URS_2023_02/725320822</t>
  </si>
  <si>
    <t>37</t>
  </si>
  <si>
    <t>725820802</t>
  </si>
  <si>
    <t>Demontáž baterií stojánkových do 1 otvoru</t>
  </si>
  <si>
    <t>-2096993065</t>
  </si>
  <si>
    <t>https://podminky.urs.cz/item/CS_URS_2023_02/725820802</t>
  </si>
  <si>
    <t>38</t>
  </si>
  <si>
    <t>725840850</t>
  </si>
  <si>
    <t>Demontáž baterií sprchových diferenciálních do G 3/4 x 1</t>
  </si>
  <si>
    <t>-1308165743</t>
  </si>
  <si>
    <t>https://podminky.urs.cz/item/CS_URS_2023_02/725840850</t>
  </si>
  <si>
    <t>763</t>
  </si>
  <si>
    <t>Konstrukce suché výstavby</t>
  </si>
  <si>
    <t>39</t>
  </si>
  <si>
    <t>763121811</t>
  </si>
  <si>
    <t>Demontáž předsazených nebo šachtových stěn ze sádrokartonových desek s nosnou konstrukcí z ocelových profilů jednoduchých, opláštění jednoduché</t>
  </si>
  <si>
    <t>1113749803</t>
  </si>
  <si>
    <t>https://podminky.urs.cz/item/CS_URS_2023_02/763121811</t>
  </si>
  <si>
    <t xml:space="preserve">"obložení sloupů"   </t>
  </si>
  <si>
    <t>"m.č. B22"     (0,6+0,3+0,3)*2,4+(0,2+0,2)*2,36</t>
  </si>
  <si>
    <t>"m.č. B23"     (0,6+0,3+0,3)*2,4+(0,2+0,2)*2,12</t>
  </si>
  <si>
    <t>"m.č. 1S06"     (0,6+0,64)*2*2,4+(0,2+0,4)*2,4</t>
  </si>
  <si>
    <t>"m.č. 1S18"     (0,55+0,6+0,55)*2,45</t>
  </si>
  <si>
    <t>"m.č. 1S20"     (0,35+0,6+0,35)*2,93</t>
  </si>
  <si>
    <t>40</t>
  </si>
  <si>
    <t>763121812</t>
  </si>
  <si>
    <t>Demontáž předsazených nebo šachtových stěn ze sádrokartonových desek s nosnou konstrukcí z ocelových profilů jednoduchých, opláštění dvojité</t>
  </si>
  <si>
    <t>1808754181</t>
  </si>
  <si>
    <t>https://podminky.urs.cz/item/CS_URS_2023_02/763121812</t>
  </si>
  <si>
    <t>"m.č. 1S06"      4,05*1,2</t>
  </si>
  <si>
    <t>"m.č. 1S07"      1,05*1,2+2,83*1,2</t>
  </si>
  <si>
    <t>"m.č. 1S17"      2,1*1,2</t>
  </si>
  <si>
    <t>41</t>
  </si>
  <si>
    <t>763131821</t>
  </si>
  <si>
    <t>Demontáž podhledu nebo samostatného požárního předělu ze sádrokartonových desek s nosnou konstrukcí dvouvrstvou z ocelových profilů, opláštění jednoduché</t>
  </si>
  <si>
    <t>1760194904</t>
  </si>
  <si>
    <t>https://podminky.urs.cz/item/CS_URS_2023_02/763131821</t>
  </si>
  <si>
    <t>"m.č.B1"        192,75</t>
  </si>
  <si>
    <t>"m.č. B2"        28,92</t>
  </si>
  <si>
    <t>"m.č. B22"      0,31*2,9</t>
  </si>
  <si>
    <t>"m.č. B23"       0,31*2,95+1,8*0,9</t>
  </si>
  <si>
    <t>"m.č. B24"        0,71*2,7</t>
  </si>
  <si>
    <t>"m.č. B25"      0,7*0,46</t>
  </si>
  <si>
    <t>"m.č. B28"      1,36*3,3</t>
  </si>
  <si>
    <t>42</t>
  </si>
  <si>
    <t>763411811</t>
  </si>
  <si>
    <t>Demontáž sanitárních příček vhodných do mokrého nebo suchého prostředí z desek</t>
  </si>
  <si>
    <t>-1316129431</t>
  </si>
  <si>
    <t>https://podminky.urs.cz/item/CS_URS_2023_02/763411811</t>
  </si>
  <si>
    <t>"m.č. 1S06"         (1,4*2,1)*4</t>
  </si>
  <si>
    <t>"m.č. 1S17"         (1,2*2,1)</t>
  </si>
  <si>
    <t>43</t>
  </si>
  <si>
    <t>763411821</t>
  </si>
  <si>
    <t>Demontáž sanitárních příček vhodných do mokrého nebo suchého prostředí dveří</t>
  </si>
  <si>
    <t>1235746765</t>
  </si>
  <si>
    <t>https://podminky.urs.cz/item/CS_URS_2023_02/763411821</t>
  </si>
  <si>
    <t>"m.č. 1S06"         4</t>
  </si>
  <si>
    <t>"m.č. 1S17"         1</t>
  </si>
  <si>
    <t>44</t>
  </si>
  <si>
    <t>763431801</t>
  </si>
  <si>
    <t>Demontáž podhledu minerálního na zavěšeném na roštu viditelném</t>
  </si>
  <si>
    <t>628231694</t>
  </si>
  <si>
    <t>https://podminky.urs.cz/item/CS_URS_2023_02/763431801</t>
  </si>
  <si>
    <t>"m.č. B22"      1,25*2,9+1,2*4,15</t>
  </si>
  <si>
    <t>"m.č. B23"      2,95*1,25+2,9*1,3</t>
  </si>
  <si>
    <t>"m.č. B24"        2,7*0,55+1,25*1,7</t>
  </si>
  <si>
    <t>"m.č. B25"      2,7*1,25+1,25*1,7</t>
  </si>
  <si>
    <t>"m.č. B28"      21,16-1,36*3,3</t>
  </si>
  <si>
    <t>"m.č. 1S05"      64,35</t>
  </si>
  <si>
    <t>"m.č. 1S06"      11,87</t>
  </si>
  <si>
    <t>"m.č. 1S07"      11,46</t>
  </si>
  <si>
    <t>"m.č. 1S15"      18,81</t>
  </si>
  <si>
    <t>"m.č. 1S16"      3,38</t>
  </si>
  <si>
    <t>"m.č. 1S17"      3,69</t>
  </si>
  <si>
    <t>"m.č. 1S18"      17,42</t>
  </si>
  <si>
    <t>45</t>
  </si>
  <si>
    <t>763431871</t>
  </si>
  <si>
    <t>Demontáž podhledu minerálního demontáž panelů připevněných na zavěšeném roštu vyjímatelných</t>
  </si>
  <si>
    <t>1964093057</t>
  </si>
  <si>
    <t>https://podminky.urs.cz/item/CS_URS_2023_02/763431871</t>
  </si>
  <si>
    <t>"m.č. B27"     6,05</t>
  </si>
  <si>
    <t>"m.č. 1S12"    3,8</t>
  </si>
  <si>
    <t>"m.č. 1S14"    3,06</t>
  </si>
  <si>
    <t>"m.č. 1S22"    6,5</t>
  </si>
  <si>
    <t>766</t>
  </si>
  <si>
    <t>Konstrukce truhlářské</t>
  </si>
  <si>
    <t>46</t>
  </si>
  <si>
    <t>766691914</t>
  </si>
  <si>
    <t>Ostatní práce vyvěšení nebo zavěšení křídel s případným uložením a opětovným zavěšením po provedení stavebních změn dřevěných dveřních, plochy do 2 m2</t>
  </si>
  <si>
    <t>998390100</t>
  </si>
  <si>
    <t>https://podminky.urs.cz/item/CS_URS_2023_02/766691914</t>
  </si>
  <si>
    <t>"v m.č. B1"  1</t>
  </si>
  <si>
    <t>"v m.č. B2"  1</t>
  </si>
  <si>
    <t>"v m.č. B22"  2</t>
  </si>
  <si>
    <t>"v m.č. B23"  2</t>
  </si>
  <si>
    <t>"v m.č. B24"  1</t>
  </si>
  <si>
    <t>"v m.č. 1S15"  4</t>
  </si>
  <si>
    <t>"v m.č. 1S18"  2</t>
  </si>
  <si>
    <t>47</t>
  </si>
  <si>
    <t>766812840</t>
  </si>
  <si>
    <t>Demontáž kuchyňských linek dřevěných nebo kovových včetně skříněk uchycených na stěně, délky přes 1800 do 2100 mm</t>
  </si>
  <si>
    <t>-2019228551</t>
  </si>
  <si>
    <t>https://podminky.urs.cz/item/CS_URS_2023_02/766812840</t>
  </si>
  <si>
    <t>"m.č. B2"     11</t>
  </si>
  <si>
    <t>"m.č. B22"     3</t>
  </si>
  <si>
    <t>"m.č. B23"     2</t>
  </si>
  <si>
    <t>771</t>
  </si>
  <si>
    <t>Podlahy z dlaždic</t>
  </si>
  <si>
    <t>48</t>
  </si>
  <si>
    <t>771473810</t>
  </si>
  <si>
    <t>Demontáž soklíků z dlaždic keramických lepených rovných</t>
  </si>
  <si>
    <t>1381976340</t>
  </si>
  <si>
    <t>https://podminky.urs.cz/item/CS_URS_2023_02/771473810</t>
  </si>
  <si>
    <t>"m.č. 1S20"   4,89+2,2*2+0,57</t>
  </si>
  <si>
    <t>"m.č. B1"   (30,2+10,32)*2</t>
  </si>
  <si>
    <t>"m.č. B24"   (2,7+2,95)*2</t>
  </si>
  <si>
    <t>"m.č. B28"   2,7*2+2,36</t>
  </si>
  <si>
    <t>49</t>
  </si>
  <si>
    <t>771573810</t>
  </si>
  <si>
    <t>Demontáž podlah z dlaždic keramických lepených</t>
  </si>
  <si>
    <t>987517632</t>
  </si>
  <si>
    <t>https://podminky.urs.cz/item/CS_URS_2023_02/771573810</t>
  </si>
  <si>
    <t>"m.č. B1"      192,75-(3,75*9,15)</t>
  </si>
  <si>
    <t>"m.č. B2"      28,92</t>
  </si>
  <si>
    <t>"m.č. B22"      12,39</t>
  </si>
  <si>
    <t>"m.č. B23"       12,98</t>
  </si>
  <si>
    <t>"m.č. B24"      7,92</t>
  </si>
  <si>
    <t>"m.č. B28"     2,7*1,36</t>
  </si>
  <si>
    <t>"m.č. 1S06"     1,95*2,93</t>
  </si>
  <si>
    <t>"m.č. 1S07"      2,1*2,83</t>
  </si>
  <si>
    <t>"m.č. 1S20"      4,89*2,2</t>
  </si>
  <si>
    <t>776</t>
  </si>
  <si>
    <t>Podlahy povlakové</t>
  </si>
  <si>
    <t>50</t>
  </si>
  <si>
    <t>776201811</t>
  </si>
  <si>
    <t>Demontáž povlakových podlahovin lepených ručně bez podložky</t>
  </si>
  <si>
    <t>-884779952</t>
  </si>
  <si>
    <t>https://podminky.urs.cz/item/CS_URS_2023_02/776201811</t>
  </si>
  <si>
    <t>"m.č. 1S18"       17,42</t>
  </si>
  <si>
    <t>51</t>
  </si>
  <si>
    <t>776410811</t>
  </si>
  <si>
    <t>Demontáž soklíků nebo lišt pryžových nebo plastových</t>
  </si>
  <si>
    <t>1384988224</t>
  </si>
  <si>
    <t>https://podminky.urs.cz/item/CS_URS_2023_02/776410811</t>
  </si>
  <si>
    <t>"m.č. 1S18"       (10,4+1,68)*2</t>
  </si>
  <si>
    <t>781</t>
  </si>
  <si>
    <t>Dokončovací práce - obklady</t>
  </si>
  <si>
    <t>52</t>
  </si>
  <si>
    <t>781473810</t>
  </si>
  <si>
    <t>Demontáž obkladů z dlaždic keramických lepených</t>
  </si>
  <si>
    <t>760547139</t>
  </si>
  <si>
    <t>https://podminky.urs.cz/item/CS_URS_2023_02/781473810</t>
  </si>
  <si>
    <t>"m.č. B1"     ((0,65+0,65)*2)*9</t>
  </si>
  <si>
    <t>"m.č. B2"    9,15*1,0</t>
  </si>
  <si>
    <t>"m.č. B22"      (2*2,0*(2,9+4,46))-(0,9*2,0)*2</t>
  </si>
  <si>
    <t>"m.č. B23"     (2*2,0*(2,95+4,46))-(0,9*2,0)*3</t>
  </si>
  <si>
    <t>"m.č. 1S05"     (2*2,4*(7,95+12,85))-(2,1*2,05)-(0,9*2,05)*3</t>
  </si>
  <si>
    <t>"m.č. 1S06"     (2*2,4*(2,9+4,05))</t>
  </si>
  <si>
    <t>"m.č. 1S07"      (2,1+2,1+2,83)*2,4</t>
  </si>
  <si>
    <t>"m.č. 1S15"      (2*2,4*(5,6+4,89))-(0,9*2,05)*2</t>
  </si>
  <si>
    <t>"m.č. 1S16"      (2*2,4*(1,5+2,05))-(0,8*2,05)</t>
  </si>
  <si>
    <t>"m.č. 1S17"      (2*2,4*(2,1+2,05))-(0,8*2,05)</t>
  </si>
  <si>
    <t>783</t>
  </si>
  <si>
    <t>Dokončovací práce - nátěry</t>
  </si>
  <si>
    <t>53</t>
  </si>
  <si>
    <t>783906851</t>
  </si>
  <si>
    <t>Odstranění nátěrů z betonových podlah obroušením</t>
  </si>
  <si>
    <t>-151084842</t>
  </si>
  <si>
    <t>https://podminky.urs.cz/item/CS_URS_2023_02/783906851</t>
  </si>
  <si>
    <t>"m.č. 1S03"   4,1*4,4</t>
  </si>
  <si>
    <t>F01</t>
  </si>
  <si>
    <t>Plocha příček tl. 150mm</t>
  </si>
  <si>
    <t>100,811</t>
  </si>
  <si>
    <t>F02</t>
  </si>
  <si>
    <t>Plocha příček tl. 100mm</t>
  </si>
  <si>
    <t>12,78</t>
  </si>
  <si>
    <t>F03</t>
  </si>
  <si>
    <t>Plocha příček - obezdění sloupů</t>
  </si>
  <si>
    <t>18,782</t>
  </si>
  <si>
    <t>F04</t>
  </si>
  <si>
    <t>Zazdívky otvorů</t>
  </si>
  <si>
    <t>1,845</t>
  </si>
  <si>
    <t>F07</t>
  </si>
  <si>
    <t>Plocha minerální podhled</t>
  </si>
  <si>
    <t>187,55</t>
  </si>
  <si>
    <t>F08</t>
  </si>
  <si>
    <t>Plocha dlažby 2-4ks/m</t>
  </si>
  <si>
    <t>132,168</t>
  </si>
  <si>
    <t>F09</t>
  </si>
  <si>
    <t>Plocha dlažby 9-12ks/m</t>
  </si>
  <si>
    <t>9,17</t>
  </si>
  <si>
    <t>F10</t>
  </si>
  <si>
    <t>Plocha ker. mozaiky</t>
  </si>
  <si>
    <t>3,375</t>
  </si>
  <si>
    <t>F11</t>
  </si>
  <si>
    <t>Délka ker. soklu</t>
  </si>
  <si>
    <t>87,08</t>
  </si>
  <si>
    <t>F12</t>
  </si>
  <si>
    <t>Plocha PVC</t>
  </si>
  <si>
    <t>37,47</t>
  </si>
  <si>
    <t>F13</t>
  </si>
  <si>
    <t>Plocha ker. obkladu 2-4ks/m</t>
  </si>
  <si>
    <t>55,358</t>
  </si>
  <si>
    <t>D.1.1b - Architektonicko stavební řešení - Stavební úpravy</t>
  </si>
  <si>
    <t>F14</t>
  </si>
  <si>
    <t>Plocha ker. obkladu 9-12ks/m</t>
  </si>
  <si>
    <t>54,342</t>
  </si>
  <si>
    <t>F15</t>
  </si>
  <si>
    <t>Malby za sucha</t>
  </si>
  <si>
    <t>720,412</t>
  </si>
  <si>
    <t>F16</t>
  </si>
  <si>
    <t>Malby za mokra</t>
  </si>
  <si>
    <t>233,317</t>
  </si>
  <si>
    <t xml:space="preserve">    1 - Zemní práce</t>
  </si>
  <si>
    <t xml:space="preserve">    2 - Zakládání</t>
  </si>
  <si>
    <t xml:space="preserve">    6 - Úpravy povrchů, podlahy a osazování výplní</t>
  </si>
  <si>
    <t xml:space="preserve">    751 - Vzduchotechnika</t>
  </si>
  <si>
    <t xml:space="preserve">    762 - Konstrukce tesařské</t>
  </si>
  <si>
    <t xml:space="preserve">    767 - Konstrukce zámečnické</t>
  </si>
  <si>
    <t xml:space="preserve">    775 - Podlahy skládané</t>
  </si>
  <si>
    <t xml:space="preserve">    783 - Dokončovací práce - nátěry </t>
  </si>
  <si>
    <t xml:space="preserve">    784 - Dokončovací práce - malby a tapety</t>
  </si>
  <si>
    <t>Zemní práce</t>
  </si>
  <si>
    <t>133112811</t>
  </si>
  <si>
    <t>Hloubení nezapažených šachet ručně v horninách třídy těžitelnosti I skupiny 1 a 2, půdorysná plocha výkopu do 4 m2</t>
  </si>
  <si>
    <t>1746652061</t>
  </si>
  <si>
    <t>https://podminky.urs.cz/item/CS_URS_2023_02/133112811</t>
  </si>
  <si>
    <t>"patky pro terasu"</t>
  </si>
  <si>
    <t>(0,45*0,45*0,9)*7</t>
  </si>
  <si>
    <t>(0,45*0,45*1,0)*7</t>
  </si>
  <si>
    <t>162351103</t>
  </si>
  <si>
    <t>Vodorovné přemístění výkopku nebo sypaniny po suchu na obvyklém dopravním prostředku, bez naložení výkopku, avšak se složením bez rozhrnutí z horniny třídy těžitelnosti I skupiny 1 až 3 na vzdálenost přes 50 do 500 m</t>
  </si>
  <si>
    <t>-350652689</t>
  </si>
  <si>
    <t>https://podminky.urs.cz/item/CS_URS_2023_02/162351103</t>
  </si>
  <si>
    <t>181911101</t>
  </si>
  <si>
    <t>Úprava pláně vyrovnáním výškových rozdílů ručně v hornině třídy těžitelnosti I skupiny 1 a 2 bez zhutnění</t>
  </si>
  <si>
    <t>969879959</t>
  </si>
  <si>
    <t>https://podminky.urs.cz/item/CS_URS_2023_02/181911101</t>
  </si>
  <si>
    <t>10,0*10,0</t>
  </si>
  <si>
    <t>Zakládání</t>
  </si>
  <si>
    <t>275313711</t>
  </si>
  <si>
    <t>Základy z betonu prostého patky a bloky z betonu kamenem neprokládaného tř. C 20/25</t>
  </si>
  <si>
    <t>-2036567837</t>
  </si>
  <si>
    <t>https://podminky.urs.cz/item/CS_URS_2023_02/275313711</t>
  </si>
  <si>
    <t>275351121</t>
  </si>
  <si>
    <t>Bednění základů patek zřízení</t>
  </si>
  <si>
    <t>-1080145254</t>
  </si>
  <si>
    <t>https://podminky.urs.cz/item/CS_URS_2023_02/275351121</t>
  </si>
  <si>
    <t>((0,45+0,45)*0,15)*2*7</t>
  </si>
  <si>
    <t>275351122</t>
  </si>
  <si>
    <t>Bednění základů patek odstranění</t>
  </si>
  <si>
    <t>873379720</t>
  </si>
  <si>
    <t>https://podminky.urs.cz/item/CS_URS_2023_02/275351122</t>
  </si>
  <si>
    <t>310271025</t>
  </si>
  <si>
    <t>Zazdívka otvorů ve zdivu nadzákladovém pórobetonovými tvárnicemi plochy do 1 m2, tl. zdiva 250 mm, pevnost tvárnic přes P2 do P4</t>
  </si>
  <si>
    <t>158538954</t>
  </si>
  <si>
    <t>https://podminky.urs.cz/item/CS_URS_2023_02/310271025</t>
  </si>
  <si>
    <t>"stavební úpravy"</t>
  </si>
  <si>
    <t>"mezi m.č. 1S15 a 1S16"    0,9*2,05</t>
  </si>
  <si>
    <t>317142442</t>
  </si>
  <si>
    <t>Překlady nenosné z pórobetonu osazené do tenkého maltového lože, výšky do 250 mm, šířky překladu 150 mm, délky překladu přes 1000 do 1250 mm</t>
  </si>
  <si>
    <t>-1541160339</t>
  </si>
  <si>
    <t>https://podminky.urs.cz/item/CS_URS_2023_02/317142442</t>
  </si>
  <si>
    <t>"m.č. 1S05"    1</t>
  </si>
  <si>
    <t>"m.č. 1S05a"    2</t>
  </si>
  <si>
    <t>"m.č. 1S16"    1</t>
  </si>
  <si>
    <t>342272205</t>
  </si>
  <si>
    <t>Příčky z pórobetonových tvárnic hladkých na tenké maltové lože objemová hmotnost do 500 kg/m3, tloušťka příčky 50 mm</t>
  </si>
  <si>
    <t>437121738</t>
  </si>
  <si>
    <t>https://podminky.urs.cz/item/CS_URS_2023_02/342272205</t>
  </si>
  <si>
    <t>"obezdění sloupů"</t>
  </si>
  <si>
    <t>"m.č. 1S06a"    (0,6+0,53+0,53)*2,93</t>
  </si>
  <si>
    <t>"m.č. 1S15"      (0,5+0,6+0,5)*2,93</t>
  </si>
  <si>
    <t>"m.č. 1S16"      (0,5+0,6+0,5)*2,93</t>
  </si>
  <si>
    <t>"m.č. 1S03"      (0,35+0,85+0,35)*2,93</t>
  </si>
  <si>
    <t>342272225</t>
  </si>
  <si>
    <t>Příčky z pórobetonových tvárnic hladkých na tenké maltové lože objemová hmotnost do 500 kg/m3, tloušťka příčky 100 mm</t>
  </si>
  <si>
    <t>1613400854</t>
  </si>
  <si>
    <t>https://podminky.urs.cz/item/CS_URS_2023_02/342272225</t>
  </si>
  <si>
    <t>"m.č. 1S07"    (1,95+0,2)*2,93</t>
  </si>
  <si>
    <t>"m.č. 1S15"    2,7*2,4</t>
  </si>
  <si>
    <t>342272245</t>
  </si>
  <si>
    <t>Příčky z pórobetonových tvárnic hladkých na tenké maltové lože objemová hmotnost do 500 kg/m3, tloušťka příčky 150 mm</t>
  </si>
  <si>
    <t>-198736726</t>
  </si>
  <si>
    <t>https://podminky.urs.cz/item/CS_URS_2023_02/342272245</t>
  </si>
  <si>
    <t>"mezi m.č. B1 a B28"    1,36*2,7</t>
  </si>
  <si>
    <t>"m.č. 1S05b"    (1,5+0,875+5,3)*2,93-(0,9*2,02)</t>
  </si>
  <si>
    <t>"m.č. 1S06b"   2,93*2,93</t>
  </si>
  <si>
    <t>"m.č. 1S07b"    2,83*2,93</t>
  </si>
  <si>
    <t>"m.č. 1S15"    (1,63*2,93)+(3,78*2,93)-(0,9*2,02)</t>
  </si>
  <si>
    <t>"m.č. 1S17"    (2,3*2+3,9)*2,93-(0,9*2,02)*2</t>
  </si>
  <si>
    <t>"m.č. 1S03"    (2,05+1,5+4,4+0,34)*2,93</t>
  </si>
  <si>
    <t>Úpravy povrchů, podlahy a osazování výplní</t>
  </si>
  <si>
    <t>612142001</t>
  </si>
  <si>
    <t>Potažení vnitřních ploch pletivem v ploše nebo pruzích, na plném podkladu sklovláknitým vtlačením do tmelu stěn</t>
  </si>
  <si>
    <t>-1755888636</t>
  </si>
  <si>
    <t>https://podminky.urs.cz/item/CS_URS_2023_02/612142001</t>
  </si>
  <si>
    <t>(F01+F02+F04)*2+F03</t>
  </si>
  <si>
    <t>612311131</t>
  </si>
  <si>
    <t>Potažení vnitřních ploch vápenným štukem tloušťky do 3 mm svislých konstrukcí stěn</t>
  </si>
  <si>
    <t>25789511</t>
  </si>
  <si>
    <t>https://podminky.urs.cz/item/CS_URS_2023_02/612311131</t>
  </si>
  <si>
    <t>"m.č. 1S16"      0,5*2,93</t>
  </si>
  <si>
    <t>"nové zdivo"</t>
  </si>
  <si>
    <t>"m.č. 1S15"    (2,7*2,4)*2</t>
  </si>
  <si>
    <t>"mezi m.č. B1 a B28"    (1,36*2,7)*2</t>
  </si>
  <si>
    <t>"m.č. 1S05b"    ((1,5+0,875+5,3)*2,93-(0,9*2,02))*2</t>
  </si>
  <si>
    <t>"m.č. 1S15"    ((1,63*2,93)+(3,78*2,93)-(0,9*2,02))*2</t>
  </si>
  <si>
    <t>"m.č. 1S03"    ((2,05+1,5+4,4+0,34)*2,93)*2</t>
  </si>
  <si>
    <t>631311126</t>
  </si>
  <si>
    <t>Mazanina z betonu prostého bez zvýšených nároků na prostředí tl. přes 80 do 120 mm tř. C 25/30</t>
  </si>
  <si>
    <t>1242461070</t>
  </si>
  <si>
    <t>https://podminky.urs.cz/item/CS_URS_2023_02/631311126</t>
  </si>
  <si>
    <t>"m.č. 1S06b"    1,95*0,9*0,09</t>
  </si>
  <si>
    <t>"m.č. 1S07b"    1,95*1,1*0,09</t>
  </si>
  <si>
    <t>"m.č. 1S05b"    2,1*6,1*0,1</t>
  </si>
  <si>
    <t>"m.č. 1S05a"    2,4*1,7*0,12</t>
  </si>
  <si>
    <t>631362021</t>
  </si>
  <si>
    <t>Výztuž mazanin ze svařovaných sítí z drátů typu KARI</t>
  </si>
  <si>
    <t>-49903771</t>
  </si>
  <si>
    <t>https://podminky.urs.cz/item/CS_URS_2023_02/631362021</t>
  </si>
  <si>
    <t>"m.č. 1S05b"    (2,1*6,1*5,267)/1000</t>
  </si>
  <si>
    <t>"m.č. 1S05a"    (2,4*1,7*5,267)/1000</t>
  </si>
  <si>
    <t>632451022</t>
  </si>
  <si>
    <t>Potěr cementový vyrovnávací z malty (MC-15) v pásu o průměrné (střední) tl. přes 20 do 30 mm</t>
  </si>
  <si>
    <t>1296707739</t>
  </si>
  <si>
    <t>https://podminky.urs.cz/item/CS_URS_2023_02/632451022</t>
  </si>
  <si>
    <t>"m.č. B1"     9,15*4,66</t>
  </si>
  <si>
    <t>642945111</t>
  </si>
  <si>
    <t>Osazování ocelových zárubní protipožárních nebo protiplynových dveří do vynechaného otvoru, s obetonováním, dveří jednokřídlových do 2,5 m2</t>
  </si>
  <si>
    <t>-1584742634</t>
  </si>
  <si>
    <t>https://podminky.urs.cz/item/CS_URS_2023_02/642945111</t>
  </si>
  <si>
    <t>9_R01</t>
  </si>
  <si>
    <t>Informační systém - polepy dveří</t>
  </si>
  <si>
    <t>kpl</t>
  </si>
  <si>
    <t>1130776958</t>
  </si>
  <si>
    <t>952901111</t>
  </si>
  <si>
    <t>Vyčištění budov nebo objektů před předáním do užívání budov bytové nebo občanské výstavby, světlé výšky podlaží do 4 m</t>
  </si>
  <si>
    <t>-319012318</t>
  </si>
  <si>
    <t>https://podminky.urs.cz/item/CS_URS_2023_02/952901111</t>
  </si>
  <si>
    <t xml:space="preserve">"všech dotčených ploch místností "   </t>
  </si>
  <si>
    <t>192,75+28,92+12,39+12,98+7,92+7,95+21,16+64,35+11,87+11,46+18,81+3,38+3,69+17,42+21,32</t>
  </si>
  <si>
    <t>990 R 001</t>
  </si>
  <si>
    <t>Ochrana stromů - bednění z OSB desek po dobu stavby včetně demontáže a likvidace po skončení stavby (výšky do 3m)</t>
  </si>
  <si>
    <t>838308802</t>
  </si>
  <si>
    <t>-401078924</t>
  </si>
  <si>
    <t>584839995</t>
  </si>
  <si>
    <t>0,296*10 'Přepočtené koeficientem množství</t>
  </si>
  <si>
    <t>2056309307</t>
  </si>
  <si>
    <t>-1767049041</t>
  </si>
  <si>
    <t>751</t>
  </si>
  <si>
    <t>Vzduchotechnika</t>
  </si>
  <si>
    <t>751398022</t>
  </si>
  <si>
    <t>Montáž ostatních zařízení větrací mřížky stěnové, průřezu přes 0,04 do 0,100 m2</t>
  </si>
  <si>
    <t>-466510654</t>
  </si>
  <si>
    <t>https://podminky.urs.cz/item/CS_URS_2023_02/751398022</t>
  </si>
  <si>
    <t>P</t>
  </si>
  <si>
    <t>Poznámka k položce:
Dle tabulky zámečnických výrobků 13/Z</t>
  </si>
  <si>
    <t>M</t>
  </si>
  <si>
    <t>42972310</t>
  </si>
  <si>
    <t>mřížka stěnová otevřená jednořadá kovová úhel lamel 0° 500x200mm</t>
  </si>
  <si>
    <t>-1484539557</t>
  </si>
  <si>
    <t>998751101</t>
  </si>
  <si>
    <t>Přesun hmot pro vzduchotechniku stanovený z hmotnosti přesunovaného materiálu vodorovná dopravní vzdálenost do 100 m v objektech výšky do 12 m</t>
  </si>
  <si>
    <t>-1936437693</t>
  </si>
  <si>
    <t>https://podminky.urs.cz/item/CS_URS_2023_02/998751101</t>
  </si>
  <si>
    <t>762</t>
  </si>
  <si>
    <t>Konstrukce tesařské</t>
  </si>
  <si>
    <t>762523104</t>
  </si>
  <si>
    <t>Položení podlah hoblovaných na sraz z prken</t>
  </si>
  <si>
    <t>-1939447675</t>
  </si>
  <si>
    <t>https://podminky.urs.cz/item/CS_URS_2023_02/762523104</t>
  </si>
  <si>
    <t>"terasa"  2,46*13,96</t>
  </si>
  <si>
    <t>61198126</t>
  </si>
  <si>
    <t>profil terasový dřevěný modřín š 115mm tl 28mm</t>
  </si>
  <si>
    <t>-542968673</t>
  </si>
  <si>
    <t>Poznámka k položce:
Tlakově impregnovaná</t>
  </si>
  <si>
    <t>34,342*1,05 'Přepočtené koeficientem množství</t>
  </si>
  <si>
    <t>762951003</t>
  </si>
  <si>
    <t>Montáž terasy podkladního roštu, z profilů dřevěných, osové vzdálenosti podpěr přes 420 do 550 mm</t>
  </si>
  <si>
    <t>-90945567</t>
  </si>
  <si>
    <t>https://podminky.urs.cz/item/CS_URS_2023_02/762951003</t>
  </si>
  <si>
    <t>61198143</t>
  </si>
  <si>
    <t>hranol terasový dřevěný modřín 45x65mm</t>
  </si>
  <si>
    <t>-275315870</t>
  </si>
  <si>
    <t>"terasa"  13,96*6</t>
  </si>
  <si>
    <t>83,76*2,9376 'Přepočtené koeficientem množství</t>
  </si>
  <si>
    <t>998762101</t>
  </si>
  <si>
    <t>Přesun hmot pro konstrukce tesařské stanovený z hmotnosti přesunovaného materiálu vodorovná dopravní vzdálenost do 50 m v objektech výšky do 6 m</t>
  </si>
  <si>
    <t>-1484804059</t>
  </si>
  <si>
    <t>https://podminky.urs.cz/item/CS_URS_2023_02/998762101</t>
  </si>
  <si>
    <t>763121411</t>
  </si>
  <si>
    <t>Stěna předsazená ze sádrokartonových desek s nosnou konstrukcí z ocelových profilů CW, UW jednoduše opláštěná deskou standardní A tl. 12,5 mm bez izolace, EI 15, stěna tl. 62,5 mm, profil 50</t>
  </si>
  <si>
    <t>603926261</t>
  </si>
  <si>
    <t>https://podminky.urs.cz/item/CS_URS_2023_02/763121411</t>
  </si>
  <si>
    <t>"pro sloupy"</t>
  </si>
  <si>
    <t>"m.č. B1"      (0,67+0,67)*2*2,5</t>
  </si>
  <si>
    <t>"VZT Kastlík"</t>
  </si>
  <si>
    <t>"m.č. B1"  (0,55+0,59)*9,14+(0,55+0,59)*8,7</t>
  </si>
  <si>
    <t>F06</t>
  </si>
  <si>
    <t>763121712</t>
  </si>
  <si>
    <t>Stěna předsazená ze sádrokartonových desek ostatní konstrukce a práce na předsazených stěnách ze sádrokartonových desek zalomení stěny</t>
  </si>
  <si>
    <t>327194168</t>
  </si>
  <si>
    <t>https://podminky.urs.cz/item/CS_URS_2023_02/763121712</t>
  </si>
  <si>
    <t>"m.č. B1"      2,5*4</t>
  </si>
  <si>
    <t>"m.č. B1"  9,14+8,7</t>
  </si>
  <si>
    <t>763131411</t>
  </si>
  <si>
    <t>Podhled ze sádrokartonových desek dvouvrstvá zavěšená spodní konstrukce z ocelových profilů CD, UD jednoduše opláštěná deskou standardní A, tl. 12,5 mm, bez izolace</t>
  </si>
  <si>
    <t>-304135464</t>
  </si>
  <si>
    <t>https://podminky.urs.cz/item/CS_URS_2023_02/763131411</t>
  </si>
  <si>
    <t>"hlavice sloupů"</t>
  </si>
  <si>
    <t>"m.č. B1"     ((3,07*3,1)+(3,07*0,2)*2+(3,1*0,2))*4</t>
  </si>
  <si>
    <t xml:space="preserve">                       ((3,07*1,75)+(3,07*0,2)+(1,75*0,2)) </t>
  </si>
  <si>
    <t xml:space="preserve">                       ((2,5*3,85)+(2,5*0,2)+(3,85*0,2))</t>
  </si>
  <si>
    <t xml:space="preserve">                       ((2,56*3,1)+(2,56*0,2)*2+(3,1*0,2))*3</t>
  </si>
  <si>
    <t>"m.č.B2"    (5,39*2,15)+(5,39*0,42)+(2,15*0,45)*2+(4,8+1,4+1,4)*0,25</t>
  </si>
  <si>
    <t>"m.č. B4"   (3,57*1,87)+(3,57*0,45)+(1,87*0,45)*2</t>
  </si>
  <si>
    <t>F05</t>
  </si>
  <si>
    <t>763131721</t>
  </si>
  <si>
    <t>Podhled ze sádrokartonových desek ostatní práce a konstrukce na podhledech ze sádrokartonových desek skokové změny výšky podhledu do 0,5 m</t>
  </si>
  <si>
    <t>2146997773</t>
  </si>
  <si>
    <t>https://podminky.urs.cz/item/CS_URS_2023_02/763131721</t>
  </si>
  <si>
    <t>"m.č.B2"    (4,8+1,4+1,4)+(5,39+2,15+2,15)</t>
  </si>
  <si>
    <t>763411116</t>
  </si>
  <si>
    <t>Sanitární příčky vhodné do mokrého prostředí dělící z kompaktních desek tl. 13 mm</t>
  </si>
  <si>
    <t>1473366638</t>
  </si>
  <si>
    <t>https://podminky.urs.cz/item/CS_URS_2023_02/763411116</t>
  </si>
  <si>
    <t xml:space="preserve">"m.č. 1S06a - 3/Z"  </t>
  </si>
  <si>
    <t>1,5*2,05</t>
  </si>
  <si>
    <t xml:space="preserve">"m.č. 1S16 - 4/Z"  </t>
  </si>
  <si>
    <t>0,2*2,05</t>
  </si>
  <si>
    <t xml:space="preserve">"m.č. 1S16 - 5/Z"  </t>
  </si>
  <si>
    <t>0,95*2,05</t>
  </si>
  <si>
    <t>763411126</t>
  </si>
  <si>
    <t>Sanitární příčky vhodné do mokrého prostředí dveře vnitřní do sanitárních příček šířky do 800 mm, výšky do 2 000 mm z kompaktních desek včetně nerezového kování tl. 13 mm</t>
  </si>
  <si>
    <t>-886070017</t>
  </si>
  <si>
    <t>https://podminky.urs.cz/item/CS_URS_2023_02/763411126</t>
  </si>
  <si>
    <t>763431001</t>
  </si>
  <si>
    <t>Montáž podhledu minerálního včetně zavěšeného roštu viditelného s panely vyjímatelnými, velikosti panelů do 0,36 m2</t>
  </si>
  <si>
    <t>627898390</t>
  </si>
  <si>
    <t>https://podminky.urs.cz/item/CS_URS_2023_02/763431001</t>
  </si>
  <si>
    <t>"m.č. B25"      7,95</t>
  </si>
  <si>
    <t>"m.č. B28"      17,28</t>
  </si>
  <si>
    <t>"m.č. 1S05a"     36,34</t>
  </si>
  <si>
    <t>"m.č. 1S05b"      40,01</t>
  </si>
  <si>
    <t>"m.č. 1S06a"      5,84</t>
  </si>
  <si>
    <t>"m.č. 1S06b"      5,19</t>
  </si>
  <si>
    <t>"m.č. 1S07a"      5,52</t>
  </si>
  <si>
    <t>"m.č. 1S07b"     11,46</t>
  </si>
  <si>
    <t>"m.č. 1S15"     29,25</t>
  </si>
  <si>
    <t>"m.č. 1S16"     3,54</t>
  </si>
  <si>
    <t>"m.č. 1S17"     5,63</t>
  </si>
  <si>
    <t>"m.č. 1S18"     19,54</t>
  </si>
  <si>
    <t>59036510</t>
  </si>
  <si>
    <t>deska podhledová minerální rovná jemná hladká perforovaná bílá 15x600x600mm</t>
  </si>
  <si>
    <t>-233359284</t>
  </si>
  <si>
    <t>187,55*1,05 'Přepočtené koeficientem množství</t>
  </si>
  <si>
    <t>763431041</t>
  </si>
  <si>
    <t>Montáž podhledu minerálního včetně zavěšeného roštu Příplatek k cenám: za výšku zavěšení přes 0,5 do 1,0 m</t>
  </si>
  <si>
    <t>2125356796</t>
  </si>
  <si>
    <t>https://podminky.urs.cz/item/CS_URS_2023_02/763431041</t>
  </si>
  <si>
    <t>763431701</t>
  </si>
  <si>
    <t>Montáž podhledu minerálního panelu připevněného na zavěšený rošt vyjímatelného</t>
  </si>
  <si>
    <t>-791097367</t>
  </si>
  <si>
    <t>https://podminky.urs.cz/item/CS_URS_2023_02/763431701</t>
  </si>
  <si>
    <t>998763301</t>
  </si>
  <si>
    <t>Přesun hmot pro konstrukce montované z desek sádrokartonových, sádrovláknitých, cementovláknitých nebo cementových stanovený z hmotnosti přesunovaného materiálu vodorovná dopravní vzdálenost do 50 m v objektech výšky do 6 m</t>
  </si>
  <si>
    <t>-1411551425</t>
  </si>
  <si>
    <t>https://podminky.urs.cz/item/CS_URS_2023_02/998763301</t>
  </si>
  <si>
    <t>766414222</t>
  </si>
  <si>
    <t>Montáž obložení stěn panely obkladovými plochy do 5 m2 modřínovými nebo z tvrdých dřevin, plochy přes 0,60 do 1,50 m2</t>
  </si>
  <si>
    <t>1397769570</t>
  </si>
  <si>
    <t>https://podminky.urs.cz/item/CS_URS_2023_02/766414222</t>
  </si>
  <si>
    <t>"m.č. B1"     (2,8*2,69)+(4,66*2,69)+(1,71+0,7)*2,69+(1,65*2,69)</t>
  </si>
  <si>
    <t>766_R02</t>
  </si>
  <si>
    <t>Lamelový designový panel modřín</t>
  </si>
  <si>
    <t>1101124385</t>
  </si>
  <si>
    <t>Poznámka k položce:
Dle výkresu povrch stěn - D1</t>
  </si>
  <si>
    <t>766414233</t>
  </si>
  <si>
    <t>Montáž obložení stěn panely obkladovými plochy do 5 m2 dýhovanými, plochy přes 1,50 m2</t>
  </si>
  <si>
    <t>-549683407</t>
  </si>
  <si>
    <t>https://podminky.urs.cz/item/CS_URS_2023_02/766414233</t>
  </si>
  <si>
    <t>"m.č. B1"   ((0,6+0,6)*2*2,2)*8</t>
  </si>
  <si>
    <t>"m.č. B2"   (5,5+2,15+2,15)*1,3</t>
  </si>
  <si>
    <t>62432031</t>
  </si>
  <si>
    <t>deska kompaktní laminátová HPL tl 0,8mm barevná</t>
  </si>
  <si>
    <t>1409968056</t>
  </si>
  <si>
    <t>54,98*1,1 'Přepočtené koeficientem množství</t>
  </si>
  <si>
    <t>766417211</t>
  </si>
  <si>
    <t>Montáž obložení stěn rošt podkladový</t>
  </si>
  <si>
    <t>2859856</t>
  </si>
  <si>
    <t>https://podminky.urs.cz/item/CS_URS_2023_02/766417211</t>
  </si>
  <si>
    <t>"m.č. B1"   (8*2,2)*8</t>
  </si>
  <si>
    <t>60514103</t>
  </si>
  <si>
    <t>řezivo jehličnaté lať 30x50mm</t>
  </si>
  <si>
    <t>1240921477</t>
  </si>
  <si>
    <t>"m.č. B1"   ((0,03*0,05)*2,2)*8*8</t>
  </si>
  <si>
    <t>766660001</t>
  </si>
  <si>
    <t>Montáž dveřních křídel dřevěných nebo plastových otevíravých do ocelové zárubně povrchově upravených jednokřídlových, šířky do 800 mm</t>
  </si>
  <si>
    <t>-45943319</t>
  </si>
  <si>
    <t>https://podminky.urs.cz/item/CS_URS_2023_02/766660001</t>
  </si>
  <si>
    <t>55331564</t>
  </si>
  <si>
    <t>zárubeň jednokřídlá ocelová pro zdění s protipožární úpravou tl stěny 110-150mm rozměru 1100/1970, 2100mm</t>
  </si>
  <si>
    <t>1369485996</t>
  </si>
  <si>
    <t>766660201</t>
  </si>
  <si>
    <t>Montáž dveřních křídel dřevěných nebo plastových kývavých do ocelové zárubně povrchově upravených jednokřídlových, šířky do 1000 mm</t>
  </si>
  <si>
    <t>1768657973</t>
  </si>
  <si>
    <t>https://podminky.urs.cz/item/CS_URS_2023_02/766660201</t>
  </si>
  <si>
    <t>766682111</t>
  </si>
  <si>
    <t>Montáž zárubní dřevěných, plastových nebo z lamina obložkových, pro dveře jednokřídlové, tloušťky stěny do 170 mm</t>
  </si>
  <si>
    <t>-1230158083</t>
  </si>
  <si>
    <t>https://podminky.urs.cz/item/CS_URS_2023_02/766682111</t>
  </si>
  <si>
    <t>54</t>
  </si>
  <si>
    <t>766_R09</t>
  </si>
  <si>
    <t>6/O Vnitřní HPL dveře plné vč. AL zárubně</t>
  </si>
  <si>
    <t>-1003294065</t>
  </si>
  <si>
    <t>Poznámka k položce:
Dle tabulky_Výplně otvoru_položka 6/O</t>
  </si>
  <si>
    <t>55</t>
  </si>
  <si>
    <t>766_R01</t>
  </si>
  <si>
    <t>1/O Vnitřní prosklená AL stěna vč. dveří</t>
  </si>
  <si>
    <t>-248244130</t>
  </si>
  <si>
    <t>Poznámka k položce:
Dle tabulky_Výplně otvoru_položka 1/O</t>
  </si>
  <si>
    <t>56</t>
  </si>
  <si>
    <t>766_R03</t>
  </si>
  <si>
    <t>2/O Vnitřní prosklená AL stěna vč. dveří</t>
  </si>
  <si>
    <t>854389237</t>
  </si>
  <si>
    <t>Poznámka k položce:
Dle tabulky_Výplně otvoru_položka 2/O</t>
  </si>
  <si>
    <t>57</t>
  </si>
  <si>
    <t>766_R04</t>
  </si>
  <si>
    <t>3/O Vstupní AL prosklené dveře s nadsvětlíkem</t>
  </si>
  <si>
    <t>-641012616</t>
  </si>
  <si>
    <t>Poznámka k položce:
Dle tabulky_Výplně otvoru_položka 3/O</t>
  </si>
  <si>
    <t>58</t>
  </si>
  <si>
    <t>766_R05</t>
  </si>
  <si>
    <t>4/O Protipožární dveře vnitřní CPL</t>
  </si>
  <si>
    <t>-517686727</t>
  </si>
  <si>
    <t>Poznámka k položce:
Dle tabulky_Výplně otvoru_položka 4/O</t>
  </si>
  <si>
    <t>59</t>
  </si>
  <si>
    <t>766_R10</t>
  </si>
  <si>
    <t>7/O Vnitřní HPL dveře plné do mokra vč. AL zárubně</t>
  </si>
  <si>
    <t>398744944</t>
  </si>
  <si>
    <t>Poznámka k položce:
Dle tabulky_Výplně otvoru_položka 7/O</t>
  </si>
  <si>
    <t>60</t>
  </si>
  <si>
    <t>766_R11</t>
  </si>
  <si>
    <t>8/O Vnitřní HPL dveře plné do mokra vč. AL zárubně</t>
  </si>
  <si>
    <t>-1303760785</t>
  </si>
  <si>
    <t>Poznámka k položce:
Dle tabulky_Výplně otvoru_položka 8/O</t>
  </si>
  <si>
    <t>61</t>
  </si>
  <si>
    <t>766_R12</t>
  </si>
  <si>
    <t>5/O Vnitřní CPL dveře plné kyvné vč. obložky</t>
  </si>
  <si>
    <t>1691476494</t>
  </si>
  <si>
    <t>Poznámka k položce:
Dle tabulky_Výplně otvoru_položka 5/O</t>
  </si>
  <si>
    <t>62</t>
  </si>
  <si>
    <t>766_R14</t>
  </si>
  <si>
    <t>9/O Vnitřní CPL dveře plné vč. AL zárubně</t>
  </si>
  <si>
    <t>-443129672</t>
  </si>
  <si>
    <t>Poznámka k položce:
Dle tabulky_Výplně otvoru_položka 9/O</t>
  </si>
  <si>
    <t>63</t>
  </si>
  <si>
    <t>766_R17</t>
  </si>
  <si>
    <t xml:space="preserve">10/O Výměna dveřního křídla za nové vnitřní CPL </t>
  </si>
  <si>
    <t>-1207458128</t>
  </si>
  <si>
    <t>Poznámka k položce:
Dle tabulky_Výplně otvoru_položka 10/O</t>
  </si>
  <si>
    <t>64</t>
  </si>
  <si>
    <t>998766101</t>
  </si>
  <si>
    <t>Přesun hmot pro konstrukce truhlářské stanovený z hmotnosti přesunovaného materiálu vodorovná dopravní vzdálenost do 50 m v objektech výšky do 6 m</t>
  </si>
  <si>
    <t>-1920467419</t>
  </si>
  <si>
    <t>https://podminky.urs.cz/item/CS_URS_2023_02/998766101</t>
  </si>
  <si>
    <t>767</t>
  </si>
  <si>
    <t>Konstrukce zámečnické</t>
  </si>
  <si>
    <t>65</t>
  </si>
  <si>
    <t>767163121</t>
  </si>
  <si>
    <t>Montáž kompletního kovového zábradlí přímého z dílců v rovině (na rovné ploše) kotveného do betonu</t>
  </si>
  <si>
    <t>1099430466</t>
  </si>
  <si>
    <t>https://podminky.urs.cz/item/CS_URS_2023_02/767163121</t>
  </si>
  <si>
    <t>"6/Z"   2,8*2</t>
  </si>
  <si>
    <t>66</t>
  </si>
  <si>
    <t>767_R17</t>
  </si>
  <si>
    <t>6/Z Zábradlí rampy</t>
  </si>
  <si>
    <t>422713444</t>
  </si>
  <si>
    <t>Poznámka k položce:
Dle tabulky zámečnických výrobku 6/Z</t>
  </si>
  <si>
    <t>67</t>
  </si>
  <si>
    <t>767163111</t>
  </si>
  <si>
    <t>Montáž kompletního kovového zábradlí přímého z dílců v rovině (na rovné ploše) kotveného do ocelové konstrukce</t>
  </si>
  <si>
    <t>-2126454023</t>
  </si>
  <si>
    <t>https://podminky.urs.cz/item/CS_URS_2023_02/767163111</t>
  </si>
  <si>
    <t>"2/Z"    18,8</t>
  </si>
  <si>
    <t>68</t>
  </si>
  <si>
    <t>767_R06</t>
  </si>
  <si>
    <t>2/Z Pozinkované zábradlí venkovní terasy</t>
  </si>
  <si>
    <t>-255826881</t>
  </si>
  <si>
    <t>Poznámka k položce:
Dle tabulky zámečnických výrobku 2/Z</t>
  </si>
  <si>
    <t>69</t>
  </si>
  <si>
    <t>767_R22</t>
  </si>
  <si>
    <t>15/Z Protipožární revizní dvířka D+M</t>
  </si>
  <si>
    <t>1687049831</t>
  </si>
  <si>
    <t>Poznámka k položce:
Dle tabulky zámečnických výrobku 15/Z</t>
  </si>
  <si>
    <t>70</t>
  </si>
  <si>
    <t>767_R23</t>
  </si>
  <si>
    <t>12/Z Zneprůhlednění stáv. oken v šatně m.č. 1S05b</t>
  </si>
  <si>
    <t>-67172477</t>
  </si>
  <si>
    <t>Poznámka k položce:
Dle tabulky zámečnických výrobku 12/Z</t>
  </si>
  <si>
    <t>71</t>
  </si>
  <si>
    <t>767_R07</t>
  </si>
  <si>
    <t>11/Z Úprava zámku vnitřních dveří mezi  m.č. B1 a 1S05a</t>
  </si>
  <si>
    <t>-1346356918</t>
  </si>
  <si>
    <t>Poznámka k položce:
Dle tabulky zámečnických výrobků 11/Z</t>
  </si>
  <si>
    <t>72</t>
  </si>
  <si>
    <t>767_R04</t>
  </si>
  <si>
    <t>10/Z Úprava zámku vstupních dveří do m.č. B3</t>
  </si>
  <si>
    <t>-723810127</t>
  </si>
  <si>
    <t>Poznámka k položce:
Dle tabulky zámečnických výrobků 10/Z</t>
  </si>
  <si>
    <t>73</t>
  </si>
  <si>
    <t>767_R05</t>
  </si>
  <si>
    <t>9/Z Repase lamel stávajících žaluzií</t>
  </si>
  <si>
    <t>-1418342880</t>
  </si>
  <si>
    <t>Poznámka k položce:
Dle tabulky zámečnických výrobků 9/Z</t>
  </si>
  <si>
    <t>74</t>
  </si>
  <si>
    <t>767531111</t>
  </si>
  <si>
    <t>Montáž vstupních čisticích zón z rohoží kovových nebo plastových</t>
  </si>
  <si>
    <t>-1527641582</t>
  </si>
  <si>
    <t>https://podminky.urs.cz/item/CS_URS_2023_02/767531111</t>
  </si>
  <si>
    <t>"7/Z"   3,5*1,8</t>
  </si>
  <si>
    <t>"8/Z"   1,5*1,2</t>
  </si>
  <si>
    <t>75</t>
  </si>
  <si>
    <t>69752121</t>
  </si>
  <si>
    <t>koberec čistící zóna, střižená smyčka, vlákno PA Econyl, 920g/m2, zátěž 33, Bfl-S1, záda vinyl</t>
  </si>
  <si>
    <t>-1449351891</t>
  </si>
  <si>
    <t>1,8*1,1 'Přepočtené koeficientem množství</t>
  </si>
  <si>
    <t>76</t>
  </si>
  <si>
    <t>69752030</t>
  </si>
  <si>
    <t>rohož vstupní provedení hliník nebo mosaz/gumové vlnovky/</t>
  </si>
  <si>
    <t>38499016</t>
  </si>
  <si>
    <t>6,3*1,1 'Přepočtené koeficientem množství</t>
  </si>
  <si>
    <t>77</t>
  </si>
  <si>
    <t>767995112</t>
  </si>
  <si>
    <t>Montáž ostatních atypických zámečnických konstrukcí hmotnosti přes 5 do 10 kg</t>
  </si>
  <si>
    <t>kg</t>
  </si>
  <si>
    <t>-811446751</t>
  </si>
  <si>
    <t>https://podminky.urs.cz/item/CS_URS_2023_02/767995112</t>
  </si>
  <si>
    <t>"Hasící přístroje PHP PG6"   5*6,0</t>
  </si>
  <si>
    <t>"Terasa"</t>
  </si>
  <si>
    <t>(0,423+0,316+0,044+0,092+0,005)*1000</t>
  </si>
  <si>
    <t>78</t>
  </si>
  <si>
    <t>44932114</t>
  </si>
  <si>
    <t>přístroj hasicí ruční práškový PG 6 LE</t>
  </si>
  <si>
    <t>677578339</t>
  </si>
  <si>
    <t>79</t>
  </si>
  <si>
    <t>14550340</t>
  </si>
  <si>
    <t>profil ocelový svařovaný jakost S235 průřez obdelníkový 80x60x4mm</t>
  </si>
  <si>
    <t>-301708532</t>
  </si>
  <si>
    <t>(2,11*24)*8,35/1000</t>
  </si>
  <si>
    <t>80</t>
  </si>
  <si>
    <t>14550325</t>
  </si>
  <si>
    <t>profil ocelový svařovaný jakost S235 průřez obdelníkový 100x60x5mm</t>
  </si>
  <si>
    <t>1852521</t>
  </si>
  <si>
    <t>(13,86*2)*11,4/1000</t>
  </si>
  <si>
    <t>81</t>
  </si>
  <si>
    <t>14550256</t>
  </si>
  <si>
    <t>profil ocelový svařovaný jakost S235 průřez čtvercový 60x60x4mm</t>
  </si>
  <si>
    <t>-1337186846</t>
  </si>
  <si>
    <t>(0,9*7)*7,03/1000</t>
  </si>
  <si>
    <t>82</t>
  </si>
  <si>
    <t>13611228</t>
  </si>
  <si>
    <t>plech ocelový hladký jakost S235JR tl 10mm tabule</t>
  </si>
  <si>
    <t>94218876</t>
  </si>
  <si>
    <t>"dle výkresu konstrukce terasy"</t>
  </si>
  <si>
    <t>(38,682+0,98+3,77+36,608+2,612+7,163+2,464)/1000</t>
  </si>
  <si>
    <t>83</t>
  </si>
  <si>
    <t>31197004</t>
  </si>
  <si>
    <t>tyč závitová Pz 4.6 M12</t>
  </si>
  <si>
    <t>-1754073116</t>
  </si>
  <si>
    <t>2,4*4</t>
  </si>
  <si>
    <t>84</t>
  </si>
  <si>
    <t>767_R10</t>
  </si>
  <si>
    <t>Žárové zinkování ponorem dílů ocelových konstrukcí</t>
  </si>
  <si>
    <t>179060856</t>
  </si>
  <si>
    <t>"terasa"  880,0</t>
  </si>
  <si>
    <t>85</t>
  </si>
  <si>
    <t>998767101</t>
  </si>
  <si>
    <t>Přesun hmot pro zámečnické konstrukce stanovený z hmotnosti přesunovaného materiálu vodorovná dopravní vzdálenost do 50 m v objektech výšky do 6 m</t>
  </si>
  <si>
    <t>-253614422</t>
  </si>
  <si>
    <t>https://podminky.urs.cz/item/CS_URS_2023_02/998767101</t>
  </si>
  <si>
    <t>86</t>
  </si>
  <si>
    <t>771111011</t>
  </si>
  <si>
    <t>Příprava podkladu před provedením dlažby vysátí podlah</t>
  </si>
  <si>
    <t>2065959282</t>
  </si>
  <si>
    <t>https://podminky.urs.cz/item/CS_URS_2023_02/771111011</t>
  </si>
  <si>
    <t>F08+F09+F10</t>
  </si>
  <si>
    <t>87</t>
  </si>
  <si>
    <t>771121011</t>
  </si>
  <si>
    <t>Příprava podkladu před provedením dlažby nátěr penetrační na podlahu</t>
  </si>
  <si>
    <t>891742876</t>
  </si>
  <si>
    <t>https://podminky.urs.cz/item/CS_URS_2023_02/771121011</t>
  </si>
  <si>
    <t>88</t>
  </si>
  <si>
    <t>771151012</t>
  </si>
  <si>
    <t>Příprava podkladu před provedením dlažby samonivelační stěrka min.pevnosti 20 MPa, tloušťky přes 3 do 5 mm</t>
  </si>
  <si>
    <t>-465962145</t>
  </si>
  <si>
    <t>https://podminky.urs.cz/item/CS_URS_2023_02/771151012</t>
  </si>
  <si>
    <t>F08+F09</t>
  </si>
  <si>
    <t>89</t>
  </si>
  <si>
    <t>771474113</t>
  </si>
  <si>
    <t>Montáž soklů z dlaždic keramických lepených cementovým flexibilním lepidlem rovných, výšky přes 90 do 120 mm</t>
  </si>
  <si>
    <t>1899105751</t>
  </si>
  <si>
    <t>https://podminky.urs.cz/item/CS_URS_2023_02/771474113</t>
  </si>
  <si>
    <t>"m.č. 1S05b"     (20,45+2,57)*2-2,1-0,9*7</t>
  </si>
  <si>
    <t>"m.č. 1S15"     (4,89+6,1)*2+2,7*2</t>
  </si>
  <si>
    <t>"m.č. 1S18"     (7,95+6,08)*2-0,9*2-0,8-1,1*2-1,2</t>
  </si>
  <si>
    <t>90</t>
  </si>
  <si>
    <t>59761009</t>
  </si>
  <si>
    <t>sokl-dlažba keramická slinutá hladká do interiéru i exteriéru 600x95mm</t>
  </si>
  <si>
    <t>CS ÚRS 2022 01</t>
  </si>
  <si>
    <t>-295758507</t>
  </si>
  <si>
    <t>Mezisoučet</t>
  </si>
  <si>
    <t>"počet kusů"   87,08/0,6</t>
  </si>
  <si>
    <t>145,133*1,837 'Přepočtené koeficientem množství</t>
  </si>
  <si>
    <t>91</t>
  </si>
  <si>
    <t>771574433</t>
  </si>
  <si>
    <t>Montáž podlah z dlaždic keramických lepených cementovým flexibilním lepidlem reliéfních nebo z dekorů, tloušťky do 10 mm přes 2 do 4 ks/m2</t>
  </si>
  <si>
    <t>1487058947</t>
  </si>
  <si>
    <t>https://podminky.urs.cz/item/CS_URS_2023_02/771574433</t>
  </si>
  <si>
    <t>"m.č. 1S05a"      36,34</t>
  </si>
  <si>
    <t>"m.č. 1S06b"     2,03*1,8</t>
  </si>
  <si>
    <t>"m.č. 1S07b"     1,73*1,95</t>
  </si>
  <si>
    <t>92</t>
  </si>
  <si>
    <t>597_R80</t>
  </si>
  <si>
    <t>dlažba velkoformátová keramická slinutá protiskluzná "B" dle ČSN EN 13451-1, do interiéru i exteriéru pro vysoké mechanické namáhání přes 2 do 4ks/m2</t>
  </si>
  <si>
    <t>-1589180719</t>
  </si>
  <si>
    <t>Poznámka k položce:
Dle výkresu spárořez podlah - D1</t>
  </si>
  <si>
    <t>132,168*1,15 'Přepočtené koeficientem množství</t>
  </si>
  <si>
    <t>93</t>
  </si>
  <si>
    <t>771574436</t>
  </si>
  <si>
    <t>Montáž podlah z dlaždic keramických lepených cementovým flexibilním lepidlem reliéfních nebo z dekorů, tloušťky do 10 mm přes 9 do 12 ks/m2</t>
  </si>
  <si>
    <t>-861112779</t>
  </si>
  <si>
    <t>https://podminky.urs.cz/item/CS_URS_2023_02/771574436</t>
  </si>
  <si>
    <t>94</t>
  </si>
  <si>
    <t>59761149</t>
  </si>
  <si>
    <t>dlažba keramická slinutá mrazuvzdorná do interiéru i exteriéru R9 povrch reliéfní/matný tl do 10mm přes 19 do 22ks/m2</t>
  </si>
  <si>
    <t>968152060</t>
  </si>
  <si>
    <t>Poznámka k položce:
Dle výkresu spárořez podlah - D4</t>
  </si>
  <si>
    <t>9,17*1,1 'Přepočtené koeficientem množství</t>
  </si>
  <si>
    <t>95</t>
  </si>
  <si>
    <t>771584412</t>
  </si>
  <si>
    <t>Montáž podlah z keramické mozaiky lepené na síti lepené cementovým flexibilním lepidlem, základní prvek přes 200 do 400 ks/m2</t>
  </si>
  <si>
    <t>-127711883</t>
  </si>
  <si>
    <t>https://podminky.urs.cz/item/CS_URS_2023_02/771584412</t>
  </si>
  <si>
    <t>"m.č. 1S06b"     0,9*1,8</t>
  </si>
  <si>
    <t>"m.č. 1S07b"     0,9*1,95</t>
  </si>
  <si>
    <t>96</t>
  </si>
  <si>
    <t>597R01</t>
  </si>
  <si>
    <t>mozaika keramická hladká na podlahu i stěnu pro interiér i exteriér (50x50)-set 300mx300mm</t>
  </si>
  <si>
    <t>1976139737</t>
  </si>
  <si>
    <t>Poznámka k položce:
Dle výkresu spárořez podlah - D1*</t>
  </si>
  <si>
    <t>3,375*1,1 'Přepočtené koeficientem množství</t>
  </si>
  <si>
    <t>97</t>
  </si>
  <si>
    <t>771591112</t>
  </si>
  <si>
    <t>Izolace podlahy pod dlažbu nátěrem nebo stěrkou ve dvou vrstvách</t>
  </si>
  <si>
    <t>135558387</t>
  </si>
  <si>
    <t>https://podminky.urs.cz/item/CS_URS_2023_02/771591112</t>
  </si>
  <si>
    <t>"m.č. 1S06b"     5,19</t>
  </si>
  <si>
    <t>98</t>
  </si>
  <si>
    <t>771591115</t>
  </si>
  <si>
    <t>Podlahy - dokončovací práce spárování silikonem</t>
  </si>
  <si>
    <t>-2000580783</t>
  </si>
  <si>
    <t>https://podminky.urs.cz/item/CS_URS_2023_02/771591115</t>
  </si>
  <si>
    <t>"m.č. 1S06b"     (2,93+1,8)*2-0,9</t>
  </si>
  <si>
    <t>"m.č. 1S07b"     (2,63+1,95)*2-0,9</t>
  </si>
  <si>
    <t>"m.č. 1S15"     3,7</t>
  </si>
  <si>
    <t>"m.č. 1S16"    (1,63+2,3)*2-0,9</t>
  </si>
  <si>
    <t>"m.č. 1S17"     (2,45+2,3)*2-0,9</t>
  </si>
  <si>
    <t>771591241</t>
  </si>
  <si>
    <t>Izolace podlahy pod dlažbu těsnícími izolačními pásy vnitřní kout</t>
  </si>
  <si>
    <t>1799185876</t>
  </si>
  <si>
    <t>https://podminky.urs.cz/item/CS_URS_2023_02/771591241</t>
  </si>
  <si>
    <t>"m.č. 1S06b"       4</t>
  </si>
  <si>
    <t>"m.č. 1S07b"       4</t>
  </si>
  <si>
    <t>"m.č. 1S16"       4</t>
  </si>
  <si>
    <t>"m.č. 1S17"       4</t>
  </si>
  <si>
    <t>100</t>
  </si>
  <si>
    <t>771591242</t>
  </si>
  <si>
    <t>Izolace podlahy pod dlažbu těsnícími izolačními pásy vnější roh</t>
  </si>
  <si>
    <t>-914943082</t>
  </si>
  <si>
    <t>https://podminky.urs.cz/item/CS_URS_2023_02/771591242</t>
  </si>
  <si>
    <t>"m.č. 1S16"     1</t>
  </si>
  <si>
    <t>101</t>
  </si>
  <si>
    <t>771591251</t>
  </si>
  <si>
    <t>Izolace podlahy pod dlažbu těsnícími izolačními pásy z manžety pro prostupy potrubí</t>
  </si>
  <si>
    <t>-571221313</t>
  </si>
  <si>
    <t>https://podminky.urs.cz/item/CS_URS_2023_02/771591251</t>
  </si>
  <si>
    <t>"m.č. 1S06b"   2</t>
  </si>
  <si>
    <t>"m.č. 1S07b"   2</t>
  </si>
  <si>
    <t>"m.č. 1S17"   1</t>
  </si>
  <si>
    <t>102</t>
  </si>
  <si>
    <t>771591264</t>
  </si>
  <si>
    <t>Izolace podlahy pod dlažbu těsnícími izolačními pásy mezi podlahou a stěnu</t>
  </si>
  <si>
    <t>502237707</t>
  </si>
  <si>
    <t>https://podminky.urs.cz/item/CS_URS_2023_02/771591264</t>
  </si>
  <si>
    <t>103</t>
  </si>
  <si>
    <t>771592011</t>
  </si>
  <si>
    <t>Čištění vnitřních ploch po položení dlažby podlah nebo schodišť chemickými prostředky</t>
  </si>
  <si>
    <t>1448538564</t>
  </si>
  <si>
    <t>https://podminky.urs.cz/item/CS_URS_2023_02/771592011</t>
  </si>
  <si>
    <t>104</t>
  </si>
  <si>
    <t>998771101</t>
  </si>
  <si>
    <t>Přesun hmot pro podlahy z dlaždic stanovený z hmotnosti přesunovaného materiálu vodorovná dopravní vzdálenost do 50 m v objektech výšky do 6 m</t>
  </si>
  <si>
    <t>637112386</t>
  </si>
  <si>
    <t>https://podminky.urs.cz/item/CS_URS_2023_02/998771101</t>
  </si>
  <si>
    <t>775</t>
  </si>
  <si>
    <t>Podlahy skládané</t>
  </si>
  <si>
    <t>105</t>
  </si>
  <si>
    <t>775_R02</t>
  </si>
  <si>
    <t>Protipádová podlaha, černá s rastrem 500x500x40mm D+M</t>
  </si>
  <si>
    <t>1988718648</t>
  </si>
  <si>
    <t>Poznámka k položce:
Dle výkresu spárořez podlah - G</t>
  </si>
  <si>
    <t>"m.č. B1"   33,05+12,3</t>
  </si>
  <si>
    <t>106</t>
  </si>
  <si>
    <t>775429121</t>
  </si>
  <si>
    <t>Montáž lišty přechodové (vyrovnávací) připevněné vruty</t>
  </si>
  <si>
    <t>1381613460</t>
  </si>
  <si>
    <t>https://podminky.urs.cz/item/CS_URS_2023_02/775429121</t>
  </si>
  <si>
    <t>Poznámka k položce:
Dle tabulky zámečnických výrobku 14/Z</t>
  </si>
  <si>
    <t>0,9*4</t>
  </si>
  <si>
    <t>107</t>
  </si>
  <si>
    <t>55343120</t>
  </si>
  <si>
    <t>profil přechodový Al vrtaný 30mm stříbro</t>
  </si>
  <si>
    <t>-117026004</t>
  </si>
  <si>
    <t>3,6*1,08 'Přepočtené koeficientem množství</t>
  </si>
  <si>
    <t>108</t>
  </si>
  <si>
    <t>775_R01</t>
  </si>
  <si>
    <t>Sportovní podlahová krytina (např.Tatami puzzle tl. 20mm) D+M</t>
  </si>
  <si>
    <t>-1541162712</t>
  </si>
  <si>
    <t>Poznámka k položce:
Dle výkresu spárořez podlah - T</t>
  </si>
  <si>
    <t>"m.č. B1"   161,0</t>
  </si>
  <si>
    <t>109</t>
  </si>
  <si>
    <t>998775101</t>
  </si>
  <si>
    <t>Přesun hmot pro podlahy skládané stanovený z hmotnosti přesunovaného materiálu vodorovná dopravní vzdálenost do 50 m v objektech výšky do 6 m</t>
  </si>
  <si>
    <t>-447010254</t>
  </si>
  <si>
    <t>https://podminky.urs.cz/item/CS_URS_2023_02/998775101</t>
  </si>
  <si>
    <t>110</t>
  </si>
  <si>
    <t>776111311</t>
  </si>
  <si>
    <t>Příprava podkladu vysátí podlah</t>
  </si>
  <si>
    <t>-702865444</t>
  </si>
  <si>
    <t>https://podminky.urs.cz/item/CS_URS_2023_02/776111311</t>
  </si>
  <si>
    <t>"m.č. B2"   37,47</t>
  </si>
  <si>
    <t>111</t>
  </si>
  <si>
    <t>776121321</t>
  </si>
  <si>
    <t>Příprava podkladu penetrace neředěná podlah</t>
  </si>
  <si>
    <t>-224136588</t>
  </si>
  <si>
    <t>https://podminky.urs.cz/item/CS_URS_2023_02/776121321</t>
  </si>
  <si>
    <t>112</t>
  </si>
  <si>
    <t>776141112</t>
  </si>
  <si>
    <t>Příprava podkladu vyrovnání samonivelační stěrkou podlah min.pevnosti 20 MPa, tloušťky přes 3 do 5 mm</t>
  </si>
  <si>
    <t>1373876106</t>
  </si>
  <si>
    <t>https://podminky.urs.cz/item/CS_URS_2023_02/776141112</t>
  </si>
  <si>
    <t>113</t>
  </si>
  <si>
    <t>776221111</t>
  </si>
  <si>
    <t>Montáž podlahovin z PVC lepením standardním lepidlem z pásů</t>
  </si>
  <si>
    <t>-867616564</t>
  </si>
  <si>
    <t>https://podminky.urs.cz/item/CS_URS_2023_02/776221111</t>
  </si>
  <si>
    <t>114</t>
  </si>
  <si>
    <t>28411141</t>
  </si>
  <si>
    <t>PVC vinyl homogenní protiskluzná se vsypem a výztuž. vrstvou tl 2,00mm nášlapná vrstva 2,00mm, hořlavost Bfl-s1, třída zátěže 34/43, útlum 5dB, bodová zátěž ≤ 0,10mm, protiskluznost R10</t>
  </si>
  <si>
    <t>1124947275</t>
  </si>
  <si>
    <t>Poznámka k položce:
Dle výkresu spárořez podlah - P</t>
  </si>
  <si>
    <t>37,47*1,1 'Přepočtené koeficientem množství</t>
  </si>
  <si>
    <t>115</t>
  </si>
  <si>
    <t>776421111</t>
  </si>
  <si>
    <t>Montáž lišt obvodových lepených</t>
  </si>
  <si>
    <t>-1063289705</t>
  </si>
  <si>
    <t>https://podminky.urs.cz/item/CS_URS_2023_02/776421111</t>
  </si>
  <si>
    <t>116</t>
  </si>
  <si>
    <t>776R01</t>
  </si>
  <si>
    <t>soklová lišta hliníková lakovaná, černá v. 60mm</t>
  </si>
  <si>
    <t>249746941</t>
  </si>
  <si>
    <t>81,04*1,02 'Přepočtené koeficientem množství</t>
  </si>
  <si>
    <t>117</t>
  </si>
  <si>
    <t>998776101</t>
  </si>
  <si>
    <t>Přesun hmot pro podlahy povlakové stanovený z hmotnosti přesunovaného materiálu vodorovná dopravní vzdálenost do 50 m v objektech výšky do 6 m</t>
  </si>
  <si>
    <t>308038383</t>
  </si>
  <si>
    <t>https://podminky.urs.cz/item/CS_URS_2023_02/998776101</t>
  </si>
  <si>
    <t>118</t>
  </si>
  <si>
    <t>781_R15</t>
  </si>
  <si>
    <t>1 - Profily rohové 90° a ukončovací (nerez kartáčovaná) lepené flexibilním lepidlem (Schlüter SCHIENE-EB - E 100 EB) - dod + mtž</t>
  </si>
  <si>
    <t>-716071021</t>
  </si>
  <si>
    <t>"m.č. 1S05b"     2,6</t>
  </si>
  <si>
    <t>"m.č. 1S06a"     2,4*2</t>
  </si>
  <si>
    <t>"m.č. 1S06b"     2,4</t>
  </si>
  <si>
    <t>"m.č. 1S15"       2,6</t>
  </si>
  <si>
    <t>"m.č. 1S16"       2,4+0,9+1,2</t>
  </si>
  <si>
    <t>119</t>
  </si>
  <si>
    <t>781111011</t>
  </si>
  <si>
    <t>Příprava podkladu před provedením obkladu oprášení (ometení) stěny</t>
  </si>
  <si>
    <t>413349507</t>
  </si>
  <si>
    <t>https://podminky.urs.cz/item/CS_URS_2023_02/781111011</t>
  </si>
  <si>
    <t>F13+F14</t>
  </si>
  <si>
    <t>120</t>
  </si>
  <si>
    <t>781131112</t>
  </si>
  <si>
    <t>Izolace stěny pod obklad izolace nátěrem nebo stěrkou ve dvou vrstvách</t>
  </si>
  <si>
    <t>-525611586</t>
  </si>
  <si>
    <t>https://podminky.urs.cz/item/CS_URS_2023_02/781131112</t>
  </si>
  <si>
    <t>"m.č. 1S06b"     (1,0+1,8+1,0)*2,4</t>
  </si>
  <si>
    <t>"m.č.1S07b"    (1,0*1,95+1,0)*2,4</t>
  </si>
  <si>
    <t>"m.č. 1S17"    (1,1+1,1)*2,4</t>
  </si>
  <si>
    <t>121</t>
  </si>
  <si>
    <t>781131232</t>
  </si>
  <si>
    <t>Izolace stěny pod obklad izolace těsnícími izolačními pásy pro styčné nebo dilatační spáry</t>
  </si>
  <si>
    <t>-1336435290</t>
  </si>
  <si>
    <t>https://podminky.urs.cz/item/CS_URS_2023_02/781131232</t>
  </si>
  <si>
    <t>"m.č. 1S06b"    2,4*2</t>
  </si>
  <si>
    <t>"m.č.1S07b"    2,4*2</t>
  </si>
  <si>
    <t>"m.č. 1S17"   2,4</t>
  </si>
  <si>
    <t>122</t>
  </si>
  <si>
    <t>781474112</t>
  </si>
  <si>
    <t>Montáž obkladů vnitřních stěn z dlaždic keramických lepených flexibilním lepidlem maloformátových hladkých přes 9 do 12 ks/m2</t>
  </si>
  <si>
    <t>1714614838</t>
  </si>
  <si>
    <t>https://podminky.urs.cz/item/CS_URS_2023_02/781474112</t>
  </si>
  <si>
    <t>"m.č. 1S06a"     (2,93+0,53+0,53)*2,4</t>
  </si>
  <si>
    <t>"m.č. 1S07a"       2,83*2,4</t>
  </si>
  <si>
    <t>"m.č. 1S16"       (2*2,4*(1,63+2,3))-(0,9*2,05)</t>
  </si>
  <si>
    <t>"m.č. 1S17"       (2*2,4*(2,45+2,3))-(0,9*2,05)</t>
  </si>
  <si>
    <t>123</t>
  </si>
  <si>
    <t>59761026</t>
  </si>
  <si>
    <t>obklad keramický hladký do 12ks/m2</t>
  </si>
  <si>
    <t>660366477</t>
  </si>
  <si>
    <t>Poznámka k položce:
Dle výkresu povrch stěn - K4, K5</t>
  </si>
  <si>
    <t>54,342*1,1 'Přepočtené koeficientem množství</t>
  </si>
  <si>
    <t>124</t>
  </si>
  <si>
    <t>781474153</t>
  </si>
  <si>
    <t>Montáž obkladů vnitřních stěn z dlaždic keramických lepených flexibilním lepidlem velkoformátových hladkých přes 2 do 4 ks/m2</t>
  </si>
  <si>
    <t>-1106300741</t>
  </si>
  <si>
    <t>https://podminky.urs.cz/item/CS_URS_2023_02/781474153</t>
  </si>
  <si>
    <t>"m.č. 1S05b"     (3,7*2,6)-(0,9*2,05)-(1,2*1,2)</t>
  </si>
  <si>
    <t>"m.č. 1S06b"     (2*2,4*(2,93+1,8))-(0,9*2,05)</t>
  </si>
  <si>
    <t>"m.č. 1S07b"     (2*2,4*(2,63+1,95))-(0,9*2,05)</t>
  </si>
  <si>
    <t>"m.č. 1S15"     (2,5+1,85)*2,6-(0,9*2,05)-(1,2*1,2)</t>
  </si>
  <si>
    <t>125</t>
  </si>
  <si>
    <t>59761002</t>
  </si>
  <si>
    <t>obklad velkoformátový keramický hladký přes 2 do 4ks/m2</t>
  </si>
  <si>
    <t>-667754845</t>
  </si>
  <si>
    <t>Poznámka k položce:
Dle výkresu povrch stěn - K1</t>
  </si>
  <si>
    <t>55,358*1,15 'Přepočtené koeficientem množství</t>
  </si>
  <si>
    <t>126</t>
  </si>
  <si>
    <t>781491012</t>
  </si>
  <si>
    <t>Montáž zrcadel lepených silikonovým tmelem na podkladní omítku, plochy přes 1 m2</t>
  </si>
  <si>
    <t>1325602494</t>
  </si>
  <si>
    <t>https://podminky.urs.cz/item/CS_URS_2023_02/781491012</t>
  </si>
  <si>
    <t>"m.č. 1S05b"     1,2*1,2</t>
  </si>
  <si>
    <t>"m.č. 1S15"     1,2*1,2</t>
  </si>
  <si>
    <t>"m.č. B1"     (9,0*2,0)+(8,0*2,0)+(2,0*2,0)</t>
  </si>
  <si>
    <t>127</t>
  </si>
  <si>
    <t>63465126</t>
  </si>
  <si>
    <t>zrcadlo nemontované čiré tl 5mm max rozměr 3210x2250mm</t>
  </si>
  <si>
    <t>-233734459</t>
  </si>
  <si>
    <t>40,88*1,1 'Přepočtené koeficientem množství</t>
  </si>
  <si>
    <t>128</t>
  </si>
  <si>
    <t>781495115</t>
  </si>
  <si>
    <t>Obklad - dokončující práce ostatní práce spárování silikonem</t>
  </si>
  <si>
    <t>1534014880</t>
  </si>
  <si>
    <t>https://podminky.urs.cz/item/CS_URS_2023_02/781495115</t>
  </si>
  <si>
    <t>"m.č. 1S06b"     2,4*5</t>
  </si>
  <si>
    <t>"m.č. 1S07b"     2,4*4</t>
  </si>
  <si>
    <t>"m.č. 1S15"     2,6*1</t>
  </si>
  <si>
    <t>"m.č. 1S06a"     2,4*4</t>
  </si>
  <si>
    <t>"m.č. 1S07a"     2,4*2</t>
  </si>
  <si>
    <t>"m.č. 1S16"     2,4*4+0,9+1,2</t>
  </si>
  <si>
    <t>"m.č. 1S17"     2,4*4</t>
  </si>
  <si>
    <t>129</t>
  </si>
  <si>
    <t>781495141</t>
  </si>
  <si>
    <t>Obklad - dokončující práce průnik obkladem kruhový, bez izolace do DN 30</t>
  </si>
  <si>
    <t>927597447</t>
  </si>
  <si>
    <t>https://podminky.urs.cz/item/CS_URS_2023_02/781495141</t>
  </si>
  <si>
    <t>"m.č. 1S06b"     4</t>
  </si>
  <si>
    <t>"m.č. 1S07b"     4</t>
  </si>
  <si>
    <t>"m.č. 1S06a"     4</t>
  </si>
  <si>
    <t>"m.č. 1S16"     3</t>
  </si>
  <si>
    <t>"m.č. 1S17"     5</t>
  </si>
  <si>
    <t>130</t>
  </si>
  <si>
    <t>781495142</t>
  </si>
  <si>
    <t>Obklad - dokončující práce průnik obkladem kruhový, bez izolace přes DN 30 do DN 90</t>
  </si>
  <si>
    <t>-505885239</t>
  </si>
  <si>
    <t>https://podminky.urs.cz/item/CS_URS_2023_02/781495142</t>
  </si>
  <si>
    <t>"m.č. 1S06a"     1</t>
  </si>
  <si>
    <t>"m.č. 1S16"     2</t>
  </si>
  <si>
    <t>"m.č. 1S17"    2</t>
  </si>
  <si>
    <t>131</t>
  </si>
  <si>
    <t>781495143</t>
  </si>
  <si>
    <t>Obklad - dokončující práce průnik obkladem kruhový, bez izolace přes DN 90</t>
  </si>
  <si>
    <t>-218464704</t>
  </si>
  <si>
    <t>https://podminky.urs.cz/item/CS_URS_2023_02/781495143</t>
  </si>
  <si>
    <t>"m.č. 1S17"    1</t>
  </si>
  <si>
    <t>132</t>
  </si>
  <si>
    <t>781495211</t>
  </si>
  <si>
    <t>Čištění vnitřních ploch po provedení obkladu stěn chemickými prostředky</t>
  </si>
  <si>
    <t>-1687396344</t>
  </si>
  <si>
    <t>https://podminky.urs.cz/item/CS_URS_2023_02/781495211</t>
  </si>
  <si>
    <t>133</t>
  </si>
  <si>
    <t>998781101</t>
  </si>
  <si>
    <t>Přesun hmot pro obklady keramické stanovený z hmotnosti přesunovaného materiálu vodorovná dopravní vzdálenost do 50 m v objektech výšky do 6 m</t>
  </si>
  <si>
    <t>662796788</t>
  </si>
  <si>
    <t>https://podminky.urs.cz/item/CS_URS_2023_02/998781101</t>
  </si>
  <si>
    <t xml:space="preserve">Dokončovací práce - nátěry </t>
  </si>
  <si>
    <t>134</t>
  </si>
  <si>
    <t>783000103</t>
  </si>
  <si>
    <t>Zakrývání konstrukcí včetně pozdějšího odkrytí podlah nebo vodorovných ploch položením fólie</t>
  </si>
  <si>
    <t>782693604</t>
  </si>
  <si>
    <t>https://podminky.urs.cz/item/CS_URS_2023_02/783000103</t>
  </si>
  <si>
    <t>"m.č. B1"   ((10,32+30,2)*2)*2,56</t>
  </si>
  <si>
    <t>135</t>
  </si>
  <si>
    <t>58124844</t>
  </si>
  <si>
    <t>fólie pro malířské potřeby zakrývací tl 25µ 4x5m</t>
  </si>
  <si>
    <t>148364232</t>
  </si>
  <si>
    <t>207,462*1,05 'Přepočtené koeficientem množství</t>
  </si>
  <si>
    <t>136</t>
  </si>
  <si>
    <t>783314201</t>
  </si>
  <si>
    <t>Základní antikorozní nátěr zámečnických konstrukcí jednonásobný syntetický standardní</t>
  </si>
  <si>
    <t>-198865714</t>
  </si>
  <si>
    <t>https://podminky.urs.cz/item/CS_URS_2023_02/783314201</t>
  </si>
  <si>
    <t>"dle TZ a výkresů"</t>
  </si>
  <si>
    <t>"zárubně - š 150mm"</t>
  </si>
  <si>
    <t>"1000/1970-150mm"     ((2*1,97+1,0)*(0,15+2*0,05))*1</t>
  </si>
  <si>
    <t>137</t>
  </si>
  <si>
    <t>783315101</t>
  </si>
  <si>
    <t>Mezinátěr zámečnických konstrukcí jednonásobný syntetický standardní</t>
  </si>
  <si>
    <t>-1104129607</t>
  </si>
  <si>
    <t>https://podminky.urs.cz/item/CS_URS_2023_02/783315101</t>
  </si>
  <si>
    <t>138</t>
  </si>
  <si>
    <t>783317101</t>
  </si>
  <si>
    <t>Krycí nátěr (email) zámečnických konstrukcí jednonásobný syntetický standardní</t>
  </si>
  <si>
    <t>-576478764</t>
  </si>
  <si>
    <t>https://podminky.urs.cz/item/CS_URS_2023_02/783317101</t>
  </si>
  <si>
    <t>784</t>
  </si>
  <si>
    <t>Dokončovací práce - malby a tapety</t>
  </si>
  <si>
    <t>139</t>
  </si>
  <si>
    <t>784111001</t>
  </si>
  <si>
    <t>Oprášení (ometení) podkladu v místnostech výšky do 3,80 m</t>
  </si>
  <si>
    <t>1876018705</t>
  </si>
  <si>
    <t>https://podminky.urs.cz/item/CS_URS_2023_02/784111001</t>
  </si>
  <si>
    <t>F15+F16</t>
  </si>
  <si>
    <t>140</t>
  </si>
  <si>
    <t>784121001</t>
  </si>
  <si>
    <t>Oškrabání malby v místnostech výšky do 3,80 m</t>
  </si>
  <si>
    <t>-318064755</t>
  </si>
  <si>
    <t>https://podminky.urs.cz/item/CS_URS_2023_02/784121001</t>
  </si>
  <si>
    <t>141</t>
  </si>
  <si>
    <t>784211101</t>
  </si>
  <si>
    <t>Malby z malířských směsí oděruvzdorných za mokra dvojnásobné, bílé za mokra oděruvzdorné výborně v místnostech výšky do 3,80 m</t>
  </si>
  <si>
    <t>880491480</t>
  </si>
  <si>
    <t>https://podminky.urs.cz/item/CS_URS_2023_02/784211101</t>
  </si>
  <si>
    <t>"m.č. 1S05a"  (2*2,61*(20,45+2,6))</t>
  </si>
  <si>
    <t>"m.č. 1S05b"  (2*2,6*(6,8+6,1))</t>
  </si>
  <si>
    <t>"m.č. 1S15"  (2*2,6*(4,9+6,1))-(1,85+2,49)*2,6</t>
  </si>
  <si>
    <t>142</t>
  </si>
  <si>
    <t>784221155</t>
  </si>
  <si>
    <t>Malby z malířských směsí otěruvzdorných za sucha Příplatek k cenám dvojnásobných maleb na tónovacích automatech, v odstínu sytém</t>
  </si>
  <si>
    <t>-1655356594</t>
  </si>
  <si>
    <t>https://podminky.urs.cz/item/CS_URS_2023_02/784221155</t>
  </si>
  <si>
    <t>"m.č. B1"   (4,5+10,0+2,4+0,9+3,35+2,4+8,7)*2,69-(8,0+2,0+9,0)*2,0+245,0</t>
  </si>
  <si>
    <t>"m.č. B2"   11,59</t>
  </si>
  <si>
    <t>"m.č. B4"   6,46</t>
  </si>
  <si>
    <t>143</t>
  </si>
  <si>
    <t>784221101</t>
  </si>
  <si>
    <t>Malby z malířských směsí otěruvzdorných za sucha dvojnásobné, bílé za sucha otěruvzdorné dobře v místnostech výšky do 3,80 m</t>
  </si>
  <si>
    <t>209214696</t>
  </si>
  <si>
    <t>https://podminky.urs.cz/item/CS_URS_2023_02/784221101</t>
  </si>
  <si>
    <t>"m.č. 1S03"   (4,1+4,4+0,2)*2,93</t>
  </si>
  <si>
    <t>"m.č. 1S18"   (2*2,45*(7,95+6,07))+1,7*3,1</t>
  </si>
  <si>
    <t>"m.č. 1S20"   (2*2,93*(6,35+1,63)+6,35*1,63)</t>
  </si>
  <si>
    <t>"m.č. 1S222"   (2*2,68*(4,0+1,63))</t>
  </si>
  <si>
    <t>"m.č. B1"   (6,8+30,3+6,32+2,1)*2,69+(4,5+10,0+2,4+0,9+3,35+2,4+8,7)*2,69-(8,0+2,0+9,0)*2,0+245,0</t>
  </si>
  <si>
    <t>"m.č. B25"   (2*2,3*(2,7+2,95))</t>
  </si>
  <si>
    <t>"m.č. B28"   (2*2,32*(9,1+3,81))</t>
  </si>
  <si>
    <t>"m.č. 1S05b"  (2,6*2,6)</t>
  </si>
  <si>
    <t>"m.č. 1S15"  (2,6*2,6)</t>
  </si>
  <si>
    <t>D.1-01.4 - Technika prostředí staveb</t>
  </si>
  <si>
    <t>D.1-01.4.1 - Zařízení vzduchotechniky a klimatizace</t>
  </si>
  <si>
    <t>N.C.RE.PSZ - Montážní a demontážní práce, doprava</t>
  </si>
  <si>
    <t>N.C.RE.RRE - Kontrolní činnost (revize a zkoušky)</t>
  </si>
  <si>
    <t>N.C.RE.SP - Stavební přípomoce</t>
  </si>
  <si>
    <t>N.V.ND.PK - Protipožární zařízení</t>
  </si>
  <si>
    <t>N.V.ND.VEN.1/1 - Zařízení poz. 1/1, prostory Fitness</t>
  </si>
  <si>
    <t>N.V.ND.VEN.5/1 - Zařízení poz. 5/1, prostory Fitness</t>
  </si>
  <si>
    <t>N.V.ND.VEN.7/3 - Zařízení poz. 7/3, prostory šaten fitness</t>
  </si>
  <si>
    <t>N.V.ND.VEN.7/4 - Zařízení poz. 7/4, sociální místnosti fitness</t>
  </si>
  <si>
    <t>N.V.PM.VZTP - Ostatní materiál</t>
  </si>
  <si>
    <t>N.C.RE.PSZ</t>
  </si>
  <si>
    <t>Montážní a demontážní práce, doprava</t>
  </si>
  <si>
    <t>444-001</t>
  </si>
  <si>
    <t>Montážní práce zařízení vzduchotechniky</t>
  </si>
  <si>
    <t>hod</t>
  </si>
  <si>
    <t>1952176409</t>
  </si>
  <si>
    <t>444-002</t>
  </si>
  <si>
    <t>Doprava zařízení vzduchotechniky na místo stavby</t>
  </si>
  <si>
    <t>-1681056513</t>
  </si>
  <si>
    <t>444-003</t>
  </si>
  <si>
    <t>Demontáž a přeložení na nové místo stávající VZT jednotky na poz. 7/3 pro větrání šaten v prostorách fitness - úprava nastavení výkonu vzduchu změnou pracovní frekvence na přívodním ventilátoru na 48 Hz a na odvodním ventilátoru na 47 Hz vzduchový výkon - Vpř = 900 m3/h, Vod = 900 m3/h tlaková ztráta - ppřext = 250 Pa, podext = 250 Pa topný výkon - 12 kW, teplotní spád 60/50 oC třída filtrace - F7+F7 provedení ZZT - deskový váha - 340 kg</t>
  </si>
  <si>
    <t>ks</t>
  </si>
  <si>
    <t>-1488020813</t>
  </si>
  <si>
    <t>444-004</t>
  </si>
  <si>
    <t>Demontáž stávajícího VZT zařízení v prostorách fitness - dle výkresové dokumentace - odborný odhad množství demontovaných dílů 1.300 kg</t>
  </si>
  <si>
    <t>1835049390</t>
  </si>
  <si>
    <t>N.C.RE.RRE</t>
  </si>
  <si>
    <t>Kontrolní činnost (revize a zkoušky)</t>
  </si>
  <si>
    <t>555-001</t>
  </si>
  <si>
    <t>Zkoušky, uvedení do provozu, vyregulování</t>
  </si>
  <si>
    <t>1640852667</t>
  </si>
  <si>
    <t>555-002</t>
  </si>
  <si>
    <t>Zajištění chodu VZT zařízení ve zkušebním provozu</t>
  </si>
  <si>
    <t>163940555</t>
  </si>
  <si>
    <t>555-003</t>
  </si>
  <si>
    <t>Zaškolení obsluhy</t>
  </si>
  <si>
    <t>1011110100</t>
  </si>
  <si>
    <t>555-004</t>
  </si>
  <si>
    <t>Návrh úprav provozního řádu</t>
  </si>
  <si>
    <t>-1560668388</t>
  </si>
  <si>
    <t>555-005</t>
  </si>
  <si>
    <t>Dokumentace skutečného provedení</t>
  </si>
  <si>
    <t>-2028984761</t>
  </si>
  <si>
    <t>N.C.RE.SP</t>
  </si>
  <si>
    <t>Stavební přípomoce</t>
  </si>
  <si>
    <t>333-001</t>
  </si>
  <si>
    <t>Stavební přípomoce - spolupráce se stavbou na vyznačení míst, kde budou provedeny stavební otvory pro vedení vzduchotechnických potrubních rozvodů</t>
  </si>
  <si>
    <t>1274130624</t>
  </si>
  <si>
    <t>333-002</t>
  </si>
  <si>
    <t>Lešení pomocné jednořadové lehké s podlahami do výšky 2,0 m pro montáž a demontáž potrubních rozvodů potrubí a zařízení vzduchotechniky</t>
  </si>
  <si>
    <t>-1952363295</t>
  </si>
  <si>
    <t>N.V.ND.PK</t>
  </si>
  <si>
    <t>Protipožární zařízení</t>
  </si>
  <si>
    <t>105-001</t>
  </si>
  <si>
    <t>PPK3 - Požární klapka 400x200, odolnost 90 minut, provedení servopohon 230 V, snímání koncových poloh</t>
  </si>
  <si>
    <t>-9096916</t>
  </si>
  <si>
    <t>105-002</t>
  </si>
  <si>
    <t>PPK4 - Požární klapka 400x200, odolnost 90 minut, provedení servopohon 230 V, snímání koncových poloh</t>
  </si>
  <si>
    <t>-1318550203</t>
  </si>
  <si>
    <t>105-003</t>
  </si>
  <si>
    <t>PPK17B - Požární klapka 400x200, odolnost 90 minut, provedení servopohon 230 V, snímání koncových poloh</t>
  </si>
  <si>
    <t>1436131764</t>
  </si>
  <si>
    <t>105-004</t>
  </si>
  <si>
    <t>PPK21B - Požární klapka 500x250, odolnost 90 minut, provedení servopohon 230 V, snímání koncových poloh</t>
  </si>
  <si>
    <t>1758838052</t>
  </si>
  <si>
    <t>105-005</t>
  </si>
  <si>
    <t>Protipožární izolace s odolností EI 30 minut na VZT potrubí procházející různými požárními úseky, minerální vlna tl. 40 mm + Al polep</t>
  </si>
  <si>
    <t>24092286</t>
  </si>
  <si>
    <t>N.V.ND.VEN.1/1</t>
  </si>
  <si>
    <t>Zařízení poz. 1/1, prostory Fitness</t>
  </si>
  <si>
    <t>102-001</t>
  </si>
  <si>
    <t>Záslepka Æ 100</t>
  </si>
  <si>
    <t>2060796896</t>
  </si>
  <si>
    <t>N.V.ND.VEN.5/1</t>
  </si>
  <si>
    <t>Zařízení poz. 5/1, prostory Fitness</t>
  </si>
  <si>
    <t>101-001</t>
  </si>
  <si>
    <t>Vyústka 525x325 s regulací R1, osazená do potrubí, přívod vzduchu průtok - V = 300 m3/h</t>
  </si>
  <si>
    <t>-1110435353</t>
  </si>
  <si>
    <t>101-002</t>
  </si>
  <si>
    <t>Vyústka 325x325 s regulací R1, osazená do potrubí, přívod vzduchu průtok - V = 200 m3/h</t>
  </si>
  <si>
    <t>-937402952</t>
  </si>
  <si>
    <t>101-003</t>
  </si>
  <si>
    <t>Vyústka 525x325 s regulací R1, osazená do potrubí, odvod vzduchu průtok - V = 300 m3/h</t>
  </si>
  <si>
    <t>-1663127818</t>
  </si>
  <si>
    <t>101-004</t>
  </si>
  <si>
    <t>Vířivá vyústka včetně plenum boxu 16 lamel, velikost 600, vertikální připojení Æ 200, čtyřhranná krycí deska 600x600, odvod vzduchu průtok - V = 250 až 300 m3/h</t>
  </si>
  <si>
    <t>59582499</t>
  </si>
  <si>
    <t>101-005</t>
  </si>
  <si>
    <t>Odvodní talířový plastový ventil Æ 200 průtok - V = 150 až 250 m3/h</t>
  </si>
  <si>
    <t>393135245</t>
  </si>
  <si>
    <t>101-006</t>
  </si>
  <si>
    <t>Odvodní talířový plastový ventil Æ 100 průtok - V = 50 m3/h</t>
  </si>
  <si>
    <t>-2017979941</t>
  </si>
  <si>
    <t>101-007</t>
  </si>
  <si>
    <t>Regulační klapka čtyřhranná 500x250, ruční průtok = 1.800 m3/h</t>
  </si>
  <si>
    <t>-839897019</t>
  </si>
  <si>
    <t>101-008</t>
  </si>
  <si>
    <t>Regulační klapka čtyřhranná 400x200, ruční průtok = 700 až 1.600 m3/h</t>
  </si>
  <si>
    <t>-26354894</t>
  </si>
  <si>
    <t>101-009</t>
  </si>
  <si>
    <t>Spiro potrubí Æ 200, L = 1000 mm</t>
  </si>
  <si>
    <t>192107334</t>
  </si>
  <si>
    <t>101-010</t>
  </si>
  <si>
    <t>Spiro potrubí Æ 100, L = 1000 mm</t>
  </si>
  <si>
    <t>1087813660</t>
  </si>
  <si>
    <t>101-011</t>
  </si>
  <si>
    <t>Oblouk 90o Æ 200</t>
  </si>
  <si>
    <t>-1338167081</t>
  </si>
  <si>
    <t>101-012</t>
  </si>
  <si>
    <t>Oblouk 90o Æ 100</t>
  </si>
  <si>
    <t>-884730166</t>
  </si>
  <si>
    <t>101-013</t>
  </si>
  <si>
    <t>Flexibilní hadice izolovaná Æ 200, L = 1000 mm</t>
  </si>
  <si>
    <t>-509463976</t>
  </si>
  <si>
    <t>101-014</t>
  </si>
  <si>
    <t>Flexibilní hadice izolovaná Æ 100, L = 1000 mm</t>
  </si>
  <si>
    <t>-1097247529</t>
  </si>
  <si>
    <t>101-015</t>
  </si>
  <si>
    <t>ALP potrubí tl. 21 mm - polyisokyanátové sendvičové panely kryté z obou stran hliníkovou fólií - sendvičové panely budou při montáži přímo v místě stavby seřezány a složeny do příslušných rozměrů dané projektem - pro vnitřní čtyřhranné potrubí vedené v prostorách fitness</t>
  </si>
  <si>
    <t>617198262</t>
  </si>
  <si>
    <t>101-016</t>
  </si>
  <si>
    <t>Čtyřhranné potrubí z ocelového pozink. plechu spojovaného přírubami (standardní provedení) vč. spojovacího, těsnícího a montážního materiálu (počet tvarovek - odborný odhad do 40%)</t>
  </si>
  <si>
    <t>55649796</t>
  </si>
  <si>
    <t>101-017</t>
  </si>
  <si>
    <t>Tepelná izolace na přívodní VZT potrubí ve vnitřním prostředí, pěnová ze syntetického kaučuku tl. 32 mm s parotěsnou zábranou</t>
  </si>
  <si>
    <t>1596526406</t>
  </si>
  <si>
    <t>101-018</t>
  </si>
  <si>
    <t>Krycí mřížka do stěny 500x200</t>
  </si>
  <si>
    <t>1861928870</t>
  </si>
  <si>
    <t>N.V.ND.VEN.7/3</t>
  </si>
  <si>
    <t>Zařízení poz. 7/3, prostory šaten fitness</t>
  </si>
  <si>
    <t>103-001</t>
  </si>
  <si>
    <t>Vířivá vyústka včetně plenum boxu 16 lamel, velikost 600, vertikální připojení Æ 200, čtyřhranná krycí deska 600x600, přívod vzduchu průtok - V = 225 m3/h</t>
  </si>
  <si>
    <t>218453211</t>
  </si>
  <si>
    <t>103-002</t>
  </si>
  <si>
    <t>Vířivá vyústka včetně plenum boxu 16 lamel, velikost 600, vertikální připojení Æ 200, čtyřhranná krycí deska 600x600, odvod vzduchu průtok - V = 250 m3/h</t>
  </si>
  <si>
    <t>-176638998</t>
  </si>
  <si>
    <t>103-003</t>
  </si>
  <si>
    <t>Odvodní talířový plastový ventil Æ 125 průtok - V = 100 m3/h</t>
  </si>
  <si>
    <t>1771732602</t>
  </si>
  <si>
    <t>103-004</t>
  </si>
  <si>
    <t>-409748558</t>
  </si>
  <si>
    <t>103-005</t>
  </si>
  <si>
    <t>Tlumič hluku 600x300-2000, včetně sdružujícího plechového pláště - pro celkový útlum hluku pod Lw = 50 dB(A), přiváděný vzduch</t>
  </si>
  <si>
    <t>662025145</t>
  </si>
  <si>
    <t>103-006</t>
  </si>
  <si>
    <t>Tlumič hluku 400x400-2000, včetně sdružujícího plechového pláště - pro celkový útlum hluku pod Lw = 50 dB(A), odváděný vzduch</t>
  </si>
  <si>
    <t>-71238585</t>
  </si>
  <si>
    <t>103-007</t>
  </si>
  <si>
    <t>2009412724</t>
  </si>
  <si>
    <t>103-008</t>
  </si>
  <si>
    <t>Spiro potrubí Æ 125, L = 1000 mm</t>
  </si>
  <si>
    <t>719894121</t>
  </si>
  <si>
    <t>103-009</t>
  </si>
  <si>
    <t>-1931992015</t>
  </si>
  <si>
    <t>103-010</t>
  </si>
  <si>
    <t>97572981</t>
  </si>
  <si>
    <t>103-011</t>
  </si>
  <si>
    <t>Oblouk 90o Æ 125</t>
  </si>
  <si>
    <t>-2090478101</t>
  </si>
  <si>
    <t>103-012</t>
  </si>
  <si>
    <t>-875182147</t>
  </si>
  <si>
    <t>103-013</t>
  </si>
  <si>
    <t>-735749353</t>
  </si>
  <si>
    <t>103-014</t>
  </si>
  <si>
    <t>Tepelná izolace na sací VZT potrubí a na tlumiče hluku, minerální vlna tl. 450 mm + Al polep</t>
  </si>
  <si>
    <t>1845097801</t>
  </si>
  <si>
    <t>103-015</t>
  </si>
  <si>
    <t>-126010749</t>
  </si>
  <si>
    <t>N.V.ND.VEN.7/4</t>
  </si>
  <si>
    <t>Zařízení poz. 7/4, sociální místnosti fitness</t>
  </si>
  <si>
    <t>104-001</t>
  </si>
  <si>
    <t>Odvodní talířový plastový ventil Æ 160 průtok - V = 150 m3/h</t>
  </si>
  <si>
    <t>-428244236</t>
  </si>
  <si>
    <t>104-002</t>
  </si>
  <si>
    <t>Odvodní talířový plastový ventil Æ 100 průtok - V = 30 až 60 m3/h</t>
  </si>
  <si>
    <t>-1429823540</t>
  </si>
  <si>
    <t>104-003</t>
  </si>
  <si>
    <t>-472274853</t>
  </si>
  <si>
    <t>104-004</t>
  </si>
  <si>
    <t>Spiro potrubí Æ 160, L = 1000 mm</t>
  </si>
  <si>
    <t>-1621881233</t>
  </si>
  <si>
    <t>104-005</t>
  </si>
  <si>
    <t>-1183906728</t>
  </si>
  <si>
    <t>104-006</t>
  </si>
  <si>
    <t>Odbočka jednoduchá 90o Æ 200-Æ 160</t>
  </si>
  <si>
    <t>1757749282</t>
  </si>
  <si>
    <t>104-007</t>
  </si>
  <si>
    <t>Odbočka jednoduchá 90o Æ 200-Æ 100</t>
  </si>
  <si>
    <t>96346285</t>
  </si>
  <si>
    <t>104-008</t>
  </si>
  <si>
    <t>Odbočka jednoduchá 90o Æ 160-Æ 160</t>
  </si>
  <si>
    <t>-8722675</t>
  </si>
  <si>
    <t>104-009</t>
  </si>
  <si>
    <t>Odbočka jednoduchá 90o Æ 100-Æ 100</t>
  </si>
  <si>
    <t>1673805353</t>
  </si>
  <si>
    <t>104-010</t>
  </si>
  <si>
    <t>Odbočka dvojitá 90o Æ 200-Æ 100</t>
  </si>
  <si>
    <t>1549432051</t>
  </si>
  <si>
    <t>104-011</t>
  </si>
  <si>
    <t>Oblouk 90o Æ 160</t>
  </si>
  <si>
    <t>934177296</t>
  </si>
  <si>
    <t>104-012</t>
  </si>
  <si>
    <t>-9032631</t>
  </si>
  <si>
    <t>104-012a</t>
  </si>
  <si>
    <t>Oblouk 45o Æ 100</t>
  </si>
  <si>
    <t>-389196430</t>
  </si>
  <si>
    <t>104-013</t>
  </si>
  <si>
    <t>Přechod osový Æ 160 - Æ 100</t>
  </si>
  <si>
    <t>-1626899652</t>
  </si>
  <si>
    <t>104-014</t>
  </si>
  <si>
    <t>Záslepka s těsněním Æ 200</t>
  </si>
  <si>
    <t>938727279</t>
  </si>
  <si>
    <t>N.V.PM.VZTP</t>
  </si>
  <si>
    <t>Ostatní materiál</t>
  </si>
  <si>
    <t>222-001</t>
  </si>
  <si>
    <t>Pomocný ocelový materiál pro uchycení potrubí včetně nátěru – konzole, třmeny, objímky, nastřelovací šrouby, matice, hmoždinky, ostatní spojovací materiál atd. - přesný počet bude stanoven na stavbě při montáži – cca 170 kg</t>
  </si>
  <si>
    <t>-144785472</t>
  </si>
  <si>
    <t>222-002</t>
  </si>
  <si>
    <t>Popisné štítky na zařízení včetně šipek proudění</t>
  </si>
  <si>
    <t>1020742358</t>
  </si>
  <si>
    <t>D.1-01.4.2 - Zařízení pro vytápění</t>
  </si>
  <si>
    <t>N.V.ND.KOT - Kotle, čerpadla, armatury, topný tělesa</t>
  </si>
  <si>
    <t>N.V.PM.STP - Potrubní díly + ostatní materiál</t>
  </si>
  <si>
    <t>Montážní práce zařízení pro vytápění</t>
  </si>
  <si>
    <t>828168743</t>
  </si>
  <si>
    <t>Doprava zařízení pro vytápění na místo stavby</t>
  </si>
  <si>
    <t>-307796718</t>
  </si>
  <si>
    <t>Demontáž stávajícího deskového topného tělesa (viz výkres demontáží) včetně uzavíracích a regulačních armatur a šroubení a stávajícího připojovacího potrubí topné vody 16x2 vedené k těmto topných tělesům v délce cca 20 m (odborný odhad)</t>
  </si>
  <si>
    <t>-2048362540</t>
  </si>
  <si>
    <t>Demontáž a opětovná montáž na novou pozici stávajícího směšovacího uzle (čerpadlo, směšovací ventil, uzavírací, vyvažovací, vypouštěcí a odvzdušňovací armatury) u překládané VZT jednotky 7/3</t>
  </si>
  <si>
    <t>283291213</t>
  </si>
  <si>
    <t>444-005</t>
  </si>
  <si>
    <t>Odpojení stávajícího topného okruhu podlahového vytápění na rozdělovači R-0.3</t>
  </si>
  <si>
    <t>596107677</t>
  </si>
  <si>
    <t>444-006</t>
  </si>
  <si>
    <t>Demontáž stávajících potrubních rozvodů podlahového vytápění napojených na rozdělovače R-0.1 a R-0.2 - bude provedeno v rámci stavebních bouracích prací</t>
  </si>
  <si>
    <t>1441602404</t>
  </si>
  <si>
    <t>Zkoušky, uvedení do provozu a vyregulování</t>
  </si>
  <si>
    <t>1262510953</t>
  </si>
  <si>
    <t>Zajištění chodu zařízení ve zkušebním provozu</t>
  </si>
  <si>
    <t>1564152211</t>
  </si>
  <si>
    <t>-2021023552</t>
  </si>
  <si>
    <t>-1084910510</t>
  </si>
  <si>
    <t>-2107674224</t>
  </si>
  <si>
    <t>Stavební přípomoce - koordinace prací na zařízení vytápění spolu se stavební profesí</t>
  </si>
  <si>
    <t>-1872812334</t>
  </si>
  <si>
    <t>Lešení pomocné jednořadové lehké s podlahami do výšky 2,0 až 3,0 m pro montáž potrubních rozvodů potrubí topné vody a zařízení pro vytápění</t>
  </si>
  <si>
    <t>2140271628</t>
  </si>
  <si>
    <t>N.V.ND.KOT</t>
  </si>
  <si>
    <t>Kotle, čerpadla, armatury, topný tělesa</t>
  </si>
  <si>
    <t>777-001</t>
  </si>
  <si>
    <t>Otopné těleso připojení ventil kompakt 33-600/1200</t>
  </si>
  <si>
    <t>-6120915</t>
  </si>
  <si>
    <t>777-002</t>
  </si>
  <si>
    <t>Otopné těleso připojení ventil kompakt 33-700/1400</t>
  </si>
  <si>
    <t>1726463311</t>
  </si>
  <si>
    <t>777-003</t>
  </si>
  <si>
    <t>Otopné těleso připojení ventil kompakt 33-900/700</t>
  </si>
  <si>
    <t>617995637</t>
  </si>
  <si>
    <t>777-004</t>
  </si>
  <si>
    <t>Otopné těleso připojení ventil kompakt 22-600/1000</t>
  </si>
  <si>
    <t>1865615193</t>
  </si>
  <si>
    <t>777-005</t>
  </si>
  <si>
    <t>Otopné těleso připojení ventil kompakt 22-600/800</t>
  </si>
  <si>
    <t>-549283435</t>
  </si>
  <si>
    <t>777-006</t>
  </si>
  <si>
    <t>Otopné těleso připojení ventil kompakt 22-900/600</t>
  </si>
  <si>
    <t>797756444</t>
  </si>
  <si>
    <t>777-007</t>
  </si>
  <si>
    <t>Otopné těleso připojení ventil kompakt 21-600/900</t>
  </si>
  <si>
    <t>-455192919</t>
  </si>
  <si>
    <t>777-008</t>
  </si>
  <si>
    <t>Otopné těleso připojení ventil kompakt 21-900/500</t>
  </si>
  <si>
    <t>-673584738</t>
  </si>
  <si>
    <t>777-009</t>
  </si>
  <si>
    <t>Šroubení pro tělesa ventil kompakt, 1/2"</t>
  </si>
  <si>
    <t>2080710650</t>
  </si>
  <si>
    <t>777-010</t>
  </si>
  <si>
    <t>Termostatická hlavice K s vestavěným teplotním čidlem</t>
  </si>
  <si>
    <t>-895485006</t>
  </si>
  <si>
    <t>777-011</t>
  </si>
  <si>
    <t>Sestava rozdělovač/sběrač pro vytápění topnými tělesy IVAR.CS 501 ND – 7.cestný - včetně uzavíracích a regulačních armatur s průtokoměry, odvzdušňovacích a vypouštěcích ventilů, teploměrů a držáků sestavy - včetně skříně pro rozdělovače pod omítku vel. 3 – 830x630x210 mm</t>
  </si>
  <si>
    <t>1909115423</t>
  </si>
  <si>
    <t>777-012</t>
  </si>
  <si>
    <t>Sestava rozdělovač/sběrač pro vytápění topnými tělesy IVAR.CS 501 ND – 5.cestný - včetně uzavíracích a regulačních armatur s průtokoměry, odvzdušňovacích a vypouštěcích ventilů, teploměrů a držáků sestavy - včetně skříně pro rozdělovače pod omítku vel. 2 – 530x630x210 mm</t>
  </si>
  <si>
    <t>32764886</t>
  </si>
  <si>
    <t>N.V.PM.STP</t>
  </si>
  <si>
    <t>Potrubní díly + ostatní materiál</t>
  </si>
  <si>
    <t>111-001</t>
  </si>
  <si>
    <t>Ocelové lisované potrubí (vně i uvnitř pozinkované), 28x1,5 - pro přeloženou VZT jednotku</t>
  </si>
  <si>
    <t>193647623</t>
  </si>
  <si>
    <t>111-002</t>
  </si>
  <si>
    <t>Trubka s kyslíkovou bariérou 18x2, pro potrubní rozvody k topným tělesům</t>
  </si>
  <si>
    <t>1587392493</t>
  </si>
  <si>
    <t>111-003</t>
  </si>
  <si>
    <t>Trubka s kyslíkovou bariérou 20x2, pro potrubní rozvody k topným tělesům</t>
  </si>
  <si>
    <t>-59275863</t>
  </si>
  <si>
    <t>111-004</t>
  </si>
  <si>
    <t>Trubka s kyslíkovou bariérou 26x3, pro potrubní rozvody k topným tělesům</t>
  </si>
  <si>
    <t>1885015818</t>
  </si>
  <si>
    <t>111-005</t>
  </si>
  <si>
    <t>Trubka s kyslíkovou bariérou 32x3, pro potrubní rozvody k topným tělesům</t>
  </si>
  <si>
    <t>195676866</t>
  </si>
  <si>
    <t>111-006</t>
  </si>
  <si>
    <t>Trubka vícevrstvá 20x2 - provedení trubka v trubce, pro napojení topných těles</t>
  </si>
  <si>
    <t>1964366894</t>
  </si>
  <si>
    <t>111-007</t>
  </si>
  <si>
    <t>Chránička pro plastové potrubí na vstupu a výstupu z rozdělovací sestavy</t>
  </si>
  <si>
    <t>-682044035</t>
  </si>
  <si>
    <t>111-008</t>
  </si>
  <si>
    <t>Šroubení svěrné pro napojení OT na vícevrstvé potrubí 20x2 Alu-EK</t>
  </si>
  <si>
    <t>-2104645734</t>
  </si>
  <si>
    <t>111-009</t>
  </si>
  <si>
    <t>Šroubení svěrné pro napojení OT na plastové potrubí 18x2 Alu-EK</t>
  </si>
  <si>
    <t>350603064</t>
  </si>
  <si>
    <t>111-010</t>
  </si>
  <si>
    <t>Tepelná izolace na potrubí CS 28x1,5, tl. izolace 30 mm - minerální vlna + Al polep</t>
  </si>
  <si>
    <t>1164424456</t>
  </si>
  <si>
    <t>111-011</t>
  </si>
  <si>
    <t>Tepelná izolace na plastové potrubí 18x2,0, tl. izolace 20 mm - pěnová navlékací</t>
  </si>
  <si>
    <t>221020766</t>
  </si>
  <si>
    <t>111-012</t>
  </si>
  <si>
    <t>Tepelná izolace na plastové potrubí 20x2,0, tl. izolace 20 mm - pěnová navlékací</t>
  </si>
  <si>
    <t>75570198</t>
  </si>
  <si>
    <t>111-013</t>
  </si>
  <si>
    <t>Tepelná izolace na plastové potrubí 26x3,0, tl. izolace 20 mm - pěnová navlékací</t>
  </si>
  <si>
    <t>1871531415</t>
  </si>
  <si>
    <t>111-014</t>
  </si>
  <si>
    <t>Tepelná izolace na plastové potrubí 32x3,0, tl. izolace 20 mm - pěnová navlékací</t>
  </si>
  <si>
    <t>-1378474213</t>
  </si>
  <si>
    <t>111-015</t>
  </si>
  <si>
    <t>Ocelová a plastová - kolena, redukce, T-kusy a další tvarovky příslušných dimenzí - přesný počet bude stanoven při montáži, odborný odhad tvarovek cca 40%</t>
  </si>
  <si>
    <t>-345891754</t>
  </si>
  <si>
    <t>111-016</t>
  </si>
  <si>
    <t>Pomocný ocelový materiál pro uchycení potrubí – konzole, třmeny, objímky, nastřelovací šrouby, matice, hmoždinky, ostatní spojovací materiál atd. - přesný počet bude stanoven na stavbě při montáži</t>
  </si>
  <si>
    <t>40574416</t>
  </si>
  <si>
    <t>111-017</t>
  </si>
  <si>
    <t>-1949558217</t>
  </si>
  <si>
    <t>D.1-01.4.3 - Zařízení zdravotně-technických instalací</t>
  </si>
  <si>
    <t xml:space="preserve">    ZT - Vybavení - Sanita - S</t>
  </si>
  <si>
    <t>721171904</t>
  </si>
  <si>
    <t>Opravy odpadního potrubí plastového vsazení odbočky do potrubí DN 75</t>
  </si>
  <si>
    <t>-1070183758</t>
  </si>
  <si>
    <t>"viz ZTI - TZ a výkresy"</t>
  </si>
  <si>
    <t>"K3"     1</t>
  </si>
  <si>
    <t>721171905</t>
  </si>
  <si>
    <t>Opravy odpadního potrubí plastového vsazení odbočky do potrubí DN 110</t>
  </si>
  <si>
    <t>-1268615075</t>
  </si>
  <si>
    <t>"K1"     2</t>
  </si>
  <si>
    <t>"K2"     3</t>
  </si>
  <si>
    <t>"K4"     1</t>
  </si>
  <si>
    <t>"K5"     2</t>
  </si>
  <si>
    <t>721174005</t>
  </si>
  <si>
    <t>Potrubí z trub polypropylenových svodné (ležaté) DN 110</t>
  </si>
  <si>
    <t>31953386</t>
  </si>
  <si>
    <t>"110"     (6,6+6,7)*1,1</t>
  </si>
  <si>
    <t>721174025</t>
  </si>
  <si>
    <t>Potrubí z trub polypropylenových odpadní (svislé) DN 110</t>
  </si>
  <si>
    <t>-1522807279</t>
  </si>
  <si>
    <t>"K1"     2*0,5</t>
  </si>
  <si>
    <t>"K2"     3*0,5</t>
  </si>
  <si>
    <t>"K4"     1*0,5</t>
  </si>
  <si>
    <t>"K5"     2*0,5</t>
  </si>
  <si>
    <t>721174042</t>
  </si>
  <si>
    <t>Potrubí z trub polypropylenových připojovací DN 40</t>
  </si>
  <si>
    <t>1468361439</t>
  </si>
  <si>
    <t>"40"     (0,7+1,9+0,9)*1,1</t>
  </si>
  <si>
    <t>721174043</t>
  </si>
  <si>
    <t>Potrubí z trub polypropylenových připojovací DN 50</t>
  </si>
  <si>
    <t>-15709361</t>
  </si>
  <si>
    <t>"50"     (1,1+1,3+0,7)*1,1</t>
  </si>
  <si>
    <t>721174044</t>
  </si>
  <si>
    <t>Potrubí z trub polypropylenových připojovací DN 75</t>
  </si>
  <si>
    <t>-197201131</t>
  </si>
  <si>
    <t>"75"     (3,0+0,6+1,8+0,9+0,6+0,8)*1,1</t>
  </si>
  <si>
    <t>721174045</t>
  </si>
  <si>
    <t>Potrubí z trub polypropylenových připojovací DN 110</t>
  </si>
  <si>
    <t>-152081373</t>
  </si>
  <si>
    <t>"110"     (2,8+0,5+0,5)*1,1</t>
  </si>
  <si>
    <t>721194104</t>
  </si>
  <si>
    <t>Vyměření přípojek na potrubí vyvedení a upevnění odpadních výpustek DN 40</t>
  </si>
  <si>
    <t>-1318616565</t>
  </si>
  <si>
    <t>"Ui"     1</t>
  </si>
  <si>
    <t>"Um"     1</t>
  </si>
  <si>
    <t>721194105</t>
  </si>
  <si>
    <t>Vyměření přípojek na potrubí vyvedení a upevnění odpadních výpustek DN 50</t>
  </si>
  <si>
    <t>2132963574</t>
  </si>
  <si>
    <t>"D"     1</t>
  </si>
  <si>
    <t>"DD"     1</t>
  </si>
  <si>
    <t>721194107</t>
  </si>
  <si>
    <t>Vyměření přípojek na potrubí vyvedení a upevnění odpadních výpustek DN 70</t>
  </si>
  <si>
    <t>564670449</t>
  </si>
  <si>
    <t>"P"     1</t>
  </si>
  <si>
    <t>"VP"     5</t>
  </si>
  <si>
    <t>721194109</t>
  </si>
  <si>
    <t>Vyměření přípojek na potrubí vyvedení a upevnění odpadních výpustek DN 110</t>
  </si>
  <si>
    <t>1115536024</t>
  </si>
  <si>
    <t>"WC"     1</t>
  </si>
  <si>
    <t>"WCi"     1</t>
  </si>
  <si>
    <t>721211403</t>
  </si>
  <si>
    <t>Podlahové vpusti s vodorovným odtokem DN 50/75 s kulovým kloubem, mřížka nerez 115x115</t>
  </si>
  <si>
    <t>1555131994</t>
  </si>
  <si>
    <t>721290111</t>
  </si>
  <si>
    <t>Zkouška těsnosti kanalizace v objektech vodou do DN 125</t>
  </si>
  <si>
    <t>1744956630</t>
  </si>
  <si>
    <t>14,63+4,0+2,86+3,41+8,47+4,18</t>
  </si>
  <si>
    <t>998721101</t>
  </si>
  <si>
    <t>Přesun hmot pro vnitřní kanalizace stanovený z hmotnosti přesunovaného materiálu vodorovná dopravní vzdálenost do 50 m v objektech výšky do 6 m</t>
  </si>
  <si>
    <t>-1201428006</t>
  </si>
  <si>
    <t>998721181</t>
  </si>
  <si>
    <t>Přesun hmot pro vnitřní kanalizace stanovený z hmotnosti přesunovaného materiálu Příplatek k ceně za přesun prováděný bez použití mechanizace pro jakoukoliv výšku objektu</t>
  </si>
  <si>
    <t>495600050</t>
  </si>
  <si>
    <t>998721192</t>
  </si>
  <si>
    <t>Přesun hmot pro vnitřní kanalizace stanovený z hmotnosti přesunovaného materiálu Příplatek k ceně za zvětšený přesun přes vymezenou největší dopravní vzdálenost do 100 m</t>
  </si>
  <si>
    <t>688840630</t>
  </si>
  <si>
    <t>722130236</t>
  </si>
  <si>
    <t>Potrubí z ocelových trubek pozinkovaných závitových svařovaných běžných DN 50</t>
  </si>
  <si>
    <t>784308728</t>
  </si>
  <si>
    <t>"úprava rozvodů požární vody"     5,8*1,1</t>
  </si>
  <si>
    <t>722130916</t>
  </si>
  <si>
    <t>Opravy vodovodního potrubí z ocelových trubek pozinkovaných závitových přeřezání ocelové trubky přes 25 do DN 50</t>
  </si>
  <si>
    <t>485924293</t>
  </si>
  <si>
    <t>"úprava rozvodů požární vody"     2</t>
  </si>
  <si>
    <t>722131936</t>
  </si>
  <si>
    <t>Opravy vodovodního potrubí z ocelových trubek pozinkovaných závitových propojení dosavadního potrubí DN 50</t>
  </si>
  <si>
    <t>207467431</t>
  </si>
  <si>
    <t>722174022</t>
  </si>
  <si>
    <t>Potrubí z plastových trubek z polypropylenu PPR svařovaných polyfúzně PN 20 (SDR 6) D 20 x 3,4</t>
  </si>
  <si>
    <t>494938850</t>
  </si>
  <si>
    <t>"SV"     (2,2+2,3+3,4+1,7*4+6,5+1,9*2+2,0+1,7+5,0)*1,1</t>
  </si>
  <si>
    <t>"SV-u"     (4,4)*1,1</t>
  </si>
  <si>
    <t>"TUV"     (2,2+2,5+3,5+1,8*4+6,7+1,8+2,1+5,0)*1,1</t>
  </si>
  <si>
    <t>"TUV-c"     (2,2+1,4+2,9+4,6+5,0)*1,1</t>
  </si>
  <si>
    <t>722174023</t>
  </si>
  <si>
    <t>Potrubí z plastových trubek z polypropylenu PPR svařovaných polyfúzně PN 20 (SDR 6) D 25 x 4,2</t>
  </si>
  <si>
    <t>-1257352671</t>
  </si>
  <si>
    <t>"SV"     (3,1)*1,1</t>
  </si>
  <si>
    <t>"TUV"     (3,1)*1,1</t>
  </si>
  <si>
    <t>722181116</t>
  </si>
  <si>
    <t>Ochrana potrubí plstěnými pásy DN 50 a DN 65</t>
  </si>
  <si>
    <t>253310738</t>
  </si>
  <si>
    <t>722181221</t>
  </si>
  <si>
    <t>Ochrana potrubí termoizolačními trubicemi z pěnového polyetylenu PE přilepenými v příčných a podélných spojích, tloušťky izolace přes 6 do 9 mm, vnitřního průměru izolace DN do 22 mm</t>
  </si>
  <si>
    <t>621436335</t>
  </si>
  <si>
    <t>"SV"     (2,2+2,3+3,4+1,7*4+6,5+1,9*2+2,0+1,7)*1,1</t>
  </si>
  <si>
    <t>"TUV"     (2,2+2,5+3,5+1,8*4+6,7+1,8+2,1)*1,1</t>
  </si>
  <si>
    <t>"TUV-c"     (2,2+1,4+2,9+4,6)*1,1</t>
  </si>
  <si>
    <t>722181222</t>
  </si>
  <si>
    <t>Ochrana potrubí termoizolačními trubicemi z pěnového polyetylenu PE přilepenými v příčných a podélných spojích, tloušťky izolace přes 6 do 9 mm, vnitřního průměru izolace DN přes 22 do 45 mm</t>
  </si>
  <si>
    <t>887122909</t>
  </si>
  <si>
    <t>722182011</t>
  </si>
  <si>
    <t>Podpůrný žlab pro potrubí průměru D 20</t>
  </si>
  <si>
    <t>-1760820107</t>
  </si>
  <si>
    <t>2,2*3+1,4*3+2,3+4,7*3+3,2</t>
  </si>
  <si>
    <t>722182012</t>
  </si>
  <si>
    <t>Podpůrný žlab pro potrubí průměru D 25</t>
  </si>
  <si>
    <t>1920249214</t>
  </si>
  <si>
    <t>3,2*2</t>
  </si>
  <si>
    <t>722190401</t>
  </si>
  <si>
    <t>Zřízení přípojek na potrubí vyvedení a upevnění výpustek do DN 25</t>
  </si>
  <si>
    <t>-1927889639</t>
  </si>
  <si>
    <t>"WC"     1*1</t>
  </si>
  <si>
    <t>"WCi"     1*1</t>
  </si>
  <si>
    <t>"Um"     2*1</t>
  </si>
  <si>
    <t>"Ui"     2*1</t>
  </si>
  <si>
    <t>"S"     2*5</t>
  </si>
  <si>
    <t>"P"     1*1</t>
  </si>
  <si>
    <t>"D"     2*1</t>
  </si>
  <si>
    <t>"DD"     2*1</t>
  </si>
  <si>
    <t>722190901</t>
  </si>
  <si>
    <t>Opravy ostatní uzavření nebo otevření vodovodního potrubí při opravách včetně vypuštění a napuštění</t>
  </si>
  <si>
    <t>-1038536948</t>
  </si>
  <si>
    <t>"SV"     2</t>
  </si>
  <si>
    <t>"SV-u"     2</t>
  </si>
  <si>
    <t>"TUV"     2</t>
  </si>
  <si>
    <t>"TUV-c"     2</t>
  </si>
  <si>
    <t>722220151</t>
  </si>
  <si>
    <t>Armatury s jedním závitem plastové (PPR) PN 20 (SDR 6) DN 16 x G 1/2"</t>
  </si>
  <si>
    <t>1559504277</t>
  </si>
  <si>
    <t>722240122</t>
  </si>
  <si>
    <t>Armatury z plastických hmot kohouty (PPR) kulové DN 20</t>
  </si>
  <si>
    <t>469948879</t>
  </si>
  <si>
    <t>722240123</t>
  </si>
  <si>
    <t>Armatury z plastických hmot kohouty (PPR) kulové DN 25</t>
  </si>
  <si>
    <t>-30563618</t>
  </si>
  <si>
    <t>722290226</t>
  </si>
  <si>
    <t>Zkoušky, proplach a desinfekce vodovodního potrubí zkoušky těsnosti vodovodního potrubí závitového do DN 50</t>
  </si>
  <si>
    <t>232018678</t>
  </si>
  <si>
    <t>722290234</t>
  </si>
  <si>
    <t>Zkoušky, proplach a desinfekce vodovodního potrubí proplach a desinfekce vodovodního potrubí do DN 80</t>
  </si>
  <si>
    <t>-1162359192</t>
  </si>
  <si>
    <t>6,38+77,22+6,82</t>
  </si>
  <si>
    <t>722290246</t>
  </si>
  <si>
    <t>Zkoušky, proplach a desinfekce vodovodního potrubí zkoušky těsnosti vodovodního potrubí plastového do DN 40</t>
  </si>
  <si>
    <t>490330081</t>
  </si>
  <si>
    <t>77,22+6,82</t>
  </si>
  <si>
    <t>998722101</t>
  </si>
  <si>
    <t>Přesun hmot pro vnitřní vodovod stanovený z hmotnosti přesunovaného materiálu vodorovná dopravní vzdálenost do 50 m v objektech výšky do 6 m</t>
  </si>
  <si>
    <t>1707282385</t>
  </si>
  <si>
    <t>998722181</t>
  </si>
  <si>
    <t>Přesun hmot pro vnitřní vodovod stanovený z hmotnosti přesunovaného materiálu Příplatek k ceně za přesun prováděný bez použití mechanizace pro jakoukoliv výšku objektu</t>
  </si>
  <si>
    <t>-1716864753</t>
  </si>
  <si>
    <t>998722192</t>
  </si>
  <si>
    <t>Přesun hmot pro vnitřní vodovod stanovený z hmotnosti přesunovaného materiálu Příplatek k ceně za zvětšený přesun přes vymezenou největší dopravní vzdálenost do 100 m</t>
  </si>
  <si>
    <t>1033531786</t>
  </si>
  <si>
    <t>725_R_849413</t>
  </si>
  <si>
    <t>Baterie sprchové montáž nástěnných baterií termostatických</t>
  </si>
  <si>
    <t>72507025</t>
  </si>
  <si>
    <t>"viz Tabulky zařizovacích předmětů - ZTI"</t>
  </si>
  <si>
    <t>"S"     5</t>
  </si>
  <si>
    <t>S</t>
  </si>
  <si>
    <t>S - termostatická podomítková tlačná sprchová baterie + hlavová sprcha vč. ramena</t>
  </si>
  <si>
    <t>1221052035</t>
  </si>
  <si>
    <t>725119122</t>
  </si>
  <si>
    <t>Zařízení záchodů montáž klozetových mís kombi</t>
  </si>
  <si>
    <t>-1059014556</t>
  </si>
  <si>
    <t>WCi</t>
  </si>
  <si>
    <t>WCi - WC kombi bezbariérový se skrytým upevněním, zadní odpad DN 100, včetně sedátka, keramika bílá, lesk</t>
  </si>
  <si>
    <t>214631317</t>
  </si>
  <si>
    <t>725119125</t>
  </si>
  <si>
    <t>Zařízení záchodů montáž klozetových mís závěsných na nosné stěny</t>
  </si>
  <si>
    <t>971417733</t>
  </si>
  <si>
    <t>WC</t>
  </si>
  <si>
    <t>WC - Závěsný WC set - sada obsahuje modul do lehkých stěn / předstěnová, WC nádržku a WC sedátko.</t>
  </si>
  <si>
    <t>-1822986451</t>
  </si>
  <si>
    <t>725121527</t>
  </si>
  <si>
    <t>Pisoárové záchodky keramické automatické s integrovaným napájecím zdrojem</t>
  </si>
  <si>
    <t>1541230824</t>
  </si>
  <si>
    <t>725219102</t>
  </si>
  <si>
    <t>Umyvadla montáž umyvadel ostatních typů na šrouby</t>
  </si>
  <si>
    <t>1048244460</t>
  </si>
  <si>
    <t>"Um"     2</t>
  </si>
  <si>
    <t>Um</t>
  </si>
  <si>
    <t>Um - Umyvadlo s otvorem pro baterii uprostřed o šířce 70 cm, hloubce 46,5 cm a výšce 17,5 cm včetně montážní sady, baterie, sifonu a výpusti</t>
  </si>
  <si>
    <t>-883753483</t>
  </si>
  <si>
    <t>Ui</t>
  </si>
  <si>
    <t>Ui - Bezbariérové umyvadlo s otvorem pro baterii uprostřed o šířce 64 cm, hloubce 55 cm a výšce 16,5 cm včetně montážní sady, baterie, sifonu a výpusti</t>
  </si>
  <si>
    <t>-1930151416</t>
  </si>
  <si>
    <t>725319111</t>
  </si>
  <si>
    <t>Dřezy bez výtokových armatur montáž dřezů ostatních typů</t>
  </si>
  <si>
    <t>-1513402150</t>
  </si>
  <si>
    <t>D - Vestavěné umyvadlo - nábytkové keramické umyvadlo k zapuštění - bez přepadu - š/h/v = 800/465/30 mm - otvor pro stojánkovou baterii 35 mm včetně montážní sady, baterie, sifonu a výpusti</t>
  </si>
  <si>
    <t>-33542571</t>
  </si>
  <si>
    <t>DD</t>
  </si>
  <si>
    <t>DD - Dvojdřez - granitový dvojdřez černý s montáží na pracovní desku- rozměr 500/790 mm, hloubka 190 mm - s otvorem pro baterii včetně montážní sady, baterie, sifonu a výpusti</t>
  </si>
  <si>
    <t>2142135865</t>
  </si>
  <si>
    <t>725819401</t>
  </si>
  <si>
    <t>Ventily montáž ventilů ostatních typů rohových s připojovací trubičkou G 1/2"</t>
  </si>
  <si>
    <t>-1867215069</t>
  </si>
  <si>
    <t>55141001</t>
  </si>
  <si>
    <t>kohout kulový rohový mosazný R 1/2"x3/8"</t>
  </si>
  <si>
    <t>-1435668519</t>
  </si>
  <si>
    <t>998725181</t>
  </si>
  <si>
    <t>Přesun hmot pro zařizovací předměty stanovený z hmotnosti přesunovaného materiálu Příplatek k cenám za přesun prováděný bez použití mechanizace pro jakoukoliv výšku objektu</t>
  </si>
  <si>
    <t>-2002227901</t>
  </si>
  <si>
    <t>998725201</t>
  </si>
  <si>
    <t>Přesun hmot pro zařizovací předměty stanovený procentní sazbou (%) z ceny vodorovná dopravní vzdálenost do 50 m v objektech výšky do 6 m</t>
  </si>
  <si>
    <t>%</t>
  </si>
  <si>
    <t>246728741</t>
  </si>
  <si>
    <t>998725292</t>
  </si>
  <si>
    <t>Přesun hmot pro zařizovací předměty stanovený procentní sazbou (%) z ceny Příplatek k cenám za zvětšený přesun přes vymezenou největší dopravní vzdálenost do 100 m</t>
  </si>
  <si>
    <t>997479162</t>
  </si>
  <si>
    <t>ZT</t>
  </si>
  <si>
    <t>Vybavení - Sanita - S</t>
  </si>
  <si>
    <t>1/S</t>
  </si>
  <si>
    <t>1/S - Ruční dávkovač mýdla v nerez provedení</t>
  </si>
  <si>
    <t>-1500472080</t>
  </si>
  <si>
    <t>Poznámka k položce:
Dle tabulky sociálního vybavení 1/S</t>
  </si>
  <si>
    <t>2/S</t>
  </si>
  <si>
    <t>2/S Trhací zásobník na papírové ručníky</t>
  </si>
  <si>
    <t>-1734830922</t>
  </si>
  <si>
    <t xml:space="preserve">Poznámka k položce:
Dle tabulky sociálního vybavení 2/S
</t>
  </si>
  <si>
    <t>3a/S</t>
  </si>
  <si>
    <t>3a/S - Odpadkový koš malý</t>
  </si>
  <si>
    <t>-1365663941</t>
  </si>
  <si>
    <t>Poznámka k položce:
Dle tabulky sociálního vybavení 3a/S</t>
  </si>
  <si>
    <t>3b/S</t>
  </si>
  <si>
    <t>3b/S Odpadkový koš velký</t>
  </si>
  <si>
    <t>-283630837</t>
  </si>
  <si>
    <t>Poznámka k položce:
Dle tabulky sociálního vybavení 3b/S</t>
  </si>
  <si>
    <t>5/S</t>
  </si>
  <si>
    <t>5/S Zásobník toaletního papíru</t>
  </si>
  <si>
    <t>813568653</t>
  </si>
  <si>
    <t>Poznámka k položce:
Dle tabulky sociálního vybavení 5/S</t>
  </si>
  <si>
    <t>6/S</t>
  </si>
  <si>
    <t>6/S WC štětka</t>
  </si>
  <si>
    <t>-1516503547</t>
  </si>
  <si>
    <t>Poznámka k položce:
Dle tabulky sociálního vybavení 6/S</t>
  </si>
  <si>
    <t>7/S</t>
  </si>
  <si>
    <t>7/S Zásobník na hygienické sáčky</t>
  </si>
  <si>
    <t>1787118623</t>
  </si>
  <si>
    <t>Poznámka k položce:
Dle tabulky sociálního vybavení 7/S</t>
  </si>
  <si>
    <t>8/S</t>
  </si>
  <si>
    <t>8/S Bazénový osoušeč vlasů</t>
  </si>
  <si>
    <t>-1932345218</t>
  </si>
  <si>
    <t>Poznámka k položce:
Dle tabulky sociálního vybavení 8/S</t>
  </si>
  <si>
    <t>9/S</t>
  </si>
  <si>
    <t>9/S Dvojháček</t>
  </si>
  <si>
    <t>1771043645</t>
  </si>
  <si>
    <t>Poznámka k položce:
Dle tabulky sociálního vybavení 9/S</t>
  </si>
  <si>
    <t>D.1-01.4.4 - Zařízení silnoproudé elektrotechniky vč. bleskosvodů</t>
  </si>
  <si>
    <t xml:space="preserve">    D1 - Úprava R9</t>
  </si>
  <si>
    <t xml:space="preserve">    D2 - Úprava R4</t>
  </si>
  <si>
    <t xml:space="preserve">    D3 - Instalace</t>
  </si>
  <si>
    <t xml:space="preserve">    D4 - Ostatní</t>
  </si>
  <si>
    <t xml:space="preserve">    D5 - Přirážky</t>
  </si>
  <si>
    <t>D1</t>
  </si>
  <si>
    <t>Úprava R9</t>
  </si>
  <si>
    <t>Pol201</t>
  </si>
  <si>
    <t>Jistič-Chránič 10A/B/1/30mA</t>
  </si>
  <si>
    <t>-1663610812</t>
  </si>
  <si>
    <t>Pol25</t>
  </si>
  <si>
    <t>Chránič 40A 3P+N, 30mA,</t>
  </si>
  <si>
    <t>-590815584</t>
  </si>
  <si>
    <t>Pol202</t>
  </si>
  <si>
    <t>Jistič 16A, char.B, 1 póly</t>
  </si>
  <si>
    <t>2128392138</t>
  </si>
  <si>
    <t>Pol203</t>
  </si>
  <si>
    <t>Ostatní nespecifikované prvky tvořící komplet dodávky</t>
  </si>
  <si>
    <t>476101145</t>
  </si>
  <si>
    <t>Pol61</t>
  </si>
  <si>
    <t>Popisovací štítky</t>
  </si>
  <si>
    <t>833657990</t>
  </si>
  <si>
    <t>Poznámka k položce:
Rozvaděč bude upraven dle stutečného počtu vývodů</t>
  </si>
  <si>
    <t>D2</t>
  </si>
  <si>
    <t>Úprava R4</t>
  </si>
  <si>
    <t>Pol50</t>
  </si>
  <si>
    <t>Sběrnice hřeben Cu 10mm 3x19</t>
  </si>
  <si>
    <t>-146295817</t>
  </si>
  <si>
    <t>1574199675</t>
  </si>
  <si>
    <t>Pol54</t>
  </si>
  <si>
    <t>Jistič-Chánič 10A/B/1/30mA</t>
  </si>
  <si>
    <t>463073597</t>
  </si>
  <si>
    <t>Pol55</t>
  </si>
  <si>
    <t>Jistič-Chánič 16A/B/1/30mA</t>
  </si>
  <si>
    <t>-1062118842</t>
  </si>
  <si>
    <t>Pol204</t>
  </si>
  <si>
    <t>Jistič 1pól , 10A, 10kA, char. B</t>
  </si>
  <si>
    <t>2076357840</t>
  </si>
  <si>
    <t>Pol205</t>
  </si>
  <si>
    <t>Jistič 1pól , 16A, 10kA, char. B</t>
  </si>
  <si>
    <t>766774097</t>
  </si>
  <si>
    <t>Pol206</t>
  </si>
  <si>
    <t>1668879357</t>
  </si>
  <si>
    <t>Pol207</t>
  </si>
  <si>
    <t>3358131</t>
  </si>
  <si>
    <t>D3</t>
  </si>
  <si>
    <t>Instalace</t>
  </si>
  <si>
    <t>Pol208</t>
  </si>
  <si>
    <t>Demontáže stávající svítidla, kabeláž</t>
  </si>
  <si>
    <t>436296537</t>
  </si>
  <si>
    <t>Pol209</t>
  </si>
  <si>
    <t>Svítidlo A dle knihy svítidel</t>
  </si>
  <si>
    <t>-15813801</t>
  </si>
  <si>
    <t>Pol210</t>
  </si>
  <si>
    <t>Svítidlo B dle knihy svítidel</t>
  </si>
  <si>
    <t>-1963462542</t>
  </si>
  <si>
    <t>Pol211</t>
  </si>
  <si>
    <t>Svítidlo B-NO dle knihy svítidel</t>
  </si>
  <si>
    <t>-1773929284</t>
  </si>
  <si>
    <t>Pol212</t>
  </si>
  <si>
    <t>Svítidlo C dle knihy svítidel</t>
  </si>
  <si>
    <t>-93166519</t>
  </si>
  <si>
    <t>Pol213</t>
  </si>
  <si>
    <t>Svítidlo D dle knihy svítidel</t>
  </si>
  <si>
    <t>-1575531245</t>
  </si>
  <si>
    <t>Pol214</t>
  </si>
  <si>
    <t>Svítidlo E dle knihy svítidel</t>
  </si>
  <si>
    <t>-393498846</t>
  </si>
  <si>
    <t>Pol215</t>
  </si>
  <si>
    <t>Svítidlo G dle knihy svítidel</t>
  </si>
  <si>
    <t>2034913638</t>
  </si>
  <si>
    <t>Pol216</t>
  </si>
  <si>
    <t>Svítidlo N01 dle knihy svítidel</t>
  </si>
  <si>
    <t>534392491</t>
  </si>
  <si>
    <t>Pol217</t>
  </si>
  <si>
    <t>Svítidlo N02 dle knihy svítidel</t>
  </si>
  <si>
    <t>-2032722517</t>
  </si>
  <si>
    <t>Pol218</t>
  </si>
  <si>
    <t>Svítidlo N03 dle knihy svítidel</t>
  </si>
  <si>
    <t>-1409552906</t>
  </si>
  <si>
    <t>Pol87</t>
  </si>
  <si>
    <t>Přívod pro osvětlení informační tabulky</t>
  </si>
  <si>
    <t>769260191</t>
  </si>
  <si>
    <t>Pol219</t>
  </si>
  <si>
    <t>LED pásek SDLED 5m (zdroj, led pásek, AL lišta)</t>
  </si>
  <si>
    <t>86290182</t>
  </si>
  <si>
    <t>Pol100</t>
  </si>
  <si>
    <t>Zásuvka jednonásobná stávající - přípojení</t>
  </si>
  <si>
    <t>977343843</t>
  </si>
  <si>
    <t>Pol101</t>
  </si>
  <si>
    <t>Zásuvka jednonás. s ochranným kolíkem 2P+PE, 16A, 250V, IP20, pod omítku</t>
  </si>
  <si>
    <t>2118425388</t>
  </si>
  <si>
    <t>Pol220</t>
  </si>
  <si>
    <t>Zásuvka dvojitá s natočenými zdířkami s ochranným kolíkem 2P+PE, 16A, 250V, IP20, pod omítku</t>
  </si>
  <si>
    <t>1255260150</t>
  </si>
  <si>
    <t>Pol221</t>
  </si>
  <si>
    <t>Spínač jednopólový, řazení 1, 230V/10A, IP20</t>
  </si>
  <si>
    <t>928832968</t>
  </si>
  <si>
    <t>Pol103</t>
  </si>
  <si>
    <t>Spínač jednopólový, řazení 5, 230V/10A, IP20, pod omítku</t>
  </si>
  <si>
    <t>852000143</t>
  </si>
  <si>
    <t>Pol104</t>
  </si>
  <si>
    <t>Spínač jednopólový, řazení 6, 230V/10A, IP20, pod omítku</t>
  </si>
  <si>
    <t>-908445637</t>
  </si>
  <si>
    <t>Pol222</t>
  </si>
  <si>
    <t>Spínač jednopólový, řazení 7, 230V/10A, IP20, pod omítku</t>
  </si>
  <si>
    <t>-890526504</t>
  </si>
  <si>
    <t>Pol105</t>
  </si>
  <si>
    <t>Rámečky násobné uvedeny na kusy - nutno upravit dle reali.</t>
  </si>
  <si>
    <t>895163888</t>
  </si>
  <si>
    <t>Pol106</t>
  </si>
  <si>
    <t>Krabice univerzální PVC, 400V, 16A, Vložení svorkovnice, bezšroubových svorek, Spojení v souvislou řadu s roztečí 71 mm, Vylamovací otvory, Vložení šroubový i bezšroubových přístrojů</t>
  </si>
  <si>
    <t>-375657786</t>
  </si>
  <si>
    <t>Pol223</t>
  </si>
  <si>
    <t>Pohybové čidla 230V/16A/IP44, na omítku</t>
  </si>
  <si>
    <t>893824978</t>
  </si>
  <si>
    <t>Pol109</t>
  </si>
  <si>
    <t>Připojení stávajících boilerů</t>
  </si>
  <si>
    <t>1212486637</t>
  </si>
  <si>
    <t>Pol110</t>
  </si>
  <si>
    <t>Svorkovnice 5-pólové, S víčkem dle potřeby</t>
  </si>
  <si>
    <t>-1834631260</t>
  </si>
  <si>
    <t>Poznámka k položce:
Kabely s požární odolností P60-R, B2ca, s1, dO</t>
  </si>
  <si>
    <t>Pol111</t>
  </si>
  <si>
    <t>Kabel Cu 3x2,5 v podhledu/na stropě (nouzové osvětlení)</t>
  </si>
  <si>
    <t>245606017</t>
  </si>
  <si>
    <t>Poznámka k položce:
Kabely s třídou reakce na oheň DCA dle 268/2011 Sb.</t>
  </si>
  <si>
    <t>Pol224</t>
  </si>
  <si>
    <t>Kabel Cu 3x1,5 v podhledu/na stropě</t>
  </si>
  <si>
    <t>1569707636</t>
  </si>
  <si>
    <t>Pol225</t>
  </si>
  <si>
    <t>Kabel Cu 3x2,5 v podhledu/na stropě</t>
  </si>
  <si>
    <t>1616777641</t>
  </si>
  <si>
    <t>Pol226</t>
  </si>
  <si>
    <t>Kabel Cu O 3x1,5</t>
  </si>
  <si>
    <t>-572445629</t>
  </si>
  <si>
    <t>Pol115</t>
  </si>
  <si>
    <t>Ukončení vodičů, Spojovací Wago svorky dutinky 3,4,5ks, průřez1,5-2,5mm2, dle potřeby</t>
  </si>
  <si>
    <t>223563322</t>
  </si>
  <si>
    <t>Pol116</t>
  </si>
  <si>
    <t>Vodič CYA4, kabelová oka, lisování</t>
  </si>
  <si>
    <t>392948701</t>
  </si>
  <si>
    <t>Pol117</t>
  </si>
  <si>
    <t>Vodič CY6, kabelová oka, lisování</t>
  </si>
  <si>
    <t>1293019785</t>
  </si>
  <si>
    <t>Pol118</t>
  </si>
  <si>
    <t>Kabelový žebřík š. 200 zinkovaný vč. uchycení</t>
  </si>
  <si>
    <t>1528246845</t>
  </si>
  <si>
    <t>Pol119</t>
  </si>
  <si>
    <t>Trubka instalační plastová pevná vn. průměr 20mm vč. příchytek</t>
  </si>
  <si>
    <t>-1406497320</t>
  </si>
  <si>
    <t>Pol227</t>
  </si>
  <si>
    <t>Příchytka vázacího pásku do stropu</t>
  </si>
  <si>
    <t>-74857801</t>
  </si>
  <si>
    <t>Pol120</t>
  </si>
  <si>
    <t>Zatěsnění protipožárního prostupu vč. materiálu a označení</t>
  </si>
  <si>
    <t>-1004226382</t>
  </si>
  <si>
    <t>Pol228</t>
  </si>
  <si>
    <t>Kabel Cu 7x1,5</t>
  </si>
  <si>
    <t>-959957895</t>
  </si>
  <si>
    <t>D4</t>
  </si>
  <si>
    <t>Ostatní</t>
  </si>
  <si>
    <t>Pol229</t>
  </si>
  <si>
    <t>-1488057583</t>
  </si>
  <si>
    <t>D5</t>
  </si>
  <si>
    <t>Přirážky</t>
  </si>
  <si>
    <t>Pol135</t>
  </si>
  <si>
    <t>PPV</t>
  </si>
  <si>
    <t>-618719515</t>
  </si>
  <si>
    <t>Pol136</t>
  </si>
  <si>
    <t>Doprava</t>
  </si>
  <si>
    <t>1578681468</t>
  </si>
  <si>
    <t>Pol137</t>
  </si>
  <si>
    <t>Přesun</t>
  </si>
  <si>
    <t>-895954030</t>
  </si>
  <si>
    <t>Pol138</t>
  </si>
  <si>
    <t>Revize a měření (včetně slaboproudu)</t>
  </si>
  <si>
    <t>-1692935456</t>
  </si>
  <si>
    <t>D.1-01.4.5 - Zařízení slaboproudé elektrotechniky vč. EPS</t>
  </si>
  <si>
    <t xml:space="preserve">    D1 - ACS</t>
  </si>
  <si>
    <t xml:space="preserve">    D2 - EZS</t>
  </si>
  <si>
    <t xml:space="preserve">    D3 - UTP</t>
  </si>
  <si>
    <t xml:space="preserve">    D4 - Audio</t>
  </si>
  <si>
    <t xml:space="preserve">    D5 - Nouzový zvukový systém</t>
  </si>
  <si>
    <t xml:space="preserve">    D6 - EPS</t>
  </si>
  <si>
    <t>ACS</t>
  </si>
  <si>
    <t>Pol230</t>
  </si>
  <si>
    <t>Kabel CYSY 2x2,5</t>
  </si>
  <si>
    <t>Pol142</t>
  </si>
  <si>
    <t>Kabel LAM</t>
  </si>
  <si>
    <t>Pol143</t>
  </si>
  <si>
    <t>Kabel Belden 9502</t>
  </si>
  <si>
    <t>Pol146</t>
  </si>
  <si>
    <t>Ochranná trubka PVC 23mm</t>
  </si>
  <si>
    <t>Pol147</t>
  </si>
  <si>
    <t>Rozvodná krabice, svorky</t>
  </si>
  <si>
    <t>Poznámka k položce:
Použit stávající instalovaný sytém IVAR</t>
  </si>
  <si>
    <t>Pol231</t>
  </si>
  <si>
    <t>Ovládání šatních skříněk View panel</t>
  </si>
  <si>
    <t>Pol232</t>
  </si>
  <si>
    <t>Zámky šatních skříněk</t>
  </si>
  <si>
    <t>Pol233</t>
  </si>
  <si>
    <t>Vstupně výstupní jednotky IOx20</t>
  </si>
  <si>
    <t>Pol151</t>
  </si>
  <si>
    <t>Úprava programového bodu</t>
  </si>
  <si>
    <t>Pol153</t>
  </si>
  <si>
    <t>Nový přístupový terminál se čtečkou Hotmax 914</t>
  </si>
  <si>
    <t>Pol154</t>
  </si>
  <si>
    <t>Elektrická zámek součást dveří</t>
  </si>
  <si>
    <t>Pol155</t>
  </si>
  <si>
    <t>Tlačítko 0/1, 230V, 10A,</t>
  </si>
  <si>
    <t>Pol156</t>
  </si>
  <si>
    <t>Instalační krabice</t>
  </si>
  <si>
    <t>Pol180</t>
  </si>
  <si>
    <t>Oživení a nastavení systému</t>
  </si>
  <si>
    <t>Pol234</t>
  </si>
  <si>
    <t>EZS</t>
  </si>
  <si>
    <t>Pol160</t>
  </si>
  <si>
    <t>Pohybové čidlo intrapasivní</t>
  </si>
  <si>
    <t>Pol161</t>
  </si>
  <si>
    <t>Kabel SYKFY 3x2x0,5</t>
  </si>
  <si>
    <t>Pol162</t>
  </si>
  <si>
    <t>Pol171</t>
  </si>
  <si>
    <t>Pol235</t>
  </si>
  <si>
    <t>UTP</t>
  </si>
  <si>
    <t>Pol165</t>
  </si>
  <si>
    <t>UTP zásuvka 2xRJ45</t>
  </si>
  <si>
    <t>Pol166</t>
  </si>
  <si>
    <t>Kabel UTP kat.5e v ochranné trubce PVC</t>
  </si>
  <si>
    <t>Pol163</t>
  </si>
  <si>
    <t>Sekání drážky 30x30 plná cihla na jeden kabel</t>
  </si>
  <si>
    <t>Pol167</t>
  </si>
  <si>
    <t>Přístupový bod WIFI, 802.11a/b/g/n/ac</t>
  </si>
  <si>
    <t>Pol168</t>
  </si>
  <si>
    <t>IP kamera venkovní pevná Full HD, PoE</t>
  </si>
  <si>
    <t>Pol169</t>
  </si>
  <si>
    <t>IP kamera vnitřní pevná Full HD, PoE</t>
  </si>
  <si>
    <t>Pol236</t>
  </si>
  <si>
    <t>Sada videozvonku pro dva vchody dvouvodičový systém (2x vstupní panel s kamerou, 1x videotelefon 7'', napájecí zdroj)</t>
  </si>
  <si>
    <t>Pol170</t>
  </si>
  <si>
    <t>Měření a protokoly</t>
  </si>
  <si>
    <t>Pol237</t>
  </si>
  <si>
    <t>Audio</t>
  </si>
  <si>
    <t>Pol173</t>
  </si>
  <si>
    <t>Rozhlasová ústředna Plena All in one - SD/USB MP3 přehrávač, 6-ti zónový zesilovač 240W</t>
  </si>
  <si>
    <t>Pol174</t>
  </si>
  <si>
    <t>Plena all in one - Stanice hlasatele</t>
  </si>
  <si>
    <t>Pol175</t>
  </si>
  <si>
    <t>Multifunkční přehrávač podkresové hudby dvojitý JGB 202</t>
  </si>
  <si>
    <t>Pol176</t>
  </si>
  <si>
    <t>Nástěnný ovládací panel Plena All in One PLN4S6Z</t>
  </si>
  <si>
    <t>Pol177</t>
  </si>
  <si>
    <t>Reproduktor podhledový 100V, s přepínačem 0,75-6W, Bosch LBC395111, IP x4</t>
  </si>
  <si>
    <t>Pol238</t>
  </si>
  <si>
    <t>Zvukový projektor 100V Bosch LBC3941/11,s přepínačem 0,75-6W</t>
  </si>
  <si>
    <t>Pol178</t>
  </si>
  <si>
    <t>Kabel CYKY 4x2,5</t>
  </si>
  <si>
    <t>Pol179</t>
  </si>
  <si>
    <t>UTP kabel CAT 6,</t>
  </si>
  <si>
    <t>Pol239</t>
  </si>
  <si>
    <t>Nouzový zvukový systém</t>
  </si>
  <si>
    <t>Pol182</t>
  </si>
  <si>
    <t>Demontáž reproduktorů</t>
  </si>
  <si>
    <t>Pol140</t>
  </si>
  <si>
    <t>Demontáž kabely</t>
  </si>
  <si>
    <t>Pol183</t>
  </si>
  <si>
    <t>Podhledový reproduktor Bosch LBC 308641, 100V, 0,75-6W</t>
  </si>
  <si>
    <t>Pol184</t>
  </si>
  <si>
    <t>Protipožární kryt pro LBC 308641</t>
  </si>
  <si>
    <t>Pol185</t>
  </si>
  <si>
    <t>Kabel kabel JE-H(St)H 1x2x2 dle dokumentace</t>
  </si>
  <si>
    <t>Pol240</t>
  </si>
  <si>
    <t>D6</t>
  </si>
  <si>
    <t>EPS</t>
  </si>
  <si>
    <t>Pol241</t>
  </si>
  <si>
    <t>Demontář požárních hlásičů</t>
  </si>
  <si>
    <t>Pol242</t>
  </si>
  <si>
    <t>Stávající požární hlásič - nové umístění</t>
  </si>
  <si>
    <t>Pol190</t>
  </si>
  <si>
    <t>PRAFlaGuard F 2x2x0,8 PH120-R</t>
  </si>
  <si>
    <t>Poznámka k položce:
Úprava programového bodu</t>
  </si>
  <si>
    <t>Pol243</t>
  </si>
  <si>
    <t>D.1-01.5 - Vybavení interiéru</t>
  </si>
  <si>
    <t>PSV - Vybavení interiéru</t>
  </si>
  <si>
    <t xml:space="preserve">    D.1.5 - </t>
  </si>
  <si>
    <t>D.1.5</t>
  </si>
  <si>
    <t>R_101</t>
  </si>
  <si>
    <t>1/V Recepce</t>
  </si>
  <si>
    <t>815774125</t>
  </si>
  <si>
    <t>Poznámka k položce:
Dle tabulky vybavení_interiér_položka 1/V</t>
  </si>
  <si>
    <t>R_102</t>
  </si>
  <si>
    <t>2/V Fénová stěna</t>
  </si>
  <si>
    <t>691717855</t>
  </si>
  <si>
    <t>Poznámka k položce:
Dle tabulky vybavení_interiér_položka 2/V</t>
  </si>
  <si>
    <t>R_103</t>
  </si>
  <si>
    <t>3/V Dřevěný box na obuv</t>
  </si>
  <si>
    <t>644814302</t>
  </si>
  <si>
    <t>Poznámka k položce:
Dle tabulky vybavení_interiér_položka 3/V</t>
  </si>
  <si>
    <t>R_104</t>
  </si>
  <si>
    <t>12/V Masivní dřevěná lavice</t>
  </si>
  <si>
    <t>1631030154</t>
  </si>
  <si>
    <t>Poznámka k položce:
Dle tabulky vybavení_interiér_položka 12/V</t>
  </si>
  <si>
    <t>R_117</t>
  </si>
  <si>
    <t>15/V Podsvícené tabulky informačního systému</t>
  </si>
  <si>
    <t>-1628866831</t>
  </si>
  <si>
    <t>Poznámka k položce:
Dle tabulky vybavení_interiér_položka 15/V</t>
  </si>
  <si>
    <t>R_118</t>
  </si>
  <si>
    <t>17a/V Montáž stávajících šatních skříněk dvoj/troj vč. dopojení na SLB</t>
  </si>
  <si>
    <t>2142284143</t>
  </si>
  <si>
    <t>"Stavební úpravy"</t>
  </si>
  <si>
    <t>"trojskříňka"      26</t>
  </si>
  <si>
    <t>R_119</t>
  </si>
  <si>
    <t>17b/V Dodávka a montáž šatních dvojskříněk,elektro zámek, číslování, vč. dopojení na SLB, v provedení dle stávajících</t>
  </si>
  <si>
    <t>-801716022</t>
  </si>
  <si>
    <t>"dvojskříňka"      4</t>
  </si>
  <si>
    <t>R_120</t>
  </si>
  <si>
    <t>18/V DMT fasádního loga "OBČERSTVENÍ", MT Loga na fasádě "FITNESS"</t>
  </si>
  <si>
    <t>1360132503</t>
  </si>
  <si>
    <t>Poznámka k položce:
lokální oprava fasádního nátěru</t>
  </si>
  <si>
    <t>D.1-01.6 - Vybavení fitness</t>
  </si>
  <si>
    <t>PSV - PSV</t>
  </si>
  <si>
    <t xml:space="preserve">    10 - Vybavení fitness</t>
  </si>
  <si>
    <t>10.1</t>
  </si>
  <si>
    <t>Vybavení fitness není součástí dodávky stavby</t>
  </si>
  <si>
    <t>-1362898636</t>
  </si>
  <si>
    <t>99 - Vedlejší a ostatní náklady</t>
  </si>
  <si>
    <t>VRN - Vedlejší rozpočtové náklady</t>
  </si>
  <si>
    <t xml:space="preserve">    VRN1 - Průzkumné, geodetické a projektové práce</t>
  </si>
  <si>
    <t xml:space="preserve">    VRN3 - Zařízení staveniště</t>
  </si>
  <si>
    <t xml:space="preserve">    VRN7 - Územní a provozní vlivy</t>
  </si>
  <si>
    <t>VRN</t>
  </si>
  <si>
    <t>Vedlejší rozpočtové náklady</t>
  </si>
  <si>
    <t>VRN1</t>
  </si>
  <si>
    <t>Průzkumné, geodetické a projektové práce</t>
  </si>
  <si>
    <t>012002000</t>
  </si>
  <si>
    <t>Geodetické práce</t>
  </si>
  <si>
    <t>1024</t>
  </si>
  <si>
    <t>1765654214</t>
  </si>
  <si>
    <t>https://podminky.urs.cz/item/CS_URS_2022_01/012002000</t>
  </si>
  <si>
    <t>013254000</t>
  </si>
  <si>
    <t>Dokumentace skutečného provedení stavby</t>
  </si>
  <si>
    <t>-736056480</t>
  </si>
  <si>
    <t>https://podminky.urs.cz/item/CS_URS_2022_01/013254000</t>
  </si>
  <si>
    <t>013254000_1</t>
  </si>
  <si>
    <t xml:space="preserve">Výrobní dokumentace </t>
  </si>
  <si>
    <t>-918744163</t>
  </si>
  <si>
    <t>VRN3</t>
  </si>
  <si>
    <t>Zařízení staveniště</t>
  </si>
  <si>
    <t>03030</t>
  </si>
  <si>
    <t xml:space="preserve">Zařízení staveniště </t>
  </si>
  <si>
    <t>889299319</t>
  </si>
  <si>
    <t>Poznámka k položce:
energie, značení, zajištění staveniště - SDK předstěny, protihluk. opatření apod. včetně likvidace po skončení stavby</t>
  </si>
  <si>
    <t>03030_1</t>
  </si>
  <si>
    <t xml:space="preserve">Předání staveniště </t>
  </si>
  <si>
    <t>25288726</t>
  </si>
  <si>
    <t>VRN7</t>
  </si>
  <si>
    <t>Územní a provozní vlivy</t>
  </si>
  <si>
    <t>000010</t>
  </si>
  <si>
    <t>-1665591585</t>
  </si>
  <si>
    <t>D.1-02 - SO 02 – SAUNY</t>
  </si>
  <si>
    <t>113107322</t>
  </si>
  <si>
    <t>Odstranění podkladů nebo krytů strojně plochy jednotlivě do 50 m2 s přemístěním hmot na skládku na vzdálenost do 3 m nebo s naložením na dopravní prostředek z kameniva hrubého drceného, o tl. vrstvy přes 100 do 200 mm</t>
  </si>
  <si>
    <t>-971386272</t>
  </si>
  <si>
    <t>https://podminky.urs.cz/item/CS_URS_2023_02/113107322</t>
  </si>
  <si>
    <t>"pod komunikací"</t>
  </si>
  <si>
    <t>15,0*0,8</t>
  </si>
  <si>
    <t>113107343</t>
  </si>
  <si>
    <t>Odstranění podkladů nebo krytů strojně plochy jednotlivě do 50 m2 s přemístěním hmot na skládku na vzdálenost do 3 m nebo s naložením na dopravní prostředek živičných, o tl. vrstvy přes 100 do 150 mm</t>
  </si>
  <si>
    <t>-1652344494</t>
  </si>
  <si>
    <t>https://podminky.urs.cz/item/CS_URS_2023_02/113107343</t>
  </si>
  <si>
    <t>15,0*0,65</t>
  </si>
  <si>
    <t>113202111</t>
  </si>
  <si>
    <t>Vytrhání obrub s vybouráním lože, s přemístěním hmot na skládku na vzdálenost do 3 m nebo s naložením na dopravní prostředek z krajníků nebo obrubníků stojatých</t>
  </si>
  <si>
    <t>968304409</t>
  </si>
  <si>
    <t>https://podminky.urs.cz/item/CS_URS_2023_02/113202111</t>
  </si>
  <si>
    <t>"vozovky"  15,0</t>
  </si>
  <si>
    <t>"ang. dvorku"  11,6</t>
  </si>
  <si>
    <t>121151103</t>
  </si>
  <si>
    <t>Sejmutí ornice strojně při souvislé ploše do 100 m2, tl. vrstvy do 200 mm</t>
  </si>
  <si>
    <t>891598353</t>
  </si>
  <si>
    <t>https://podminky.urs.cz/item/CS_URS_2023_02/121151103</t>
  </si>
  <si>
    <t>15,0*3,0</t>
  </si>
  <si>
    <t>131213701</t>
  </si>
  <si>
    <t>Hloubení nezapažených jam ručně s urovnáním dna do předepsaného profilu a spádu v hornině třídy těžitelnosti I skupiny 3 soudržných</t>
  </si>
  <si>
    <t>-780306793</t>
  </si>
  <si>
    <t>https://podminky.urs.cz/item/CS_URS_2023_02/131213701</t>
  </si>
  <si>
    <t>"pro ochlazovací bazén"</t>
  </si>
  <si>
    <t>"m.č. S1,S3,S4,S5"       (1,6*3,2)*1,0+(3,8*3,7)*1,0</t>
  </si>
  <si>
    <t>131253102</t>
  </si>
  <si>
    <t>Hloubení nezapažených jam a zářezů strojně s urovnáním dna do předepsaného profilu a spádu v omezeném prostoru v hornině třídy těžitelnosti I skupiny 3 přes 20 do 50 m3</t>
  </si>
  <si>
    <t>783392329</t>
  </si>
  <si>
    <t>https://podminky.urs.cz/item/CS_URS_2023_02/131253102</t>
  </si>
  <si>
    <t>"sváhovaný výkop"</t>
  </si>
  <si>
    <t>(15,0*3,3*3,4)+(3,8*0,8*3,4)*2</t>
  </si>
  <si>
    <t>"spodní jáma"</t>
  </si>
  <si>
    <t>12,4*2,46*0,7</t>
  </si>
  <si>
    <t>132212131</t>
  </si>
  <si>
    <t>Hloubení nezapažených rýh šířky do 800 mm ručně s urovnáním dna do předepsaného profilu a spádu v hornině třídy těžitelnosti I skupiny 3 soudržných</t>
  </si>
  <si>
    <t>-1789644232</t>
  </si>
  <si>
    <t>https://podminky.urs.cz/item/CS_URS_2023_02/132212131</t>
  </si>
  <si>
    <t>"pro kanalizaci"</t>
  </si>
  <si>
    <t>"m.č. S4"       15,0*0,5*0,6</t>
  </si>
  <si>
    <t>"m.č. S5"        9,0*0,5*0,6</t>
  </si>
  <si>
    <t>"m.č. S13"       3,6*0,5*0,6</t>
  </si>
  <si>
    <t>151101301</t>
  </si>
  <si>
    <t>Zřízení rozepření zapažených stěn výkopů s potřebným přepažováním při pažení příložném, hloubky do 4 m</t>
  </si>
  <si>
    <t>-1875853448</t>
  </si>
  <si>
    <t>https://podminky.urs.cz/item/CS_URS_2023_02/151101301</t>
  </si>
  <si>
    <t>151101311</t>
  </si>
  <si>
    <t>Odstranění rozepření stěn výkopů s uložením materiálu na vzdálenost do 3 m od okraje výkopu pažení příložného, hloubky do 4 m</t>
  </si>
  <si>
    <t>1319171996</t>
  </si>
  <si>
    <t>https://podminky.urs.cz/item/CS_URS_2023_02/151101311</t>
  </si>
  <si>
    <t>151102201</t>
  </si>
  <si>
    <t>Zřízení pažení stěn výkopu bez rozepření nebo vzepření při překopech inženýrských sítí plochy do 30 m2 příložné, hloubky do 4 m</t>
  </si>
  <si>
    <t>1966179682</t>
  </si>
  <si>
    <t>https://podminky.urs.cz/item/CS_URS_2023_02/151102201</t>
  </si>
  <si>
    <t>(1,6*1,3)+(3,2*1,3)+(5,4*1,3)+(3,7*1,3)+(3,8*1,3)+(0,5*1,3)</t>
  </si>
  <si>
    <t>151102211</t>
  </si>
  <si>
    <t>Odstranění pažení stěn výkopu bez rozepření nebo vzepření při překopech inženýrských sítí plochy do 30 m2 s uložením pažin na vzdálenost do 3 m od okraje výkopu příložné, hloubky do 4 m</t>
  </si>
  <si>
    <t>-1072720259</t>
  </si>
  <si>
    <t>https://podminky.urs.cz/item/CS_URS_2023_02/151102211</t>
  </si>
  <si>
    <t>162211311</t>
  </si>
  <si>
    <t>Vodorovné přemístění výkopku nebo sypaniny stavebním kolečkem s vyprázdněním kolečka na hromady nebo do dopravního prostředku na vzdálenost do 10 m z horniny třídy těžitelnosti I, skupiny 1 až 3</t>
  </si>
  <si>
    <t>1897567148</t>
  </si>
  <si>
    <t>https://podminky.urs.cz/item/CS_URS_2023_02/162211311</t>
  </si>
  <si>
    <t>171201221</t>
  </si>
  <si>
    <t>Poplatek za uložení stavebního odpadu na skládce (skládkovné) zeminy a kamení zatříděného do Katalogu odpadů pod kódem 17 05 04</t>
  </si>
  <si>
    <t>1144644200</t>
  </si>
  <si>
    <t>https://podminky.urs.cz/item/CS_URS_2023_02/171201221</t>
  </si>
  <si>
    <t>171251201</t>
  </si>
  <si>
    <t>Uložení sypaniny na skládky nebo meziskládky bez hutnění s upravením uložené sypaniny do předepsaného tvaru</t>
  </si>
  <si>
    <t>1506191572</t>
  </si>
  <si>
    <t>https://podminky.urs.cz/item/CS_URS_2023_02/171251201</t>
  </si>
  <si>
    <t>224321112</t>
  </si>
  <si>
    <t>Maloprofilové vrty průběžným sacím vrtáním průměru přes 93 do 156 mm v omezeném prostoru do úklonu 45° v hl 0 až 25 m v hornině tř. I a II</t>
  </si>
  <si>
    <t>57413360</t>
  </si>
  <si>
    <t>https://podminky.urs.cz/item/CS_URS_2023_02/224321112</t>
  </si>
  <si>
    <t>9*2,0</t>
  </si>
  <si>
    <t>282601112</t>
  </si>
  <si>
    <t>Injektování s jednoduchým obturátorem nebo bez obturátoru vzestupné, tlakem přes 0,60 do 2,0 MPa</t>
  </si>
  <si>
    <t>1821475678</t>
  </si>
  <si>
    <t>https://podminky.urs.cz/item/CS_URS_2023_02/282601112</t>
  </si>
  <si>
    <t>9*0,25</t>
  </si>
  <si>
    <t>283111112</t>
  </si>
  <si>
    <t>Zřízení ocelových, trubkových mikropilot tlakové i tahové svislé nebo odklon od svislice do 60° část hladká, průměru přes 80 do 105 mm</t>
  </si>
  <si>
    <t>1221440468</t>
  </si>
  <si>
    <t>https://podminky.urs.cz/item/CS_URS_2023_02/283111112</t>
  </si>
  <si>
    <t>14011066</t>
  </si>
  <si>
    <t>trubka ocelová bezešvá hladká jakost 11 353 89x10mm</t>
  </si>
  <si>
    <t>1527738728</t>
  </si>
  <si>
    <t>18*1,1 'Přepočtené koeficientem množství</t>
  </si>
  <si>
    <t>963031275</t>
  </si>
  <si>
    <t>"mezi m.č. V101 a F01"       (1,2*5,42)*2/1000</t>
  </si>
  <si>
    <t>"mezi m.č. V101 a F06"       (1,2*5,42)*2/1000</t>
  </si>
  <si>
    <t>"mezi m.č. V101 a S3"       (0,9*5,42)*2/1000</t>
  </si>
  <si>
    <t>"mezi m.č. V101 a S5"       (1,2*5,42)*2/1000</t>
  </si>
  <si>
    <t>919735113</t>
  </si>
  <si>
    <t>Řezání stávajícího živičného krytu nebo podkladu hloubky přes 100 do 150 mm</t>
  </si>
  <si>
    <t>https://podminky.urs.cz/item/CS_URS_2023_02/919735113</t>
  </si>
  <si>
    <t>15,0+0,8+0,8</t>
  </si>
  <si>
    <t>"dle plochy dotčených prostor"     594,14</t>
  </si>
  <si>
    <t>"m.č. F15"                     (6,6*3,0)-(0,9*2,05)</t>
  </si>
  <si>
    <t>"m.č. S2"                     (3,1*3,0)+(1,9*3,0)-(0,8*2,05)</t>
  </si>
  <si>
    <t>"m.č. S3"                     (3,6*3,0)+(2,95*3,0)-(0,9*2,05)</t>
  </si>
  <si>
    <t>"m.č. S4"                     (6,0*3,0)+(0,9*3,0)</t>
  </si>
  <si>
    <t>"m.č. S5"                     (3,6*3,0)+(3,65*3,0)-(1,0*2,05)</t>
  </si>
  <si>
    <t>"m.č. S6"                     (6,0*3,0)</t>
  </si>
  <si>
    <t>"vniřní přizdízka m.č. S6 a F05"        (4,5*2,05)*2</t>
  </si>
  <si>
    <t>"izolační přizdívka ŽB stěny m.č. S6 a F05"        12,4*3,4</t>
  </si>
  <si>
    <t>"parapetní zdivo m.č. S6 a F05"       (4,5*2,15*0,53)*2</t>
  </si>
  <si>
    <t>962052211</t>
  </si>
  <si>
    <t>Bourání zdiva železobetonového nadzákladového, objemu přes 1 m3</t>
  </si>
  <si>
    <t>-1511139368</t>
  </si>
  <si>
    <t>https://podminky.urs.cz/item/CS_URS_2023_02/962052211</t>
  </si>
  <si>
    <t>"ŽB opěrná zeď"       (11,6*3,35*0,25)+(0,75*3,35*0,4)</t>
  </si>
  <si>
    <t>965042141</t>
  </si>
  <si>
    <t>Bourání mazanin betonových nebo z litého asfaltu tl. do 100 mm, plochy přes 4 m2</t>
  </si>
  <si>
    <t>https://podminky.urs.cz/item/CS_URS_2023_02/965042141</t>
  </si>
  <si>
    <t>"m.č. S1"       18,0*0,045</t>
  </si>
  <si>
    <t>"m.č. S2"       5,56*0,045</t>
  </si>
  <si>
    <t>"m.č. S3"       17,96*0,045</t>
  </si>
  <si>
    <t>"m.č. S4"       10,91*0,045</t>
  </si>
  <si>
    <t>"m.č. S5"       12,6*0,045</t>
  </si>
  <si>
    <t>"m.č. S6"       47,54*0,045</t>
  </si>
  <si>
    <t>"m.č. S1,S3,S4,S5"       (1,6*3,2)*0,05+(3,8*3,7)*0,05</t>
  </si>
  <si>
    <t>"m.č. S4"       15,0*0,5*0,05</t>
  </si>
  <si>
    <t>"m.č. S5"        9,0*0,5*0,05</t>
  </si>
  <si>
    <t>"m.č. S13"       3,6*0,5*0,05</t>
  </si>
  <si>
    <t>"okapový chodníček"    11,6*0,5*0,1</t>
  </si>
  <si>
    <t>"m.č. S1,S3,S4,S5"       (1,6*3,2)*0,1+(3,8*3,7)*0,1</t>
  </si>
  <si>
    <t>"m.č. S4"       15,0*0,5*0,1</t>
  </si>
  <si>
    <t>"m.č. S5"        9,0*0,5*0,1</t>
  </si>
  <si>
    <t>"m.č. S13"       3,6*0,5*0,1</t>
  </si>
  <si>
    <t>965082933</t>
  </si>
  <si>
    <t>Odstranění násypu pod podlahami nebo ochranného násypu na střechách tl. do 200 mm, plochy přes 2 m2</t>
  </si>
  <si>
    <t>1262889294</t>
  </si>
  <si>
    <t>https://podminky.urs.cz/item/CS_URS_2023_02/965082933</t>
  </si>
  <si>
    <t>"m.č. S1,S3,S4,S5"       (1,6*3,2)*0,15+(3,8*3,7)*0,15</t>
  </si>
  <si>
    <t>"m.č. S4"       15,0*0,5*0,15</t>
  </si>
  <si>
    <t>"m.č. S5"        9,0*0,5*0,15</t>
  </si>
  <si>
    <t>"m.č. S13"       3,6*0,5*0,15</t>
  </si>
  <si>
    <t>966074241</t>
  </si>
  <si>
    <t>Demontáž prosvětlovacích pásů stěn ocelových konstrukcí z hliníkových rámů, s výplní izolačním dvojsklem, plochy otvoru do 5 m2</t>
  </si>
  <si>
    <t>1040767276</t>
  </si>
  <si>
    <t>https://podminky.urs.cz/item/CS_URS_2023_02/966074241</t>
  </si>
  <si>
    <t>"mezi m.č. S4 a S6"       (1,5+1,4)*3,0</t>
  </si>
  <si>
    <t>966080105</t>
  </si>
  <si>
    <t>Bourání kontaktního zateplení včetně povrchové úpravy omítkou nebo nátěrem z polystyrénových desek, tloušťky přes 120 do 180 mm</t>
  </si>
  <si>
    <t>-964026185</t>
  </si>
  <si>
    <t>https://podminky.urs.cz/item/CS_URS_2023_02/966080105</t>
  </si>
  <si>
    <t>"m.č. S6 a F05"       (4,5*1,85)*2+(0,55*2,45)*4</t>
  </si>
  <si>
    <t>"v m.č. F01,F02, F15, F12, F06, S1, S2, S5 a S6"      (0,7*1,97)*1+(0,8*1,97)*5+(0,9*1,97)*2</t>
  </si>
  <si>
    <t>968082017</t>
  </si>
  <si>
    <t>Vybourání plastových rámů oken s křídly, dveřních zárubní, vrat rámu oken s křídly, plochy přes 2 do 4 m2</t>
  </si>
  <si>
    <t>466437699</t>
  </si>
  <si>
    <t>https://podminky.urs.cz/item/CS_URS_2023_02/968082017</t>
  </si>
  <si>
    <t>"m.č. S6 a F05"        (4,5*0,6)*2</t>
  </si>
  <si>
    <t>1955665230</t>
  </si>
  <si>
    <t>"mezi m.č. S2 a S6"     1</t>
  </si>
  <si>
    <t>"mezi m.č. F02 a F03a"     1</t>
  </si>
  <si>
    <t>"mezi m.č. F03a a F03b"     1</t>
  </si>
  <si>
    <t>626988837</t>
  </si>
  <si>
    <t>"mezi m.č. V 101 a S3"       2</t>
  </si>
  <si>
    <t>"mezi m.č. V 101 a S5"       0,9*2,02*0,2</t>
  </si>
  <si>
    <t>"mezi m.č. V 101 a F06"       0,9*2,02*0,2</t>
  </si>
  <si>
    <t>"mezi m.č. V 101 a F01"       0,9*2,02*0,2</t>
  </si>
  <si>
    <t>"pro vodu"       1,9*13+4,5</t>
  </si>
  <si>
    <t>977212112</t>
  </si>
  <si>
    <t>Řezání konstrukcí diamantovým lanem železobetonových s výztuží průměru přes 16 mm</t>
  </si>
  <si>
    <t>-391579092</t>
  </si>
  <si>
    <t>https://podminky.urs.cz/item/CS_URS_2023_02/977212112</t>
  </si>
  <si>
    <t>"ŽB opěrná zeď"       (11,6*0,25)+(0,75*0,4)</t>
  </si>
  <si>
    <t>977312112</t>
  </si>
  <si>
    <t>Řezání stávajících betonových mazanin s vyztužením hloubky přes 50 do 100 mm</t>
  </si>
  <si>
    <t>626037417</t>
  </si>
  <si>
    <t>https://podminky.urs.cz/item/CS_URS_2023_02/977312112</t>
  </si>
  <si>
    <t>"v m.č. S1, S3, S4 a S5"       19,2</t>
  </si>
  <si>
    <t>"v m.č. S6"         33,5</t>
  </si>
  <si>
    <t>145,625*5 'Přepočtené koeficientem množství</t>
  </si>
  <si>
    <t>-218758752</t>
  </si>
  <si>
    <t>997013813</t>
  </si>
  <si>
    <t>Poplatek za uložení stavebního odpadu na skládce (skládkovné) z plastických hmot zatříděného do Katalogu odpadů pod kódem 17 02 03</t>
  </si>
  <si>
    <t>-1940611941</t>
  </si>
  <si>
    <t>https://podminky.urs.cz/item/CS_URS_2023_02/997013813</t>
  </si>
  <si>
    <t>997013814</t>
  </si>
  <si>
    <t>Poplatek za uložení stavebního odpadu na skládce (skládkovné) z izolačních materiálů zatříděného do Katalogu odpadů pod kódem 17 06 04</t>
  </si>
  <si>
    <t>2084892352</t>
  </si>
  <si>
    <t>https://podminky.urs.cz/item/CS_URS_2023_02/997013814</t>
  </si>
  <si>
    <t>998004011</t>
  </si>
  <si>
    <t>Přesun hmot pro injektování, mikropiloty nebo kotvy</t>
  </si>
  <si>
    <t>-1087300448</t>
  </si>
  <si>
    <t>https://podminky.urs.cz/item/CS_URS_2023_02/998004011</t>
  </si>
  <si>
    <t>"m.č. S1,S3,S4,S5"       19,2+3,3*0,5+0,9*0,45</t>
  </si>
  <si>
    <t>"m.č. S6"      4,7</t>
  </si>
  <si>
    <t>713120823</t>
  </si>
  <si>
    <t>Odstranění tepelné izolace podlah z rohoží, pásů, dílců, desek, bloků podlah volně kladených nebo mezi trámy z polystyrenu, tloušťka izolace suchého, tloušťka izolace přes 100 mm</t>
  </si>
  <si>
    <t>https://podminky.urs.cz/item/CS_URS_2023_02/713120823</t>
  </si>
  <si>
    <t>"m.č. S1"       18,0</t>
  </si>
  <si>
    <t>"m.č. S2"       5,56</t>
  </si>
  <si>
    <t>"m.č. S3"       17,96</t>
  </si>
  <si>
    <t>"m.č. S4"       10,91</t>
  </si>
  <si>
    <t>"m.č. S5"       12,6</t>
  </si>
  <si>
    <t>"m.č. S6"       47,54</t>
  </si>
  <si>
    <t>725310823</t>
  </si>
  <si>
    <t>Demontáž dřezů jednodílných bez výtokových armatur vestavěných v kuchyňských sestavách</t>
  </si>
  <si>
    <t>https://podminky.urs.cz/item/CS_URS_2023_02/725310823</t>
  </si>
  <si>
    <t>"m.č. F01"     (0,6+0,3+0,3)*3,0</t>
  </si>
  <si>
    <t>"m.č. F02"     (0,6+0,75)*2*3,0</t>
  </si>
  <si>
    <t>"m.č. S6"     (0,8+0,57+0,65)*3,0+(0,53+0,86)*3,0</t>
  </si>
  <si>
    <t>"m.č. S2"      1,9*1,5</t>
  </si>
  <si>
    <t>"m.č. F01"        4,16*2,65</t>
  </si>
  <si>
    <t>"m.č. F02"        4,4*2,45</t>
  </si>
  <si>
    <t>"m.č. F04"       21,3+19,3</t>
  </si>
  <si>
    <t>"m.č. F05"       (1,35*2,1)*3+(0,9*1,6)</t>
  </si>
  <si>
    <t>"m.č. S5"         3,6*3,5</t>
  </si>
  <si>
    <t>"m.č. S6"        (8,3*3,98)+(6,8*1,82)+(6,8*0,25)</t>
  </si>
  <si>
    <t>"m.č. S2"         1,7*2,1+0,5*2,1</t>
  </si>
  <si>
    <t>"m.č. S2"         2</t>
  </si>
  <si>
    <t>"m.č. F01"        36,18-11,024</t>
  </si>
  <si>
    <t>"m.č. F04"       25,8</t>
  </si>
  <si>
    <t>"m.č. F05"       146,19</t>
  </si>
  <si>
    <t>"m.č. F06"       35,81</t>
  </si>
  <si>
    <t>"m.č. F15"       25,08</t>
  </si>
  <si>
    <t>1164717512</t>
  </si>
  <si>
    <t>"m.č. V101"        9,0*1,6</t>
  </si>
  <si>
    <t>"v m.č. F02, F15, F06, S1, S2, S5 a S6"      8</t>
  </si>
  <si>
    <t>"m.č. F02"        5</t>
  </si>
  <si>
    <t>767_R01</t>
  </si>
  <si>
    <t>Demontáž a uskladnění stávajících šatních skříněk dvoj/troj vč. odpojení od SLB</t>
  </si>
  <si>
    <t>-948548706</t>
  </si>
  <si>
    <t>"dvojskříňka"      1</t>
  </si>
  <si>
    <t>"trojskříňka"      30</t>
  </si>
  <si>
    <t>767641800</t>
  </si>
  <si>
    <t>Demontáž dveřních zárubní odřezáním od upevnění, plochy dveří do 2,5 m2</t>
  </si>
  <si>
    <t>818784564</t>
  </si>
  <si>
    <t>https://podminky.urs.cz/item/CS_URS_2023_02/767641800</t>
  </si>
  <si>
    <t>"m.č. S01"      1</t>
  </si>
  <si>
    <t>"m.č. F06"      1</t>
  </si>
  <si>
    <t>767661811</t>
  </si>
  <si>
    <t>Demontáž mříží pevných nebo otevíravých</t>
  </si>
  <si>
    <t>-625216583</t>
  </si>
  <si>
    <t>https://podminky.urs.cz/item/CS_URS_2023_02/767661811</t>
  </si>
  <si>
    <t>"mříže z anglického dvorku"      11,6*0,66</t>
  </si>
  <si>
    <t>"m.č. F14"      3,61</t>
  </si>
  <si>
    <t>"m.č. F18"      2,02</t>
  </si>
  <si>
    <t>"m.č. F19"      1,40</t>
  </si>
  <si>
    <t>"m.č. S1"        18,00</t>
  </si>
  <si>
    <t>"m.č. S2"        5,56</t>
  </si>
  <si>
    <t>"m.č. S4"      10,91</t>
  </si>
  <si>
    <t>"m.č. S5"      12,60</t>
  </si>
  <si>
    <t>"m.č. S6"      47,54</t>
  </si>
  <si>
    <t>"m.č. F01"        36,18</t>
  </si>
  <si>
    <t>"m.č. F02"        14,80</t>
  </si>
  <si>
    <t>"m.č.F03a"      7,08</t>
  </si>
  <si>
    <t>"m.č. F03b"     7,29</t>
  </si>
  <si>
    <t>"m.č. F04"       66,36</t>
  </si>
  <si>
    <t>"m.č. F15"      25,08</t>
  </si>
  <si>
    <t>"m.č. F16"      3,61</t>
  </si>
  <si>
    <t>"m.č. F01"        9,5+1,7+13,8+4,7+2,45+4,1-0,9-1,6-0,9</t>
  </si>
  <si>
    <t>"m.č.F03a"      1,73+1,73+4,1+4,1-0,9</t>
  </si>
  <si>
    <t>"m.č. F03b"     1,78+1,78+4,1+4,1</t>
  </si>
  <si>
    <t>"m.č. F04"       (11,85+5,85)*2</t>
  </si>
  <si>
    <t>"m.č. F05"      (29,0+6,0)*2</t>
  </si>
  <si>
    <t>"m.č. F06"       8,7+8,7+5,65+5,65-0,8-0,8-0,9</t>
  </si>
  <si>
    <t>"m.č. F15"      6,6+6,6+3,8+3,8-0,9-0,9-0,8-0,8</t>
  </si>
  <si>
    <t>"m.č. F16"      3,16+3,16+1,2-0,9-0,9-0,9</t>
  </si>
  <si>
    <t>"m.č. F14"      (1,9*4)*2,4-(0,8*2)</t>
  </si>
  <si>
    <t>"m.č. F18"      (1,55*2,4)+(0,75*2,4)+(0,45*2,4)*2-(0,8*2)*2</t>
  </si>
  <si>
    <t>"m.č. F19"      (2*2,4*(1,55+0,9))-(0,8*2,4)</t>
  </si>
  <si>
    <t>"m.č. S1"        (5,0+5,0+3,6+3,6)*2,4+(0,3+0,3)*2,4-(0,8*2)*2</t>
  </si>
  <si>
    <t>"m.č. S2"        (1,9+0,9)*2,4-(0,8*2)</t>
  </si>
  <si>
    <t>"m.č. S3"       (0,9+5,05+1,9+2,95+0,9+3,75+2,4+3,75)*2,4-(0,8*2)-(0,9*2)</t>
  </si>
  <si>
    <t>"m.č. S4"       (1,15+2,55+3,4+1,3+0,9+0,8)*2,4-(0,8*2)-(1*2)</t>
  </si>
  <si>
    <t>"m.č. S5"      (3,5+3,5+3,6+3,6)*2,4+(0,3+0,3)*2,4-(1*2)</t>
  </si>
  <si>
    <t>"m.č. S6"      (8,3+6,8+5,5+0,65+0,53)*2,4</t>
  </si>
  <si>
    <t>Plocha příček tl.100mm</t>
  </si>
  <si>
    <t>53,847</t>
  </si>
  <si>
    <t>151,594</t>
  </si>
  <si>
    <t>Plocha zazdívek příčkami tl. 150mm</t>
  </si>
  <si>
    <t>3,636</t>
  </si>
  <si>
    <t>SDK podhled white</t>
  </si>
  <si>
    <t>300,36</t>
  </si>
  <si>
    <t>SDK podhled impr.</t>
  </si>
  <si>
    <t>52,52</t>
  </si>
  <si>
    <t>Podhled minera rastrl</t>
  </si>
  <si>
    <t>23,28</t>
  </si>
  <si>
    <t>Dlažba 600x600</t>
  </si>
  <si>
    <t>352,17</t>
  </si>
  <si>
    <t>Dlažba 300x300</t>
  </si>
  <si>
    <t>54,015</t>
  </si>
  <si>
    <t>Dlažba mozaika</t>
  </si>
  <si>
    <t>12,332</t>
  </si>
  <si>
    <t>24,41</t>
  </si>
  <si>
    <t>Délka soklů PVC</t>
  </si>
  <si>
    <t>30,58</t>
  </si>
  <si>
    <t>Ker. obklad 9-12ks/m</t>
  </si>
  <si>
    <t>34,268</t>
  </si>
  <si>
    <t>Ker. okblad 2-4ks/m</t>
  </si>
  <si>
    <t>60,415</t>
  </si>
  <si>
    <t>Ker. obklad 4-6ks/m</t>
  </si>
  <si>
    <t>171,398</t>
  </si>
  <si>
    <t>Ker. obklad mozaika</t>
  </si>
  <si>
    <t>32,48</t>
  </si>
  <si>
    <t>F17</t>
  </si>
  <si>
    <t>681,445</t>
  </si>
  <si>
    <t>F18</t>
  </si>
  <si>
    <t>171,569</t>
  </si>
  <si>
    <t>F19</t>
  </si>
  <si>
    <t>Plocha SDK příček</t>
  </si>
  <si>
    <t>56,463</t>
  </si>
  <si>
    <t>F20</t>
  </si>
  <si>
    <t>Odečet od samonivel. potěru</t>
  </si>
  <si>
    <t>0,728</t>
  </si>
  <si>
    <t xml:space="preserve">    4 - Vodorovné konstrukce</t>
  </si>
  <si>
    <t xml:space="preserve">    5 - Komunikace pozemní</t>
  </si>
  <si>
    <t xml:space="preserve">    764 - Konstrukce klempířské</t>
  </si>
  <si>
    <t xml:space="preserve">    782 - Dokončovací práce - obklady z kamene</t>
  </si>
  <si>
    <t>162251101</t>
  </si>
  <si>
    <t>Vodorovné přemístění výkopku nebo sypaniny po suchu na obvyklém dopravním prostředku, bez naložení výkopku, avšak se složením bez rozhrnutí z horniny třídy těžitelnosti I skupiny 1 až 3 na vzdálenost do 20 m</t>
  </si>
  <si>
    <t>1234880962</t>
  </si>
  <si>
    <t>https://podminky.urs.cz/item/CS_URS_2023_02/162251101</t>
  </si>
  <si>
    <t>167151101</t>
  </si>
  <si>
    <t>Nakládání, skládání a překládání neulehlého výkopku nebo sypaniny strojně nakládání, množství do 100 m3, z horniny třídy těžitelnosti I, skupiny 1 až 3</t>
  </si>
  <si>
    <t>-1239971143</t>
  </si>
  <si>
    <t>https://podminky.urs.cz/item/CS_URS_2023_02/167151101</t>
  </si>
  <si>
    <t>174151101</t>
  </si>
  <si>
    <t>Zásyp sypaninou z jakékoliv horniny strojně s uložením výkopku ve vrstvách se zhutněním jam, šachet, rýh nebo kolem objektů v těchto vykopávkách</t>
  </si>
  <si>
    <t>1207099729</t>
  </si>
  <si>
    <t>https://podminky.urs.cz/item/CS_URS_2023_02/174151101</t>
  </si>
  <si>
    <t xml:space="preserve">"pro novou kanalizaci"  </t>
  </si>
  <si>
    <t>"m.č. S4"       15,0*0,5*0,4</t>
  </si>
  <si>
    <t>"m.č. S5"        9,0*0,5*0,4</t>
  </si>
  <si>
    <t>"m.č. S13"       3,6*0,5*0,4</t>
  </si>
  <si>
    <t>"okolo m.č. S17"</t>
  </si>
  <si>
    <t>(2,4+2,4+15,0)*1,1*2,7</t>
  </si>
  <si>
    <t>"stěn ochlazovacího bazénku"</t>
  </si>
  <si>
    <t>(5,4*0,6*1,2)*2+(2,5*0,6*1,2)*2</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</si>
  <si>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</si>
  <si>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</si>
  <si>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335190132</t>
  </si>
  <si>
    <t>https://podminky.urs.cz/item/CS_URS_2023_02/175111101</t>
  </si>
  <si>
    <t>"m.č. S4"       15,0*0,5*0,25</t>
  </si>
  <si>
    <t>"m.č. S5"        9,0*0,5*0,25</t>
  </si>
  <si>
    <t>"m.č. S13"       3,6*0,5*0,25</t>
  </si>
  <si>
    <t>"pro drenáž u m.č. S17"</t>
  </si>
  <si>
    <t>(2,4+2,4+13,1)*0,5*0,5</t>
  </si>
  <si>
    <t>58337303</t>
  </si>
  <si>
    <t>štěrkopísek frakce 0/8</t>
  </si>
  <si>
    <t>8043603</t>
  </si>
  <si>
    <t>"m.č. S4"       (15,0*0,5*0,6)*1,8</t>
  </si>
  <si>
    <t>"m.č. S5"        (9,0*0,5*0,6)*1,8</t>
  </si>
  <si>
    <t>"m.č. S13"       (3,6*0,5*0,6)*1,8</t>
  </si>
  <si>
    <t>((2,4+2,4+13,1)*0,5*0,5)*1,8</t>
  </si>
  <si>
    <t>22,959*2 'Přepočtené koeficientem množství</t>
  </si>
  <si>
    <t>181351003</t>
  </si>
  <si>
    <t>Rozprostření a urovnání ornice v rovině nebo ve svahu sklonu do 1:5 strojně při souvislé ploše do 100 m2, tl. vrstvy do 200 mm</t>
  </si>
  <si>
    <t>1685124727</t>
  </si>
  <si>
    <t>https://podminky.urs.cz/item/CS_URS_2023_02/181351003</t>
  </si>
  <si>
    <t>(15,0*0,5)+(2,6*1,2)*2</t>
  </si>
  <si>
    <t>181411131</t>
  </si>
  <si>
    <t>Založení trávníku na půdě předem připravené plochy do 1000 m2 výsevem včetně utažení parkového v rovině nebo na svahu do 1:5</t>
  </si>
  <si>
    <t>-850623083</t>
  </si>
  <si>
    <t>https://podminky.urs.cz/item/CS_URS_2023_02/181411131</t>
  </si>
  <si>
    <t>00572410</t>
  </si>
  <si>
    <t>osivo směs travní parková</t>
  </si>
  <si>
    <t>1899359657</t>
  </si>
  <si>
    <t>50*0,02 'Přepočtené koeficientem množství</t>
  </si>
  <si>
    <t>273321411</t>
  </si>
  <si>
    <t>Základy z betonu železového (bez výztuže) desky z betonu bez zvláštních nároků na prostředí tř. C 20/25</t>
  </si>
  <si>
    <t>-969627143</t>
  </si>
  <si>
    <t>https://podminky.urs.cz/item/CS_URS_2023_02/273321411</t>
  </si>
  <si>
    <t>"pro ochlazovací bazének"     4,0*2,3*0,15</t>
  </si>
  <si>
    <t>273351121</t>
  </si>
  <si>
    <t>Bednění základů desek zřízení</t>
  </si>
  <si>
    <t>2004701425</t>
  </si>
  <si>
    <t>https://podminky.urs.cz/item/CS_URS_2023_02/273351121</t>
  </si>
  <si>
    <t>"pro desku ochlazovacího bazénku"      (4,0*0,15)*2+(2,3*0,15)*2</t>
  </si>
  <si>
    <t>273351122</t>
  </si>
  <si>
    <t>Bednění základů desek odstranění</t>
  </si>
  <si>
    <t>-355448175</t>
  </si>
  <si>
    <t>https://podminky.urs.cz/item/CS_URS_2023_02/273351122</t>
  </si>
  <si>
    <t>273362021</t>
  </si>
  <si>
    <t>Výztuž základů desek ze svařovaných sítí z drátů typu KARI</t>
  </si>
  <si>
    <t>-528548352</t>
  </si>
  <si>
    <t>https://podminky.urs.cz/item/CS_URS_2023_02/273362021</t>
  </si>
  <si>
    <t>"pro ochlazovací bazének"     (4,0*2,3*4,335)*2/1000*1,2</t>
  </si>
  <si>
    <t>274321411</t>
  </si>
  <si>
    <t>Základy z betonu železového (bez výztuže) pasy z betonu bez zvláštních nároků na prostředí tř. C 20/25</t>
  </si>
  <si>
    <t>2124536876</t>
  </si>
  <si>
    <t>https://podminky.urs.cz/item/CS_URS_2023_02/274321411</t>
  </si>
  <si>
    <t>"pas pro opěrnou zeď"      12,7*2,41*0,6</t>
  </si>
  <si>
    <t>274361821</t>
  </si>
  <si>
    <t>Výztuž základů pasů z betonářské oceli 10 505 (R) nebo BSt 500</t>
  </si>
  <si>
    <t>1417762945</t>
  </si>
  <si>
    <t>https://podminky.urs.cz/item/CS_URS_2023_02/274361821</t>
  </si>
  <si>
    <t>"pas pro opěrnou zeď - dle statické části"      ((158,7*0,888)+(241,5*0,617)+(264,6*0,395)+(36,0*0,395))/1000</t>
  </si>
  <si>
    <t>279113142</t>
  </si>
  <si>
    <t>Základové zdi z tvárnic ztraceného bednění včetně výplně z betonu bez zvláštních nároků na vliv prostředí třídy C 20/25, tloušťky zdiva přes 150 do 200 mm</t>
  </si>
  <si>
    <t>-435097966</t>
  </si>
  <si>
    <t>https://podminky.urs.cz/item/CS_URS_2023_02/279113142</t>
  </si>
  <si>
    <t>"pro ochlazovací bazének"      (4,0*1,08)*2+(1,9*1,08)*2</t>
  </si>
  <si>
    <t>279321348</t>
  </si>
  <si>
    <t>Základové zdi z betonu železového (bez výztuže) bez zvláštních nároků na prostředí tř. C 30/37</t>
  </si>
  <si>
    <t>372493781</t>
  </si>
  <si>
    <t>https://podminky.urs.cz/item/CS_URS_2023_02/279321348</t>
  </si>
  <si>
    <t>"opěrná zeď"      (12,7+2,41+2,41)*0,3*3,4</t>
  </si>
  <si>
    <t>279351121</t>
  </si>
  <si>
    <t>Bednění základových zdí rovné oboustranné za každou stranu zřízení</t>
  </si>
  <si>
    <t>-2134992683</t>
  </si>
  <si>
    <t>https://podminky.urs.cz/item/CS_URS_2023_02/279351121</t>
  </si>
  <si>
    <t>"opěrná zeď vnitřní strana"      (2,11*3,4)*2+(12,1*3,4)</t>
  </si>
  <si>
    <t>"opěrná zeď vnější strana"       (2,41*3,4)*2+(12,7*3,4)</t>
  </si>
  <si>
    <t>279351122</t>
  </si>
  <si>
    <t>Bednění základových zdí rovné oboustranné za každou stranu odstranění</t>
  </si>
  <si>
    <t>-1135587641</t>
  </si>
  <si>
    <t>https://podminky.urs.cz/item/CS_URS_2023_02/279351122</t>
  </si>
  <si>
    <t>279361821</t>
  </si>
  <si>
    <t>Výztuž základových zdí nosných svislých nebo odkloněných od svislice, rovinných nebo oblých, deskových nebo žebrových, včetně výztuže jejich žeber z betonářské oceli 10 505 (R) nebo BSt 500</t>
  </si>
  <si>
    <t>-466681996</t>
  </si>
  <si>
    <t>https://podminky.urs.cz/item/CS_URS_2023_02/279361821</t>
  </si>
  <si>
    <t>1165,909/1000</t>
  </si>
  <si>
    <t>"zed ze ztraceného bednění - dle statické části"        (119,76*0,617)/1000</t>
  </si>
  <si>
    <t>311237161</t>
  </si>
  <si>
    <t>Zdivo jednovrstvé tepelně izolační z cihel děrovaných broušených na tenkovrstvou maltu, součinitel prostupu tepla U přes 0,14 do 0,18, tl. zdiva 500 mm</t>
  </si>
  <si>
    <t>614627583</t>
  </si>
  <si>
    <t>https://podminky.urs.cz/item/CS_URS_2023_02/311237161</t>
  </si>
  <si>
    <t>"mezi m.č. S6 a S17"    (1,12*0,6)*2+1,9*0,6</t>
  </si>
  <si>
    <t>"m.č. S1"    1</t>
  </si>
  <si>
    <t>"m.č. S6"    1</t>
  </si>
  <si>
    <t>"m.č. S14"    1</t>
  </si>
  <si>
    <t>"m.č. S15"    1</t>
  </si>
  <si>
    <t>"m.č. S16"    1</t>
  </si>
  <si>
    <t>317142446</t>
  </si>
  <si>
    <t>Překlady nenosné z pórobetonu osazené do tenkého maltového lože, výšky do 250 mm, šířky překladu 150 mm, délky překladu přes 1500 do 2000 mm</t>
  </si>
  <si>
    <t>-1078837095</t>
  </si>
  <si>
    <t>https://podminky.urs.cz/item/CS_URS_2023_02/317142446</t>
  </si>
  <si>
    <t>"m.č. S4"    1</t>
  </si>
  <si>
    <t>340271045</t>
  </si>
  <si>
    <t>Zazdívka otvorů v příčkách nebo stěnách pórobetonovými tvárnicemi plochy přes 1 m2 do 4 m2, objemová hmotnost 500 kg/m3, tloušťka příčky 150 mm</t>
  </si>
  <si>
    <t>1812088471</t>
  </si>
  <si>
    <t>https://podminky.urs.cz/item/CS_URS_2023_02/340271045</t>
  </si>
  <si>
    <t>"mezi m.č. F06 a F15"    0,9*2,02</t>
  </si>
  <si>
    <t>"mezi m.č. S1 a V101"    0,9*2,02</t>
  </si>
  <si>
    <t>"m.č. S5 sprchy"    (0,45+1,0)*3,1*3+(0,3+1,0)*3,1</t>
  </si>
  <si>
    <t>"m.č. S4 sprchy"    (0,33+1,13)*3,1*2+1,2*3,1+(0,9+0,3)*3,1</t>
  </si>
  <si>
    <t>"m.č. S11 sprchy"    (1,05+0,3)*3,1*4</t>
  </si>
  <si>
    <t>"m.č. S15"    1,0*3,1</t>
  </si>
  <si>
    <t>"mezi m.č. F15 a F01b"    1,7*3,1</t>
  </si>
  <si>
    <t>"m.č. S1"    (5,65*3,1)+(1,7*3,1)-(0,7*2,02)</t>
  </si>
  <si>
    <t>"m.č. S4"    (3,2*3,1)+(0,9*3,1)+(1,4*3,1)+(3,27*3,1)+(0,43*3,1)-(1,3*2,0)</t>
  </si>
  <si>
    <t>"m.č. S13"    (1,1*3,1)+(1,9*3,1)+(2,65*3,1)</t>
  </si>
  <si>
    <t>"m.č. S5"    3,75*3,1</t>
  </si>
  <si>
    <t>"m.č. S14"    (4,03*3,1)*2+(2,9*3,1)-(0,7*2,02)</t>
  </si>
  <si>
    <t>"m.č. S6"    (6,0*3,1)+(3,12*3,1)+(4,03*3,1)-(0,7*2,02)-(1,0*2,02)</t>
  </si>
  <si>
    <t>346244821</t>
  </si>
  <si>
    <t>Přizdívky izolační a ochranné z cihel pálených na maltu MC-10 včetně vytvoření požlábku v ohybu izolace vodorovné na svislou, se zatřenou cementovou omítkou z malty min. MC 10 tl. 20 mm pod izolaci z cihel plných dl. 290 mm, P 10 až P 20 tl. 140 mm</t>
  </si>
  <si>
    <t>526029049</t>
  </si>
  <si>
    <t>https://podminky.urs.cz/item/CS_URS_2023_02/346244821</t>
  </si>
  <si>
    <t>"m.č. S17"   (0,45*3,4)*2</t>
  </si>
  <si>
    <t>Vodorovné konstrukce</t>
  </si>
  <si>
    <t>413941133</t>
  </si>
  <si>
    <t>Osazování ocelových válcovaných nosníků ve stropech HE-A nebo HE-B, výšky přes 120 do 220 mm</t>
  </si>
  <si>
    <t>1783423569</t>
  </si>
  <si>
    <t>https://podminky.urs.cz/item/CS_URS_2023_02/413941133</t>
  </si>
  <si>
    <t>"ochlazovací bazének"      (2,3*30,4)/1000</t>
  </si>
  <si>
    <t>13010956</t>
  </si>
  <si>
    <t>ocel profilová jakost S235JR (11 375) průřez HEA 160</t>
  </si>
  <si>
    <t>1842838683</t>
  </si>
  <si>
    <t>451573111</t>
  </si>
  <si>
    <t>Lože pod potrubí, stoky a drobné objekty v otevřeném výkopu z písku a štěrkopísku do 63 mm</t>
  </si>
  <si>
    <t>201553261</t>
  </si>
  <si>
    <t>https://podminky.urs.cz/item/CS_URS_2023_02/451573111</t>
  </si>
  <si>
    <t>Komunikace pozemní</t>
  </si>
  <si>
    <t>599141111</t>
  </si>
  <si>
    <t>Vyplnění spár mezi silničními dílci jakékoliv tloušťky živičnou zálivkou</t>
  </si>
  <si>
    <t>258289211</t>
  </si>
  <si>
    <t>https://podminky.urs.cz/item/CS_URS_2023_02/599141111</t>
  </si>
  <si>
    <t>25,0*2</t>
  </si>
  <si>
    <t>561121112</t>
  </si>
  <si>
    <t>Podklad z mechanicky zpevněné zeminy MZ tl 200 mm</t>
  </si>
  <si>
    <t>-361159238</t>
  </si>
  <si>
    <t>https://podminky.urs.cz/item/CS_URS_2023_02/561121112</t>
  </si>
  <si>
    <t>564851111</t>
  </si>
  <si>
    <t>Podklad ze štěrkodrtě ŠD plochy přes 100 m2 tl 150 mm</t>
  </si>
  <si>
    <t>-791253382</t>
  </si>
  <si>
    <t>https://podminky.urs.cz/item/CS_URS_2023_02/564851111</t>
  </si>
  <si>
    <t>574381111</t>
  </si>
  <si>
    <t>Penetrační makadam hrubý PMH tl 90 mm</t>
  </si>
  <si>
    <t>-62773958</t>
  </si>
  <si>
    <t>https://podminky.urs.cz/item/CS_URS_2023_02/574381111</t>
  </si>
  <si>
    <t>577134211</t>
  </si>
  <si>
    <t>Asfaltový beton vrstva obrusná ACO 11 (ABS) tř. II tl 40 mm š do 3 m z nemodifikovaného asfaltu</t>
  </si>
  <si>
    <t>1721840696</t>
  </si>
  <si>
    <t>https://podminky.urs.cz/item/CS_URS_2023_02/577134211</t>
  </si>
  <si>
    <t>577165132</t>
  </si>
  <si>
    <t>Asfaltový beton vrstva ložní ACL 16 (ABH) tl 70 mm š do 3 m z modifikovaného asfaltu</t>
  </si>
  <si>
    <t>-1597558208</t>
  </si>
  <si>
    <t>https://podminky.urs.cz/item/CS_URS_2023_02/577165132</t>
  </si>
  <si>
    <t>(F01+F02+F03)*2</t>
  </si>
  <si>
    <t>F03*2</t>
  </si>
  <si>
    <t>621151001</t>
  </si>
  <si>
    <t>Penetrační nátěr vnějších pastovitých tenkovrstvých omítek akrylátový univerzální podhledů</t>
  </si>
  <si>
    <t>838872596</t>
  </si>
  <si>
    <t>https://podminky.urs.cz/item/CS_URS_2023_02/621151001</t>
  </si>
  <si>
    <t>"m.č. S14"      8,34</t>
  </si>
  <si>
    <t>621511002</t>
  </si>
  <si>
    <t>Omítka tenkovrstvá akrylátová vnějších ploch probarvená bez penetrace zatíraná (škrábaná), zrnitost 1,0 mm podhledů</t>
  </si>
  <si>
    <t>-657206402</t>
  </si>
  <si>
    <t>https://podminky.urs.cz/item/CS_URS_2023_02/621511002</t>
  </si>
  <si>
    <t>622211031</t>
  </si>
  <si>
    <t>Montáž kontaktního zateplení lepením a mechanickým kotvením z polystyrenových desek na vnější stěny, na podklad betonový nebo z lehčeného betonu, z tvárnic keramických nebo vápenopískových, tloušťky desek přes 120 do 160 mm</t>
  </si>
  <si>
    <t>-776603545</t>
  </si>
  <si>
    <t>https://podminky.urs.cz/item/CS_URS_2023_02/622211031</t>
  </si>
  <si>
    <t>"m.č. S17"      (11,6*2,5)-(3,39*2,5)-(1,4*2,5)</t>
  </si>
  <si>
    <t>28376447</t>
  </si>
  <si>
    <t>deska z polystyrénu XPS, hrana rovná a strukturovaný povrch 300kPa tl 160mm</t>
  </si>
  <si>
    <t>-301610628</t>
  </si>
  <si>
    <t>17,025*1,1 'Přepočtené koeficientem množství</t>
  </si>
  <si>
    <t>622212001</t>
  </si>
  <si>
    <t>Montáž kontaktního zateplení vnějšího ostění, nadpraží nebo parapetu lepením z polystyrenových desek hloubky špalet do 200 mm, tloušťky desek do 40 mm</t>
  </si>
  <si>
    <t>721145702</t>
  </si>
  <si>
    <t>https://podminky.urs.cz/item/CS_URS_2023_02/622212001</t>
  </si>
  <si>
    <t>"m.č. S17 Ostění"      (2,5*4)</t>
  </si>
  <si>
    <t>"m.č. S17 Nadpraží"      3,39+1,4</t>
  </si>
  <si>
    <t>28375931</t>
  </si>
  <si>
    <t>deska EPS 70 fasádní λ=0,039 tl 30mm</t>
  </si>
  <si>
    <t>327794661</t>
  </si>
  <si>
    <t>"m.č. S17 Ostění"      (2,5*4)*0,16</t>
  </si>
  <si>
    <t>"m.č. S17 Nadpraží"      (3,39+1,4)*0,16</t>
  </si>
  <si>
    <t>2,366*1,1 'Přepočtené koeficientem množství</t>
  </si>
  <si>
    <t>622252001</t>
  </si>
  <si>
    <t>Montáž profilů kontaktního zateplení zakládacích soklových připevněných hmoždinkami</t>
  </si>
  <si>
    <t>-807282349</t>
  </si>
  <si>
    <t>https://podminky.urs.cz/item/CS_URS_2023_02/622252001</t>
  </si>
  <si>
    <t>"m.č. S17 "      2,45+3,82+0,55</t>
  </si>
  <si>
    <t>59051653</t>
  </si>
  <si>
    <t>profil zakládací Al tl 0,7mm pro ETICS pro izolant tl 160mm</t>
  </si>
  <si>
    <t>306430240</t>
  </si>
  <si>
    <t>6,82*1,05 'Přepočtené koeficientem množství</t>
  </si>
  <si>
    <t>612321111</t>
  </si>
  <si>
    <t>Omítka vápenocementová vnitřních ploch nanášená ručně jednovrstvá, tloušťky do 10 mm hrubá zatřená svislých konstrukcí stěn</t>
  </si>
  <si>
    <t>2086035560</t>
  </si>
  <si>
    <t>https://podminky.urs.cz/item/CS_URS_2023_02/612321111</t>
  </si>
  <si>
    <t>"mezi m.č. S6 a S11"    (1,9+1,2+1,12)*0,6</t>
  </si>
  <si>
    <t>631311112</t>
  </si>
  <si>
    <t>Mazanina z betonu prostého bez zvýšených nároků na prostředí tl. přes 50 do 80 mm tř. C 8/10</t>
  </si>
  <si>
    <t>-1391912998</t>
  </si>
  <si>
    <t>https://podminky.urs.cz/item/CS_URS_2023_02/631311112</t>
  </si>
  <si>
    <t>"podkladní beton pro ochlazovací bazének"      4,2*2,5*0,05</t>
  </si>
  <si>
    <t>"doplnění podlahy okolo bazénku"     (5,4*0,7*0,05)*2+(2,3*0,7*0,05)*2</t>
  </si>
  <si>
    <t>631311115</t>
  </si>
  <si>
    <t>Mazanina z betonu prostého bez zvýšených nároků na prostředí tl. přes 50 do 80 mm tř. C 20/25</t>
  </si>
  <si>
    <t>-1006997312</t>
  </si>
  <si>
    <t>https://podminky.urs.cz/item/CS_URS_2023_02/631311115</t>
  </si>
  <si>
    <t>"m.č. S1"      28,16*0,065</t>
  </si>
  <si>
    <t>"m.č. S6"        12,09*0,065</t>
  </si>
  <si>
    <t>"m.č. S17"     36,06*0,055</t>
  </si>
  <si>
    <t>"okopový chodníček"      17,2*0,35*0,65</t>
  </si>
  <si>
    <t>"m.č. S4"   (4,6*1,2*0,055)+(1,13*0,93*0,055)*2+(1,15*1,45*0,055)+(0,9*0,9*0,055)</t>
  </si>
  <si>
    <t>"m.č. S5"   (1,05*1,0*0,055)*3</t>
  </si>
  <si>
    <t>"m.č. S11"    10,38*0,055</t>
  </si>
  <si>
    <t>631311122</t>
  </si>
  <si>
    <t>Mazanina z betonu prostého bez zvýšených nároků na prostředí tl. přes 80 do 120 mm tř. C 8/10</t>
  </si>
  <si>
    <t>-1311106152</t>
  </si>
  <si>
    <t>https://podminky.urs.cz/item/CS_URS_2023_02/631311122</t>
  </si>
  <si>
    <t>"podkladní beton pro pas opěrné zdi"      12,7*2,41*0,1</t>
  </si>
  <si>
    <t>631311125</t>
  </si>
  <si>
    <t>Mazanina z betonu prostého bez zvýšených nároků na prostředí tl. přes 80 do 120 mm tř. C 20/25</t>
  </si>
  <si>
    <t>https://podminky.urs.cz/item/CS_URS_2023_02/631311125</t>
  </si>
  <si>
    <t>"doplnění podlahy okolo bazénku"     (5,4*0,7*0,1)*2+(2,3*0,7*0,1)*2</t>
  </si>
  <si>
    <t xml:space="preserve">"doplnění po kanalizaci"  </t>
  </si>
  <si>
    <t>15,0*0,5*0,1</t>
  </si>
  <si>
    <t>9,0*0,5*0,1</t>
  </si>
  <si>
    <t xml:space="preserve"> 3,6*0,5*0,1</t>
  </si>
  <si>
    <t>631311135</t>
  </si>
  <si>
    <t>Mazanina z betonu prostého bez zvýšených nároků na prostředí tl. přes 120 do 240 mm tř. C 20/25</t>
  </si>
  <si>
    <t>-177988660</t>
  </si>
  <si>
    <t>https://podminky.urs.cz/item/CS_URS_2023_02/631311135</t>
  </si>
  <si>
    <t>"podlaha pod ochlazovací bazén"     2,5*1,9*0,15</t>
  </si>
  <si>
    <t>631351101</t>
  </si>
  <si>
    <t>Bednění v podlahách rýh a hran zřízení</t>
  </si>
  <si>
    <t>1838365867</t>
  </si>
  <si>
    <t>https://podminky.urs.cz/item/CS_URS_2023_02/631351101</t>
  </si>
  <si>
    <t>1,9*0,1</t>
  </si>
  <si>
    <t>(0,7*0,1)+(1,5*0,1)+(0,7*0,1)*2+(2,5+1,2+1,4)*0,1</t>
  </si>
  <si>
    <t>(0,7*0,1)*3</t>
  </si>
  <si>
    <t>631351102</t>
  </si>
  <si>
    <t>Bednění v podlahách rýh a hran odstranění</t>
  </si>
  <si>
    <t>578833556</t>
  </si>
  <si>
    <t>https://podminky.urs.cz/item/CS_URS_2023_02/631351102</t>
  </si>
  <si>
    <t>"m.č. S17"     (11,6*3,16*4,335)/1000*1,2</t>
  </si>
  <si>
    <t>"doplnění podlahy okolo bazénku"     ((5,4*0,7*4,335)*2+(2,3*0,7*4,335)*2)/1000*1,2</t>
  </si>
  <si>
    <t>"podlaha ochlazovacího bazénku"     ((2,5*1,9*4,335)*2)/1000*1,2</t>
  </si>
  <si>
    <t>((15,0*0,5*4,335))/1000*1,2</t>
  </si>
  <si>
    <t>((9,0*0,5*4,335))/1000*1,2</t>
  </si>
  <si>
    <t>(3,6*0,5*4,335)/1000*1,2</t>
  </si>
  <si>
    <t>632451214</t>
  </si>
  <si>
    <t>Potěr cementový samonivelační litý tř. C 20, tl. přes 45 do 50 mm</t>
  </si>
  <si>
    <t>-1561467428</t>
  </si>
  <si>
    <t>https://podminky.urs.cz/item/CS_URS_2023_02/632451214</t>
  </si>
  <si>
    <t>"m.č. S4"        29,16</t>
  </si>
  <si>
    <t>"m.č. S5"        7,86</t>
  </si>
  <si>
    <t>"m.č. S15"        0,8</t>
  </si>
  <si>
    <t>-F20/0,055</t>
  </si>
  <si>
    <t>634911114</t>
  </si>
  <si>
    <t>Řezání dilatačních nebo smršťovacích spár v čerstvé betonové mazanině nebo potěru šířky do 5 mm, hloubky přes 50 do 80 mm</t>
  </si>
  <si>
    <t>-132306507</t>
  </si>
  <si>
    <t>https://podminky.urs.cz/item/CS_URS_2023_02/634911114</t>
  </si>
  <si>
    <t>"m.č. F17"       3,16</t>
  </si>
  <si>
    <t>642942111</t>
  </si>
  <si>
    <t>Osazování zárubní nebo rámů kovových dveřních lisovaných nebo z úhelníků bez dveřních křídel na cementovou maltu, plochy otvoru do 2,5 m2</t>
  </si>
  <si>
    <t>749377984</t>
  </si>
  <si>
    <t>https://podminky.urs.cz/item/CS_URS_2023_02/642942111</t>
  </si>
  <si>
    <t>916131213</t>
  </si>
  <si>
    <t>Osazení silničního obrubníku betonového se zřízením lože, s vyplněním a zatřením spár cementovou maltou stojatého s boční opěrou z betonu prostého, do lože z betonu prostého</t>
  </si>
  <si>
    <t>2046311075</t>
  </si>
  <si>
    <t>https://podminky.urs.cz/item/CS_URS_2023_02/916131213</t>
  </si>
  <si>
    <t>59217026</t>
  </si>
  <si>
    <t>obrubník betonový silniční 500x150x250mm</t>
  </si>
  <si>
    <t>468915346</t>
  </si>
  <si>
    <t>14,9019607843137*1,02 'Přepočtené koeficientem množství</t>
  </si>
  <si>
    <t>"všech dotčených ploch místností vč. m.č. V101 a V102"   594,14+30,7</t>
  </si>
  <si>
    <t>953942841</t>
  </si>
  <si>
    <t>Osazování drobných kovových předmětů se zalitím maltou cementovou, do vysekaných kapes nebo připravených otvorů stoliček pro komínové lávky, stupadel apod., prováděné současně při zdění</t>
  </si>
  <si>
    <t>974400377</t>
  </si>
  <si>
    <t>https://podminky.urs.cz/item/CS_URS_2023_02/953942841</t>
  </si>
  <si>
    <t>Poznámka k položce:
Dle tabulky zámečnických výrobků 7/Z</t>
  </si>
  <si>
    <t>55243806</t>
  </si>
  <si>
    <t>stupadlo ocelové s PE povlakem forma A - P162mm</t>
  </si>
  <si>
    <t>-461840816</t>
  </si>
  <si>
    <t>953961214</t>
  </si>
  <si>
    <t>Kotvy chemické s vyvrtáním otvoru do betonu, železobetonu nebo tvrdého kamene chemická patrona, velikost M 16, hloubka 125 mm</t>
  </si>
  <si>
    <t>662293702</t>
  </si>
  <si>
    <t>https://podminky.urs.cz/item/CS_URS_2023_02/953961214</t>
  </si>
  <si>
    <t>"m.č. S17"     2*25</t>
  </si>
  <si>
    <t>953965133</t>
  </si>
  <si>
    <t>Kotvy chemické s vyvrtáním otvoru kotevní šrouby pro chemické kotvy, velikost M 16, délka 300 mm</t>
  </si>
  <si>
    <t>515048282</t>
  </si>
  <si>
    <t>https://podminky.urs.cz/item/CS_URS_2023_02/953965133</t>
  </si>
  <si>
    <t>-1166117309</t>
  </si>
  <si>
    <t>0,264*10 'Přepočtené koeficientem množství</t>
  </si>
  <si>
    <t>711111002</t>
  </si>
  <si>
    <t>Provedení izolace proti zemní vlhkosti natěradly a tmely za studena na ploše vodorovné V nátěrem lakem asfaltovým</t>
  </si>
  <si>
    <t>796615810</t>
  </si>
  <si>
    <t>https://podminky.urs.cz/item/CS_URS_2023_02/711111002</t>
  </si>
  <si>
    <t>"po kanalizaci"</t>
  </si>
  <si>
    <t>19,2+3,3*0,5+0,9*0,45</t>
  </si>
  <si>
    <t>4,7</t>
  </si>
  <si>
    <t>"stěny ochlazovacího bazénku"       (2,3*1,3)*2+(4,0*1,3)*2</t>
  </si>
  <si>
    <t>"m.č. S17 roh venkovní přizdívky"   (0,45*3,4)*2</t>
  </si>
  <si>
    <t>11163152</t>
  </si>
  <si>
    <t>lak hydroizolační asfaltový</t>
  </si>
  <si>
    <t>-487588455</t>
  </si>
  <si>
    <t>45,395*0,00039 'Přepočtené koeficientem množství</t>
  </si>
  <si>
    <t>711141559</t>
  </si>
  <si>
    <t>Provedení izolace proti zemní vlhkosti pásy přitavením NAIP na ploše vodorovné V</t>
  </si>
  <si>
    <t>-881426402</t>
  </si>
  <si>
    <t>https://podminky.urs.cz/item/CS_URS_2023_02/711141559</t>
  </si>
  <si>
    <t>62853004</t>
  </si>
  <si>
    <t>pás asfaltový natavitelný modifikovaný SBS tl 4,0mm s vložkou ze skleněné tkaniny a spalitelnou PE fólií nebo jemnozrnným minerálním posypem na horním povrchu</t>
  </si>
  <si>
    <t>1285471747</t>
  </si>
  <si>
    <t>45,395*1,1655 'Přepočtené koeficientem množství</t>
  </si>
  <si>
    <t>711142559</t>
  </si>
  <si>
    <t>Provedení izolace proti zemní vlhkosti pásy přitavením NAIP na ploše svislé S</t>
  </si>
  <si>
    <t>208058981</t>
  </si>
  <si>
    <t>https://podminky.urs.cz/item/CS_URS_2023_02/711142559</t>
  </si>
  <si>
    <t>998711101</t>
  </si>
  <si>
    <t>Přesun hmot pro izolace proti vodě, vlhkosti a plynům stanovený z hmotnosti přesunovaného materiálu vodorovná dopravní vzdálenost do 50 m v objektech výšky do 6 m</t>
  </si>
  <si>
    <t>462244571</t>
  </si>
  <si>
    <t>https://podminky.urs.cz/item/CS_URS_2023_02/998711101</t>
  </si>
  <si>
    <t>713121111</t>
  </si>
  <si>
    <t>Montáž tepelné izolace podlah rohožemi, pásy, deskami, dílci, bloky (izolační materiál ve specifikaci) kladenými volně jednovrstvá</t>
  </si>
  <si>
    <t>1930208761</t>
  </si>
  <si>
    <t>https://podminky.urs.cz/item/CS_URS_2023_02/713121111</t>
  </si>
  <si>
    <t>"v m.č. S1"     28,16</t>
  </si>
  <si>
    <t>"v m.č. S4"     29,16</t>
  </si>
  <si>
    <t>"v m.č. S5"     7,86</t>
  </si>
  <si>
    <t>"v m.č. S6"     12,09</t>
  </si>
  <si>
    <t>"v m.č. S11"     10,38</t>
  </si>
  <si>
    <t>"v m.č. S13"     5,6</t>
  </si>
  <si>
    <t>"v m.č. S14"     8,34</t>
  </si>
  <si>
    <t>"v m.č. S15"     0,8</t>
  </si>
  <si>
    <t>28372309</t>
  </si>
  <si>
    <t>deska EPS 100 pro konstrukce s běžným zatížením λ=0,037 tl 100mm</t>
  </si>
  <si>
    <t>-106700656</t>
  </si>
  <si>
    <t>54,19*1,02 'Přepočtené koeficientem množství</t>
  </si>
  <si>
    <t>28372308</t>
  </si>
  <si>
    <t>deska EPS 100 pro konstrukce s běžným zatížením λ=0,037 tl 80mm</t>
  </si>
  <si>
    <t>-1320884439</t>
  </si>
  <si>
    <t>48,2*1,02 'Přepočtené koeficientem množství</t>
  </si>
  <si>
    <t>713131145</t>
  </si>
  <si>
    <t>Montáž tepelné izolace stěn rohožemi, pásy, deskami, dílci, bloky (izolační materiál ve specifikaci) lepením bodově</t>
  </si>
  <si>
    <t>-806796826</t>
  </si>
  <si>
    <t>https://podminky.urs.cz/item/CS_URS_2023_02/713131145</t>
  </si>
  <si>
    <t xml:space="preserve">"stěny ochlazovacího bazénku"       </t>
  </si>
  <si>
    <t>(4,2*1,15)*2+(2,3*1,15)*2</t>
  </si>
  <si>
    <t>28376443</t>
  </si>
  <si>
    <t>deska z polystyrénu XPS, hrana rovná a strukturovaný povrch 300kPa tl 100mm</t>
  </si>
  <si>
    <t>2075889322</t>
  </si>
  <si>
    <t>14,95*1,02 'Přepočtené koeficientem množství</t>
  </si>
  <si>
    <t>998713101</t>
  </si>
  <si>
    <t>Přesun hmot pro izolace tepelné stanovený z hmotnosti přesunovaného materiálu vodorovná dopravní vzdálenost do 50 m v objektech výšky do 6 m</t>
  </si>
  <si>
    <t>1978879573</t>
  </si>
  <si>
    <t>https://podminky.urs.cz/item/CS_URS_2023_02/998713101</t>
  </si>
  <si>
    <t>42972308</t>
  </si>
  <si>
    <t>mřížka stěnová otevřená jednořadá kovová úhel lamel 0° 500x100mm</t>
  </si>
  <si>
    <t>762081410</t>
  </si>
  <si>
    <t>Hoblování hraněného řeziva zabudovaného do konstrukce vícestranné hranoly</t>
  </si>
  <si>
    <t>-344934191</t>
  </si>
  <si>
    <t>https://podminky.urs.cz/item/CS_URS_2023_02/762081410</t>
  </si>
  <si>
    <t>"v m.č. S17 - dřevěná pergola"      (11,6*0,18)*2+(2,9*0,18)*26+(11,6*0,05)*2+(2,9*0,05)*28</t>
  </si>
  <si>
    <t>762083122</t>
  </si>
  <si>
    <t>Impregnace řeziva máčením proti dřevokaznému hmyzu, houbám a plísním, třída ohrožení 3 a 4 (dřevo v exteriéru)</t>
  </si>
  <si>
    <t>-9255963</t>
  </si>
  <si>
    <t>https://podminky.urs.cz/item/CS_URS_2023_02/762083122</t>
  </si>
  <si>
    <t>"v m.č. S17 - rošt po 500mm"      (11,6*0,04*0,06)*7</t>
  </si>
  <si>
    <t>"v m.č. S17 - dřevěná pergola"      (11,6*0,05*0,18)*2+(2,9*0,05*0,18)*14</t>
  </si>
  <si>
    <t>762124210</t>
  </si>
  <si>
    <t>Montáž konstrukce stěn a příček vázaných z hoblovaného řeziva s použitím ocelových spojek (spojky ve specifikaci) průřezové plochy do 100 cm2</t>
  </si>
  <si>
    <t>-1945808103</t>
  </si>
  <si>
    <t>https://podminky.urs.cz/item/CS_URS_2023_02/762124210</t>
  </si>
  <si>
    <t xml:space="preserve">"Vnitřní pergola"  </t>
  </si>
  <si>
    <t>"Fošny"   2,22*12</t>
  </si>
  <si>
    <t>"Prkna"   4,8+3,72</t>
  </si>
  <si>
    <t>762124220</t>
  </si>
  <si>
    <t>Montáž konstrukce stěn a příček vázaných z hoblovaného řeziva s použitím ocelových spojek (spojky ve specifikaci) průřezové plochy přes 100 do 144 cm2</t>
  </si>
  <si>
    <t>-1009718518</t>
  </si>
  <si>
    <t>https://podminky.urs.cz/item/CS_URS_2023_02/762124220</t>
  </si>
  <si>
    <t>"Sloupky"   2,15*6</t>
  </si>
  <si>
    <t>"Vodorovné hranoly"   3,48*3+2,22*2</t>
  </si>
  <si>
    <t>762332531</t>
  </si>
  <si>
    <t>Montáž vázaných konstrukcí krovů střech pultových, sedlových, valbových, stanových čtvercového nebo obdélníkového půdorysu z řeziva hoblovaného průřezové plochy do 120 cm2</t>
  </si>
  <si>
    <t>-929838106</t>
  </si>
  <si>
    <t>https://podminky.urs.cz/item/CS_URS_2023_02/762332531</t>
  </si>
  <si>
    <t>"v m.č. S17 - dřevěná pergola"      (11,6*2)+(2,9*14)</t>
  </si>
  <si>
    <t>762512261</t>
  </si>
  <si>
    <t>Podlahové konstrukce podkladové montáž roštu podkladového</t>
  </si>
  <si>
    <t>757092756</t>
  </si>
  <si>
    <t>https://podminky.urs.cz/item/CS_URS_2023_02/762512261</t>
  </si>
  <si>
    <t>"v m.č. S17 - rošt po 500mm"      11,6*7</t>
  </si>
  <si>
    <t>60512125</t>
  </si>
  <si>
    <t>hranol stavební řezivo průřezu do 120cm2 do dl 6m</t>
  </si>
  <si>
    <t>-1535687158</t>
  </si>
  <si>
    <t>"Sloupky"   ((0,12*0,1)*2,15)*6</t>
  </si>
  <si>
    <t>"Vodorovné hranoly"   ((0,12*0,1)*3,48)*3+((0,12*0,1)*2,22)*2</t>
  </si>
  <si>
    <t>"Fošny"   ((0,05*0,1)*2,22)*12</t>
  </si>
  <si>
    <t>"Prkna"   ((0,02*0,15)*4,8)+((0,02*0,15)*3,72)</t>
  </si>
  <si>
    <t>1,262*1,02 'Přepočtené koeficientem množství</t>
  </si>
  <si>
    <t>"v m.č. S17"      36,06</t>
  </si>
  <si>
    <t>61198125</t>
  </si>
  <si>
    <t>terasový profil dřevěný tl 25mm modřín</t>
  </si>
  <si>
    <t>36,06*1,05 'Přepočtené koeficientem množství</t>
  </si>
  <si>
    <t>762526510</t>
  </si>
  <si>
    <t>Položení podlah montáž podlahových lišt hoblovaných</t>
  </si>
  <si>
    <t>2131787382</t>
  </si>
  <si>
    <t>https://podminky.urs.cz/item/CS_URS_2023_02/762526510</t>
  </si>
  <si>
    <t>"v m.č. S17"      11,6+(3,0*2)+1,7+1,5+0,55</t>
  </si>
  <si>
    <t>61418200R</t>
  </si>
  <si>
    <t>lišta podlahová dřevěná modřín 25x25mm</t>
  </si>
  <si>
    <t>-2128401631</t>
  </si>
  <si>
    <t>21,35*1,08 'Přepočtené koeficientem množství</t>
  </si>
  <si>
    <t>763111316</t>
  </si>
  <si>
    <t>Příčka ze sádrokartonových desek s nosnou konstrukcí z jednoduchých ocelových profilů UW, CW jednoduše opláštěná deskou standardní A tl. 12,5 mm, příčka tl. 125 mm, profil 100, s izolací, EI 30, Rw do 48 dB</t>
  </si>
  <si>
    <t>1409218551</t>
  </si>
  <si>
    <t>https://podminky.urs.cz/item/CS_URS_2023_02/763111316</t>
  </si>
  <si>
    <t>"mezi m.č. F05 a S16"    4,0*2,95</t>
  </si>
  <si>
    <t>"m.č. F01d"    2,48*2,95</t>
  </si>
  <si>
    <t>"m.č. F01c"    (2,48*2,95)*2</t>
  </si>
  <si>
    <t>"m.č. F01a"    1,8*2,95+5,9*2,95</t>
  </si>
  <si>
    <t>763111717</t>
  </si>
  <si>
    <t>Příčka ze sádrokartonových desek ostatní konstrukce a práce na příčkách ze sádrokartonových desek základní penetrační nátěr (oboustranný)</t>
  </si>
  <si>
    <t>1397322341</t>
  </si>
  <si>
    <t>https://podminky.urs.cz/item/CS_URS_2023_02/763111717</t>
  </si>
  <si>
    <t>"m.č. F1b"      (0,3+0,48)*2,95</t>
  </si>
  <si>
    <t>"m.č. F02"      (0,5+0,75+0,275)*2,95</t>
  </si>
  <si>
    <t>"m.č. F04"      (0,2+1,95)*2,95</t>
  </si>
  <si>
    <t>"m.č. F05"      ((0,18+1,0+0,18)*2)*2,95+(4,5*0,6)*2+(0,1+0,63)*2,95</t>
  </si>
  <si>
    <t>"m.č. F16"      (4,5*0,6)+(0,1+0,65)*2,95</t>
  </si>
  <si>
    <t>"pro sloupy"   2,95*10</t>
  </si>
  <si>
    <t>"m.č. F02"      14,8</t>
  </si>
  <si>
    <t>"m.č. F04"      66,36</t>
  </si>
  <si>
    <t>"m.č. F05"      77,27</t>
  </si>
  <si>
    <t>"m.č. F06"      35,81</t>
  </si>
  <si>
    <t>"m.č. F15"      41,78</t>
  </si>
  <si>
    <t>"m.č. S16"     64,34</t>
  </si>
  <si>
    <t>763131495</t>
  </si>
  <si>
    <t>Podhled ze sádrokartonových desek dvouvrstvá zavěšená spodní konstrukce z ocelových profilů CD, UD jednoduše opláštěná deskou impregnovanou se skelnou výztuží GM-FH1, tl. 12,5 mm, bez izolace, REI do 120</t>
  </si>
  <si>
    <t>670145020</t>
  </si>
  <si>
    <t>https://podminky.urs.cz/item/CS_URS_2023_02/763131495</t>
  </si>
  <si>
    <t>"m.č. S4"      29,16</t>
  </si>
  <si>
    <t>"m.č. S5"      7,86</t>
  </si>
  <si>
    <t>"m.č. S11"      10,38</t>
  </si>
  <si>
    <t>"m.č. S12"      5,12</t>
  </si>
  <si>
    <t>763131714</t>
  </si>
  <si>
    <t>Podhled ze sádrokartonových desek ostatní práce a konstrukce na podhledech ze sádrokartonových desek základní penetrační nátěr</t>
  </si>
  <si>
    <t>-1821901952</t>
  </si>
  <si>
    <t>https://podminky.urs.cz/item/CS_URS_2023_02/763131714</t>
  </si>
  <si>
    <t>F04+F05</t>
  </si>
  <si>
    <t>763131765</t>
  </si>
  <si>
    <t>Podhled ze sádrokartonových desek Příplatek k cenám za výšku zavěšení přes 0,5 do 1,0 m</t>
  </si>
  <si>
    <t>1561845689</t>
  </si>
  <si>
    <t>https://podminky.urs.cz/item/CS_URS_2023_02/763131765</t>
  </si>
  <si>
    <t>763172351</t>
  </si>
  <si>
    <t>Montáž dvířek pro konstrukce ze sádrokartonových desek revizních jednoplášťových pro podhledy velikost (šxv) 200 x 200 mm</t>
  </si>
  <si>
    <t>557115394</t>
  </si>
  <si>
    <t>https://podminky.urs.cz/item/CS_URS_2023_02/763172351</t>
  </si>
  <si>
    <t>"5/Z - odhad"    10</t>
  </si>
  <si>
    <t>59030710</t>
  </si>
  <si>
    <t>dvířka revizní jednokřídlá s automatickým zámkem 200x200mm</t>
  </si>
  <si>
    <t>-1851753147</t>
  </si>
  <si>
    <t>763172353</t>
  </si>
  <si>
    <t>Montáž dvířek pro konstrukce ze sádrokartonových desek revizních jednoplášťových pro podhledy velikost (šxv) 400 x 400 mm</t>
  </si>
  <si>
    <t>-2057043292</t>
  </si>
  <si>
    <t>https://podminky.urs.cz/item/CS_URS_2023_02/763172353</t>
  </si>
  <si>
    <t>"4/Z - odhad"    10</t>
  </si>
  <si>
    <t>59030712</t>
  </si>
  <si>
    <t>dvířka revizní jednokřídlá s automatickým zámkem 400x400mm</t>
  </si>
  <si>
    <t>1887672007</t>
  </si>
  <si>
    <t>763181311</t>
  </si>
  <si>
    <t>Výplně otvorů konstrukcí ze sádrokartonových desek montáž zárubně kovové s konstrukcí jednokřídlové</t>
  </si>
  <si>
    <t>1541400993</t>
  </si>
  <si>
    <t>https://podminky.urs.cz/item/CS_URS_2023_02/763181311</t>
  </si>
  <si>
    <t>"m.č. F01a"      10,0</t>
  </si>
  <si>
    <t>"m.č. F01b"      5,48</t>
  </si>
  <si>
    <t>"m.č. F01c"      5,32</t>
  </si>
  <si>
    <t>"m.č. F01d"      2,48</t>
  </si>
  <si>
    <t>23,28*1,05 'Přepočtené koeficientem množství</t>
  </si>
  <si>
    <t>-1841353464</t>
  </si>
  <si>
    <t>"m.č. V101"      9,0*1,6</t>
  </si>
  <si>
    <t>764</t>
  </si>
  <si>
    <t>Konstrukce klempířské</t>
  </si>
  <si>
    <t>764216604</t>
  </si>
  <si>
    <t>Oplechování parapetů z pozinkovaného plechu s povrchovou úpravou rovných mechanicky kotvené, bez rohů rš 330 mm</t>
  </si>
  <si>
    <t>952492497</t>
  </si>
  <si>
    <t>https://podminky.urs.cz/item/CS_URS_2023_02/764216604</t>
  </si>
  <si>
    <t>Poznámka k položce:
Dle tabulky_Klempířské výrobky_položka 1/K</t>
  </si>
  <si>
    <t>"S17"    1,4+3,40</t>
  </si>
  <si>
    <t>998764101</t>
  </si>
  <si>
    <t>Přesun hmot pro konstrukce klempířské stanovený z hmotnosti přesunovaného materiálu vodorovná dopravní vzdálenost do 50 m v objektech výšky do 6 m</t>
  </si>
  <si>
    <t>-256235286</t>
  </si>
  <si>
    <t>https://podminky.urs.cz/item/CS_URS_2023_02/998764101</t>
  </si>
  <si>
    <t>Montáž obložení stěn plochy do 5 m2 panely obkladovými modřínovými nebo z tvrdých dřevin, plochy přes 0,60 do 1,50 m2</t>
  </si>
  <si>
    <t>Poznámka k položce:
Dle výkresu povrchu stěn D1, D2, D3</t>
  </si>
  <si>
    <t>"m.č. S17"      (3,0*3,2)*2+(4,0*3,2)</t>
  </si>
  <si>
    <t>"m.č.F04"      5,6*2,4-0,9*2,05+2,95*2,4</t>
  </si>
  <si>
    <t>"m.č. S16"   2,34*10,0</t>
  </si>
  <si>
    <t>"m.č. F05"   2,34*18,1</t>
  </si>
  <si>
    <t>"m.č. S16"   5,6*0,9+(0,5+0,6+0,5)*2,34</t>
  </si>
  <si>
    <t>"m.č. F05"   12,6*0,9+((0,5+0,6+0,5)*2)*2,34+(0,55+0,8+0,8+4,3+3,9)*2,34</t>
  </si>
  <si>
    <t>"m.č. S16"   5,6*0,9+(0,5+0,6+0,5)*2,34+(0,2+0,71+0,2)*2,59</t>
  </si>
  <si>
    <t>"m.č. F05"   (4,75*0,9)+(5,0*0,9)+((0,5+0,6+0,5)*2)*2,34+(0,55+0,8+0,8+4,3+3,9)*2,34+(0,18+1,0+0,18)*2,59+(0,1+0,63)*2,59</t>
  </si>
  <si>
    <t>57,554*1,1 'Přepočtené koeficientem množství</t>
  </si>
  <si>
    <t>"m.č. S16"   2,34*10,0/0,5</t>
  </si>
  <si>
    <t>"m.č. F05"   2,34*18,1/0,5</t>
  </si>
  <si>
    <t>"m.č. S16"   0,9*5,6/0,5+2,34*6</t>
  </si>
  <si>
    <t>"m.č. F05"   0,9*12,6/0,5+(2,34*6)*2+2,34*(0,55+0,8+0,8+4,3+3,9)/0,5</t>
  </si>
  <si>
    <t>"m.č. S16"   ((0,03*0,05)*2,34)*10,0/0,5</t>
  </si>
  <si>
    <t>"m.č. F05"   ((0,03*0,05)*2,34)*18,1/0,5</t>
  </si>
  <si>
    <t>"m.č. S16"   ((0,03*0,05)*0,9)*5,6/0,5+(0,03*0,05)*2,34*6</t>
  </si>
  <si>
    <t>"m.č. F05"   ((0,03*0,05)*0,9*12,6/0,5+((0,03*0,05)*2,34*6))*2+(0,03*0,05)*2,34*(0,55+0,8+0,8+4,3+3,9)/0,5</t>
  </si>
  <si>
    <t>55331595</t>
  </si>
  <si>
    <t>zárubeň jednokřídlá ocelová pro sádrokartonové příčky tl stěny 110-150mm rozměru 800/1970, 2100mm</t>
  </si>
  <si>
    <t>61182307</t>
  </si>
  <si>
    <t>zárubeň jednokřídlá obložková s laminátovým povrchem tl stěny 60-150mm rozměru 600-1100/1970, 2100mm</t>
  </si>
  <si>
    <t>330242325</t>
  </si>
  <si>
    <t>55331437</t>
  </si>
  <si>
    <t>zárubeň jednokřídlá ocelová pro dodatečnou montáž tl stěny 110-150mm rozměru 800/1970, 2100mm</t>
  </si>
  <si>
    <t>1681362071</t>
  </si>
  <si>
    <t>766660312</t>
  </si>
  <si>
    <t>Montáž dveřních křídel dřevěných nebo plastových posuvných dveří do pouzdra zděné příčky s jednou kapsou jednokřídlových, průchozí šířky přes 800 do 1200 mm</t>
  </si>
  <si>
    <t>115250269</t>
  </si>
  <si>
    <t>https://podminky.urs.cz/item/CS_URS_2023_02/766660312</t>
  </si>
  <si>
    <t>6/O Vnitřní HPL dveře plné do mokra vč. AL zárubně</t>
  </si>
  <si>
    <t>8/O Vnitřní CPL dveře plné  vč. AL větrací mřížky</t>
  </si>
  <si>
    <t>9/O Vnitřní CPL dveře plné kyvné vč. obložky</t>
  </si>
  <si>
    <t>11/O Vnitřní HPL dveře plné do mokra vč. obložky</t>
  </si>
  <si>
    <t>Poznámka k položce:
Dle tabulky_Výplně otvoru_položka 11/O</t>
  </si>
  <si>
    <t>766_R15</t>
  </si>
  <si>
    <t>14/O Vnitřní HPL dveře plné do mokra vč. obložky</t>
  </si>
  <si>
    <t>-726488</t>
  </si>
  <si>
    <t>Poznámka k položce:
Dle tabulky_Výplně otvoru_položka 14/O</t>
  </si>
  <si>
    <t>766_R16</t>
  </si>
  <si>
    <t>15/O Vnitřní HPL dveře dvoukřídlé plné do mokra</t>
  </si>
  <si>
    <t>-2025167377</t>
  </si>
  <si>
    <t>Poznámka k položce:
Dle tabulky_Výplně otvoru_položka 15/O</t>
  </si>
  <si>
    <t>16/O Výměna dveřního křídla za nové vnitřní HPL plné do mokra</t>
  </si>
  <si>
    <t>Poznámka k položce:
Dle tabulky_Výplně otvoru_položka 16/O</t>
  </si>
  <si>
    <t>766_R18</t>
  </si>
  <si>
    <t>17/O Výměna dveřního křídla za nové vnitřní HPL plné do mokra</t>
  </si>
  <si>
    <t>-2119080056</t>
  </si>
  <si>
    <t>Poznámka k položce:
Dle tabulky_Výplně otvoru_položka 17/O</t>
  </si>
  <si>
    <t>767_R19</t>
  </si>
  <si>
    <t>Montáž kyvných dveří do sprch</t>
  </si>
  <si>
    <t>1884525798</t>
  </si>
  <si>
    <t>"dle výkresu D.1.1.b.12"      18,2</t>
  </si>
  <si>
    <t>1/Z Pozinkované venkovní zábradlí</t>
  </si>
  <si>
    <t>Poznámka k položce:
Dle výkresu D.1.1.b.12 a tabulky zámečnických výrobku 1/Z</t>
  </si>
  <si>
    <t>767_R20</t>
  </si>
  <si>
    <t>3/Z Celoskleněné kyvné dveře do sprch z bezp. skla</t>
  </si>
  <si>
    <t>-1512936671</t>
  </si>
  <si>
    <t>Poznámka k položce:
Dle tabulky zámečnických výrobku 3/Z</t>
  </si>
  <si>
    <t>767_R21</t>
  </si>
  <si>
    <t>8/Z krycí plech ledovače D+M</t>
  </si>
  <si>
    <t>109208625</t>
  </si>
  <si>
    <t>Poznámka k položce:
Dle tabulky zámečnických výrobku 8/Z</t>
  </si>
  <si>
    <t>144</t>
  </si>
  <si>
    <t>9/Z Repase ovládacího pákového mechanizmu otevírání dveří D+M</t>
  </si>
  <si>
    <t>Poznámka k položce:
Dle tabulky zámečnických výrobku 9/Z</t>
  </si>
  <si>
    <t>145</t>
  </si>
  <si>
    <t>10/Z Doplnění AL větrací mřížky do stáv. dveří D+M</t>
  </si>
  <si>
    <t>Poznámka k položce:
Dle tabulky zámečnických výrobku 10/Z</t>
  </si>
  <si>
    <t>146</t>
  </si>
  <si>
    <t>4/O AL vnitřní prosklené automat. dveře D+M</t>
  </si>
  <si>
    <t>147</t>
  </si>
  <si>
    <t>1/O AL fasádní okno vč. dveří D+M</t>
  </si>
  <si>
    <t>148</t>
  </si>
  <si>
    <t>2/O AL fasádní okno vč. dveří D+M</t>
  </si>
  <si>
    <t>149</t>
  </si>
  <si>
    <t>767896120</t>
  </si>
  <si>
    <t>Montáž lišt a okopových plechů okopových plechů výšky do 500 mm</t>
  </si>
  <si>
    <t>-1347158858</t>
  </si>
  <si>
    <t>https://podminky.urs.cz/item/CS_URS_2023_02/767896120</t>
  </si>
  <si>
    <t>150</t>
  </si>
  <si>
    <t>151</t>
  </si>
  <si>
    <t>"Hasící přístroje PHP PG6"   4*6,0</t>
  </si>
  <si>
    <t>152</t>
  </si>
  <si>
    <t>153</t>
  </si>
  <si>
    <t>F07+F08+F09</t>
  </si>
  <si>
    <t>154</t>
  </si>
  <si>
    <t>155</t>
  </si>
  <si>
    <t>"m.č. F02"      14,80</t>
  </si>
  <si>
    <t>"m.č. F05"     77,27</t>
  </si>
  <si>
    <t>"m.č. F06"    35,81</t>
  </si>
  <si>
    <t>"m.č. F14"    3,61</t>
  </si>
  <si>
    <t>"m.č. F15"     41,78</t>
  </si>
  <si>
    <t>"m.č. S16"      64,34</t>
  </si>
  <si>
    <t>"m.č. F1d"      2,48</t>
  </si>
  <si>
    <t>156</t>
  </si>
  <si>
    <t>Montáž soklů z dlaždic keramických lepených flexibilním lepidlem rovných, výšky přes 90 do 120 mm</t>
  </si>
  <si>
    <t>"m.č. S13"       3,6+1,55+1,55+2,65</t>
  </si>
  <si>
    <t>"m.č. F06"       (5,65+8,7)*2-0,9-0,8*2</t>
  </si>
  <si>
    <t>"m.č. F15"       (5,35+9,35)*2-0,9-0,8*2</t>
  </si>
  <si>
    <t>157</t>
  </si>
  <si>
    <t>"počet kusů"   62,45/0,6</t>
  </si>
  <si>
    <t>104,083*1,837 'Přepočtené koeficientem množství</t>
  </si>
  <si>
    <t>158</t>
  </si>
  <si>
    <t>"m.č. S15"      0,8</t>
  </si>
  <si>
    <t>159</t>
  </si>
  <si>
    <t>Poznámka k položce:
Dle výkresu spárořez podlah D1, D2</t>
  </si>
  <si>
    <t>352,17*1,15 'Přepočtené koeficientem množství</t>
  </si>
  <si>
    <t>160</t>
  </si>
  <si>
    <t>"m.č. S1"     28,16</t>
  </si>
  <si>
    <t>"m.č. S6"    12,09</t>
  </si>
  <si>
    <t>"m.č. S13"     7,46</t>
  </si>
  <si>
    <t>"m.č. F18"       2,02</t>
  </si>
  <si>
    <t>"m.č. F19"       1,40</t>
  </si>
  <si>
    <t>"ledovač"       0,9*0,45</t>
  </si>
  <si>
    <t>161</t>
  </si>
  <si>
    <t>Poznámka k položce:
Dle výkresu spárořez podlah D4, D5</t>
  </si>
  <si>
    <t>54,015*1,1 'Přepočtené koeficientem množství</t>
  </si>
  <si>
    <t>162</t>
  </si>
  <si>
    <t>"m.č. S4"      (0,93*1,13)*2</t>
  </si>
  <si>
    <t>"m.č. S5"      (1,0*1,05)*3</t>
  </si>
  <si>
    <t>"m.č. S11"     (0,9*1,05)*4</t>
  </si>
  <si>
    <t>"m.č. S14"      2,2*1,5</t>
  </si>
  <si>
    <t>163</t>
  </si>
  <si>
    <t>Poznámka k položce:
Dle výkresu spárořez podlah D3, M1</t>
  </si>
  <si>
    <t>12,332*1,1 'Přepočtené koeficientem množství</t>
  </si>
  <si>
    <t>164</t>
  </si>
  <si>
    <t>"m.č. F14"       3,61</t>
  </si>
  <si>
    <t>"m.č. F18"     2,02</t>
  </si>
  <si>
    <t>"m.č. F19"      1,4</t>
  </si>
  <si>
    <t>"m.č. S1"      28,16</t>
  </si>
  <si>
    <t>"m.č. S6"     12,09</t>
  </si>
  <si>
    <t>"m.č. S11"    10,38</t>
  </si>
  <si>
    <t>"m.č. S13"    7,46</t>
  </si>
  <si>
    <t>"m.č. S14"    8,34</t>
  </si>
  <si>
    <t>"m.č. S15"    0,8</t>
  </si>
  <si>
    <t>165</t>
  </si>
  <si>
    <t>"m.č. F1d"       2,48*2+1,0</t>
  </si>
  <si>
    <t>"m.č. F14"       (1,9+1,9)*2-0,8</t>
  </si>
  <si>
    <t>"m.č. F18"     (1,3+1,55)*2-0,8*3</t>
  </si>
  <si>
    <t>"m.č. F19"     (0,9+1,55)*2-0,8</t>
  </si>
  <si>
    <t>"m.č. S1"      (5,0+5,65)*2-0,7</t>
  </si>
  <si>
    <t>"m.č. S4"      28,5+((0,93+1,13)*2)*2</t>
  </si>
  <si>
    <t>"m.č. S5"      9,9-0,9-0,7*3-0,95+((1,05+1,0)*2)*3</t>
  </si>
  <si>
    <t>"m.č. S6"     (3,9+3,12)*2</t>
  </si>
  <si>
    <t>"m.č. S11"    11,8-0,7*4-1,4*2+((0,93+1,05)*2)*4</t>
  </si>
  <si>
    <t>"m.č. S13"    (3,6+1,55)*2</t>
  </si>
  <si>
    <t>"m.č. S15"    1,0+0,8+1,0</t>
  </si>
  <si>
    <t>166</t>
  </si>
  <si>
    <t>771591116</t>
  </si>
  <si>
    <t>Podlahy - dokončovací práce spárování epoxidem</t>
  </si>
  <si>
    <t>-1418992624</t>
  </si>
  <si>
    <t>https://podminky.urs.cz/item/CS_URS_2023_02/771591116</t>
  </si>
  <si>
    <t>"m.č. S1"    3,9*12+3,12*14</t>
  </si>
  <si>
    <t>"m.č. S6"    5,65*18+5,0*20</t>
  </si>
  <si>
    <t>"m.č. S14"      2,2*30+1,5*44</t>
  </si>
  <si>
    <t>"ledovač"      0,9*4+0,45*4</t>
  </si>
  <si>
    <t>167</t>
  </si>
  <si>
    <t>"m.č. F14"       4</t>
  </si>
  <si>
    <t>"m.č. F18"     3</t>
  </si>
  <si>
    <t>"m.č. F19"      3</t>
  </si>
  <si>
    <t>"m.č. S1"      6</t>
  </si>
  <si>
    <t>"m.č. S4"      12</t>
  </si>
  <si>
    <t>"m.č. S5"      12</t>
  </si>
  <si>
    <t>"m.č. S6"     4</t>
  </si>
  <si>
    <t>"m.č. S11"    12</t>
  </si>
  <si>
    <t>"m.č. S13"    5</t>
  </si>
  <si>
    <t>"m.č. S14"    4</t>
  </si>
  <si>
    <t>"m.č. S15"    2</t>
  </si>
  <si>
    <t>168</t>
  </si>
  <si>
    <t>"m.č. F18"     1</t>
  </si>
  <si>
    <t>"m.č. F19"     1</t>
  </si>
  <si>
    <t>"m.č. S1"     2</t>
  </si>
  <si>
    <t>"m.č. S4"      15</t>
  </si>
  <si>
    <t>"m.č. S5"      8</t>
  </si>
  <si>
    <t>"m.č. S11"    8</t>
  </si>
  <si>
    <t>"m.č. S13"    1</t>
  </si>
  <si>
    <t>169</t>
  </si>
  <si>
    <t>"m.č. S4"    5</t>
  </si>
  <si>
    <t>"m.č. S5"   3</t>
  </si>
  <si>
    <t>"m.č. S11"    4</t>
  </si>
  <si>
    <t>170</t>
  </si>
  <si>
    <t>"m.č. S14"    (2,9+2,9)*2</t>
  </si>
  <si>
    <t>171</t>
  </si>
  <si>
    <t>172</t>
  </si>
  <si>
    <t>173</t>
  </si>
  <si>
    <t>"6/Z - odhad"    10*0,9</t>
  </si>
  <si>
    <t>174</t>
  </si>
  <si>
    <t>9*1,08 'Přepočtené koeficientem množství</t>
  </si>
  <si>
    <t>175</t>
  </si>
  <si>
    <t>176</t>
  </si>
  <si>
    <t>177</t>
  </si>
  <si>
    <t>178</t>
  </si>
  <si>
    <t>179</t>
  </si>
  <si>
    <t>Montáž podlahovin z PVC lepením standardním lepidlem z pásů standardních</t>
  </si>
  <si>
    <t>"m.č. F01a"     10,0</t>
  </si>
  <si>
    <t>"m.č. F01b"     5,48</t>
  </si>
  <si>
    <t>"m.č. F01c"     5,32</t>
  </si>
  <si>
    <t>180</t>
  </si>
  <si>
    <t>PVC vinyl homogenní protiskluzná se vsypem a výztuž. vrstvou tl 2.00mm nášlapná vrstva 2.00mm, hořlavost Bfl-s1, třída zátěže 34/43, útlum 7dB, bodová zátěž  ≤ 0.10mm, protiskluznost R10</t>
  </si>
  <si>
    <t>F10+F11*0,1</t>
  </si>
  <si>
    <t>27,468*1,1 'Přepočtené koeficientem množství</t>
  </si>
  <si>
    <t>181</t>
  </si>
  <si>
    <t>776411112</t>
  </si>
  <si>
    <t>Montáž soklíků lepením obvodových, výšky přes 80 do 100 mm</t>
  </si>
  <si>
    <t>-1423943167</t>
  </si>
  <si>
    <t>https://podminky.urs.cz/item/CS_URS_2023_02/776411112</t>
  </si>
  <si>
    <t>"m.č. F01a"     4,8+5,9+1,7-0,9*4</t>
  </si>
  <si>
    <t>"m.č. F01b"     (2,28+2,48)*2-0,9</t>
  </si>
  <si>
    <t>"m.č. F01c"     (2,15+2,48)*2-0,9</t>
  </si>
  <si>
    <t>"m.č. F16"      3,15+1,2+3,15-0,9*3</t>
  </si>
  <si>
    <t>182</t>
  </si>
  <si>
    <t>183</t>
  </si>
  <si>
    <t>"m.č. S15"       (2*1,8*(1,0+0,8))-0,8*1,8</t>
  </si>
  <si>
    <t>"m.č. F06"     2,5*2</t>
  </si>
  <si>
    <t>"m.č. F15"     2,4*1</t>
  </si>
  <si>
    <t>"m.č. F18"  2,4*1</t>
  </si>
  <si>
    <t>"m.č. F19"    2,4*1</t>
  </si>
  <si>
    <t>"m.č. S4"    2,34*24</t>
  </si>
  <si>
    <t>"m.č. S5"    2,34*9</t>
  </si>
  <si>
    <t>"m.č. S11"    2,34*12</t>
  </si>
  <si>
    <t>184</t>
  </si>
  <si>
    <t>781_R91</t>
  </si>
  <si>
    <t>Příplatek za spárování epoxidem</t>
  </si>
  <si>
    <t>206827647</t>
  </si>
  <si>
    <t>https://podminky.urs.cz/item/CS_URS_2023_02/781_R91</t>
  </si>
  <si>
    <t>"m.č. S14"      (2,9*2,2)*4+(0,8*2,9)*3</t>
  </si>
  <si>
    <t>"ledovač"     (0,7+0,9+0,7)*0,85+(2*0,45*(0,7+0,9))</t>
  </si>
  <si>
    <t>185</t>
  </si>
  <si>
    <t>F12+F13+F14</t>
  </si>
  <si>
    <t>186</t>
  </si>
  <si>
    <t>"m.č. F14"     (2*2,4*(1,9+1,9))-0,8*2,05</t>
  </si>
  <si>
    <t>"m.č. F18"    (2*2,4*(1,3+1,55))-(0,8*2,05)*2-0,8*2,4</t>
  </si>
  <si>
    <t>"m.č. F16"    (2*2,4*(0,9+1,55))-0,8*2,4</t>
  </si>
  <si>
    <t>"m.č. S4"    (3,27*2,34)*2+1,45*2,34-1,0*2,05-1,3*2,05+(5,55*2,34)*2-(0,7*2,05)*2-1,2*2,34+1,45*2,34+(1,38*2,34)*2+(0,93+1,13)*4-(0,7*2,34)*2</t>
  </si>
  <si>
    <t>"m.č. S5"    (2*2,34*(3,75+1,2))-(0,9*2,05)-(0,95*2,34)-(0,7*2,34)*3+(2*2,34*(1,05+1,0))*3-(0,7*2,34)*3</t>
  </si>
  <si>
    <t>"m.č. S11"    (2*2,34*(4,03+1,4))-(0,7*2,34)*4-(0,7*2,05)-(1,4*2,34)+(2*2,34*(0,9+1,05))*4-(0,7*2,34)*4</t>
  </si>
  <si>
    <t>"m.č. S12"    (2,05+2,05+2,5)*2,34</t>
  </si>
  <si>
    <t>187</t>
  </si>
  <si>
    <t>"m.č. F14"     2,4*4</t>
  </si>
  <si>
    <t>"m.č. F18"    2,4*3</t>
  </si>
  <si>
    <t>"m.č. F19"   2,4*3</t>
  </si>
  <si>
    <t>"m.č. S4"    2,34*16</t>
  </si>
  <si>
    <t>"m.č. S5"    2,34*12</t>
  </si>
  <si>
    <t>"m.č. S12"    2,34*2</t>
  </si>
  <si>
    <t>"m.č. S14"      2,34*4</t>
  </si>
  <si>
    <t>"m.č. S15"       2,34*2</t>
  </si>
  <si>
    <t>188</t>
  </si>
  <si>
    <t>"m.č. F01d"     (2*1,8*(2,48+1,0))-0,9*1,8</t>
  </si>
  <si>
    <t>"m.č. F19"    (2*2,4*(0,9+1,55))-0,8*2,4</t>
  </si>
  <si>
    <t>189</t>
  </si>
  <si>
    <t>Poznámka k položce:
Dle výkresu povrch stěn K4</t>
  </si>
  <si>
    <t>34,268*1,1 'Přepočtené koeficientem množství</t>
  </si>
  <si>
    <t>190</t>
  </si>
  <si>
    <t>"m.č. F06"     (3,9*2,5)*2+1,7*2,5+3,95*2,5-(0,8*2,05)*2</t>
  </si>
  <si>
    <t>"m.č. F15"     3,95*2,5+2,75*2,5-(0,8*2,05)*2</t>
  </si>
  <si>
    <t>191</t>
  </si>
  <si>
    <t>Poznámka k položce:
Dle výkresu povrch stěn K1</t>
  </si>
  <si>
    <t>60,415*1,15 'Přepočtené koeficientem množství</t>
  </si>
  <si>
    <t>192</t>
  </si>
  <si>
    <t>781474154</t>
  </si>
  <si>
    <t>Montáž obkladů vnitřních stěn z dlaždic keramických lepených flexibilním lepidlem velkoformátových hladkých přes 4 do 6 ks/m2</t>
  </si>
  <si>
    <t>-440903642</t>
  </si>
  <si>
    <t>https://podminky.urs.cz/item/CS_URS_2023_02/781474154</t>
  </si>
  <si>
    <t>1,25*2,34+1,1*2,34+(2,58*2,34)*2-(0,7*2,05)-(0,9*2,05)+(0,7+0,9+0,7)*0,85+(2*0,45*(0,7+0,9))+(2*2,34*(0,9+0,95))-(0,7*2,34)</t>
  </si>
  <si>
    <t>193</t>
  </si>
  <si>
    <t>59761001</t>
  </si>
  <si>
    <t>obklad velkoformátový keramický hladký přes 4 do 6ks/m2</t>
  </si>
  <si>
    <t>-2016524209</t>
  </si>
  <si>
    <t>Poznámka k položce:
Dle výkresu povrch stěn K2</t>
  </si>
  <si>
    <t>171,398*1,15 'Přepočtené koeficientem množství</t>
  </si>
  <si>
    <t>194</t>
  </si>
  <si>
    <t>781484116</t>
  </si>
  <si>
    <t>Montáž obkladů vnitřních stěn z mozaikových lepenců keramických nebo skleněných lepených flexibilním lepidlem dílce vel. 300 x 300 mm</t>
  </si>
  <si>
    <t>148107205</t>
  </si>
  <si>
    <t>https://podminky.urs.cz/item/CS_URS_2023_02/781484116</t>
  </si>
  <si>
    <t>195</t>
  </si>
  <si>
    <t>597_R50</t>
  </si>
  <si>
    <t>mozaika keramická hladká na podlahu i stěnu pro interiér i exteriér (2,5x2,5)-set 300x300mm,protiskluz "B" dle ČSN EN 13451-1</t>
  </si>
  <si>
    <t>-397575844</t>
  </si>
  <si>
    <t xml:space="preserve">"m.č. S14"      </t>
  </si>
  <si>
    <t>"počet kusů mozaiky 300x300mm"    32,48*12</t>
  </si>
  <si>
    <t>389,76*1,3 'Přepočtené koeficientem množství</t>
  </si>
  <si>
    <t>196</t>
  </si>
  <si>
    <t>"m.č. F06"     1,2*1,2</t>
  </si>
  <si>
    <t>"m.č. F15"     1,2*1,2</t>
  </si>
  <si>
    <t>197</t>
  </si>
  <si>
    <t>2,88*1,1 'Přepočtené koeficientem množství</t>
  </si>
  <si>
    <t>198</t>
  </si>
  <si>
    <t>"m.č. F01d"     1,8*4</t>
  </si>
  <si>
    <t>"m.č. F18"    2,4*1</t>
  </si>
  <si>
    <t>"m.č. F06"   2,5*3</t>
  </si>
  <si>
    <t>199</t>
  </si>
  <si>
    <t>"m.č. F01d"     2</t>
  </si>
  <si>
    <t>"m.č. F14"     6</t>
  </si>
  <si>
    <t>"m.č. F18"    2</t>
  </si>
  <si>
    <t>"m.č. F19"   3</t>
  </si>
  <si>
    <t>"m.č. S4"    12</t>
  </si>
  <si>
    <t>"m.č. S5"    9</t>
  </si>
  <si>
    <t>200</t>
  </si>
  <si>
    <t>"m.č. F18"    1</t>
  </si>
  <si>
    <t>201</t>
  </si>
  <si>
    <t>"m.č. F01d"     1</t>
  </si>
  <si>
    <t>202</t>
  </si>
  <si>
    <t>F12+F13+F14+F15</t>
  </si>
  <si>
    <t>203</t>
  </si>
  <si>
    <t>782</t>
  </si>
  <si>
    <t>Dokončovací práce - obklady z kamene</t>
  </si>
  <si>
    <t>204</t>
  </si>
  <si>
    <t>782131111</t>
  </si>
  <si>
    <t>Montáž obkladů stěn z tvrdých kamenů kladených do malty z nejvýše dvou rozdílných druhů pravoúhlých desek ve skladbě se pravidelně opakujících tl. do 25 mm</t>
  </si>
  <si>
    <t>-1634280317</t>
  </si>
  <si>
    <t>https://podminky.urs.cz/item/CS_URS_2023_02/782131111</t>
  </si>
  <si>
    <t>"m.č. S16"     (6,47+0,4+1,5+0,8+4,3)*2,59</t>
  </si>
  <si>
    <t>"m.č. S17"     (7,6+2,61+4,13+0,71)*3,2</t>
  </si>
  <si>
    <t>"m.č. F04"     (8,9+0,6+5,6+0,3*4)*2,4</t>
  </si>
  <si>
    <t>"m.č. F05"     4,0*2,59</t>
  </si>
  <si>
    <t>205</t>
  </si>
  <si>
    <t>583_R40</t>
  </si>
  <si>
    <t>deska betonová imitace břidlice</t>
  </si>
  <si>
    <t>-800122200</t>
  </si>
  <si>
    <t>206</t>
  </si>
  <si>
    <t>998782101</t>
  </si>
  <si>
    <t>Přesun hmot pro obklady kamenné stanovený z hmotnosti přesunovaného materiálu vodorovná dopravní vzdálenost do 50 m v objektech výšky do 6 m</t>
  </si>
  <si>
    <t>117273552</t>
  </si>
  <si>
    <t>https://podminky.urs.cz/item/CS_URS_2023_02/998782101</t>
  </si>
  <si>
    <t>207</t>
  </si>
  <si>
    <t>783218111</t>
  </si>
  <si>
    <t>Lazurovací nátěr tesařských konstrukcí dvojnásobný syntetický</t>
  </si>
  <si>
    <t>-419185676</t>
  </si>
  <si>
    <t>https://podminky.urs.cz/item/CS_URS_2023_02/783218111</t>
  </si>
  <si>
    <t>"Sloupky"   ((0,12+0,1)*2*2,15)*6</t>
  </si>
  <si>
    <t>"Vodorovné hranoly"   ((0,12+0,1)*2*3,48)*3+((0,12+0,1)*2*2,22)*2</t>
  </si>
  <si>
    <t>"Fošny"   ((0,05+0,1)*2*2,22)*12</t>
  </si>
  <si>
    <t>"Prkna"   ((0,02+0,15)*2*4,8)+((0,02+0,15)*2*3,72)</t>
  </si>
  <si>
    <t>208</t>
  </si>
  <si>
    <t>"800/1970-150mm"     ((2*1,97+0,8)*(0,15+2*0,05))*3</t>
  </si>
  <si>
    <t>209</t>
  </si>
  <si>
    <t>210</t>
  </si>
  <si>
    <t>211</t>
  </si>
  <si>
    <t>783901453</t>
  </si>
  <si>
    <t>Příprava podkladu betonových podlah před provedením nátěru vysátím</t>
  </si>
  <si>
    <t>798529560</t>
  </si>
  <si>
    <t>https://podminky.urs.cz/item/CS_URS_2023_02/783901453</t>
  </si>
  <si>
    <t>"m.č. S12"    1,1*1,9</t>
  </si>
  <si>
    <t>212</t>
  </si>
  <si>
    <t>783913151</t>
  </si>
  <si>
    <t>Penetrační nátěr betonových podlah hladkých (z pohledového nebo gletovaného betonu, stěrky apod.) syntetický</t>
  </si>
  <si>
    <t>-2145537936</t>
  </si>
  <si>
    <t>https://podminky.urs.cz/item/CS_URS_2023_02/783913151</t>
  </si>
  <si>
    <t>213</t>
  </si>
  <si>
    <t>783917151</t>
  </si>
  <si>
    <t>Krycí (uzavírací) nátěr betonových podlah jednonásobný syntetický</t>
  </si>
  <si>
    <t>-1466259426</t>
  </si>
  <si>
    <t>https://podminky.urs.cz/item/CS_URS_2023_02/783917151</t>
  </si>
  <si>
    <t>214</t>
  </si>
  <si>
    <t>F17+F18</t>
  </si>
  <si>
    <t>215</t>
  </si>
  <si>
    <t>216</t>
  </si>
  <si>
    <t>784211165</t>
  </si>
  <si>
    <t>Malby z malířských směsí oděruvzdorných za mokra Příplatek k cenám dvojnásobných maleb za provádění barevné malby tónované na tónovacích automatech, v odstínu sytém</t>
  </si>
  <si>
    <t>-1596827086</t>
  </si>
  <si>
    <t>https://podminky.urs.cz/item/CS_URS_2023_02/784211165</t>
  </si>
  <si>
    <t>"Stropy"</t>
  </si>
  <si>
    <t>217</t>
  </si>
  <si>
    <t>"m.č. F06"  (5,35+5,6+4,35)*2,34</t>
  </si>
  <si>
    <t>"m.č. F14"  (6,6+5,65+9,35+1,7)*2,34</t>
  </si>
  <si>
    <t>"m.č. S13"  (2*1,5*(3,6+3,6))+(2*1,25*(1,9+0,95))</t>
  </si>
  <si>
    <t>218</t>
  </si>
  <si>
    <t>"m.č. F04"   11,9*2,4</t>
  </si>
  <si>
    <t>"m.č. S16"   10,0*2,34</t>
  </si>
  <si>
    <t>"m.č. F05"   11,25*2,34+5,4*2,34+1,5*2,34</t>
  </si>
  <si>
    <t>219</t>
  </si>
  <si>
    <t>"m.č. V101"   (2*2,33*(31,2+1,6))</t>
  </si>
  <si>
    <t>"m.č. S13"  (2*1,45*(3,6+3,6))</t>
  </si>
  <si>
    <t>F04+F19*2</t>
  </si>
  <si>
    <t>D.1-02.4 - Technika prostředí staveb</t>
  </si>
  <si>
    <t>D.1-02.4.1 - Zařízení vzduchotechniky a klimatizace</t>
  </si>
  <si>
    <t>N.V.ND.VEN.3/1 - Zařízení poz. 3/1, prostory odpočíváren, šaten a baru</t>
  </si>
  <si>
    <t>N.V.ND.VEN.8/1 - Zařízení poz. 8/1, prostory saun</t>
  </si>
  <si>
    <t>N.V.ND.VEN.8/6 - Zařízení poz. 8/6, prostory saun</t>
  </si>
  <si>
    <t>Demontáž stávajícího VZT zařízení v prostorách wellness - dle výkresové dokumentace - odborný odhad množství demontovaných dílů 800 kg</t>
  </si>
  <si>
    <t>N.V.ND.VEN.3/1</t>
  </si>
  <si>
    <t>Zařízení poz. 3/1, prostory odpočíváren, šaten a baru</t>
  </si>
  <si>
    <t>Vyústka 500x200 s regulací R1, osazená do potrubí, přívod vzduchu průtok - V = 250 m3/h</t>
  </si>
  <si>
    <t>Vyústka 800x200 s regulací R1, osazená do potrubí, odvod vzduchu průtok - V = 666 m3/h</t>
  </si>
  <si>
    <t>Vířivá vyústka včetně plenum boxu 16 lamel, velikost 400, vertikální připojení Æ 200, čtyřhranná krycí deska 600x600, odvod vzduchu průtok - V = 300 m3/h</t>
  </si>
  <si>
    <t>Odvodní talířový plastový ventil Æ 200 průtok - V = 200 až 233 m3/h</t>
  </si>
  <si>
    <t>Flexibilní hadice izolovaná Æ 125, L = 1000 mm</t>
  </si>
  <si>
    <t>Odbočka jednoduchá 90o Æ 200-Æ 200</t>
  </si>
  <si>
    <t>ALP potrubí tl. 21 mm - polyisokyanátové sendvičové panely kryté z obou stran hliníkovou fólií - sendvičové panely budou při montáži přímo v místě stavby seřezány a složeny do příslušných rozměrů dané projektem - pro vnitřní čtyřhranné potrubí vedené v prostorách wellness - včetně zaslepovacích dílů na přívodním potrubí</t>
  </si>
  <si>
    <t>Izolace na kruhové potrubí (spiro) vedené ve vnitřním prostředí, samolepící kaučuková pěna AF Armaflex tl. 10 mm, objemová hmotnost min. 75 kg/m3</t>
  </si>
  <si>
    <t>N.V.ND.VEN.8/1</t>
  </si>
  <si>
    <t>Zařízení poz. 8/1, prostory saun</t>
  </si>
  <si>
    <t>8/1.2 - Plastová uzavírací klapka Æ 125 / 145 příslušenství servopohon 24 V, 5 Nm, 0,5 W váha - 3 kg</t>
  </si>
  <si>
    <t>102-002</t>
  </si>
  <si>
    <t>Vířivá vyústka včetně plenum boxu 24 lamel, velikost 600, vertikální připojení Æ 250, čtyřhranná krycí deska 600x600, přívod vzduchu průtok - V = 400 m3/h</t>
  </si>
  <si>
    <t>102-003</t>
  </si>
  <si>
    <t>Odvodní talířový plastový ventil Æ 200 průtok - V = 250 m3/h</t>
  </si>
  <si>
    <t>102-004</t>
  </si>
  <si>
    <t>Odvodní talířový plastový ventil Æ 150 průtok - V = 167 m3/h</t>
  </si>
  <si>
    <t>102-005</t>
  </si>
  <si>
    <t>Odvodní talířový plastový ventil Æ 125 průtok - V = 100 až 150 m3/h</t>
  </si>
  <si>
    <t>102-006</t>
  </si>
  <si>
    <t>Odvodní talířový plastový ventil Æ 100 průtok - V = 30 až 40 m3/h</t>
  </si>
  <si>
    <t>102-007</t>
  </si>
  <si>
    <t>Odvodní nerezový talířový ventil Æ 125, do prostoru páry průtok - V = 150 m3/h</t>
  </si>
  <si>
    <t>102-008</t>
  </si>
  <si>
    <t>Spiro potrubí Æ 250, L = 1000 mm</t>
  </si>
  <si>
    <t>102-009</t>
  </si>
  <si>
    <t>102-010</t>
  </si>
  <si>
    <t>Spiro potrubí Æ 150, L = 1000 mm</t>
  </si>
  <si>
    <t>102-011</t>
  </si>
  <si>
    <t>102-012</t>
  </si>
  <si>
    <t>102-013</t>
  </si>
  <si>
    <t>Flexibilní hadice izolovaná Æ 250, L = 1000 mm</t>
  </si>
  <si>
    <t>102-014</t>
  </si>
  <si>
    <t>102-015</t>
  </si>
  <si>
    <t>Flexibilní hadice izolovaná Æ 150, L = 1000 mm</t>
  </si>
  <si>
    <t>102-016</t>
  </si>
  <si>
    <t>102-017</t>
  </si>
  <si>
    <t>102-018</t>
  </si>
  <si>
    <t>Potrubí kruhové z plastu Novodur Æ 125 těsnění gumou HT, 20% tvarovek - pro odvod z parní sauny</t>
  </si>
  <si>
    <t>102-019</t>
  </si>
  <si>
    <t>102-020</t>
  </si>
  <si>
    <t>Oblouk 90o Æ 150</t>
  </si>
  <si>
    <t>102-021</t>
  </si>
  <si>
    <t>102-022</t>
  </si>
  <si>
    <t>102-023</t>
  </si>
  <si>
    <t>Oblouk 45o Æ 125</t>
  </si>
  <si>
    <t>102-024</t>
  </si>
  <si>
    <t>ALP potrubí tl. 21 mm - polyisokyanátové sendvičové panely kryté z obou stran hliníkovou fólií - sendvičové panely budou při montáži přímo v místě stavby seřezány a složeny do příslušných rozměrů dané projektem - pro vnitřní čtyřhranné potrubí vedené v prostorách wellness</t>
  </si>
  <si>
    <t>102-025</t>
  </si>
  <si>
    <t>102-026</t>
  </si>
  <si>
    <t>N.V.ND.VEN.8/6</t>
  </si>
  <si>
    <t>Zařízení poz. 8/6, prostory saun</t>
  </si>
  <si>
    <t>8/6 - Potrubní odtahový ventilátor radiální pro vyšší teploty CK100C Multivac Vod = 150 m3/h, pod = 180 Pa teplotní odolnost do +80 oC elektrický příkon 59 W, 230 V, 0,26 A váha - 2,5 kg</t>
  </si>
  <si>
    <t>Odvodní talířový kovový ventil Æ 100 průtok - V = 50 m3/h</t>
  </si>
  <si>
    <t>Odbočka dvojitá 90o Æ 100-Æ 100</t>
  </si>
  <si>
    <t>Přechod osový Æ 150 - Æ 100</t>
  </si>
  <si>
    <t>Výfuková hlavice Æ 100</t>
  </si>
  <si>
    <t>D.1-02.4.2 - Zařízení pro vytápění</t>
  </si>
  <si>
    <t>Demontáž stávajícího deskového topného tělesa VK10-600x1000, resp. VK10-600x1400 včetně uzavíracích a regulačních armatur a šroubení a stávajícího připojovacího potrubí topné vody 16x2 vedené k těmto topných tělesům v délce cca 20 m (odborný odhad)</t>
  </si>
  <si>
    <t>Demontáž stávajících potrubních rozvodů podlahového vytápění napojených na Rozdělovač R-0.6 - bude provedeno v rámci stavebních bouracích prací</t>
  </si>
  <si>
    <t>Otopné těleso připojení ventil kompakt 11-600/1400, typ Radik Plan, odstín mat 54 (RAL 7015) - požadavek hlavního architekta</t>
  </si>
  <si>
    <t>Trubka s kyslíkovou bariérou 16x2, pro podlahové vytápění a pro napojení přeložených topných těles</t>
  </si>
  <si>
    <t>Systémová deska pro podlahové vytápění, rozteč 75 mm (s fólií)</t>
  </si>
  <si>
    <t>Okrajová dilatační páska se samolepicí fólií 10x160 mm</t>
  </si>
  <si>
    <t>Šroubení svěrné pro ALPEX potrubí 16x2 Alu-EK</t>
  </si>
  <si>
    <t>Šroubení svěrné pro napojení přeložených OT na ALPEX potrubí 20x2 Alu-EK</t>
  </si>
  <si>
    <t>Tepelná izolace na potrubí ALPEX 16x2,0, tl. izolace 20 mm - pěnová navlékací</t>
  </si>
  <si>
    <t>D.1-02.4.3 - Zařízení zdravotně-technických instalací</t>
  </si>
  <si>
    <t xml:space="preserve">    8 - Trubní vedení</t>
  </si>
  <si>
    <t xml:space="preserve">    724 - Zdravotechnika - strojní vybavení</t>
  </si>
  <si>
    <t xml:space="preserve">    732 - Ústřední vytápění - strojovny</t>
  </si>
  <si>
    <t>214500111</t>
  </si>
  <si>
    <t>Zřízení výplně rýhy s drenážním potrubím z trub DN do 200 štěrkem, pískem nebo štěrkopískem, výšky přes 200 do 300 mm</t>
  </si>
  <si>
    <t>1775338993</t>
  </si>
  <si>
    <t>17,0</t>
  </si>
  <si>
    <t>58331200</t>
  </si>
  <si>
    <t>štěrkopísek netříděný</t>
  </si>
  <si>
    <t>220401120</t>
  </si>
  <si>
    <t>17,0*1,0*0,3*2,1</t>
  </si>
  <si>
    <t>451578111</t>
  </si>
  <si>
    <t>Dno rýhy pod drenážní potrubí zpevněné štěrkopískem, tl. do 150 mm</t>
  </si>
  <si>
    <t>711321334</t>
  </si>
  <si>
    <t>Trubní vedení</t>
  </si>
  <si>
    <t>871228111</t>
  </si>
  <si>
    <t>Kladení drenážního potrubí z plastických hmot do připravené rýhy z tvrdého PVC, průměru přes 90 do 150 mm</t>
  </si>
  <si>
    <t>-1142987057</t>
  </si>
  <si>
    <t>18,5*1,1</t>
  </si>
  <si>
    <t>28610559</t>
  </si>
  <si>
    <t>trubka drenážní korugovaná sendvičová HD-PE SN 4 perforace 360° pro liniové stavby DN 100</t>
  </si>
  <si>
    <t>828232097</t>
  </si>
  <si>
    <t>20,1485148514852*1,01 "Přepočtené koeficientem množství</t>
  </si>
  <si>
    <t>895270101</t>
  </si>
  <si>
    <t>Proplachovací a kontrolní šachta z PE-HD pro drenáže liniových staveb DN 400 užitné výšky do 500 mm šachtové dno (DN šachty/DN vedení) DN 400/250 průchozí</t>
  </si>
  <si>
    <t>-1417587857</t>
  </si>
  <si>
    <t>"DŠ1"     1</t>
  </si>
  <si>
    <t>895270131</t>
  </si>
  <si>
    <t>Proplachovací a kontrolní šachta z PE-HD pro drenáže liniových staveb DN 400 užitné výšky do 500 mm šachtové prodloužení světlé hloubky 3000 mm</t>
  </si>
  <si>
    <t>-2060931503</t>
  </si>
  <si>
    <t>895270135</t>
  </si>
  <si>
    <t>Proplachovací a kontrolní šachta z PE-HD pro drenáže liniových staveb DN 400 užitné výšky do 500 mm Příplatek k ceně -0131 za uříznutí šachtového prodloužení</t>
  </si>
  <si>
    <t>-2023789388</t>
  </si>
  <si>
    <t>895270221</t>
  </si>
  <si>
    <t>Proplachovací a kontrolní šachta z PE-HD pro drenáže liniových staveb DN 400 užitné výšky do 500 mm poklop litinový pro třídu zatížení A 15</t>
  </si>
  <si>
    <t>-1614123357</t>
  </si>
  <si>
    <t>899661311</t>
  </si>
  <si>
    <t>Zřízení filtračního obalu drenážních trubek ze skelné tkaniny, slaměných rohoží apod. proti zarůstání kořeny, zanášení zemitými částicemi nebo pískem DN do 130</t>
  </si>
  <si>
    <t>-391157237</t>
  </si>
  <si>
    <t>899722114</t>
  </si>
  <si>
    <t>Krytí potrubí z plastů výstražnou fólií z PVC šířky 40 cm</t>
  </si>
  <si>
    <t>-429572274</t>
  </si>
  <si>
    <t>998276101</t>
  </si>
  <si>
    <t>Přesun hmot pro trubní vedení hloubené z trub z plastických hmot nebo sklolaminátových pro vodovody nebo kanalizace v otevřeném výkopu dopravní vzdálenost do 15 m</t>
  </si>
  <si>
    <t>-1436824869</t>
  </si>
  <si>
    <t>998276124</t>
  </si>
  <si>
    <t>Přesun hmot pro trubní vedení hloubené z trub z plastických hmot nebo sklolaminátových Příplatek k cenám za zvětšený přesun přes vymezenou největší dopravní vzdálenost do 500 m</t>
  </si>
  <si>
    <t>989974918</t>
  </si>
  <si>
    <t>1645938095</t>
  </si>
  <si>
    <t>"u ledové studny - HTEA 75/50-87"     3</t>
  </si>
  <si>
    <t>-225261108</t>
  </si>
  <si>
    <t>"K1"     1</t>
  </si>
  <si>
    <t>"K2"     1</t>
  </si>
  <si>
    <t>"K5"     1</t>
  </si>
  <si>
    <t>"K6"     1</t>
  </si>
  <si>
    <t>"K7"     1</t>
  </si>
  <si>
    <t>"K8"     1</t>
  </si>
  <si>
    <t>"bez čísla"     1</t>
  </si>
  <si>
    <t>721171906</t>
  </si>
  <si>
    <t>Opravy odpadního potrubí plastového vsazení odbočky do potrubí DN 125</t>
  </si>
  <si>
    <t>606345168</t>
  </si>
  <si>
    <t>"K10"     1</t>
  </si>
  <si>
    <t>721171907</t>
  </si>
  <si>
    <t>Opravy odpadního potrubí plastového vsazení odbočky do potrubí DN 160</t>
  </si>
  <si>
    <t>-1958003029</t>
  </si>
  <si>
    <t>721174004</t>
  </si>
  <si>
    <t>Potrubí z trub polypropylenových svodné (ležaté) DN 75</t>
  </si>
  <si>
    <t>230927470</t>
  </si>
  <si>
    <t>"70"     (3,8+1,0+4,8+0,9*3+0,6+0,4+1,1+0,3*2+0,4*2+1,7)*1,1</t>
  </si>
  <si>
    <t>624779523</t>
  </si>
  <si>
    <t>"110"     (1,1+0,9+1,1+3,0+1,2+1,2+1,5+0,4)*1,1</t>
  </si>
  <si>
    <t>-1861241462</t>
  </si>
  <si>
    <t>"40"     (0,8+0,7*2+2,1+0,5*2+0,6+0,5*2)*1,1</t>
  </si>
  <si>
    <t>1570989467</t>
  </si>
  <si>
    <t>"50"     (0,9+0,9)*1,1</t>
  </si>
  <si>
    <t>-1956575096</t>
  </si>
  <si>
    <t>"75"     (0,5*15)*1,1</t>
  </si>
  <si>
    <t>-930218140</t>
  </si>
  <si>
    <t>"110"     (0,9+1,5)*1,1</t>
  </si>
  <si>
    <t>548366714</t>
  </si>
  <si>
    <t>"o.2"     2</t>
  </si>
  <si>
    <t>"led. studna"     1</t>
  </si>
  <si>
    <t>1550816730</t>
  </si>
  <si>
    <t>-2012542999</t>
  </si>
  <si>
    <t>"o.1"     1</t>
  </si>
  <si>
    <t>395102217</t>
  </si>
  <si>
    <t>"V"     1</t>
  </si>
  <si>
    <t>"VPD"     1</t>
  </si>
  <si>
    <t>1845535097</t>
  </si>
  <si>
    <t>"VP"     15</t>
  </si>
  <si>
    <t>721211611</t>
  </si>
  <si>
    <t>Podlahové vpusti dvorní vtoky (vpusti) se svislým odtokem a zápachovou klapkou DN 110/160 mříž litina 226x226</t>
  </si>
  <si>
    <t>641274432</t>
  </si>
  <si>
    <t>"viz ZTI - výkresy + TZ"</t>
  </si>
  <si>
    <t>"VPD"       1</t>
  </si>
  <si>
    <t>721211912</t>
  </si>
  <si>
    <t>Podlahové vpusti montáž podlahových vpustí ostatních typů DN 50/75</t>
  </si>
  <si>
    <t>672295412</t>
  </si>
  <si>
    <t>"M"     1</t>
  </si>
  <si>
    <t>M - Nerez mřížka na stávající podlahovou vpust - rozměr dle stávající vpusti</t>
  </si>
  <si>
    <t>-2083158848</t>
  </si>
  <si>
    <t>721274125</t>
  </si>
  <si>
    <t>Ventily přivzdušňovací odpadních potrubí vnitřní DN 75</t>
  </si>
  <si>
    <t>1115319799</t>
  </si>
  <si>
    <t>-1255422419</t>
  </si>
  <si>
    <t>19,25+11,44+7,59+1,98+8,25+2,64</t>
  </si>
  <si>
    <t>76912173</t>
  </si>
  <si>
    <t>463613273</t>
  </si>
  <si>
    <t>197785689</t>
  </si>
  <si>
    <t>722131918</t>
  </si>
  <si>
    <t>Opravy vodovodního potrubí z ocelových trubek pozinkovaných závitových vsazení odbočky do potrubí DN 80</t>
  </si>
  <si>
    <t>532597043</t>
  </si>
  <si>
    <t>"napojení na stávající rozvod SV"     1</t>
  </si>
  <si>
    <t>722171913</t>
  </si>
  <si>
    <t>Odříznutí trubky nebo tvarovky u rozvodů vody z plastů D přes 20 do 25 mm</t>
  </si>
  <si>
    <t>-1996789150</t>
  </si>
  <si>
    <t>"napojení na stávající rozvody"     8*2</t>
  </si>
  <si>
    <t>722171933</t>
  </si>
  <si>
    <t>Výměna trubky, tvarovky, vsazení odbočky na rozvodech vody z plastů D přes 20 do 25 mm</t>
  </si>
  <si>
    <t>421573295</t>
  </si>
  <si>
    <t>"napojení na stávající rozvody"     8</t>
  </si>
  <si>
    <t>286_R_15153</t>
  </si>
  <si>
    <t>PPR T-kus jednoznačný 25mm</t>
  </si>
  <si>
    <t>936916957</t>
  </si>
  <si>
    <t>-109253130</t>
  </si>
  <si>
    <t>"SV"     (8,0+6,0+1,9*2+0,8+1,9*2+2,9+5,7+4,2+1,9+0,4+5,2+3,7+5,1+5,2+1,5+2,8+1,5*5)*1,1</t>
  </si>
  <si>
    <t>"TUV"     (7,9+5,9+1,9*2+3,0+1,9*2+5,4+3,8+5,2+1,5+2,8+1,5*3)*1,1</t>
  </si>
  <si>
    <t>"TUV-c"     (1,3+3,7+5,6+6,8+9,5)*1,1</t>
  </si>
  <si>
    <t>1150741488</t>
  </si>
  <si>
    <t>"SV"     (6,0)*1,1</t>
  </si>
  <si>
    <t>"TUV"     (6,0)*1,1</t>
  </si>
  <si>
    <t>"TUV-c"     (20,8+1,9)*1,1</t>
  </si>
  <si>
    <t>722174024</t>
  </si>
  <si>
    <t>Potrubí z plastových trubek z polypropylenu PPR svařovaných polyfúzně PN 20 (SDR 6) D 32 x 5,4</t>
  </si>
  <si>
    <t>-1366810965</t>
  </si>
  <si>
    <t>"SV"     (6,7+0,8+12,9+2,4)*1,1</t>
  </si>
  <si>
    <t>"TUV"     (20,3+1,9)*1,1</t>
  </si>
  <si>
    <t>722174025</t>
  </si>
  <si>
    <t>Potrubí z plastových trubek z polypropylenu PPR svařovaných polyfúzně PN 20 (SDR 6) D 40 x 6,7</t>
  </si>
  <si>
    <t>704393812</t>
  </si>
  <si>
    <t>"SV"     (6,4)*1,1</t>
  </si>
  <si>
    <t>799728131</t>
  </si>
  <si>
    <t>250271307</t>
  </si>
  <si>
    <t>"25"</t>
  </si>
  <si>
    <t>"32"</t>
  </si>
  <si>
    <t>"40"</t>
  </si>
  <si>
    <t>-1678556578</t>
  </si>
  <si>
    <t>"SV"     6,0+4,1+3,9+1,5+1,6+1,9+1,6+5,2+2,8</t>
  </si>
  <si>
    <t>"TUV"     6,0+4,1+1,6+1,6+5,2+2,8</t>
  </si>
  <si>
    <t>"TUV-c"     6,0+4,1+6,9+1,6+8,2</t>
  </si>
  <si>
    <t>298845281</t>
  </si>
  <si>
    <t>"SV"     6,0</t>
  </si>
  <si>
    <t>"TUV"     6,0</t>
  </si>
  <si>
    <t>"TUV-c"     12,9+4,4</t>
  </si>
  <si>
    <t>722182013</t>
  </si>
  <si>
    <t>Podpůrný žlab pro potrubí průměru D 32</t>
  </si>
  <si>
    <t>-1435561955</t>
  </si>
  <si>
    <t>"SV"     6,7+12,9+0,9</t>
  </si>
  <si>
    <t>"TUV"     12,9+4,4</t>
  </si>
  <si>
    <t>722182014</t>
  </si>
  <si>
    <t>Podpůrný žlab pro potrubí průměru D 40</t>
  </si>
  <si>
    <t>-1476698718</t>
  </si>
  <si>
    <t>"SV"     6,4</t>
  </si>
  <si>
    <t>-641716685</t>
  </si>
  <si>
    <t>"V"     3*1</t>
  </si>
  <si>
    <t>"S"     2*9</t>
  </si>
  <si>
    <t>"S1"     2*2</t>
  </si>
  <si>
    <t>"PV"     1*6</t>
  </si>
  <si>
    <t>"PV1"     1*1</t>
  </si>
  <si>
    <t>"KK20"     5</t>
  </si>
  <si>
    <t>"KK25"     6</t>
  </si>
  <si>
    <t>722190402</t>
  </si>
  <si>
    <t>Zřízení přípojek na potrubí vyvedení a upevnění výpustek přes 25 do DN 50</t>
  </si>
  <si>
    <t>1879093416</t>
  </si>
  <si>
    <t>"KK32"     8</t>
  </si>
  <si>
    <t>"KK40"     1</t>
  </si>
  <si>
    <t>1897454456</t>
  </si>
  <si>
    <t>2+4</t>
  </si>
  <si>
    <t>722_R01</t>
  </si>
  <si>
    <t>Orientační štítky na potrubí</t>
  </si>
  <si>
    <t>-1799415799</t>
  </si>
  <si>
    <t>435348991</t>
  </si>
  <si>
    <t>722231084</t>
  </si>
  <si>
    <t>Armatury se dvěma závity ventily zpětné mosazné PN 16 do 90°C vnitřní závit G 1"</t>
  </si>
  <si>
    <t>186423090</t>
  </si>
  <si>
    <t>722231085</t>
  </si>
  <si>
    <t>Armatury se dvěma závity ventily zpětné mosazné PN 16 do 90°C vnitřní závit G 5/4"</t>
  </si>
  <si>
    <t>699806945</t>
  </si>
  <si>
    <t>722234265</t>
  </si>
  <si>
    <t>Armatury se dvěma závity filtry mosazný PN 20 do 80 °C G 1"</t>
  </si>
  <si>
    <t>-932861515</t>
  </si>
  <si>
    <t>722234266</t>
  </si>
  <si>
    <t>Armatury se dvěma závity filtry mosazný PN 20 do 80 °C G 5/4"</t>
  </si>
  <si>
    <t>-1380176969</t>
  </si>
  <si>
    <t>-349394374</t>
  </si>
  <si>
    <t>-1788950647</t>
  </si>
  <si>
    <t>722240124</t>
  </si>
  <si>
    <t>Armatury z plastických hmot kohouty (PPR) kulové DN 32</t>
  </si>
  <si>
    <t>-449307163</t>
  </si>
  <si>
    <t>722240125</t>
  </si>
  <si>
    <t>Armatury z plastických hmot kohouty (PPR) kulové DN 40</t>
  </si>
  <si>
    <t>2139260303</t>
  </si>
  <si>
    <t>1858251153</t>
  </si>
  <si>
    <t>157,3+38,17+49,5+7,04</t>
  </si>
  <si>
    <t>-1118956602</t>
  </si>
  <si>
    <t>1323270828</t>
  </si>
  <si>
    <t>-644038627</t>
  </si>
  <si>
    <t>-1806556724</t>
  </si>
  <si>
    <t>724</t>
  </si>
  <si>
    <t>Zdravotechnika - strojní vybavení</t>
  </si>
  <si>
    <t>724 R 001</t>
  </si>
  <si>
    <t>CK - Čerpadlo pro odvod kondenzátu - s kontaktem havarijní situace - dod + mtž</t>
  </si>
  <si>
    <t>-702746906</t>
  </si>
  <si>
    <t>"Viz tabulka vybavení - sanita"</t>
  </si>
  <si>
    <t>"CK"     2</t>
  </si>
  <si>
    <t>998724202</t>
  </si>
  <si>
    <t>Přesun hmot pro strojní vybavení stanovený procentní sazbou (%) z ceny vodorovná dopravní vzdálenost do 50 m v objektech výšky přes 6 do 12 m</t>
  </si>
  <si>
    <t>790521566</t>
  </si>
  <si>
    <t>725 R 001</t>
  </si>
  <si>
    <t>OS - Ruční bezpečnostní oční sprcha 1H s flexibilní hadicí - stěnová - dod + mtž</t>
  </si>
  <si>
    <t>1796358855</t>
  </si>
  <si>
    <t>"OS"     1</t>
  </si>
  <si>
    <t>725_R_532220</t>
  </si>
  <si>
    <t>Ležatý zásobník teplé vody se ZP ohřívači - elektrickým topným tělesem, kombinovaný s nepřímým ohřevem Cu topnou vložkou, objem 500 litrů. Zapojené el. topné části ( el. top. těleso 9 kW, provozní termostat, havarijní termostat) Vyměnitelná Cu topná vložka o výhřevné ploše 4,5 m2.</t>
  </si>
  <si>
    <t>1347135278</t>
  </si>
  <si>
    <t>267699031</t>
  </si>
  <si>
    <t>"S"     9</t>
  </si>
  <si>
    <t>659910084</t>
  </si>
  <si>
    <t>725_R_849413a</t>
  </si>
  <si>
    <t>429834684</t>
  </si>
  <si>
    <t>"S1"     2</t>
  </si>
  <si>
    <t>S1</t>
  </si>
  <si>
    <t>S1 - Páková podomítková sprchová baterie včetně podomítkového tělesa. V chromovém provedení. Průtok baterie je 25 litrů/minutu včetně kompl. sprchového setu</t>
  </si>
  <si>
    <t>338275256</t>
  </si>
  <si>
    <t>-323645395</t>
  </si>
  <si>
    <t>-998467147</t>
  </si>
  <si>
    <t>1332356051</t>
  </si>
  <si>
    <t>1716834663</t>
  </si>
  <si>
    <t>2115202694</t>
  </si>
  <si>
    <t>-57165333</t>
  </si>
  <si>
    <t>963377675</t>
  </si>
  <si>
    <t>725339111</t>
  </si>
  <si>
    <t>Výlevky montáž výlevky</t>
  </si>
  <si>
    <t>837298254</t>
  </si>
  <si>
    <t>V</t>
  </si>
  <si>
    <t>V - stojící výlevka + splachovací nádržka + vanová baterie</t>
  </si>
  <si>
    <t>soub</t>
  </si>
  <si>
    <t>-1891444018</t>
  </si>
  <si>
    <t>725535212</t>
  </si>
  <si>
    <t>Elektrické ohřívače zásobníkové pojistné armatury pojistný ventil G 3/4"</t>
  </si>
  <si>
    <t>379267902</t>
  </si>
  <si>
    <t>-743072743</t>
  </si>
  <si>
    <t>"V"     1*1</t>
  </si>
  <si>
    <t>-2103443664</t>
  </si>
  <si>
    <t>725869203</t>
  </si>
  <si>
    <t>Zápachové uzávěrky zařizovacích předmětů montáž zápachových uzávěrek dřezových jednodílných DN 40</t>
  </si>
  <si>
    <t>-442039345</t>
  </si>
  <si>
    <t>551 R 613160</t>
  </si>
  <si>
    <t>uzávěrky zápachové, vpusti  - HL 136/3     DN 40</t>
  </si>
  <si>
    <t>-180257912</t>
  </si>
  <si>
    <t>-73060203</t>
  </si>
  <si>
    <t>-1507828959</t>
  </si>
  <si>
    <t>739982884</t>
  </si>
  <si>
    <t>732</t>
  </si>
  <si>
    <t>Ústřední vytápění - strojovny</t>
  </si>
  <si>
    <t>732429123</t>
  </si>
  <si>
    <t>Čerpadla teplovodní montáž čerpadel (do potrubí) ostatních typů suchoběžných přírubových monoblokových axiálních DN 40</t>
  </si>
  <si>
    <t>-692231800</t>
  </si>
  <si>
    <t>"OČ"     1</t>
  </si>
  <si>
    <t>426 R 105810</t>
  </si>
  <si>
    <t>Oběhové čerpadlo pro TUV 130 mm, 1" 230 V</t>
  </si>
  <si>
    <t>-177784215</t>
  </si>
  <si>
    <t>998732102</t>
  </si>
  <si>
    <t>Přesun hmot pro strojovny stanovený z hmotnosti přesunovaného materiálu vodorovná dopravní vzdálenost do 50 m v objektech výšky přes 6 do 12 m</t>
  </si>
  <si>
    <t>-834488178</t>
  </si>
  <si>
    <t>998732181</t>
  </si>
  <si>
    <t>Přesun hmot pro strojovny stanovený z hmotnosti přesunovaného materiálu Příplatek k cenám za přesun prováděný bez použití mechanizace pro jakoukoliv výšku objektu</t>
  </si>
  <si>
    <t>-1323158884</t>
  </si>
  <si>
    <t>998732193</t>
  </si>
  <si>
    <t>Přesun hmot pro strojovny stanovený z hmotnosti přesunovaného materiálu Příplatek k cenám za zvětšený přesun přes vymezenou největší dopravní vzdálenost do 500 m</t>
  </si>
  <si>
    <t>-1982669990</t>
  </si>
  <si>
    <t>1239294505</t>
  </si>
  <si>
    <t>-1153294966</t>
  </si>
  <si>
    <t>2133195174</t>
  </si>
  <si>
    <t>-1023931168</t>
  </si>
  <si>
    <t>-1465132148</t>
  </si>
  <si>
    <t>1313573433</t>
  </si>
  <si>
    <t>1194216914</t>
  </si>
  <si>
    <t>247941120</t>
  </si>
  <si>
    <t>-112441745</t>
  </si>
  <si>
    <t>D.1-02.4.4 - Zařízení silnoproudé elektrotechniky vč. bleskosvodů</t>
  </si>
  <si>
    <t xml:space="preserve">    D1 - Úprava RH1</t>
  </si>
  <si>
    <t xml:space="preserve">    D2 - Instalace RH1</t>
  </si>
  <si>
    <t xml:space="preserve">    D3 - Úprava RH2</t>
  </si>
  <si>
    <t xml:space="preserve">    D4 - Instalace RH2</t>
  </si>
  <si>
    <t xml:space="preserve">    D5 - Připojení VZT a ÚT z R2</t>
  </si>
  <si>
    <t xml:space="preserve">    D6 - Hromosvod a uzeměnní</t>
  </si>
  <si>
    <t xml:space="preserve">    D7 - Přeložka veřejného osvětlení</t>
  </si>
  <si>
    <t xml:space="preserve">    D8 - Ostatní</t>
  </si>
  <si>
    <t xml:space="preserve">    D9 - Přirážky</t>
  </si>
  <si>
    <t>Úprava RH1</t>
  </si>
  <si>
    <t>Pol16</t>
  </si>
  <si>
    <t>Příslušenství pro dozbrojení rozvaděčů šrouby, svorky, lišty, další elektromechanický materiál.</t>
  </si>
  <si>
    <t>775019911</t>
  </si>
  <si>
    <t>Pol18</t>
  </si>
  <si>
    <t>Pojiskový odpínač 160A, 100kA</t>
  </si>
  <si>
    <t>-1113275825</t>
  </si>
  <si>
    <t>Pol19</t>
  </si>
  <si>
    <t>Pojistka 160A gG</t>
  </si>
  <si>
    <t>1099191080</t>
  </si>
  <si>
    <t>Pol20</t>
  </si>
  <si>
    <t>Jistič 16A, char.B, 3 póly</t>
  </si>
  <si>
    <t>310494252</t>
  </si>
  <si>
    <t>Pol21</t>
  </si>
  <si>
    <t>Jistič 20A, char.B, 3 póly</t>
  </si>
  <si>
    <t>1758230112</t>
  </si>
  <si>
    <t>Pol22</t>
  </si>
  <si>
    <t>Jistič 16A, char.B, 1 pól</t>
  </si>
  <si>
    <t>-1587146489</t>
  </si>
  <si>
    <t>Pol23</t>
  </si>
  <si>
    <t>Jistič 63A char.B, 3 póly</t>
  </si>
  <si>
    <t>-158789190</t>
  </si>
  <si>
    <t>Pol24</t>
  </si>
  <si>
    <t>Jistič 40A char.B, 3 póly</t>
  </si>
  <si>
    <t>-402794541</t>
  </si>
  <si>
    <t>1230652898</t>
  </si>
  <si>
    <t>Pol26</t>
  </si>
  <si>
    <t>Chránič 63A 3P+N, 30mA,</t>
  </si>
  <si>
    <t>-1039414345</t>
  </si>
  <si>
    <t>Pol27</t>
  </si>
  <si>
    <t>Svorkovnice cca 6mm</t>
  </si>
  <si>
    <t>113103371</t>
  </si>
  <si>
    <t>Pol28</t>
  </si>
  <si>
    <t>Svorkovnicová skříň MX01, Kabely dle schématu, včetně vývodek, svorek, uchycení, atd…</t>
  </si>
  <si>
    <t>-237625083</t>
  </si>
  <si>
    <t>Pol29</t>
  </si>
  <si>
    <t>Svorkovnicová skříň MX02, Kabely dle schématu, včetně vývodek, svorek, uchycení, atd…</t>
  </si>
  <si>
    <t>-1792921264</t>
  </si>
  <si>
    <t>Pol30</t>
  </si>
  <si>
    <t>Kabel CYKY 3x25+16</t>
  </si>
  <si>
    <t>-1693078187</t>
  </si>
  <si>
    <t>Pol31</t>
  </si>
  <si>
    <t>Kabel CYKY 3x35+25</t>
  </si>
  <si>
    <t>-1084938251</t>
  </si>
  <si>
    <t>Pol32</t>
  </si>
  <si>
    <t>1458084075</t>
  </si>
  <si>
    <t>Pol33</t>
  </si>
  <si>
    <t>849950955</t>
  </si>
  <si>
    <t>Instalace RH1</t>
  </si>
  <si>
    <t>Pol34</t>
  </si>
  <si>
    <t>Třífázový vypínač 25A, 440V, IP44, bílá, nástěný, svorky, vývodky, komplet, ukončení kabelů</t>
  </si>
  <si>
    <t>-631676216</t>
  </si>
  <si>
    <t>Poznámka k položce:
Kabely s třídou rekace na oheň DCA dle 268/2011 Sb.</t>
  </si>
  <si>
    <t>Pol35</t>
  </si>
  <si>
    <t>Kabely CU 5x6</t>
  </si>
  <si>
    <t>272663207</t>
  </si>
  <si>
    <t>Pol36</t>
  </si>
  <si>
    <t>Kabely CU 5x2,5</t>
  </si>
  <si>
    <t>-1116513867</t>
  </si>
  <si>
    <t>Pol37</t>
  </si>
  <si>
    <t>Kabely CU 5x4</t>
  </si>
  <si>
    <t>-1912812056</t>
  </si>
  <si>
    <t>Pol38</t>
  </si>
  <si>
    <t>Kabely CU 5x16</t>
  </si>
  <si>
    <t>-1247333545</t>
  </si>
  <si>
    <t>Pol39</t>
  </si>
  <si>
    <t>Kabel Cu 3x2,5</t>
  </si>
  <si>
    <t>-1999245147</t>
  </si>
  <si>
    <t>Pol40</t>
  </si>
  <si>
    <t>Kabel laněný Cu 5Gx2,5</t>
  </si>
  <si>
    <t>-520580793</t>
  </si>
  <si>
    <t>Pol41</t>
  </si>
  <si>
    <t>Ukončení vodičů do 6mm</t>
  </si>
  <si>
    <t>-1071016659</t>
  </si>
  <si>
    <t>Pol42</t>
  </si>
  <si>
    <t>Kabel pospojení 4, oka,letování, připojení, komplet</t>
  </si>
  <si>
    <t>460395615</t>
  </si>
  <si>
    <t>Pol43</t>
  </si>
  <si>
    <t>Kabel pospojení 2,5, oka, letování, připojení, komplet</t>
  </si>
  <si>
    <t>-1379940996</t>
  </si>
  <si>
    <t>Pol44</t>
  </si>
  <si>
    <t>Drát 10mm, 50m, upevnění na stěnu</t>
  </si>
  <si>
    <t>896008212</t>
  </si>
  <si>
    <t>Pol45</t>
  </si>
  <si>
    <t>Ekvipotencilání přípojnice, svorkovnice 10x, nástěná</t>
  </si>
  <si>
    <t>463986222</t>
  </si>
  <si>
    <t>Pol46</t>
  </si>
  <si>
    <t>Svorka pro uzemnění univerzální</t>
  </si>
  <si>
    <t>-1106682266</t>
  </si>
  <si>
    <t>Pol47</t>
  </si>
  <si>
    <t>Připojení Boiler</t>
  </si>
  <si>
    <t>741506401</t>
  </si>
  <si>
    <t>Pol48</t>
  </si>
  <si>
    <t>Obnovení protipořární prostupů</t>
  </si>
  <si>
    <t>-1348277186</t>
  </si>
  <si>
    <t>Pol49</t>
  </si>
  <si>
    <t>1707994178</t>
  </si>
  <si>
    <t>Úprava RH2</t>
  </si>
  <si>
    <t>2082289353</t>
  </si>
  <si>
    <t>Pol51</t>
  </si>
  <si>
    <t>Vypínač 32A/3</t>
  </si>
  <si>
    <t>2008883749</t>
  </si>
  <si>
    <t>Pol52</t>
  </si>
  <si>
    <t>Přepěťová ochrana C (T2) 40kA/&lt;1,5kV stávající</t>
  </si>
  <si>
    <t>323751553</t>
  </si>
  <si>
    <t>Pol53</t>
  </si>
  <si>
    <t>Relé podpětí 3f stávající</t>
  </si>
  <si>
    <t>2103969311</t>
  </si>
  <si>
    <t>13060613</t>
  </si>
  <si>
    <t>-232979225</t>
  </si>
  <si>
    <t>1305259915</t>
  </si>
  <si>
    <t>Pol56</t>
  </si>
  <si>
    <t>1724816394</t>
  </si>
  <si>
    <t>Pol57</t>
  </si>
  <si>
    <t>Stykač ovládaní osvětlení stávající - zapojení</t>
  </si>
  <si>
    <t>1762189662</t>
  </si>
  <si>
    <t>Pol58</t>
  </si>
  <si>
    <t>Vypinače 0,1 10A, Zap, Vyp, Kontanty, ovladač, na rozvaděč</t>
  </si>
  <si>
    <t>-1180126372</t>
  </si>
  <si>
    <t>Pol59</t>
  </si>
  <si>
    <t>Svorky do 6mm</t>
  </si>
  <si>
    <t>39464678</t>
  </si>
  <si>
    <t>Pol60</t>
  </si>
  <si>
    <t>Propojení stávajících kabelů dálkového ovládání</t>
  </si>
  <si>
    <t>1783662473</t>
  </si>
  <si>
    <t>-877323871</t>
  </si>
  <si>
    <t>Pol62</t>
  </si>
  <si>
    <t>657209799</t>
  </si>
  <si>
    <t>Instalace RH2</t>
  </si>
  <si>
    <t>Pol63</t>
  </si>
  <si>
    <t>Označení stávajících kabelů, testování</t>
  </si>
  <si>
    <t>-857995089</t>
  </si>
  <si>
    <t>Pol65</t>
  </si>
  <si>
    <t>Odpojení svítidla G</t>
  </si>
  <si>
    <t>1975319927</t>
  </si>
  <si>
    <t>Pol66</t>
  </si>
  <si>
    <t>Odpojení svítidla C3 (Blok C3Z)</t>
  </si>
  <si>
    <t>363912491</t>
  </si>
  <si>
    <t>Pol67</t>
  </si>
  <si>
    <t>Odpojení svítidla E</t>
  </si>
  <si>
    <t>-1845223225</t>
  </si>
  <si>
    <t>Pol68</t>
  </si>
  <si>
    <t>Odpojení nouzových svítidel (Blok NOARZ)</t>
  </si>
  <si>
    <t>1543163851</t>
  </si>
  <si>
    <t>Pol69</t>
  </si>
  <si>
    <t>Odpojení nouzových svítidel</t>
  </si>
  <si>
    <t>-1297424668</t>
  </si>
  <si>
    <t>Pol70</t>
  </si>
  <si>
    <t>Demontáž kabelů</t>
  </si>
  <si>
    <t>-1477403865</t>
  </si>
  <si>
    <t>Pol71</t>
  </si>
  <si>
    <t>Demontáže ostatní</t>
  </si>
  <si>
    <t>55096052</t>
  </si>
  <si>
    <t>Pol72</t>
  </si>
  <si>
    <t>2085206846</t>
  </si>
  <si>
    <t>Pol73</t>
  </si>
  <si>
    <t>-901590160</t>
  </si>
  <si>
    <t>Pol74</t>
  </si>
  <si>
    <t>98817050</t>
  </si>
  <si>
    <t>Pol75</t>
  </si>
  <si>
    <t>-325969021</t>
  </si>
  <si>
    <t>Pol76</t>
  </si>
  <si>
    <t>Svítidlo F dle knihy svítidel</t>
  </si>
  <si>
    <t>-67778107</t>
  </si>
  <si>
    <t>Pol77</t>
  </si>
  <si>
    <t>-856887709</t>
  </si>
  <si>
    <t>Pol78</t>
  </si>
  <si>
    <t>Svítidlo H dle knihy svítidel</t>
  </si>
  <si>
    <t>2024062738</t>
  </si>
  <si>
    <t>Pol79</t>
  </si>
  <si>
    <t>Svítidlo I dle knihy svítidel</t>
  </si>
  <si>
    <t>-1949194914</t>
  </si>
  <si>
    <t>Pol80</t>
  </si>
  <si>
    <t>Svítidlo J dle knihy svítidel</t>
  </si>
  <si>
    <t>-1113590688</t>
  </si>
  <si>
    <t>Pol81</t>
  </si>
  <si>
    <t>1607415124</t>
  </si>
  <si>
    <t>Pol82</t>
  </si>
  <si>
    <t>440492639</t>
  </si>
  <si>
    <t>Pol83</t>
  </si>
  <si>
    <t>-1470303924</t>
  </si>
  <si>
    <t>Pol84</t>
  </si>
  <si>
    <t>Svítidlo SD1 dle knihy svítidel</t>
  </si>
  <si>
    <t>-863801972</t>
  </si>
  <si>
    <t>Pol85</t>
  </si>
  <si>
    <t>Svítidlo SD2 dle knihy svítidel</t>
  </si>
  <si>
    <t>-1054538353</t>
  </si>
  <si>
    <t>Pol86</t>
  </si>
  <si>
    <t>Svítidlo SD3 dle knihy svítidel</t>
  </si>
  <si>
    <t>1364339808</t>
  </si>
  <si>
    <t>-1782059130</t>
  </si>
  <si>
    <t>Pol88</t>
  </si>
  <si>
    <t>LED pásek SDLED SD3 3,25m (zdroj, led pásek, AL lišta)</t>
  </si>
  <si>
    <t>-831015641</t>
  </si>
  <si>
    <t>Pol89</t>
  </si>
  <si>
    <t>LED pásek SDLED SD3 1,2m (zdroj, led pásek, AL lišta)</t>
  </si>
  <si>
    <t>-1528227872</t>
  </si>
  <si>
    <t>Pol90</t>
  </si>
  <si>
    <t>LED pásek SDLED SD3 1,65m (zdroj, led pásek, AL lišta)</t>
  </si>
  <si>
    <t>-335497697</t>
  </si>
  <si>
    <t>Pol91</t>
  </si>
  <si>
    <t>LED pásek SDLED SD3 5,45m (zdroj, led pásek, AL lišta)</t>
  </si>
  <si>
    <t>-2070401630</t>
  </si>
  <si>
    <t>Pol92</t>
  </si>
  <si>
    <t>Hvězdné nebe m.č. S12 - viz. kniha svítidel</t>
  </si>
  <si>
    <t>-1468785548</t>
  </si>
  <si>
    <t>Pol93</t>
  </si>
  <si>
    <t>Hvězdné nebe m.č. F04 - viz. kniha svítidel</t>
  </si>
  <si>
    <t>423822734</t>
  </si>
  <si>
    <t>Pol94</t>
  </si>
  <si>
    <t>Odpojení zásuvka jednonás</t>
  </si>
  <si>
    <t>-724429056</t>
  </si>
  <si>
    <t>Pol95</t>
  </si>
  <si>
    <t>Odpojení spínač jednopólový, řazení 1</t>
  </si>
  <si>
    <t>1504463186</t>
  </si>
  <si>
    <t>Pol96</t>
  </si>
  <si>
    <t>Odpojení spínač jednopólový, řazení 5</t>
  </si>
  <si>
    <t>-1252268130</t>
  </si>
  <si>
    <t>Pol97</t>
  </si>
  <si>
    <t>Odpojení spínač jednopólový, řazení 6</t>
  </si>
  <si>
    <t>271787787</t>
  </si>
  <si>
    <t>Pol98</t>
  </si>
  <si>
    <t>Odpojení pohybového čidla</t>
  </si>
  <si>
    <t>-206440976</t>
  </si>
  <si>
    <t>Pol99</t>
  </si>
  <si>
    <t>Odpojení splachovače</t>
  </si>
  <si>
    <t>2021975925</t>
  </si>
  <si>
    <t>1553596717</t>
  </si>
  <si>
    <t>503359196</t>
  </si>
  <si>
    <t>Pol102</t>
  </si>
  <si>
    <t>Spínač jednopólový, řazení 1, 230V/10A, IP20, pod omítku</t>
  </si>
  <si>
    <t>831594855</t>
  </si>
  <si>
    <t>-1288408689</t>
  </si>
  <si>
    <t>1761654682</t>
  </si>
  <si>
    <t>-1682842731</t>
  </si>
  <si>
    <t>1701390363</t>
  </si>
  <si>
    <t>Pol107</t>
  </si>
  <si>
    <t>Spínač jednopólový, řazení 1, 230V/10A, IP44</t>
  </si>
  <si>
    <t>-313079514</t>
  </si>
  <si>
    <t>Pol108</t>
  </si>
  <si>
    <t>Zásuvka jednonás. s ochranným kolíkem 2P+PE, 16A, 250V, IP44</t>
  </si>
  <si>
    <t>874581782</t>
  </si>
  <si>
    <t>1524627489</t>
  </si>
  <si>
    <t>1449851925</t>
  </si>
  <si>
    <t>-2021511640</t>
  </si>
  <si>
    <t>Pol112</t>
  </si>
  <si>
    <t>Kabel Cu 3x1,5 v podhledu</t>
  </si>
  <si>
    <t>-339791931</t>
  </si>
  <si>
    <t>Pol113</t>
  </si>
  <si>
    <t>Kabel Cu 5x1,5 v podhledu</t>
  </si>
  <si>
    <t>1030245705</t>
  </si>
  <si>
    <t>Pol114</t>
  </si>
  <si>
    <t>Kabel Cu 3x2,5 v podhledu</t>
  </si>
  <si>
    <t>519703334</t>
  </si>
  <si>
    <t>-745925711</t>
  </si>
  <si>
    <t>-218926330</t>
  </si>
  <si>
    <t>1998956048</t>
  </si>
  <si>
    <t>2031096664</t>
  </si>
  <si>
    <t>15608461</t>
  </si>
  <si>
    <t>-373527820</t>
  </si>
  <si>
    <t>Pol121</t>
  </si>
  <si>
    <t>Příchytka vázacího pásku</t>
  </si>
  <si>
    <t>-1133735776</t>
  </si>
  <si>
    <t>Připojení VZT a ÚT z R2</t>
  </si>
  <si>
    <t>Pol122</t>
  </si>
  <si>
    <t>Prostorový programovatelný 24/7 termostat s čidlem teploty podlahy, Teplotní čidlo součástí</t>
  </si>
  <si>
    <t>95998594</t>
  </si>
  <si>
    <t>Pol123</t>
  </si>
  <si>
    <t>Topná rohož 230V 2240W, 20m 80W/m</t>
  </si>
  <si>
    <t>1754218517</t>
  </si>
  <si>
    <t>Pol124</t>
  </si>
  <si>
    <t>Topná rohož 230V 1680W, 21m 80W/m</t>
  </si>
  <si>
    <t>546192759</t>
  </si>
  <si>
    <t>Pol125</t>
  </si>
  <si>
    <t>Topná rohož 230V 1440W, 18m 80W/m</t>
  </si>
  <si>
    <t>1638726608</t>
  </si>
  <si>
    <t>Pol126</t>
  </si>
  <si>
    <t>Kabel Cu 3x2,5 v podhledu DCA dle 268/2011 Sb.</t>
  </si>
  <si>
    <t>-283569063</t>
  </si>
  <si>
    <t>Hromosvod a uzeměnní</t>
  </si>
  <si>
    <t>Pol127</t>
  </si>
  <si>
    <t>Výkop</t>
  </si>
  <si>
    <t>1019471900</t>
  </si>
  <si>
    <t>Pol128</t>
  </si>
  <si>
    <t>Pásek FeZn 30x4, uložen do základu</t>
  </si>
  <si>
    <t>-454516940</t>
  </si>
  <si>
    <t>Pol129</t>
  </si>
  <si>
    <t>Svorka SR02 drát-drát, pásek-drát</t>
  </si>
  <si>
    <t>520900702</t>
  </si>
  <si>
    <t>Pol130</t>
  </si>
  <si>
    <t>Odpojení a přípojení jímací soustavy na uzemnění</t>
  </si>
  <si>
    <t>-805491222</t>
  </si>
  <si>
    <t>Pol131</t>
  </si>
  <si>
    <t>Opdojení páseku</t>
  </si>
  <si>
    <t>-2063622484</t>
  </si>
  <si>
    <t>D7</t>
  </si>
  <si>
    <t>Přeložka veřejného osvětlení</t>
  </si>
  <si>
    <t>1825870884</t>
  </si>
  <si>
    <t>Pol132</t>
  </si>
  <si>
    <t>Kabel dle původního typu AYKY 4x16</t>
  </si>
  <si>
    <t>249145389</t>
  </si>
  <si>
    <t>Pol133</t>
  </si>
  <si>
    <t>Připojení a odpojení na osvětlovací stožár</t>
  </si>
  <si>
    <t>2056892493</t>
  </si>
  <si>
    <t>D8</t>
  </si>
  <si>
    <t>Pol134</t>
  </si>
  <si>
    <t>-573430934</t>
  </si>
  <si>
    <t>D9</t>
  </si>
  <si>
    <t>509591456</t>
  </si>
  <si>
    <t>-1928181613</t>
  </si>
  <si>
    <t>-268856073</t>
  </si>
  <si>
    <t>324832066</t>
  </si>
  <si>
    <t>D.1-02.4.5 - Zařízení slaboproudé elektrotechniky vč. EPS</t>
  </si>
  <si>
    <t xml:space="preserve">    D4 - AUDIO</t>
  </si>
  <si>
    <t xml:space="preserve">    D7 - Přivolání pomoci</t>
  </si>
  <si>
    <t>Pol139</t>
  </si>
  <si>
    <t>Demontáž přístup ke skříňkám</t>
  </si>
  <si>
    <t>-1781768387</t>
  </si>
  <si>
    <t>510723941</t>
  </si>
  <si>
    <t>Poznámka k položce:
Kabely dle stávající dokumentace</t>
  </si>
  <si>
    <t>Pol141</t>
  </si>
  <si>
    <t>Kabel CYSY</t>
  </si>
  <si>
    <t>1326530834</t>
  </si>
  <si>
    <t>-948235073</t>
  </si>
  <si>
    <t>2057493044</t>
  </si>
  <si>
    <t>Pol144</t>
  </si>
  <si>
    <t>Úprava elektrické sestavy skříně s využitím stávajících rozvodů</t>
  </si>
  <si>
    <t>-277168868</t>
  </si>
  <si>
    <t>Pol145</t>
  </si>
  <si>
    <t>Ukončení vodičů</t>
  </si>
  <si>
    <t>1290831012</t>
  </si>
  <si>
    <t>-1068924422</t>
  </si>
  <si>
    <t>57813980</t>
  </si>
  <si>
    <t>Pol148</t>
  </si>
  <si>
    <t>Ovládání šatních skříňěk View stávající</t>
  </si>
  <si>
    <t>2112054898</t>
  </si>
  <si>
    <t>Pol149</t>
  </si>
  <si>
    <t>Zámky šátních skříňek stávající</t>
  </si>
  <si>
    <t>725235490</t>
  </si>
  <si>
    <t>Pol150</t>
  </si>
  <si>
    <t>Vstupně výstupní jednotky IOx20, IOx10 stávající</t>
  </si>
  <si>
    <t>2077311132</t>
  </si>
  <si>
    <t>-654171444</t>
  </si>
  <si>
    <t>Pol152</t>
  </si>
  <si>
    <t>Stávající přístupový terminál se čtečkou Hotmax 914</t>
  </si>
  <si>
    <t>-328205810</t>
  </si>
  <si>
    <t>669816993</t>
  </si>
  <si>
    <t>-774451415</t>
  </si>
  <si>
    <t>393908401</t>
  </si>
  <si>
    <t>2111494021</t>
  </si>
  <si>
    <t>Pol157</t>
  </si>
  <si>
    <t>-688146773</t>
  </si>
  <si>
    <t>Pol158</t>
  </si>
  <si>
    <t>Demontáž stávajících čidel</t>
  </si>
  <si>
    <t>247294793</t>
  </si>
  <si>
    <t>-1920433413</t>
  </si>
  <si>
    <t>Pol159</t>
  </si>
  <si>
    <t>Pohybové čidlo intrapasivní, stávající</t>
  </si>
  <si>
    <t>1212987881</t>
  </si>
  <si>
    <t>-1069108183</t>
  </si>
  <si>
    <t>-244060617</t>
  </si>
  <si>
    <t>-1625674922</t>
  </si>
  <si>
    <t>1034840086</t>
  </si>
  <si>
    <t>-1773935912</t>
  </si>
  <si>
    <t>Pol164</t>
  </si>
  <si>
    <t>-1615632443</t>
  </si>
  <si>
    <t>925280565</t>
  </si>
  <si>
    <t>-1050709060</t>
  </si>
  <si>
    <t>572074177</t>
  </si>
  <si>
    <t>-1950435288</t>
  </si>
  <si>
    <t>1853949054</t>
  </si>
  <si>
    <t>-656110478</t>
  </si>
  <si>
    <t>1643839877</t>
  </si>
  <si>
    <t>-1537247085</t>
  </si>
  <si>
    <t>1081481226</t>
  </si>
  <si>
    <t>Pol172</t>
  </si>
  <si>
    <t>963447082</t>
  </si>
  <si>
    <t>AUDIO</t>
  </si>
  <si>
    <t>-1637047701</t>
  </si>
  <si>
    <t>-528509867</t>
  </si>
  <si>
    <t>1857714203</t>
  </si>
  <si>
    <t>-35883460</t>
  </si>
  <si>
    <t>1052741662</t>
  </si>
  <si>
    <t>901186129</t>
  </si>
  <si>
    <t>313364421</t>
  </si>
  <si>
    <t>1807936445</t>
  </si>
  <si>
    <t>Pol181</t>
  </si>
  <si>
    <t>1170152517</t>
  </si>
  <si>
    <t>-2050574329</t>
  </si>
  <si>
    <t>-1282072400</t>
  </si>
  <si>
    <t>366750879</t>
  </si>
  <si>
    <t>416361009</t>
  </si>
  <si>
    <t>-1940846966</t>
  </si>
  <si>
    <t>-889592367</t>
  </si>
  <si>
    <t>Pol186</t>
  </si>
  <si>
    <t>-136038365</t>
  </si>
  <si>
    <t>Pol187</t>
  </si>
  <si>
    <t>Odpojení/demontáž požárních hlásičů</t>
  </si>
  <si>
    <t>204054712</t>
  </si>
  <si>
    <t>Pol188</t>
  </si>
  <si>
    <t>Přemístěný / stávající požárních hlásič - připojení</t>
  </si>
  <si>
    <t>1417079037</t>
  </si>
  <si>
    <t>Pol189</t>
  </si>
  <si>
    <t>Stávající požární hlásič</t>
  </si>
  <si>
    <t>148232231</t>
  </si>
  <si>
    <t>1160841346</t>
  </si>
  <si>
    <t>-2136464150</t>
  </si>
  <si>
    <t>-558579579</t>
  </si>
  <si>
    <t>Pol191</t>
  </si>
  <si>
    <t>1876245271</t>
  </si>
  <si>
    <t>Přivolání pomoci</t>
  </si>
  <si>
    <t>Pol192</t>
  </si>
  <si>
    <t>Hřibové tlačítko stávající pouze přípojení</t>
  </si>
  <si>
    <t>191953685</t>
  </si>
  <si>
    <t>Pol193</t>
  </si>
  <si>
    <t>Hřibové tlačítko dovávka sauny přípojení</t>
  </si>
  <si>
    <t>-1219899316</t>
  </si>
  <si>
    <t>Pol194</t>
  </si>
  <si>
    <t>Kontrolní modul FEH1001</t>
  </si>
  <si>
    <t>-822161944</t>
  </si>
  <si>
    <t>Pol195</t>
  </si>
  <si>
    <t>Světlo signalizační FIM1000</t>
  </si>
  <si>
    <t>-875389013</t>
  </si>
  <si>
    <t>Pol196</t>
  </si>
  <si>
    <t>Transformátor FLM1000</t>
  </si>
  <si>
    <t>-980348298</t>
  </si>
  <si>
    <t>Pol197</t>
  </si>
  <si>
    <t>Signalizační panel FIM1300</t>
  </si>
  <si>
    <t>-655941231</t>
  </si>
  <si>
    <t>Pol198</t>
  </si>
  <si>
    <t>Ovládací prvek FIP1011</t>
  </si>
  <si>
    <t>-485629163</t>
  </si>
  <si>
    <t>Pol199</t>
  </si>
  <si>
    <t>Kabel SYKFY 4x2x0,8</t>
  </si>
  <si>
    <t>-598017150</t>
  </si>
  <si>
    <t>675030085</t>
  </si>
  <si>
    <t>Pol200</t>
  </si>
  <si>
    <t>934715570</t>
  </si>
  <si>
    <t>D.1-02.5 - Vybavení interiéru</t>
  </si>
  <si>
    <t>1/V Bar</t>
  </si>
  <si>
    <t>-1259329323</t>
  </si>
  <si>
    <t>319275415</t>
  </si>
  <si>
    <t>3/V Dřevěný regál</t>
  </si>
  <si>
    <t>621315824</t>
  </si>
  <si>
    <t>4/V Podsvětlená fólie</t>
  </si>
  <si>
    <t>-128759724</t>
  </si>
  <si>
    <t>Poznámka k položce:
Dle tabulky vybavení_interiér_položka 4/V</t>
  </si>
  <si>
    <t>R_105</t>
  </si>
  <si>
    <t>5/V Dřevený předěl</t>
  </si>
  <si>
    <t>-832095298</t>
  </si>
  <si>
    <t>Poznámka k položce:
Dle tabulky vybavení_interiér_položka 5/V</t>
  </si>
  <si>
    <t>R_106</t>
  </si>
  <si>
    <t>6/V Lamelové dělící stěny</t>
  </si>
  <si>
    <t>1209161923</t>
  </si>
  <si>
    <t>Poznámka k položce:
Dle tabulky vybavení_interiér_položka 6/V</t>
  </si>
  <si>
    <t>R_107</t>
  </si>
  <si>
    <t>7/V Závěsný květináč</t>
  </si>
  <si>
    <t>-1703969140</t>
  </si>
  <si>
    <t>Poznámka k položce:
Dle tabulky vybavení_interiér_položka 7/V</t>
  </si>
  <si>
    <t>R_108</t>
  </si>
  <si>
    <t>8a/V Květináč velký</t>
  </si>
  <si>
    <t>-1915972073</t>
  </si>
  <si>
    <t>Poznámka k položce:
Dle tabulky vybavení_interiér_položka 8a/V</t>
  </si>
  <si>
    <t>R_108a</t>
  </si>
  <si>
    <t xml:space="preserve">8b/V Květináč </t>
  </si>
  <si>
    <t>-1520066781</t>
  </si>
  <si>
    <t>Poznámka k položce:
Dle tabulky vybavení_interiér_položka 8b/V</t>
  </si>
  <si>
    <t>R_109</t>
  </si>
  <si>
    <t>9a/V Umělé květiny</t>
  </si>
  <si>
    <t>564894213</t>
  </si>
  <si>
    <t>Poznámka k položce:
Dle tabulky vybavení_interiér_položka 9a/V</t>
  </si>
  <si>
    <t>R_110</t>
  </si>
  <si>
    <t>9b/V Umělé květiny</t>
  </si>
  <si>
    <t>1898137878</t>
  </si>
  <si>
    <t>Poznámka k položce:
Dle tabulky vybavení_interiér_položka 9b/V</t>
  </si>
  <si>
    <t>R_111</t>
  </si>
  <si>
    <t>9c/V Umělé květiny</t>
  </si>
  <si>
    <t>-502504376</t>
  </si>
  <si>
    <t>Poznámka k položce:
Dle tabulky vybavení_interiér_položka 9c/V</t>
  </si>
  <si>
    <t>R_112</t>
  </si>
  <si>
    <t>10/V Ratanové křeslo</t>
  </si>
  <si>
    <t>1320295462</t>
  </si>
  <si>
    <t>Poznámka k položce:
Dle tabulky vybavení_interiér_položka 10/V</t>
  </si>
  <si>
    <t>R_113</t>
  </si>
  <si>
    <t>11/V Jídelní stolek</t>
  </si>
  <si>
    <t>-1951913252</t>
  </si>
  <si>
    <t>Poznámka k položce:
Dle tabulky vybavení_interiér_položka 11/V</t>
  </si>
  <si>
    <t>R_114</t>
  </si>
  <si>
    <t>312567688</t>
  </si>
  <si>
    <t>R_115</t>
  </si>
  <si>
    <t>13/V Ratanové lehátko</t>
  </si>
  <si>
    <t>273837298</t>
  </si>
  <si>
    <t>Poznámka k položce:
Dle tabulky vybavení_interiér_položka 13/V</t>
  </si>
  <si>
    <t>R_116</t>
  </si>
  <si>
    <t>14/V Konferenční stolek</t>
  </si>
  <si>
    <t>-1071031199</t>
  </si>
  <si>
    <t>Poznámka k položce:
Dle tabulky vybavení_interiér_položka 14/V</t>
  </si>
  <si>
    <t>-488976556</t>
  </si>
  <si>
    <t>16/V Montáž stávajících šatních skříněk dvoj/troj vč. dopojení na SLB</t>
  </si>
  <si>
    <t>1063004163</t>
  </si>
  <si>
    <t>R119</t>
  </si>
  <si>
    <t>17/V Dodávka a montáž šatních dvojskříněk,elektro zámek, číslování, vč. dopojení na SLB, v provedení dle stávajících</t>
  </si>
  <si>
    <t>42240909</t>
  </si>
  <si>
    <t>D.1-02.6 - Wellness a technologie ochlazovacího bazénu</t>
  </si>
  <si>
    <t>1 - Tropická 3,21</t>
  </si>
  <si>
    <t>položka - Popis</t>
  </si>
  <si>
    <t>D1 - 2. Tropická sauna rozměry(31200x3675x2200) v mm</t>
  </si>
  <si>
    <t>položka</t>
  </si>
  <si>
    <t>2. Tropická sauna rozměry(31200x3675x2200) v mm</t>
  </si>
  <si>
    <t>zprovoznění</t>
  </si>
  <si>
    <t>zprovoznění a předání obsluze</t>
  </si>
  <si>
    <t>kplt</t>
  </si>
  <si>
    <t>-26443090</t>
  </si>
  <si>
    <t>topidlo  18kw s výpa</t>
  </si>
  <si>
    <t>Saunové topidlo 18kW s výparníkem a lávovými kameny v nerezovém provedení, které je určeno pro polévání</t>
  </si>
  <si>
    <t>svetlo</t>
  </si>
  <si>
    <t>skleněné světlo se žárovkou</t>
  </si>
  <si>
    <t>nouzové tlačítko</t>
  </si>
  <si>
    <t>dřevěný s popisem reflexním SOS</t>
  </si>
  <si>
    <t>Saunová konstrukce,o</t>
  </si>
  <si>
    <t>Konstrukce smrková,cedrové palubky na stěny,strop,šrouby,vata,folie</t>
  </si>
  <si>
    <t>dveře saunové</t>
  </si>
  <si>
    <t>nerezové panty,sklo esche bronse,dřevěné madlo</t>
  </si>
  <si>
    <t>montáž interiéru sa</t>
  </si>
  <si>
    <t>Dodání a montáž lavic z bezsukové africké vrby,výplně lavic,opěrky zad,ohrádka kamen,podpěrné kozy se spodním štelováním,rošt na podlahu</t>
  </si>
  <si>
    <t>doprava , montáž,uby</t>
  </si>
  <si>
    <t>techniků</t>
  </si>
  <si>
    <t>kamenný obklad</t>
  </si>
  <si>
    <t>2000y1500</t>
  </si>
  <si>
    <t>stavební chemie</t>
  </si>
  <si>
    <t>lepící a spárovací materiál včetně parotěsné zábrany</t>
  </si>
  <si>
    <t>reproduktory</t>
  </si>
  <si>
    <t>Jeden pár reproduktorů osazený v konstrukci stěny</t>
  </si>
  <si>
    <t>teploměr/vlhkomět</t>
  </si>
  <si>
    <t>měření teploty a vlhka v sauně</t>
  </si>
  <si>
    <t>přesýpací hodiny</t>
  </si>
  <si>
    <t>přesýpací hodiny, borovice 15min</t>
  </si>
  <si>
    <t>kryt světla</t>
  </si>
  <si>
    <t>z abachi</t>
  </si>
  <si>
    <t>podhlavníky</t>
  </si>
  <si>
    <t>košíček</t>
  </si>
  <si>
    <t>plastová krytka čidla</t>
  </si>
  <si>
    <t>nádoby na eseci</t>
  </si>
  <si>
    <t>nerezové misky s řetízkem nad kamna</t>
  </si>
  <si>
    <t>dopoštění kamen</t>
  </si>
  <si>
    <t>automatické doplňování vody do výparníků s potrubím a šroubením</t>
  </si>
  <si>
    <t>nouzové světlo</t>
  </si>
  <si>
    <t>bateriový zdroj 8w,ip65,3hod</t>
  </si>
  <si>
    <t>odtah</t>
  </si>
  <si>
    <t>dřevěný talíř pro odvod vzduchu nad prostor sauny</t>
  </si>
  <si>
    <t>elektromateriál s ro</t>
  </si>
  <si>
    <t>veškeré kabely sihf pro kamna a osvětlení,rozvaděč pro schováni traf a jištění k sauně</t>
  </si>
  <si>
    <t>regulace</t>
  </si>
  <si>
    <t>900642568</t>
  </si>
  <si>
    <t>revize</t>
  </si>
  <si>
    <t>-73655303</t>
  </si>
  <si>
    <t>2 - Ceremoniální 3,35</t>
  </si>
  <si>
    <t>D1 - 2. Ceremoniální sauna rozměry(5450x5000x2400) v mm</t>
  </si>
  <si>
    <t>2. Ceremoniální sauna rozměry(5450x5000x2400) v mm</t>
  </si>
  <si>
    <t>topidlo 36kW</t>
  </si>
  <si>
    <t>Saunové topidlo 36kW s lávovými kameny v černém provedení, které je určeno pro polévání</t>
  </si>
  <si>
    <t>světlo</t>
  </si>
  <si>
    <t>dřevěný vypínař s popisem reflexním SOS</t>
  </si>
  <si>
    <t>revizní zpráva elektro</t>
  </si>
  <si>
    <t>-644991962</t>
  </si>
  <si>
    <t>Konstrukce smrková,obkladové palubky smrk- stěna,strop,šrouby,vata,folie,</t>
  </si>
  <si>
    <t>Dodání a montáž lavic z bezsukové africké vrby,výplně lavic,opěrky zad,ohrádka kamen,podpěrné kozy se spodním štelováním,montáž konstrukce lavic sauny,rošt na podlahu</t>
  </si>
  <si>
    <t>doprava,montáž,ubyto</t>
  </si>
  <si>
    <t>saunové dveře</t>
  </si>
  <si>
    <t>dřevěný rám smrkový,panty nerezové,sklo esche bronse,dřevěné madlo</t>
  </si>
  <si>
    <t>obkladačské práce</t>
  </si>
  <si>
    <t xml:space="preserve">obkladačské práce </t>
  </si>
  <si>
    <t>126519552</t>
  </si>
  <si>
    <t>teploměr</t>
  </si>
  <si>
    <t>teploměr pro kontrolu stavu teploty</t>
  </si>
  <si>
    <t>dřevěná sběračka</t>
  </si>
  <si>
    <t>dřevěná sběračka, borovice</t>
  </si>
  <si>
    <t>saunové vědro</t>
  </si>
  <si>
    <t>saunové vědro, borovice se suky, plastová vložka, 3l</t>
  </si>
  <si>
    <t>-105027148</t>
  </si>
  <si>
    <t>regulace s pomocnou</t>
  </si>
  <si>
    <t>ovládání teploty sauny,cas provozu sauny,čidla 2ks,osvětlení sauny</t>
  </si>
  <si>
    <t>kryty světel</t>
  </si>
  <si>
    <t>ventilátor, frekvenč</t>
  </si>
  <si>
    <t>k rozhánění teplého vzduchu plechový komaxové béžové barvy</t>
  </si>
  <si>
    <t>polev kamen</t>
  </si>
  <si>
    <t>nerezový polev nad kamny pro vedení vody a esence</t>
  </si>
  <si>
    <t>technologie polevu</t>
  </si>
  <si>
    <t>eletroventil,aroma pumpa,trubky,fiting,kohouty,uchytky</t>
  </si>
  <si>
    <t>RGB pásek</t>
  </si>
  <si>
    <t>led osvětlení pro saunový ceremoniál sedáku a opěrky</t>
  </si>
  <si>
    <t>trafo</t>
  </si>
  <si>
    <t>12V/200w</t>
  </si>
  <si>
    <t>difusor s čirým plex</t>
  </si>
  <si>
    <t>AL profil pro led pásek</t>
  </si>
  <si>
    <t>ovládání UV,světel</t>
  </si>
  <si>
    <t>dřevěný vypínač s reflexním označením</t>
  </si>
  <si>
    <t>UV</t>
  </si>
  <si>
    <t>osvětlení pro saunový ceremoniál a zdroj NPF 40-24V</t>
  </si>
  <si>
    <t>Ovládání RGB 9E</t>
  </si>
  <si>
    <t>skleněná destička pro změnu byrvy pro ceremoniál</t>
  </si>
  <si>
    <t>LED controler</t>
  </si>
  <si>
    <t>zesilovač na 3x10A pro RGB pásky</t>
  </si>
  <si>
    <t>rozvaděč,elektrokabe</t>
  </si>
  <si>
    <t>kabely sihf pro kamna,svetla,čidla,rozvodnice pro schování traf a zesilovačů</t>
  </si>
  <si>
    <t>3 - Pára 3,29</t>
  </si>
  <si>
    <t>D1 - 2.Pára rozměry(3950x3080x2100) v mm</t>
  </si>
  <si>
    <t>2.Pára rozměry(3950x3080x2100) v mm</t>
  </si>
  <si>
    <t>parní vyvíječ 15kw</t>
  </si>
  <si>
    <t>hygromatik Fle15-parní vyvíječ s elektrodami,přídavná deska,čidlo,vířivé odkalování superflesh</t>
  </si>
  <si>
    <t>hydroizolace</t>
  </si>
  <si>
    <t>dvousložková hydroizolace s bandážním páskem 2vrstvy</t>
  </si>
  <si>
    <t>nerez destička s tlačítkem s popisem reflexním SOS</t>
  </si>
  <si>
    <t>dveře</t>
  </si>
  <si>
    <t>hliníkové s bronzovým sklem</t>
  </si>
  <si>
    <t>Montáž parní kabiny</t>
  </si>
  <si>
    <t>EPS díly poskládat do odsouhlasené podoby</t>
  </si>
  <si>
    <t>doprava</t>
  </si>
  <si>
    <t>dodání EPS prvků na stavbu nákladní doprava</t>
  </si>
  <si>
    <t>Cu vedení</t>
  </si>
  <si>
    <t>CU průměr 28mm+izolace</t>
  </si>
  <si>
    <t>El. Rohože</t>
  </si>
  <si>
    <t>sedák ohřev,termostat,cidlo,chránička cidla s hrotem</t>
  </si>
  <si>
    <t>bm</t>
  </si>
  <si>
    <t>El rohože</t>
  </si>
  <si>
    <t>sedák podlaha</t>
  </si>
  <si>
    <t>Jeden pár reproduktorů osazený v konstrukci stropu</t>
  </si>
  <si>
    <t>osvětlení sedák rgb</t>
  </si>
  <si>
    <t>spodní osvětlení kabiny</t>
  </si>
  <si>
    <t>osvětlení</t>
  </si>
  <si>
    <t>transformátor,řídící modul</t>
  </si>
  <si>
    <t>úklidová světla</t>
  </si>
  <si>
    <t>nerezová světla,led žárovks,trafo</t>
  </si>
  <si>
    <t>hvězdné nebe</t>
  </si>
  <si>
    <t>jedná se o 120 bodů se zdrojem RGB+ dálové ovládání</t>
  </si>
  <si>
    <t>strop</t>
  </si>
  <si>
    <t>fasádní omítka stropu + latex barva 2vrstvy</t>
  </si>
  <si>
    <t>plastový taliř 150mm bílý</t>
  </si>
  <si>
    <t>oplachová hadice</t>
  </si>
  <si>
    <t>baterie se sprchovou koncovkou a držákem</t>
  </si>
  <si>
    <t>Doplňkový materiál</t>
  </si>
  <si>
    <t>propojovací krabice,lišty,svorky,vypínače,krky</t>
  </si>
  <si>
    <t>Stavební materiál</t>
  </si>
  <si>
    <t>pu pěna,keraquick s latexem,perlinka,planitop fast 330,epoxidové lepidlo,spárovací hmota kerapoxi design</t>
  </si>
  <si>
    <t>zapojení elektro,ubytování,doprava</t>
  </si>
  <si>
    <t>aroma pumpa s esencí</t>
  </si>
  <si>
    <t>dávkování vonné esence do potrubí parovodu 1litr esence</t>
  </si>
  <si>
    <t>sedáky</t>
  </si>
  <si>
    <t>EPS díly pro sezení</t>
  </si>
  <si>
    <t>stěny</t>
  </si>
  <si>
    <t>EPS dily rovné</t>
  </si>
  <si>
    <t>strop.1</t>
  </si>
  <si>
    <t>EPS klenby</t>
  </si>
  <si>
    <t>Doprava a ubytování</t>
  </si>
  <si>
    <t>dva lidi 11 dnů práce</t>
  </si>
  <si>
    <t>4 - Technologie ochlazovacího bazén</t>
  </si>
  <si>
    <t>motor filtrace</t>
  </si>
  <si>
    <t>-653981402</t>
  </si>
  <si>
    <t>Poznámka k položce:
9m3</t>
  </si>
  <si>
    <t>filtrace</t>
  </si>
  <si>
    <t>Filtrace písková 500mm</t>
  </si>
  <si>
    <t>-1948203580</t>
  </si>
  <si>
    <t>písek</t>
  </si>
  <si>
    <t>filtrační náplň</t>
  </si>
  <si>
    <t>Poznámka k položce:
25kg</t>
  </si>
  <si>
    <t>Ph-</t>
  </si>
  <si>
    <t>tekutina ke snížení PH</t>
  </si>
  <si>
    <t>Poznámka k položce:
20litrů</t>
  </si>
  <si>
    <t>CL</t>
  </si>
  <si>
    <t>Tekutina k zachlorování vody</t>
  </si>
  <si>
    <t>tvarovky</t>
  </si>
  <si>
    <t>Kolena,ventily,šroubení,t-kusy,trubky 50mm</t>
  </si>
  <si>
    <t>ASIN AQUA HOME CLF</t>
  </si>
  <si>
    <t>řídící automat</t>
  </si>
  <si>
    <t>Bestgo venti 5cestný</t>
  </si>
  <si>
    <t>prvky pro praní filtru</t>
  </si>
  <si>
    <t>bestgo ventil 3 cest</t>
  </si>
  <si>
    <t>prvky pro sání z bazénu či nádrže</t>
  </si>
  <si>
    <t>průtokoměr</t>
  </si>
  <si>
    <t>zaznamenává průtok motoru pro hygienu</t>
  </si>
  <si>
    <t>sedlo průtokoměru</t>
  </si>
  <si>
    <t>připevnění na trubku</t>
  </si>
  <si>
    <t>hladinoměr</t>
  </si>
  <si>
    <t>slouží k přesnému zavodnění nádrže</t>
  </si>
  <si>
    <t>elektroventil coulov</t>
  </si>
  <si>
    <t>pro dopouštění vody</t>
  </si>
  <si>
    <t>dopoštění vody</t>
  </si>
  <si>
    <t>TrubkyPPR,kolena,šroubení,kohouty</t>
  </si>
  <si>
    <t>odpad</t>
  </si>
  <si>
    <t>Odpadní potrubí akumulční nádrže</t>
  </si>
  <si>
    <t>akumulační nádrž</t>
  </si>
  <si>
    <t>záchytává vodu z bazénu</t>
  </si>
  <si>
    <t>propojení</t>
  </si>
  <si>
    <t>bazénové trubní rozvody,šroubení 110mm</t>
  </si>
  <si>
    <t>vaničky</t>
  </si>
  <si>
    <t>vaničky pod barely chemie pro hygienu</t>
  </si>
  <si>
    <t>cesta</t>
  </si>
  <si>
    <t>doprava 266kmx18kč=4788</t>
  </si>
  <si>
    <t>ubytování</t>
  </si>
  <si>
    <t>1089906556</t>
  </si>
  <si>
    <t>práce</t>
  </si>
  <si>
    <t>zapojení,zprovoznění</t>
  </si>
  <si>
    <t>5 - Ledovače</t>
  </si>
  <si>
    <t>ledovač - ledovač</t>
  </si>
  <si>
    <t>ledovač</t>
  </si>
  <si>
    <t>nerezová trubka</t>
  </si>
  <si>
    <t>100mm průměr a délce do 2metrů s přírubou</t>
  </si>
  <si>
    <t>kotvení ledovače</t>
  </si>
  <si>
    <t>konstrukce ledovače pevně ukotvena</t>
  </si>
  <si>
    <t>hlídání ledovače</t>
  </si>
  <si>
    <t>čidlo s elektronikou pro hlídání výšky ledu v nádobě</t>
  </si>
  <si>
    <t>montáž</t>
  </si>
  <si>
    <t>zavěšení ledovače</t>
  </si>
  <si>
    <t>Tupadly 28563 Ústí nad Labem(131km tam) 262x18=</t>
  </si>
  <si>
    <t>eps nádoba s odpadní gulí</t>
  </si>
  <si>
    <t>-1035877380</t>
  </si>
  <si>
    <t>nádoba pro ledovou</t>
  </si>
  <si>
    <t>D.1-02.7 - Nerezový bazén</t>
  </si>
  <si>
    <t>D1 - TĚLESO BAZÉNU</t>
  </si>
  <si>
    <t>D2 - VNITŘNÍ VESTAVBY DO BAZÉNU</t>
  </si>
  <si>
    <t>D3 - BAZÉNOVÁ HYDRAULIKA</t>
  </si>
  <si>
    <t>D4 - VYBAVENÍ BAZÉNU</t>
  </si>
  <si>
    <t xml:space="preserve">D5 - ATRAKCE </t>
  </si>
  <si>
    <t>TĚLESO BAZÉNU</t>
  </si>
  <si>
    <t>Pol1</t>
  </si>
  <si>
    <t>TĚLESO BAZÉNOVÉ VANY přelivného typu s jednou stranou skimmerovou</t>
  </si>
  <si>
    <t>pack</t>
  </si>
  <si>
    <t>Poznámka k položce:
Jedná se o kompletně smontovanou a vodotěsně svařenou konstrukci obvodových stěn bazénové vany včetně příslušenství specifikovaného v projektové části, které není zahrnuto v samostatných rozpočtových položkách (přelivná hrana, obvodové přelivné žlábky, rohové díly, výztuže, kotevní desky, kotevní mat. a pod.). Provedení je vyhotoveno dle dispozic uvedených v technických podkladech, provedení svarů dle ČSN EN ISO 3834-2, svary mořeny bez mechanického opracování (vyjma svarů hlavy bazénu – 5 cm pod hladinu vody). Konstrukční systém nerezových bazénů se skládá z vyztužených ocelových konstrukcí uchycených staticky v určených a předepsaných bodech dle projektové dokumentace (dále jen PD), podložené statickým výpočtem. Na konstrukční části obvodových stěn jsou pak následně vodotěsně navařeny jednotlivé části bazénu, samostatně uvedené a specifikované v přiloženém rozpočtu.  Technické provedení bazénové stěny, tvar přelivné hrany a přelivného žlábku a stejně tak min. požadavek na dodržení vertikálních dělících rovin obvodových stěn bazénů navazujících na horizontální dělící roviny dna je blíže specifikován v PD a je požadováno doložení provedení Technickým listem. Dodržení těchto požadavků je bezpodmínečné a je zaneseno v projektové dokumentaci.  Tímto způsobem je vytvořena nerezová samonosná vodotěsná vana.</t>
  </si>
  <si>
    <t>Pol2</t>
  </si>
  <si>
    <t>DNO BAZÉNU S PROTISKLUZOVOU ÚPRAVOU S KRUHOVÝMI NOPY</t>
  </si>
  <si>
    <t>Poznámka k položce:
Dno bazénu je tvořeno jednostranně raženým plechem, prolis o průměru 9,5mm(+0,5mm), výška prolisu 1,0-1,5 mm, osová rozteč prolisů 20mm, které musí odpovídat normě ČSN EN 13451-1 zatřídění 24°.  Přesazení dnových plechů přes sebe je  min. 10mm. Dno je vodotěsně navařeno na bazénové stěny a jednotlivé vestavby. Součástí dna jsou veškeré výztužné prvky určené pro případné zlomy ve dně. Uložení dna je dle PD.</t>
  </si>
  <si>
    <t>Pol3</t>
  </si>
  <si>
    <t>ZTRACENÉ BEDNĚNÍ NEREZOVÉ</t>
  </si>
  <si>
    <t>Poznámka k položce:
Jedná se o nerezový ohýbaný profil vodotěsně navařený na zadní lem bazénu. Slouží jako ztracené bednění pro další stavební úpravy a zároveň jako plocha pro napojení vodorovné hydroizolace.Tl. plechu 1,5mm,materiál a tvar dle PD.</t>
  </si>
  <si>
    <t>Pol4</t>
  </si>
  <si>
    <t>Tepelná izolace (4-6cm) zadní části baz. stěny (dílna)</t>
  </si>
  <si>
    <t>Poznámka k položce:
Stříkaná izolace je tepelná izolace nové generace, která dokonale přilne ke všem materiálům. Po aplikaci stříkané izolační pěny nevznikají  tepelné mosty.  Stříkaná izolace je dvousložková polyuretanová pěna s uzavřenou strukturou buněk o hustotě 35-38kg/m3, která je ideálním řešením na izolaci bazénových stěn. Díky nízké hmotnosti nazatěžuje bazénovou konstrukci a dokonale přilne ke všem povrchům.</t>
  </si>
  <si>
    <t>VNITŘNÍ VESTAVBY DO BAZÉNU</t>
  </si>
  <si>
    <t>Pol5</t>
  </si>
  <si>
    <t>Podvodní plná lavice přímá kolmá ke stěně - bez vzd. Masáže - 1,49m</t>
  </si>
  <si>
    <t>Poznámka k položce:
Jedná se o nerezovou uzavřenou konstrukci, která slouží pro relaxaci a odpočinek návštěvníků bazénu. Ukotvení dle PD. Rozměry dle PD. Provedení v souladu s ČSN EN 13451.</t>
  </si>
  <si>
    <t>Pol6</t>
  </si>
  <si>
    <t>Zapuštěný žebřík výklenkový</t>
  </si>
  <si>
    <t>Poznámka k položce:
Provedení dle výrobce, materiál nosné konstrukce dle PD, materiál stupnic nerez, výška stupnic 300 mm, šířka stupnic 600 mm. Konstrukce provedena tak, že jednotlivé stupně jsou vsazeny a vodotěsně zavařeny do vyztužené bazénové stěny. Nášlapné plošky stupnic jsou opatřeny protiskluzovou úpravou. Provedení a tvar dle platných legislativních předpisů. Provedení v souladu s ČSN EN 13451.</t>
  </si>
  <si>
    <t>Pol7</t>
  </si>
  <si>
    <t>Madla k zapuštěnému žebříku výkl. - úprava LESK</t>
  </si>
  <si>
    <t>pár</t>
  </si>
  <si>
    <t>Poznámka k položce:
Jedná se o leštěnou trubku TR KR 40x2mm, která je tvarově upravena tak, aby vytvářela oporu osoby vstupující nebo vystupující z bazénu. Tvar a provedení ergonomicky upraveno v souladu s požadavky na co největší pohodlí a komfort návštěvníků. Tvar dle PD.</t>
  </si>
  <si>
    <t>BAZÉNOVÁ HYDRAULIKA</t>
  </si>
  <si>
    <t>Pol8</t>
  </si>
  <si>
    <t>Tryska vtoková ze dna s bezšroubovým uzávěrem krytu - hranatá</t>
  </si>
  <si>
    <t>Poznámka k položce:
Pro přívod čisté vody do bazénu, jsou ve dně bazénu zabudovány dnové vtokové trysky fungující na principu dnových kanálů. Kryt dnové trysky je odnímatelný, těsnost zaručena přisvorkovaným těsnícím profilem z elastického materiálu. Horní strana trysky musí být ve stejné úrovni se dnem bazénu. Tlak na trysce nesmí přesáhnout hodnotu 0,03 MPa. Z bezpečnostního hlediska musí být veškeré pohledové plochy dnové trysky i krytu zaobleny bez ostrých hran a nerovností. Musí být dodrženy bezpečnostně technické požadavky dle ČSN EN 13451 část 1/3 (např. doklad o kontrole zachycování vlasů). Způsob napojení dnových trysek na cirkulační systém bazénové vody dle PD. Kryt s tryskami je upevněn k otvoru vtokové trysky pomocí bezšroubového rychlouzávěru, který zajistí obsluze bazénů rychlé a snadné otevírání a zavírání. Uzávěr krytu je možné snadno ovládat /otevírat/ i v případě nevypuštěného bazénu. Konstrukce dílce umožňuje uzavření krytu pouze jeho zatlačením předepsanou silou k otvoru dnového kanálu a trvale zajišťuje stabilizaci polohy uzávěru pomocí vahadlového mechanismu. Požadavek na doložení technického listu bezšroubového rychlouzávěru.</t>
  </si>
  <si>
    <t>Pol9</t>
  </si>
  <si>
    <t>Odtok ze žlábku</t>
  </si>
  <si>
    <t>Poznámka k položce:
Slouží k plynulému odvodu bazénové vody z přelivného žlábku, jeho umístění a dimenze musí odpovídat hydraulickým poměrům v bazénu. Prohloubení v místě odtoku včetně odvodního potrubí do vzdálenosti 0,50 m od hrany bazénu, ukončeného lemem a přírubou musí odpovídat platné PD a ČSN EN 1092-1. U venkovních bazénů je odtok standardně opatřen krytem proti vniknutí nežádoucích předmětů do cirkulačního systému.</t>
  </si>
  <si>
    <t>Pol10</t>
  </si>
  <si>
    <t>Tlumič hluku ve žlábku (plastový)</t>
  </si>
  <si>
    <t>Poznámka k položce:
Slouží k snížení hlučnosti vznikající v místě odtoku ze žlábku především u vnitřních bazénů. Tlumič je navržen jako jednoduše upevňovaný segment do konstrukce přelivného žlábku. Rozměry a provedení dle PD .</t>
  </si>
  <si>
    <t>Pol11</t>
  </si>
  <si>
    <t>Potrubní rozvody dle PD</t>
  </si>
  <si>
    <t>Poznámka k položce:
Potrubní rozvody v rozsahu a dimenzi dle PD. Provedení dle normy ČSN EN 1090-1.</t>
  </si>
  <si>
    <t>VYBAVENÍ BAZÉNU</t>
  </si>
  <si>
    <t>Pol12</t>
  </si>
  <si>
    <t>Roštnice PP přímá - 250mm - bílá</t>
  </si>
  <si>
    <t>Poznámka k položce:
Roštnice jsou navrženy dle velikosti a typu přelivného žlábku stanoveného v PD. Konstrukce a materiál roštnice musí přenést mechanické zatížení od koupajících se osob, musí být odolné proti teplotním výkyvům, bazénové vodě a UV záření. Krycí rošty musí mít na své horní straně protiskluzovou úpravu dle ČSN EN 13451-1 zatřídění 24° a musí být umístěny příčně k přelivnému žlábku. Šířka roštnicových prutů max.10mm,  mezera mezi prvky dle ČSN EN 13451 &lt;8 mm. Pro čištění roštů a žlábků musí být rošt odnímatelný, délka jednotlivých roštových dílů musí být cca 1,00 m a musí splňovat dvoubodové spojení v podélné ose, aby nedocházelo k bočním posunům jednotlivých prutů a tím i zvětšování mezer mezi pruty na okrajích. Materiál polypropylén, barva bílá. Jednotlivé prvky roštnice jsou podélně k sobě stažené dvěma závitovými tyčemi do pevného celku o délce cca 1m. Závitové tyče jsou stažené na obou stranách matkami a obě části jsou z materiálu ČSN EN jak. 1.4404. Nepřipouští se jednopáteřní propojení prvků roštnice k sobě vzájemným zásunem na perodrážku.</t>
  </si>
  <si>
    <t>Pol13</t>
  </si>
  <si>
    <t>Roštnice PP rohová - 250mm - bílá</t>
  </si>
  <si>
    <t>Poznámka k položce:
Roštnice jsou navrženy dle velikosti a typu přelivného žlábku stanoveného v PD. Konstrukce a materiál roštnice musí přenést mechanické zatížení od koupajících se osob, musí být odolné proti teplotním výkyvům, bazénové vodě a UV záření. Materiál polypropylén, barva bílá. Krycí rošty musí mít na své horní straně protiskluzovou úpravu dle ČSN EN 13451 zatřídění 24° a musí být umístěny příčně k přelivnému žlábku. Šířka roštnicových prutů max.10mm, mezera mezi prvky dle ČSN EN 13451 &lt;8 mm. Pro čištění roštů a žlábků musí být rošt odnímatelný, délka jednotlivých roštových dílů dle PD a musí splňovat dvoubodové spojení v podélné ose, aby nedocházelo k bočním posunům jednotlivých prutů a tím i zvětšování mezer mezi pruty na okrajích. Jednotlivé prvky roštnice jsou podélně k sobě stažené dvěma závitovými tyčemi do pevného celku o délce cca 1m. Závitové tyče jsou stažené na obou stranách matkami a obě části jsou z materiálu ČSN EN jak. 1.4404. Rohová roštnice musí mít stejný design a stejnou propustnost bazénové vody jako u roštnic v přímém provedení včetně dvoubodového napojení na přímé roštnice. Nepřipouští se jednopáteřní propojení prvků roštnice k sobě vzájemným zásunem na perodrážku.</t>
  </si>
  <si>
    <t>Pol14</t>
  </si>
  <si>
    <t>Bezpečnostní zn. - informační piktogram (roštnice přímá)</t>
  </si>
  <si>
    <t>Poznámka k položce:
Bezpečnostní značka s piktogramem např. "pro neplavce, hl. vody". Umístění v jedné úrovni s horní stranou roštnice, bez výstupků a ostrých hran. Deska s označením modrá, rám a symbolika bílá.</t>
  </si>
  <si>
    <t>Pol15</t>
  </si>
  <si>
    <t>Servisní kufřík pro veřejné bazény</t>
  </si>
  <si>
    <t>Poznámka k položce:
Plastový kufřík s uzavíratelným poklopem. Obsahuje základní materiály a nástroje pro údržbu a servis nerezových bazénů, nerezový klíč s medvědem pro demontáž roštů, nerezový imbusový klíč, soupravu základních šroubů s imbusovou zapuštěnou hlavou, Molykot pastu 50g, univerzální klíč, sadu utěrek DEOX-FIT 125 ks 15x20cm, příbalové bezpečnostní listy chemikálií, soupravu gumových rukavic, příručku pro provozovatele zařízení z ušlechtilých ocelí. (Variantně: případně ke každé masážní trysce plastovou záslepku plus klíč pro demontáž trysek, ke každému druhu trysky jeden).</t>
  </si>
  <si>
    <t xml:space="preserve">ATRAKCE </t>
  </si>
  <si>
    <t>Pol17</t>
  </si>
  <si>
    <t>Podvodní reflektor 3 POW-LED, barva bílá studená - kruhový</t>
  </si>
  <si>
    <t>Poznámka k položce:
Skládá se z dílů reflektoru s čirým bezpečnostním sklem a nerezovým lemem, vestavné nerezové niky s chráničkou včetně přívodního kabelu, transformátoru a příslušenství podle následujícího popisu. Reflektor do plaveckých bazénů s vestavěnou  deskou, s 3 POW-LED, celkem 9W , provozní napětí 12V, svítivost 690 lm, způsob jištění IP68. Úhel vyzařování světla 30° horizontálně a 30° vertikálně.  Nika je vyrobena z nerezové oceli, pevně navařena do stěny bazénu a její součástí je těsnící průchodka a flexibilní chránička kabelu.. Doporučená hloubka umístění reflektoru je 0,6m pod hladinou vody, max. hloubka vestavby 3 m pod hladinou vody, vše dle PD. Síťový transformátor 12-V-DC, v plastovém pouzdru s krytím IP 65. Dodávka včetně silikonového kabelu. Dodávka bez elektroinstalačních prací.</t>
  </si>
  <si>
    <t>SEZNAM FIGUR</t>
  </si>
  <si>
    <t>Výměra</t>
  </si>
  <si>
    <t xml:space="preserve"> D.1-01/ D.1.1/ D.1.1b</t>
  </si>
  <si>
    <t>Použití figury:</t>
  </si>
  <si>
    <t>Příčka z pórobetonových hladkých tvárnic na tenkovrstvou maltu tl 150 mm</t>
  </si>
  <si>
    <t>Potažení vnitřních stěn sklovláknitým pletivem vtlačeným do tenkovrstvé hmoty</t>
  </si>
  <si>
    <t>Příčka z pórobetonových hladkých tvárnic na tenkovrstvou maltu tl 100 mm</t>
  </si>
  <si>
    <t>Příčka z pórobetonových hladkých tvárnic na tenkovrstvou maltu tl 50 mm</t>
  </si>
  <si>
    <t>Zazdívka otvorů ve zdivu nadzákladovém pl do 1 m2 pórobetonovými tvárnicemi přes P2 do P4 na tenkovrstvou maltu tl 250 mm</t>
  </si>
  <si>
    <t>Plocha podhledu SDK</t>
  </si>
  <si>
    <t>Plocha SDK předstěn</t>
  </si>
  <si>
    <t>Montáž minerálního podhledu s vyjímatelnými panely vel. do 0,36 m2 na zavěšený viditelný rošt</t>
  </si>
  <si>
    <t>Příplatek k montáži minerálního podhledu na zavěšený rošt za výšku zavěšení přes 0,5 do 1,0 m</t>
  </si>
  <si>
    <t>Montáž podlah keramických reliéfních nebo z dekorů lepených cementovým flexibilním lepidlem přes 2 do 4 ks/m2</t>
  </si>
  <si>
    <t>Vysátí podkladu před pokládkou dlažby</t>
  </si>
  <si>
    <t>Nátěr penetrační na podlahu</t>
  </si>
  <si>
    <t>Samonivelační stěrka podlah pevnosti 20 MPa tl přes 3 do 5 mm</t>
  </si>
  <si>
    <t>Čištění vnitřních ploch podlah nebo schodišť po položení dlažby chemickými prostředky</t>
  </si>
  <si>
    <t>dlažba velkoformátová keramická slinutá protiskluzná do interiéru i exteriéru pro vysoké mechanické namáhání přes 2 do 4ks/m2</t>
  </si>
  <si>
    <t>Montáž podlah keramických reliéfních nebo z dekorů lepených cementovým flexibilním lepidlem přes 9 do 12 ks/m2</t>
  </si>
  <si>
    <t>Montáž podlah z keramické mozaiky lepené cementovým flexibilním lepidlem základní prvek přes 200 do 400 ks/m2</t>
  </si>
  <si>
    <t>Montáž soklů z dlaždic keramických rovných lepených cementovým flexibilním lepidlem v přes 90 do 120 mm</t>
  </si>
  <si>
    <t>Podlahy spárování silikonem</t>
  </si>
  <si>
    <t>Vysátí podkladu povlakových podlah</t>
  </si>
  <si>
    <t>Neředěná penetrace savého podkladu povlakových podlah</t>
  </si>
  <si>
    <t>Stěrka podlahová nivelační pro vyrovnání podkladu povlakových podlah pevnosti 20 MPa tl přes 3 do 5 mm</t>
  </si>
  <si>
    <t>Lepení pásů z PVC standardním lepidlem</t>
  </si>
  <si>
    <t>Montáž obkladů vnitřních keramických velkoformátových hladkých přes 2 do 4 ks/m2 lepených flexibilním lepidlem</t>
  </si>
  <si>
    <t>Ometení (oprášení) stěny při přípravě podkladu</t>
  </si>
  <si>
    <t>Čištění vnitřních ploch stěn po provedení obkladu chemickými prostředky</t>
  </si>
  <si>
    <t>Montáž obkladů vnitřních keramických hladkých přes 9 do 12 ks/m2 lepených flexibilním lepidlem</t>
  </si>
  <si>
    <t>Dvojnásobné bílé malby ze směsí za sucha dobře otěruvzdorných v místnostech do 3,80 m</t>
  </si>
  <si>
    <t>Oprášení (ometení ) podkladu v místnostech v do 3,80 m</t>
  </si>
  <si>
    <t>Oškrabání malby v místnostech v do 3,80 m</t>
  </si>
  <si>
    <t>Dvojnásobné bílé malby ze směsí za mokra výborně oděruvzdorných v místnostech v do 3,80 m</t>
  </si>
  <si>
    <t xml:space="preserve"> D.1-02/ D.1.1/ D.1.1b</t>
  </si>
  <si>
    <t>Zazdívka otvorů v příčkách nebo stěnách pl přes 1 do 4 m2 tvárnicemi pórobetonovými tl 150 mm</t>
  </si>
  <si>
    <t>Potažení vnitřních stěn vápenným štukem tloušťky do 3 mm</t>
  </si>
  <si>
    <t>SDK podhled desky 1xA 12,5 bez izolace dvouvrstvá spodní kce profil CD+UD</t>
  </si>
  <si>
    <t>SDK podhled základní penetrační nátěr</t>
  </si>
  <si>
    <t>SDK podhled deska 1x GM-FH1 12,5 bez izolace dvouvrstvá spodní kce profil CD+UD REI 120</t>
  </si>
  <si>
    <t>Příplatek k SDK podhledu za výšku zavěšení přes 0,5 do 1,0 m</t>
  </si>
  <si>
    <t>Vyrovnání podkladu povlakových podlah stěrkou pevnosti 20 MPa tl přes 3 do 5 mm</t>
  </si>
  <si>
    <t>Montáž obvodových soklíků výšky do 100 mm</t>
  </si>
  <si>
    <t>Montáž obkladů vnitřních keramických velkoformátových hladkých přes 4 do 6 ks/m2 lepených flexibilním lepidlem</t>
  </si>
  <si>
    <t>Montáž obkladů vnitřních z mozaiky 300x300 mm lepených flexibilním lepidlem</t>
  </si>
  <si>
    <t>dřev. obklad stěn</t>
  </si>
  <si>
    <t>Oškrabání malby v mísnostech v do 3,80 m</t>
  </si>
  <si>
    <t>SDK příčka tl 125 mm profil CW+UW 100 desky 1xA 12,5 s izolací EI 30 Rw do 48 dB</t>
  </si>
  <si>
    <t>Mazanina tl přes 50 do 80 mm z betonu prostého bez zvýšených nároků na prostředí tř. C 20/25</t>
  </si>
  <si>
    <t>Potěr cementový samonivelační litý C20 tl přes 45 do 50 mm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</si>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</sst>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sz val="8"/>
      <color rgb="FF000000"/>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0" borderId="0" applyNumberFormat="0" applyFill="0" applyBorder="0" applyAlignment="0" applyProtection="0"/>
  </cellStyleXfs>
  <cellXfs count="347">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0" fontId="31" fillId="0" borderId="0" xfId="20" applyFont="1" applyAlignment="1">
      <alignment horizontal="center"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2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0" fontId="2" fillId="0" borderId="0" xfId="0" applyFont="1" applyAlignment="1">
      <alignment horizontal="righ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22" xfId="0" applyFont="1" applyBorder="1" applyAlignment="1">
      <alignment horizontal="center" vertical="center"/>
    </xf>
    <xf numFmtId="49" fontId="23" fillId="0" borderId="22" xfId="0" applyNumberFormat="1" applyFont="1" applyBorder="1" applyAlignment="1">
      <alignment horizontal="left"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167" fontId="23" fillId="0" borderId="22" xfId="0" applyNumberFormat="1" applyFont="1" applyBorder="1" applyAlignment="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39" fillId="0" borderId="0" xfId="0" applyFont="1" applyAlignment="1">
      <alignment horizontal="left" vertical="center"/>
    </xf>
    <xf numFmtId="0" fontId="40" fillId="0" borderId="0" xfId="0" applyFont="1" applyAlignment="1">
      <alignment vertical="center" wrapText="1"/>
    </xf>
    <xf numFmtId="0" fontId="41" fillId="0" borderId="22" xfId="0" applyFont="1" applyBorder="1" applyAlignment="1">
      <alignment horizontal="center" vertical="center"/>
    </xf>
    <xf numFmtId="49" fontId="41" fillId="0" borderId="22" xfId="0" applyNumberFormat="1"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center" vertical="center" wrapText="1"/>
    </xf>
    <xf numFmtId="167" fontId="41" fillId="0" borderId="22" xfId="0" applyNumberFormat="1" applyFont="1" applyBorder="1" applyAlignment="1">
      <alignment vertical="center"/>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lignment vertical="center"/>
    </xf>
    <xf numFmtId="0" fontId="42" fillId="0" borderId="3" xfId="0" applyFont="1" applyBorder="1" applyAlignment="1">
      <alignment vertical="center"/>
    </xf>
    <xf numFmtId="0" fontId="41" fillId="2" borderId="18" xfId="0" applyFont="1" applyFill="1" applyBorder="1" applyAlignment="1" applyProtection="1">
      <alignment horizontal="left" vertical="center"/>
      <protection locked="0"/>
    </xf>
    <xf numFmtId="0" fontId="41" fillId="0" borderId="0" xfId="0" applyFont="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41" fillId="2" borderId="19" xfId="0" applyFont="1" applyFill="1" applyBorder="1" applyAlignment="1" applyProtection="1">
      <alignment horizontal="left" vertical="center"/>
      <protection locked="0"/>
    </xf>
    <xf numFmtId="0" fontId="41"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167" fontId="23" fillId="2" borderId="22" xfId="0" applyNumberFormat="1" applyFont="1" applyFill="1" applyBorder="1" applyAlignment="1" applyProtection="1">
      <alignment vertical="center"/>
      <protection locked="0"/>
    </xf>
    <xf numFmtId="0" fontId="0" fillId="0" borderId="19" xfId="0" applyBorder="1" applyAlignment="1">
      <alignment vertical="center"/>
    </xf>
    <xf numFmtId="0" fontId="0" fillId="0" borderId="21" xfId="0" applyBorder="1" applyAlignment="1">
      <alignment vertical="center"/>
    </xf>
    <xf numFmtId="167" fontId="41"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5" fillId="0" borderId="0" xfId="0" applyFont="1" applyAlignment="1">
      <alignment horizontal="left" vertical="center" wrapText="1"/>
    </xf>
    <xf numFmtId="0" fontId="43" fillId="0" borderId="14"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6"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5" fillId="0" borderId="0" xfId="0" applyFont="1" applyAlignment="1">
      <alignment horizontal="left" vertical="center"/>
    </xf>
    <xf numFmtId="0" fontId="0" fillId="0" borderId="0" xfId="0" applyAlignment="1">
      <alignment vertical="top"/>
    </xf>
    <xf numFmtId="0" fontId="44" fillId="0" borderId="23" xfId="0" applyFont="1" applyBorder="1" applyAlignment="1">
      <alignment vertical="center" wrapText="1"/>
    </xf>
    <xf numFmtId="0" fontId="44" fillId="0" borderId="24" xfId="0" applyFont="1" applyBorder="1" applyAlignment="1">
      <alignment vertical="center" wrapText="1"/>
    </xf>
    <xf numFmtId="0" fontId="44" fillId="0" borderId="25" xfId="0" applyFont="1" applyBorder="1" applyAlignment="1">
      <alignment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6" xfId="0" applyFont="1" applyBorder="1" applyAlignment="1">
      <alignment vertical="center" wrapText="1"/>
    </xf>
    <xf numFmtId="0" fontId="44" fillId="0" borderId="27" xfId="0" applyFont="1" applyBorder="1" applyAlignment="1">
      <alignment vertical="center" wrapText="1"/>
    </xf>
    <xf numFmtId="0" fontId="46" fillId="0" borderId="0" xfId="0" applyFont="1" applyBorder="1" applyAlignment="1">
      <alignment horizontal="left" vertical="center" wrapText="1"/>
    </xf>
    <xf numFmtId="0" fontId="0" fillId="0" borderId="0" xfId="0" applyFont="1" applyBorder="1" applyAlignment="1">
      <alignment horizontal="left" vertical="center" wrapText="1"/>
    </xf>
    <xf numFmtId="0" fontId="47"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4" fillId="0" borderId="28" xfId="0" applyFont="1" applyBorder="1" applyAlignment="1">
      <alignment vertical="center" wrapText="1"/>
    </xf>
    <xf numFmtId="0" fontId="48" fillId="0" borderId="29" xfId="0" applyFont="1" applyBorder="1" applyAlignment="1">
      <alignment vertical="center" wrapText="1"/>
    </xf>
    <xf numFmtId="0" fontId="44" fillId="0" borderId="30" xfId="0" applyFont="1" applyBorder="1" applyAlignment="1">
      <alignment vertical="center" wrapText="1"/>
    </xf>
    <xf numFmtId="0" fontId="44" fillId="0" borderId="0" xfId="0" applyFont="1" applyBorder="1" applyAlignment="1">
      <alignment vertical="top"/>
    </xf>
    <xf numFmtId="0" fontId="44" fillId="0" borderId="0" xfId="0" applyFont="1" applyAlignment="1">
      <alignment vertical="top"/>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6" fillId="0" borderId="0" xfId="0" applyFont="1" applyBorder="1" applyAlignment="1">
      <alignment horizontal="left" vertical="center"/>
    </xf>
    <xf numFmtId="0" fontId="49" fillId="0" borderId="0" xfId="0" applyFont="1" applyAlignment="1">
      <alignment horizontal="left" vertical="center"/>
    </xf>
    <xf numFmtId="0" fontId="46" fillId="0" borderId="29" xfId="0" applyFont="1" applyBorder="1" applyAlignment="1">
      <alignment horizontal="left" vertical="center"/>
    </xf>
    <xf numFmtId="0" fontId="46" fillId="0" borderId="29" xfId="0" applyFont="1" applyBorder="1" applyAlignment="1">
      <alignment horizontal="center" vertical="center"/>
    </xf>
    <xf numFmtId="0" fontId="49" fillId="0" borderId="29" xfId="0" applyFont="1" applyBorder="1" applyAlignment="1">
      <alignment horizontal="left" vertical="center"/>
    </xf>
    <xf numFmtId="0" fontId="50" fillId="0" borderId="0" xfId="0" applyFont="1" applyBorder="1" applyAlignment="1">
      <alignment horizontal="left" vertical="center"/>
    </xf>
    <xf numFmtId="0" fontId="47"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7" fillId="0" borderId="26" xfId="0" applyFont="1" applyBorder="1" applyAlignment="1">
      <alignment horizontal="left" vertical="center"/>
    </xf>
    <xf numFmtId="0" fontId="44" fillId="0" borderId="28" xfId="0" applyFont="1" applyBorder="1" applyAlignment="1">
      <alignment horizontal="left" vertical="center"/>
    </xf>
    <xf numFmtId="0" fontId="48"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left"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7" fillId="0" borderId="29" xfId="0" applyFont="1" applyBorder="1" applyAlignment="1">
      <alignment horizontal="left" vertical="center"/>
    </xf>
    <xf numFmtId="0" fontId="44"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xf>
    <xf numFmtId="0" fontId="47" fillId="0" borderId="27" xfId="0" applyFont="1" applyBorder="1" applyAlignment="1">
      <alignment horizontal="left" vertical="center" wrapText="1"/>
    </xf>
    <xf numFmtId="0" fontId="47" fillId="0" borderId="27" xfId="0" applyFont="1" applyBorder="1" applyAlignment="1">
      <alignment horizontal="left" vertical="center"/>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7" fillId="0" borderId="28" xfId="0" applyFont="1" applyBorder="1" applyAlignment="1">
      <alignment horizontal="left" vertical="center"/>
    </xf>
    <xf numFmtId="0" fontId="47" fillId="0" borderId="30" xfId="0" applyFont="1" applyBorder="1" applyAlignment="1">
      <alignment horizontal="left" vertical="center"/>
    </xf>
    <xf numFmtId="0" fontId="47" fillId="0" borderId="0" xfId="0" applyFont="1" applyBorder="1" applyAlignment="1">
      <alignment horizontal="center" vertical="center"/>
    </xf>
    <xf numFmtId="0" fontId="49" fillId="0" borderId="0" xfId="0" applyFont="1" applyAlignment="1">
      <alignment vertical="center"/>
    </xf>
    <xf numFmtId="0" fontId="46" fillId="0" borderId="0" xfId="0" applyFont="1" applyBorder="1" applyAlignment="1">
      <alignment vertical="center"/>
    </xf>
    <xf numFmtId="0" fontId="49" fillId="0" borderId="29" xfId="0" applyFont="1" applyBorder="1" applyAlignment="1">
      <alignment vertical="center"/>
    </xf>
    <xf numFmtId="0" fontId="46"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6" fillId="0" borderId="29" xfId="0" applyFont="1" applyBorder="1" applyAlignment="1">
      <alignment horizontal="left"/>
    </xf>
    <xf numFmtId="0" fontId="49" fillId="0" borderId="29" xfId="0" applyFont="1" applyBorder="1"/>
    <xf numFmtId="0" fontId="44" fillId="0" borderId="26" xfId="0" applyFont="1" applyBorder="1" applyAlignment="1">
      <alignment vertical="top"/>
    </xf>
    <xf numFmtId="0" fontId="44" fillId="0" borderId="27" xfId="0" applyFont="1" applyBorder="1" applyAlignment="1">
      <alignment vertical="top"/>
    </xf>
    <xf numFmtId="0" fontId="44" fillId="0" borderId="28" xfId="0" applyFont="1" applyBorder="1" applyAlignment="1">
      <alignment vertical="top"/>
    </xf>
    <xf numFmtId="0" fontId="44" fillId="0" borderId="29" xfId="0" applyFont="1" applyBorder="1" applyAlignment="1">
      <alignment vertical="top"/>
    </xf>
    <xf numFmtId="0" fontId="44" fillId="0" borderId="30" xfId="0" applyFont="1" applyBorder="1" applyAlignment="1">
      <alignment vertical="top"/>
    </xf>
    <xf numFmtId="4" fontId="20" fillId="0" borderId="0" xfId="0" applyNumberFormat="1" applyFont="1" applyAlignment="1">
      <alignment vertical="center"/>
    </xf>
    <xf numFmtId="0" fontId="2" fillId="0" borderId="0" xfId="0" applyFont="1" applyAlignment="1">
      <alignment vertical="center"/>
    </xf>
    <xf numFmtId="0" fontId="0" fillId="0" borderId="0" xfId="0"/>
    <xf numFmtId="4" fontId="8" fillId="0" borderId="0" xfId="0" applyNumberFormat="1" applyFont="1" applyAlignment="1">
      <alignment vertical="center"/>
    </xf>
    <xf numFmtId="0" fontId="8"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30"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4" fontId="28" fillId="0" borderId="0" xfId="0" applyNumberFormat="1" applyFont="1" applyAlignment="1">
      <alignment vertical="center"/>
    </xf>
    <xf numFmtId="0" fontId="28" fillId="0" borderId="0" xfId="0" applyFont="1" applyAlignment="1">
      <alignment vertical="center"/>
    </xf>
    <xf numFmtId="4" fontId="28" fillId="0" borderId="0" xfId="0" applyNumberFormat="1" applyFont="1" applyAlignment="1">
      <alignment horizontal="right" vertical="center"/>
    </xf>
    <xf numFmtId="4" fontId="8" fillId="0" borderId="0" xfId="0" applyNumberFormat="1" applyFont="1" applyAlignment="1">
      <alignment horizontal="right" vertical="center"/>
    </xf>
    <xf numFmtId="0" fontId="23" fillId="4" borderId="7" xfId="0" applyFont="1" applyFill="1" applyBorder="1" applyAlignment="1">
      <alignment horizontal="right" vertical="center"/>
    </xf>
    <xf numFmtId="0" fontId="23" fillId="4" borderId="7" xfId="0" applyFont="1" applyFill="1" applyBorder="1" applyAlignment="1">
      <alignment horizontal="left" vertical="center"/>
    </xf>
    <xf numFmtId="4" fontId="25" fillId="0" borderId="0" xfId="0" applyNumberFormat="1" applyFont="1" applyAlignment="1">
      <alignment horizontal="right" vertical="center"/>
    </xf>
    <xf numFmtId="0" fontId="23" fillId="4" borderId="7" xfId="0" applyFont="1" applyFill="1" applyBorder="1" applyAlignment="1">
      <alignment horizontal="center" vertical="center"/>
    </xf>
    <xf numFmtId="4" fontId="25" fillId="0" borderId="0" xfId="0" applyNumberFormat="1" applyFont="1" applyAlignment="1">
      <alignment vertical="center"/>
    </xf>
    <xf numFmtId="0" fontId="23" fillId="4" borderId="6" xfId="0" applyFont="1" applyFill="1" applyBorder="1" applyAlignment="1">
      <alignment horizontal="center" vertical="center"/>
    </xf>
    <xf numFmtId="0" fontId="27"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46"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6"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customXml" Target="../customXml/item1.xml" /><Relationship Id="rId32" Type="http://schemas.openxmlformats.org/officeDocument/2006/relationships/customXml" Target="../customXml/item2.xml" /><Relationship Id="rId33" Type="http://schemas.openxmlformats.org/officeDocument/2006/relationships/customXml" Target="../customXml/item3.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419100</xdr:colOff>
      <xdr:row>3</xdr:row>
      <xdr:rowOff>0</xdr:rowOff>
    </xdr:from>
    <xdr:to>
      <xdr:col>40</xdr:col>
      <xdr:colOff>371475</xdr:colOff>
      <xdr:row>3</xdr:row>
      <xdr:rowOff>314325</xdr:rowOff>
    </xdr:to>
    <xdr:pic>
      <xdr:nvPicPr>
        <xdr:cNvPr id="2" name="Picture 1"/>
        <xdr:cNvPicPr preferRelativeResize="1">
          <a:picLocks noChangeAspect="1"/>
        </xdr:cNvPicPr>
      </xdr:nvPicPr>
      <xdr:blipFill>
        <a:blip r:embed="rId1"/>
        <a:stretch>
          <a:fillRect/>
        </a:stretch>
      </xdr:blipFill>
      <xdr:spPr>
        <a:xfrm>
          <a:off x="9448800" y="704850"/>
          <a:ext cx="1609725" cy="314325"/>
        </a:xfrm>
        <a:prstGeom prst="rect">
          <a:avLst/>
        </a:prstGeom>
        <a:ln>
          <a:noFill/>
        </a:ln>
      </xdr:spPr>
    </xdr:pic>
    <xdr:clientData/>
  </xdr:twoCellAnchor>
  <xdr:twoCellAnchor>
    <xdr:from>
      <xdr:col>38</xdr:col>
      <xdr:colOff>133350</xdr:colOff>
      <xdr:row>41</xdr:row>
      <xdr:rowOff>0</xdr:rowOff>
    </xdr:from>
    <xdr:to>
      <xdr:col>41</xdr:col>
      <xdr:colOff>180975</xdr:colOff>
      <xdr:row>42</xdr:row>
      <xdr:rowOff>9525</xdr:rowOff>
    </xdr:to>
    <xdr:pic>
      <xdr:nvPicPr>
        <xdr:cNvPr id="3" name="Picture 2"/>
        <xdr:cNvPicPr preferRelativeResize="1">
          <a:picLocks noChangeAspect="1"/>
        </xdr:cNvPicPr>
      </xdr:nvPicPr>
      <xdr:blipFill>
        <a:blip r:embed="rId1"/>
        <a:stretch>
          <a:fillRect/>
        </a:stretch>
      </xdr:blipFill>
      <xdr:spPr>
        <a:xfrm>
          <a:off x="9715500" y="7515225"/>
          <a:ext cx="1647825" cy="32385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46</xdr:row>
      <xdr:rowOff>0</xdr:rowOff>
    </xdr:from>
    <xdr:to>
      <xdr:col>9</xdr:col>
      <xdr:colOff>1219200</xdr:colOff>
      <xdr:row>46</xdr:row>
      <xdr:rowOff>295275</xdr:rowOff>
    </xdr:to>
    <xdr:pic>
      <xdr:nvPicPr>
        <xdr:cNvPr id="3" name="Picture 2"/>
        <xdr:cNvPicPr preferRelativeResize="1">
          <a:picLocks noChangeAspect="1"/>
        </xdr:cNvPicPr>
      </xdr:nvPicPr>
      <xdr:blipFill>
        <a:blip r:embed="rId1"/>
        <a:stretch>
          <a:fillRect/>
        </a:stretch>
      </xdr:blipFill>
      <xdr:spPr>
        <a:xfrm>
          <a:off x="8001000" y="7248525"/>
          <a:ext cx="1428750" cy="295275"/>
        </a:xfrm>
        <a:prstGeom prst="rect">
          <a:avLst/>
        </a:prstGeom>
        <a:ln>
          <a:noFill/>
        </a:ln>
      </xdr:spPr>
    </xdr:pic>
    <xdr:clientData/>
  </xdr:twoCellAnchor>
  <xdr:twoCellAnchor>
    <xdr:from>
      <xdr:col>8</xdr:col>
      <xdr:colOff>847725</xdr:colOff>
      <xdr:row>71</xdr:row>
      <xdr:rowOff>0</xdr:rowOff>
    </xdr:from>
    <xdr:to>
      <xdr:col>9</xdr:col>
      <xdr:colOff>1219200</xdr:colOff>
      <xdr:row>71</xdr:row>
      <xdr:rowOff>295275</xdr:rowOff>
    </xdr:to>
    <xdr:pic>
      <xdr:nvPicPr>
        <xdr:cNvPr id="4" name="Picture 3"/>
        <xdr:cNvPicPr preferRelativeResize="1">
          <a:picLocks noChangeAspect="1"/>
        </xdr:cNvPicPr>
      </xdr:nvPicPr>
      <xdr:blipFill>
        <a:blip r:embed="rId1"/>
        <a:stretch>
          <a:fillRect/>
        </a:stretch>
      </xdr:blipFill>
      <xdr:spPr>
        <a:xfrm>
          <a:off x="8001000" y="1181100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46</xdr:row>
      <xdr:rowOff>0</xdr:rowOff>
    </xdr:from>
    <xdr:to>
      <xdr:col>9</xdr:col>
      <xdr:colOff>1219200</xdr:colOff>
      <xdr:row>46</xdr:row>
      <xdr:rowOff>295275</xdr:rowOff>
    </xdr:to>
    <xdr:pic>
      <xdr:nvPicPr>
        <xdr:cNvPr id="3" name="Picture 2"/>
        <xdr:cNvPicPr preferRelativeResize="1">
          <a:picLocks noChangeAspect="1"/>
        </xdr:cNvPicPr>
      </xdr:nvPicPr>
      <xdr:blipFill>
        <a:blip r:embed="rId1"/>
        <a:stretch>
          <a:fillRect/>
        </a:stretch>
      </xdr:blipFill>
      <xdr:spPr>
        <a:xfrm>
          <a:off x="8001000" y="7248525"/>
          <a:ext cx="1428750" cy="295275"/>
        </a:xfrm>
        <a:prstGeom prst="rect">
          <a:avLst/>
        </a:prstGeom>
        <a:ln>
          <a:noFill/>
        </a:ln>
      </xdr:spPr>
    </xdr:pic>
    <xdr:clientData/>
  </xdr:twoCellAnchor>
  <xdr:twoCellAnchor>
    <xdr:from>
      <xdr:col>8</xdr:col>
      <xdr:colOff>847725</xdr:colOff>
      <xdr:row>73</xdr:row>
      <xdr:rowOff>0</xdr:rowOff>
    </xdr:from>
    <xdr:to>
      <xdr:col>9</xdr:col>
      <xdr:colOff>1219200</xdr:colOff>
      <xdr:row>73</xdr:row>
      <xdr:rowOff>295275</xdr:rowOff>
    </xdr:to>
    <xdr:pic>
      <xdr:nvPicPr>
        <xdr:cNvPr id="4" name="Picture 3"/>
        <xdr:cNvPicPr preferRelativeResize="1">
          <a:picLocks noChangeAspect="1"/>
        </xdr:cNvPicPr>
      </xdr:nvPicPr>
      <xdr:blipFill>
        <a:blip r:embed="rId1"/>
        <a:stretch>
          <a:fillRect/>
        </a:stretch>
      </xdr:blipFill>
      <xdr:spPr>
        <a:xfrm>
          <a:off x="8001000" y="1230630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92</xdr:row>
      <xdr:rowOff>0</xdr:rowOff>
    </xdr:from>
    <xdr:to>
      <xdr:col>9</xdr:col>
      <xdr:colOff>1219200</xdr:colOff>
      <xdr:row>92</xdr:row>
      <xdr:rowOff>295275</xdr:rowOff>
    </xdr:to>
    <xdr:pic>
      <xdr:nvPicPr>
        <xdr:cNvPr id="4" name="Picture 3"/>
        <xdr:cNvPicPr preferRelativeResize="1">
          <a:picLocks noChangeAspect="1"/>
        </xdr:cNvPicPr>
      </xdr:nvPicPr>
      <xdr:blipFill>
        <a:blip r:embed="rId1"/>
        <a:stretch>
          <a:fillRect/>
        </a:stretch>
      </xdr:blipFill>
      <xdr:spPr>
        <a:xfrm>
          <a:off x="8001000" y="1682115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99</xdr:row>
      <xdr:rowOff>0</xdr:rowOff>
    </xdr:from>
    <xdr:to>
      <xdr:col>9</xdr:col>
      <xdr:colOff>1219200</xdr:colOff>
      <xdr:row>99</xdr:row>
      <xdr:rowOff>295275</xdr:rowOff>
    </xdr:to>
    <xdr:pic>
      <xdr:nvPicPr>
        <xdr:cNvPr id="4" name="Picture 3"/>
        <xdr:cNvPicPr preferRelativeResize="1">
          <a:picLocks noChangeAspect="1"/>
        </xdr:cNvPicPr>
      </xdr:nvPicPr>
      <xdr:blipFill>
        <a:blip r:embed="rId1"/>
        <a:stretch>
          <a:fillRect/>
        </a:stretch>
      </xdr:blipFill>
      <xdr:spPr>
        <a:xfrm>
          <a:off x="8001000" y="1855470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80</xdr:row>
      <xdr:rowOff>0</xdr:rowOff>
    </xdr:from>
    <xdr:to>
      <xdr:col>9</xdr:col>
      <xdr:colOff>1219200</xdr:colOff>
      <xdr:row>80</xdr:row>
      <xdr:rowOff>295275</xdr:rowOff>
    </xdr:to>
    <xdr:pic>
      <xdr:nvPicPr>
        <xdr:cNvPr id="4" name="Picture 3"/>
        <xdr:cNvPicPr preferRelativeResize="1">
          <a:picLocks noChangeAspect="1"/>
        </xdr:cNvPicPr>
      </xdr:nvPicPr>
      <xdr:blipFill>
        <a:blip r:embed="rId1"/>
        <a:stretch>
          <a:fillRect/>
        </a:stretch>
      </xdr:blipFill>
      <xdr:spPr>
        <a:xfrm>
          <a:off x="8001000" y="14182725"/>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78</xdr:row>
      <xdr:rowOff>0</xdr:rowOff>
    </xdr:from>
    <xdr:to>
      <xdr:col>9</xdr:col>
      <xdr:colOff>1219200</xdr:colOff>
      <xdr:row>78</xdr:row>
      <xdr:rowOff>295275</xdr:rowOff>
    </xdr:to>
    <xdr:pic>
      <xdr:nvPicPr>
        <xdr:cNvPr id="4" name="Picture 3"/>
        <xdr:cNvPicPr preferRelativeResize="1">
          <a:picLocks noChangeAspect="1"/>
        </xdr:cNvPicPr>
      </xdr:nvPicPr>
      <xdr:blipFill>
        <a:blip r:embed="rId1"/>
        <a:stretch>
          <a:fillRect/>
        </a:stretch>
      </xdr:blipFill>
      <xdr:spPr>
        <a:xfrm>
          <a:off x="8001000" y="13554075"/>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85</xdr:row>
      <xdr:rowOff>0</xdr:rowOff>
    </xdr:from>
    <xdr:to>
      <xdr:col>9</xdr:col>
      <xdr:colOff>1219200</xdr:colOff>
      <xdr:row>85</xdr:row>
      <xdr:rowOff>295275</xdr:rowOff>
    </xdr:to>
    <xdr:pic>
      <xdr:nvPicPr>
        <xdr:cNvPr id="4" name="Picture 3"/>
        <xdr:cNvPicPr preferRelativeResize="1">
          <a:picLocks noChangeAspect="1"/>
        </xdr:cNvPicPr>
      </xdr:nvPicPr>
      <xdr:blipFill>
        <a:blip r:embed="rId1"/>
        <a:stretch>
          <a:fillRect/>
        </a:stretch>
      </xdr:blipFill>
      <xdr:spPr>
        <a:xfrm>
          <a:off x="8001000" y="1508760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791450"/>
          <a:ext cx="1428750" cy="295275"/>
        </a:xfrm>
        <a:prstGeom prst="rect">
          <a:avLst/>
        </a:prstGeom>
        <a:ln>
          <a:noFill/>
        </a:ln>
      </xdr:spPr>
    </xdr:pic>
    <xdr:clientData/>
  </xdr:twoCellAnchor>
  <xdr:twoCellAnchor>
    <xdr:from>
      <xdr:col>8</xdr:col>
      <xdr:colOff>847725</xdr:colOff>
      <xdr:row>83</xdr:row>
      <xdr:rowOff>0</xdr:rowOff>
    </xdr:from>
    <xdr:to>
      <xdr:col>9</xdr:col>
      <xdr:colOff>1219200</xdr:colOff>
      <xdr:row>83</xdr:row>
      <xdr:rowOff>295275</xdr:rowOff>
    </xdr:to>
    <xdr:pic>
      <xdr:nvPicPr>
        <xdr:cNvPr id="4" name="Picture 3"/>
        <xdr:cNvPicPr preferRelativeResize="1">
          <a:picLocks noChangeAspect="1"/>
        </xdr:cNvPicPr>
      </xdr:nvPicPr>
      <xdr:blipFill>
        <a:blip r:embed="rId1"/>
        <a:stretch>
          <a:fillRect/>
        </a:stretch>
      </xdr:blipFill>
      <xdr:spPr>
        <a:xfrm>
          <a:off x="8001000" y="14868525"/>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81</xdr:row>
      <xdr:rowOff>0</xdr:rowOff>
    </xdr:from>
    <xdr:to>
      <xdr:col>9</xdr:col>
      <xdr:colOff>1219200</xdr:colOff>
      <xdr:row>81</xdr:row>
      <xdr:rowOff>295275</xdr:rowOff>
    </xdr:to>
    <xdr:pic>
      <xdr:nvPicPr>
        <xdr:cNvPr id="4" name="Picture 3"/>
        <xdr:cNvPicPr preferRelativeResize="1">
          <a:picLocks noChangeAspect="1"/>
        </xdr:cNvPicPr>
      </xdr:nvPicPr>
      <xdr:blipFill>
        <a:blip r:embed="rId1"/>
        <a:stretch>
          <a:fillRect/>
        </a:stretch>
      </xdr:blipFill>
      <xdr:spPr>
        <a:xfrm>
          <a:off x="8001000" y="14030325"/>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46</xdr:row>
      <xdr:rowOff>0</xdr:rowOff>
    </xdr:from>
    <xdr:to>
      <xdr:col>9</xdr:col>
      <xdr:colOff>1219200</xdr:colOff>
      <xdr:row>46</xdr:row>
      <xdr:rowOff>295275</xdr:rowOff>
    </xdr:to>
    <xdr:pic>
      <xdr:nvPicPr>
        <xdr:cNvPr id="3" name="Picture 2"/>
        <xdr:cNvPicPr preferRelativeResize="1">
          <a:picLocks noChangeAspect="1"/>
        </xdr:cNvPicPr>
      </xdr:nvPicPr>
      <xdr:blipFill>
        <a:blip r:embed="rId1"/>
        <a:stretch>
          <a:fillRect/>
        </a:stretch>
      </xdr:blipFill>
      <xdr:spPr>
        <a:xfrm>
          <a:off x="8001000" y="7248525"/>
          <a:ext cx="1428750" cy="295275"/>
        </a:xfrm>
        <a:prstGeom prst="rect">
          <a:avLst/>
        </a:prstGeom>
        <a:ln>
          <a:noFill/>
        </a:ln>
      </xdr:spPr>
    </xdr:pic>
    <xdr:clientData/>
  </xdr:twoCellAnchor>
  <xdr:twoCellAnchor>
    <xdr:from>
      <xdr:col>8</xdr:col>
      <xdr:colOff>847725</xdr:colOff>
      <xdr:row>71</xdr:row>
      <xdr:rowOff>0</xdr:rowOff>
    </xdr:from>
    <xdr:to>
      <xdr:col>9</xdr:col>
      <xdr:colOff>1219200</xdr:colOff>
      <xdr:row>71</xdr:row>
      <xdr:rowOff>295275</xdr:rowOff>
    </xdr:to>
    <xdr:pic>
      <xdr:nvPicPr>
        <xdr:cNvPr id="4" name="Picture 3"/>
        <xdr:cNvPicPr preferRelativeResize="1">
          <a:picLocks noChangeAspect="1"/>
        </xdr:cNvPicPr>
      </xdr:nvPicPr>
      <xdr:blipFill>
        <a:blip r:embed="rId1"/>
        <a:stretch>
          <a:fillRect/>
        </a:stretch>
      </xdr:blipFill>
      <xdr:spPr>
        <a:xfrm>
          <a:off x="8001000" y="1181100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90</xdr:row>
      <xdr:rowOff>0</xdr:rowOff>
    </xdr:from>
    <xdr:to>
      <xdr:col>9</xdr:col>
      <xdr:colOff>1219200</xdr:colOff>
      <xdr:row>90</xdr:row>
      <xdr:rowOff>295275</xdr:rowOff>
    </xdr:to>
    <xdr:pic>
      <xdr:nvPicPr>
        <xdr:cNvPr id="4" name="Picture 3"/>
        <xdr:cNvPicPr preferRelativeResize="1">
          <a:picLocks noChangeAspect="1"/>
        </xdr:cNvPicPr>
      </xdr:nvPicPr>
      <xdr:blipFill>
        <a:blip r:embed="rId1"/>
        <a:stretch>
          <a:fillRect/>
        </a:stretch>
      </xdr:blipFill>
      <xdr:spPr>
        <a:xfrm>
          <a:off x="8001000" y="1632585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75</xdr:row>
      <xdr:rowOff>0</xdr:rowOff>
    </xdr:from>
    <xdr:to>
      <xdr:col>9</xdr:col>
      <xdr:colOff>1219200</xdr:colOff>
      <xdr:row>75</xdr:row>
      <xdr:rowOff>295275</xdr:rowOff>
    </xdr:to>
    <xdr:pic>
      <xdr:nvPicPr>
        <xdr:cNvPr id="4" name="Picture 3"/>
        <xdr:cNvPicPr preferRelativeResize="1">
          <a:picLocks noChangeAspect="1"/>
        </xdr:cNvPicPr>
      </xdr:nvPicPr>
      <xdr:blipFill>
        <a:blip r:embed="rId1"/>
        <a:stretch>
          <a:fillRect/>
        </a:stretch>
      </xdr:blipFill>
      <xdr:spPr>
        <a:xfrm>
          <a:off x="8001000" y="1261110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75</xdr:row>
      <xdr:rowOff>0</xdr:rowOff>
    </xdr:from>
    <xdr:to>
      <xdr:col>9</xdr:col>
      <xdr:colOff>1219200</xdr:colOff>
      <xdr:row>75</xdr:row>
      <xdr:rowOff>295275</xdr:rowOff>
    </xdr:to>
    <xdr:pic>
      <xdr:nvPicPr>
        <xdr:cNvPr id="4" name="Picture 3"/>
        <xdr:cNvPicPr preferRelativeResize="1">
          <a:picLocks noChangeAspect="1"/>
        </xdr:cNvPicPr>
      </xdr:nvPicPr>
      <xdr:blipFill>
        <a:blip r:embed="rId1"/>
        <a:stretch>
          <a:fillRect/>
        </a:stretch>
      </xdr:blipFill>
      <xdr:spPr>
        <a:xfrm>
          <a:off x="8001000" y="1261110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75</xdr:row>
      <xdr:rowOff>0</xdr:rowOff>
    </xdr:from>
    <xdr:to>
      <xdr:col>9</xdr:col>
      <xdr:colOff>1219200</xdr:colOff>
      <xdr:row>75</xdr:row>
      <xdr:rowOff>295275</xdr:rowOff>
    </xdr:to>
    <xdr:pic>
      <xdr:nvPicPr>
        <xdr:cNvPr id="4" name="Picture 3"/>
        <xdr:cNvPicPr preferRelativeResize="1">
          <a:picLocks noChangeAspect="1"/>
        </xdr:cNvPicPr>
      </xdr:nvPicPr>
      <xdr:blipFill>
        <a:blip r:embed="rId1"/>
        <a:stretch>
          <a:fillRect/>
        </a:stretch>
      </xdr:blipFill>
      <xdr:spPr>
        <a:xfrm>
          <a:off x="8001000" y="1261110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74</xdr:row>
      <xdr:rowOff>0</xdr:rowOff>
    </xdr:from>
    <xdr:to>
      <xdr:col>9</xdr:col>
      <xdr:colOff>1219200</xdr:colOff>
      <xdr:row>74</xdr:row>
      <xdr:rowOff>295275</xdr:rowOff>
    </xdr:to>
    <xdr:pic>
      <xdr:nvPicPr>
        <xdr:cNvPr id="4" name="Picture 3"/>
        <xdr:cNvPicPr preferRelativeResize="1">
          <a:picLocks noChangeAspect="1"/>
        </xdr:cNvPicPr>
      </xdr:nvPicPr>
      <xdr:blipFill>
        <a:blip r:embed="rId1"/>
        <a:stretch>
          <a:fillRect/>
        </a:stretch>
      </xdr:blipFill>
      <xdr:spPr>
        <a:xfrm>
          <a:off x="8001000" y="12296775"/>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74</xdr:row>
      <xdr:rowOff>0</xdr:rowOff>
    </xdr:from>
    <xdr:to>
      <xdr:col>9</xdr:col>
      <xdr:colOff>1219200</xdr:colOff>
      <xdr:row>74</xdr:row>
      <xdr:rowOff>295275</xdr:rowOff>
    </xdr:to>
    <xdr:pic>
      <xdr:nvPicPr>
        <xdr:cNvPr id="4" name="Picture 3"/>
        <xdr:cNvPicPr preferRelativeResize="1">
          <a:picLocks noChangeAspect="1"/>
        </xdr:cNvPicPr>
      </xdr:nvPicPr>
      <xdr:blipFill>
        <a:blip r:embed="rId1"/>
        <a:stretch>
          <a:fillRect/>
        </a:stretch>
      </xdr:blipFill>
      <xdr:spPr>
        <a:xfrm>
          <a:off x="8001000" y="12296775"/>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46</xdr:row>
      <xdr:rowOff>0</xdr:rowOff>
    </xdr:from>
    <xdr:to>
      <xdr:col>9</xdr:col>
      <xdr:colOff>1219200</xdr:colOff>
      <xdr:row>46</xdr:row>
      <xdr:rowOff>295275</xdr:rowOff>
    </xdr:to>
    <xdr:pic>
      <xdr:nvPicPr>
        <xdr:cNvPr id="3" name="Picture 2"/>
        <xdr:cNvPicPr preferRelativeResize="1">
          <a:picLocks noChangeAspect="1"/>
        </xdr:cNvPicPr>
      </xdr:nvPicPr>
      <xdr:blipFill>
        <a:blip r:embed="rId1"/>
        <a:stretch>
          <a:fillRect/>
        </a:stretch>
      </xdr:blipFill>
      <xdr:spPr>
        <a:xfrm>
          <a:off x="8001000" y="7248525"/>
          <a:ext cx="1428750" cy="295275"/>
        </a:xfrm>
        <a:prstGeom prst="rect">
          <a:avLst/>
        </a:prstGeom>
        <a:ln>
          <a:noFill/>
        </a:ln>
      </xdr:spPr>
    </xdr:pic>
    <xdr:clientData/>
  </xdr:twoCellAnchor>
  <xdr:twoCellAnchor>
    <xdr:from>
      <xdr:col>8</xdr:col>
      <xdr:colOff>847725</xdr:colOff>
      <xdr:row>74</xdr:row>
      <xdr:rowOff>0</xdr:rowOff>
    </xdr:from>
    <xdr:to>
      <xdr:col>9</xdr:col>
      <xdr:colOff>1219200</xdr:colOff>
      <xdr:row>74</xdr:row>
      <xdr:rowOff>295275</xdr:rowOff>
    </xdr:to>
    <xdr:pic>
      <xdr:nvPicPr>
        <xdr:cNvPr id="4" name="Picture 3"/>
        <xdr:cNvPicPr preferRelativeResize="1">
          <a:picLocks noChangeAspect="1"/>
        </xdr:cNvPicPr>
      </xdr:nvPicPr>
      <xdr:blipFill>
        <a:blip r:embed="rId1"/>
        <a:stretch>
          <a:fillRect/>
        </a:stretch>
      </xdr:blipFill>
      <xdr:spPr>
        <a:xfrm>
          <a:off x="8001000" y="1282065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46</xdr:row>
      <xdr:rowOff>0</xdr:rowOff>
    </xdr:from>
    <xdr:to>
      <xdr:col>9</xdr:col>
      <xdr:colOff>1219200</xdr:colOff>
      <xdr:row>46</xdr:row>
      <xdr:rowOff>295275</xdr:rowOff>
    </xdr:to>
    <xdr:pic>
      <xdr:nvPicPr>
        <xdr:cNvPr id="3" name="Picture 2"/>
        <xdr:cNvPicPr preferRelativeResize="1">
          <a:picLocks noChangeAspect="1"/>
        </xdr:cNvPicPr>
      </xdr:nvPicPr>
      <xdr:blipFill>
        <a:blip r:embed="rId1"/>
        <a:stretch>
          <a:fillRect/>
        </a:stretch>
      </xdr:blipFill>
      <xdr:spPr>
        <a:xfrm>
          <a:off x="8001000" y="7248525"/>
          <a:ext cx="1428750" cy="295275"/>
        </a:xfrm>
        <a:prstGeom prst="rect">
          <a:avLst/>
        </a:prstGeom>
        <a:ln>
          <a:noFill/>
        </a:ln>
      </xdr:spPr>
    </xdr:pic>
    <xdr:clientData/>
  </xdr:twoCellAnchor>
  <xdr:twoCellAnchor>
    <xdr:from>
      <xdr:col>8</xdr:col>
      <xdr:colOff>847725</xdr:colOff>
      <xdr:row>73</xdr:row>
      <xdr:rowOff>0</xdr:rowOff>
    </xdr:from>
    <xdr:to>
      <xdr:col>9</xdr:col>
      <xdr:colOff>1219200</xdr:colOff>
      <xdr:row>73</xdr:row>
      <xdr:rowOff>295275</xdr:rowOff>
    </xdr:to>
    <xdr:pic>
      <xdr:nvPicPr>
        <xdr:cNvPr id="4" name="Picture 3"/>
        <xdr:cNvPicPr preferRelativeResize="1">
          <a:picLocks noChangeAspect="1"/>
        </xdr:cNvPicPr>
      </xdr:nvPicPr>
      <xdr:blipFill>
        <a:blip r:embed="rId1"/>
        <a:stretch>
          <a:fillRect/>
        </a:stretch>
      </xdr:blipFill>
      <xdr:spPr>
        <a:xfrm>
          <a:off x="8001000" y="1230630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93</xdr:row>
      <xdr:rowOff>0</xdr:rowOff>
    </xdr:from>
    <xdr:to>
      <xdr:col>9</xdr:col>
      <xdr:colOff>1219200</xdr:colOff>
      <xdr:row>93</xdr:row>
      <xdr:rowOff>295275</xdr:rowOff>
    </xdr:to>
    <xdr:pic>
      <xdr:nvPicPr>
        <xdr:cNvPr id="4" name="Picture 3"/>
        <xdr:cNvPicPr preferRelativeResize="1">
          <a:picLocks noChangeAspect="1"/>
        </xdr:cNvPicPr>
      </xdr:nvPicPr>
      <xdr:blipFill>
        <a:blip r:embed="rId1"/>
        <a:stretch>
          <a:fillRect/>
        </a:stretch>
      </xdr:blipFill>
      <xdr:spPr>
        <a:xfrm>
          <a:off x="8001000" y="1706880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82</xdr:row>
      <xdr:rowOff>0</xdr:rowOff>
    </xdr:from>
    <xdr:to>
      <xdr:col>9</xdr:col>
      <xdr:colOff>1219200</xdr:colOff>
      <xdr:row>82</xdr:row>
      <xdr:rowOff>295275</xdr:rowOff>
    </xdr:to>
    <xdr:pic>
      <xdr:nvPicPr>
        <xdr:cNvPr id="4" name="Picture 3"/>
        <xdr:cNvPicPr preferRelativeResize="1">
          <a:picLocks noChangeAspect="1"/>
        </xdr:cNvPicPr>
      </xdr:nvPicPr>
      <xdr:blipFill>
        <a:blip r:embed="rId1"/>
        <a:stretch>
          <a:fillRect/>
        </a:stretch>
      </xdr:blipFill>
      <xdr:spPr>
        <a:xfrm>
          <a:off x="8001000" y="14811375"/>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78</xdr:row>
      <xdr:rowOff>0</xdr:rowOff>
    </xdr:from>
    <xdr:to>
      <xdr:col>9</xdr:col>
      <xdr:colOff>1219200</xdr:colOff>
      <xdr:row>78</xdr:row>
      <xdr:rowOff>295275</xdr:rowOff>
    </xdr:to>
    <xdr:pic>
      <xdr:nvPicPr>
        <xdr:cNvPr id="4" name="Picture 3"/>
        <xdr:cNvPicPr preferRelativeResize="1">
          <a:picLocks noChangeAspect="1"/>
        </xdr:cNvPicPr>
      </xdr:nvPicPr>
      <xdr:blipFill>
        <a:blip r:embed="rId1"/>
        <a:stretch>
          <a:fillRect/>
        </a:stretch>
      </xdr:blipFill>
      <xdr:spPr>
        <a:xfrm>
          <a:off x="8001000" y="13554075"/>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78</xdr:row>
      <xdr:rowOff>0</xdr:rowOff>
    </xdr:from>
    <xdr:to>
      <xdr:col>9</xdr:col>
      <xdr:colOff>1219200</xdr:colOff>
      <xdr:row>78</xdr:row>
      <xdr:rowOff>295275</xdr:rowOff>
    </xdr:to>
    <xdr:pic>
      <xdr:nvPicPr>
        <xdr:cNvPr id="4" name="Picture 3"/>
        <xdr:cNvPicPr preferRelativeResize="1">
          <a:picLocks noChangeAspect="1"/>
        </xdr:cNvPicPr>
      </xdr:nvPicPr>
      <xdr:blipFill>
        <a:blip r:embed="rId1"/>
        <a:stretch>
          <a:fillRect/>
        </a:stretch>
      </xdr:blipFill>
      <xdr:spPr>
        <a:xfrm>
          <a:off x="8001000" y="13287375"/>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791450"/>
          <a:ext cx="1428750" cy="295275"/>
        </a:xfrm>
        <a:prstGeom prst="rect">
          <a:avLst/>
        </a:prstGeom>
        <a:ln>
          <a:noFill/>
        </a:ln>
      </xdr:spPr>
    </xdr:pic>
    <xdr:clientData/>
  </xdr:twoCellAnchor>
  <xdr:twoCellAnchor>
    <xdr:from>
      <xdr:col>8</xdr:col>
      <xdr:colOff>847725</xdr:colOff>
      <xdr:row>79</xdr:row>
      <xdr:rowOff>0</xdr:rowOff>
    </xdr:from>
    <xdr:to>
      <xdr:col>9</xdr:col>
      <xdr:colOff>1219200</xdr:colOff>
      <xdr:row>79</xdr:row>
      <xdr:rowOff>295275</xdr:rowOff>
    </xdr:to>
    <xdr:pic>
      <xdr:nvPicPr>
        <xdr:cNvPr id="4" name="Picture 3"/>
        <xdr:cNvPicPr preferRelativeResize="1">
          <a:picLocks noChangeAspect="1"/>
        </xdr:cNvPicPr>
      </xdr:nvPicPr>
      <xdr:blipFill>
        <a:blip r:embed="rId1"/>
        <a:stretch>
          <a:fillRect/>
        </a:stretch>
      </xdr:blipFill>
      <xdr:spPr>
        <a:xfrm>
          <a:off x="8001000" y="13877925"/>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48</xdr:row>
      <xdr:rowOff>0</xdr:rowOff>
    </xdr:from>
    <xdr:to>
      <xdr:col>9</xdr:col>
      <xdr:colOff>1219200</xdr:colOff>
      <xdr:row>48</xdr:row>
      <xdr:rowOff>295275</xdr:rowOff>
    </xdr:to>
    <xdr:pic>
      <xdr:nvPicPr>
        <xdr:cNvPr id="3" name="Picture 2"/>
        <xdr:cNvPicPr preferRelativeResize="1">
          <a:picLocks noChangeAspect="1"/>
        </xdr:cNvPicPr>
      </xdr:nvPicPr>
      <xdr:blipFill>
        <a:blip r:embed="rId1"/>
        <a:stretch>
          <a:fillRect/>
        </a:stretch>
      </xdr:blipFill>
      <xdr:spPr>
        <a:xfrm>
          <a:off x="8001000" y="7620000"/>
          <a:ext cx="1428750" cy="295275"/>
        </a:xfrm>
        <a:prstGeom prst="rect">
          <a:avLst/>
        </a:prstGeom>
        <a:ln>
          <a:noFill/>
        </a:ln>
      </xdr:spPr>
    </xdr:pic>
    <xdr:clientData/>
  </xdr:twoCellAnchor>
  <xdr:twoCellAnchor>
    <xdr:from>
      <xdr:col>8</xdr:col>
      <xdr:colOff>847725</xdr:colOff>
      <xdr:row>80</xdr:row>
      <xdr:rowOff>0</xdr:rowOff>
    </xdr:from>
    <xdr:to>
      <xdr:col>9</xdr:col>
      <xdr:colOff>1219200</xdr:colOff>
      <xdr:row>80</xdr:row>
      <xdr:rowOff>295275</xdr:rowOff>
    </xdr:to>
    <xdr:pic>
      <xdr:nvPicPr>
        <xdr:cNvPr id="4" name="Picture 3"/>
        <xdr:cNvPicPr preferRelativeResize="1">
          <a:picLocks noChangeAspect="1"/>
        </xdr:cNvPicPr>
      </xdr:nvPicPr>
      <xdr:blipFill>
        <a:blip r:embed="rId1"/>
        <a:stretch>
          <a:fillRect/>
        </a:stretch>
      </xdr:blipFill>
      <xdr:spPr>
        <a:xfrm>
          <a:off x="8001000" y="13782675"/>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295275</xdr:rowOff>
    </xdr:to>
    <xdr:pic>
      <xdr:nvPicPr>
        <xdr:cNvPr id="2" name="Picture 1"/>
        <xdr:cNvPicPr preferRelativeResize="1">
          <a:picLocks noChangeAspect="1"/>
        </xdr:cNvPicPr>
      </xdr:nvPicPr>
      <xdr:blipFill>
        <a:blip r:embed="rId1"/>
        <a:stretch>
          <a:fillRect/>
        </a:stretch>
      </xdr:blipFill>
      <xdr:spPr>
        <a:xfrm>
          <a:off x="8001000" y="704850"/>
          <a:ext cx="1428750" cy="295275"/>
        </a:xfrm>
        <a:prstGeom prst="rect">
          <a:avLst/>
        </a:prstGeom>
        <a:ln>
          <a:noFill/>
        </a:ln>
      </xdr:spPr>
    </xdr:pic>
    <xdr:clientData/>
  </xdr:twoCellAnchor>
  <xdr:twoCellAnchor>
    <xdr:from>
      <xdr:col>8</xdr:col>
      <xdr:colOff>847725</xdr:colOff>
      <xdr:row>46</xdr:row>
      <xdr:rowOff>0</xdr:rowOff>
    </xdr:from>
    <xdr:to>
      <xdr:col>9</xdr:col>
      <xdr:colOff>1219200</xdr:colOff>
      <xdr:row>46</xdr:row>
      <xdr:rowOff>295275</xdr:rowOff>
    </xdr:to>
    <xdr:pic>
      <xdr:nvPicPr>
        <xdr:cNvPr id="3" name="Picture 2"/>
        <xdr:cNvPicPr preferRelativeResize="1">
          <a:picLocks noChangeAspect="1"/>
        </xdr:cNvPicPr>
      </xdr:nvPicPr>
      <xdr:blipFill>
        <a:blip r:embed="rId1"/>
        <a:stretch>
          <a:fillRect/>
        </a:stretch>
      </xdr:blipFill>
      <xdr:spPr>
        <a:xfrm>
          <a:off x="8001000" y="7248525"/>
          <a:ext cx="1428750" cy="295275"/>
        </a:xfrm>
        <a:prstGeom prst="rect">
          <a:avLst/>
        </a:prstGeom>
        <a:ln>
          <a:noFill/>
        </a:ln>
      </xdr:spPr>
    </xdr:pic>
    <xdr:clientData/>
  </xdr:twoCellAnchor>
  <xdr:twoCellAnchor>
    <xdr:from>
      <xdr:col>8</xdr:col>
      <xdr:colOff>847725</xdr:colOff>
      <xdr:row>71</xdr:row>
      <xdr:rowOff>0</xdr:rowOff>
    </xdr:from>
    <xdr:to>
      <xdr:col>9</xdr:col>
      <xdr:colOff>1219200</xdr:colOff>
      <xdr:row>71</xdr:row>
      <xdr:rowOff>295275</xdr:rowOff>
    </xdr:to>
    <xdr:pic>
      <xdr:nvPicPr>
        <xdr:cNvPr id="4" name="Picture 3"/>
        <xdr:cNvPicPr preferRelativeResize="1">
          <a:picLocks noChangeAspect="1"/>
        </xdr:cNvPicPr>
      </xdr:nvPicPr>
      <xdr:blipFill>
        <a:blip r:embed="rId1"/>
        <a:stretch>
          <a:fillRect/>
        </a:stretch>
      </xdr:blipFill>
      <xdr:spPr>
        <a:xfrm>
          <a:off x="8001000" y="11811000"/>
          <a:ext cx="1428750" cy="2952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2_01/012002000" TargetMode="External" /><Relationship Id="rId2" Type="http://schemas.openxmlformats.org/officeDocument/2006/relationships/hyperlink" Target="https://podminky.urs.cz/item/CS_URS_2022_01/013254000" TargetMode="Externa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3_02/113107322" TargetMode="External" /><Relationship Id="rId2" Type="http://schemas.openxmlformats.org/officeDocument/2006/relationships/hyperlink" Target="https://podminky.urs.cz/item/CS_URS_2023_02/113107343" TargetMode="External" /><Relationship Id="rId3" Type="http://schemas.openxmlformats.org/officeDocument/2006/relationships/hyperlink" Target="https://podminky.urs.cz/item/CS_URS_2023_02/113202111" TargetMode="External" /><Relationship Id="rId4" Type="http://schemas.openxmlformats.org/officeDocument/2006/relationships/hyperlink" Target="https://podminky.urs.cz/item/CS_URS_2023_02/121151103" TargetMode="External" /><Relationship Id="rId5" Type="http://schemas.openxmlformats.org/officeDocument/2006/relationships/hyperlink" Target="https://podminky.urs.cz/item/CS_URS_2023_02/131213701" TargetMode="External" /><Relationship Id="rId6" Type="http://schemas.openxmlformats.org/officeDocument/2006/relationships/hyperlink" Target="https://podminky.urs.cz/item/CS_URS_2023_02/131253102" TargetMode="External" /><Relationship Id="rId7" Type="http://schemas.openxmlformats.org/officeDocument/2006/relationships/hyperlink" Target="https://podminky.urs.cz/item/CS_URS_2023_02/132212131" TargetMode="External" /><Relationship Id="rId8" Type="http://schemas.openxmlformats.org/officeDocument/2006/relationships/hyperlink" Target="https://podminky.urs.cz/item/CS_URS_2023_02/151101301" TargetMode="External" /><Relationship Id="rId9" Type="http://schemas.openxmlformats.org/officeDocument/2006/relationships/hyperlink" Target="https://podminky.urs.cz/item/CS_URS_2023_02/151101311" TargetMode="External" /><Relationship Id="rId10" Type="http://schemas.openxmlformats.org/officeDocument/2006/relationships/hyperlink" Target="https://podminky.urs.cz/item/CS_URS_2023_02/151102201" TargetMode="External" /><Relationship Id="rId11" Type="http://schemas.openxmlformats.org/officeDocument/2006/relationships/hyperlink" Target="https://podminky.urs.cz/item/CS_URS_2023_02/151102211" TargetMode="External" /><Relationship Id="rId12" Type="http://schemas.openxmlformats.org/officeDocument/2006/relationships/hyperlink" Target="https://podminky.urs.cz/item/CS_URS_2023_02/162211311" TargetMode="External" /><Relationship Id="rId13" Type="http://schemas.openxmlformats.org/officeDocument/2006/relationships/hyperlink" Target="https://podminky.urs.cz/item/CS_URS_2023_02/171201221" TargetMode="External" /><Relationship Id="rId14" Type="http://schemas.openxmlformats.org/officeDocument/2006/relationships/hyperlink" Target="https://podminky.urs.cz/item/CS_URS_2023_02/171251201" TargetMode="External" /><Relationship Id="rId15" Type="http://schemas.openxmlformats.org/officeDocument/2006/relationships/hyperlink" Target="https://podminky.urs.cz/item/CS_URS_2023_02/224321112" TargetMode="External" /><Relationship Id="rId16" Type="http://schemas.openxmlformats.org/officeDocument/2006/relationships/hyperlink" Target="https://podminky.urs.cz/item/CS_URS_2023_02/282601112" TargetMode="External" /><Relationship Id="rId17" Type="http://schemas.openxmlformats.org/officeDocument/2006/relationships/hyperlink" Target="https://podminky.urs.cz/item/CS_URS_2023_02/283111112" TargetMode="External" /><Relationship Id="rId18" Type="http://schemas.openxmlformats.org/officeDocument/2006/relationships/hyperlink" Target="https://podminky.urs.cz/item/CS_URS_2023_02/317944321" TargetMode="External" /><Relationship Id="rId19" Type="http://schemas.openxmlformats.org/officeDocument/2006/relationships/hyperlink" Target="https://podminky.urs.cz/item/CS_URS_2023_02/919735113" TargetMode="External" /><Relationship Id="rId20" Type="http://schemas.openxmlformats.org/officeDocument/2006/relationships/hyperlink" Target="https://podminky.urs.cz/item/CS_URS_2023_02/949101111" TargetMode="External" /><Relationship Id="rId21" Type="http://schemas.openxmlformats.org/officeDocument/2006/relationships/hyperlink" Target="https://podminky.urs.cz/item/CS_URS_2023_02/962031133" TargetMode="External" /><Relationship Id="rId22" Type="http://schemas.openxmlformats.org/officeDocument/2006/relationships/hyperlink" Target="https://podminky.urs.cz/item/CS_URS_2023_02/962032432" TargetMode="External" /><Relationship Id="rId23" Type="http://schemas.openxmlformats.org/officeDocument/2006/relationships/hyperlink" Target="https://podminky.urs.cz/item/CS_URS_2023_02/962052211" TargetMode="External" /><Relationship Id="rId24" Type="http://schemas.openxmlformats.org/officeDocument/2006/relationships/hyperlink" Target="https://podminky.urs.cz/item/CS_URS_2023_02/965042141" TargetMode="External" /><Relationship Id="rId25" Type="http://schemas.openxmlformats.org/officeDocument/2006/relationships/hyperlink" Target="https://podminky.urs.cz/item/CS_URS_2023_02/965042241" TargetMode="External" /><Relationship Id="rId26" Type="http://schemas.openxmlformats.org/officeDocument/2006/relationships/hyperlink" Target="https://podminky.urs.cz/item/CS_URS_2023_02/965049112" TargetMode="External" /><Relationship Id="rId27" Type="http://schemas.openxmlformats.org/officeDocument/2006/relationships/hyperlink" Target="https://podminky.urs.cz/item/CS_URS_2023_02/965082933" TargetMode="External" /><Relationship Id="rId28" Type="http://schemas.openxmlformats.org/officeDocument/2006/relationships/hyperlink" Target="https://podminky.urs.cz/item/CS_URS_2023_02/966074241" TargetMode="External" /><Relationship Id="rId29" Type="http://schemas.openxmlformats.org/officeDocument/2006/relationships/hyperlink" Target="https://podminky.urs.cz/item/CS_URS_2023_02/966080105" TargetMode="External" /><Relationship Id="rId30" Type="http://schemas.openxmlformats.org/officeDocument/2006/relationships/hyperlink" Target="https://podminky.urs.cz/item/CS_URS_2023_02/968072455" TargetMode="External" /><Relationship Id="rId31" Type="http://schemas.openxmlformats.org/officeDocument/2006/relationships/hyperlink" Target="https://podminky.urs.cz/item/CS_URS_2023_02/968082017" TargetMode="External" /><Relationship Id="rId32" Type="http://schemas.openxmlformats.org/officeDocument/2006/relationships/hyperlink" Target="https://podminky.urs.cz/item/CS_URS_2023_02/971033431" TargetMode="External" /><Relationship Id="rId33" Type="http://schemas.openxmlformats.org/officeDocument/2006/relationships/hyperlink" Target="https://podminky.urs.cz/item/CS_URS_2023_02/971033441" TargetMode="External" /><Relationship Id="rId34" Type="http://schemas.openxmlformats.org/officeDocument/2006/relationships/hyperlink" Target="https://podminky.urs.cz/item/CS_URS_2023_02/971033641" TargetMode="External" /><Relationship Id="rId35" Type="http://schemas.openxmlformats.org/officeDocument/2006/relationships/hyperlink" Target="https://podminky.urs.cz/item/CS_URS_2023_02/974031142" TargetMode="External" /><Relationship Id="rId36" Type="http://schemas.openxmlformats.org/officeDocument/2006/relationships/hyperlink" Target="https://podminky.urs.cz/item/CS_URS_2023_02/977212112" TargetMode="External" /><Relationship Id="rId37" Type="http://schemas.openxmlformats.org/officeDocument/2006/relationships/hyperlink" Target="https://podminky.urs.cz/item/CS_URS_2023_02/977312112" TargetMode="External" /><Relationship Id="rId38" Type="http://schemas.openxmlformats.org/officeDocument/2006/relationships/hyperlink" Target="https://podminky.urs.cz/item/CS_URS_2023_02/997013151" TargetMode="External" /><Relationship Id="rId39" Type="http://schemas.openxmlformats.org/officeDocument/2006/relationships/hyperlink" Target="https://podminky.urs.cz/item/CS_URS_2023_02/997013501" TargetMode="External" /><Relationship Id="rId40" Type="http://schemas.openxmlformats.org/officeDocument/2006/relationships/hyperlink" Target="https://podminky.urs.cz/item/CS_URS_2023_02/997013509" TargetMode="External" /><Relationship Id="rId41" Type="http://schemas.openxmlformats.org/officeDocument/2006/relationships/hyperlink" Target="https://podminky.urs.cz/item/CS_URS_2023_02/997013607" TargetMode="External" /><Relationship Id="rId42" Type="http://schemas.openxmlformats.org/officeDocument/2006/relationships/hyperlink" Target="https://podminky.urs.cz/item/CS_URS_2023_02/997013609" TargetMode="External" /><Relationship Id="rId43" Type="http://schemas.openxmlformats.org/officeDocument/2006/relationships/hyperlink" Target="https://podminky.urs.cz/item/CS_URS_2023_02/997013631" TargetMode="External" /><Relationship Id="rId44" Type="http://schemas.openxmlformats.org/officeDocument/2006/relationships/hyperlink" Target="https://podminky.urs.cz/item/CS_URS_2023_02/997013645" TargetMode="External" /><Relationship Id="rId45" Type="http://schemas.openxmlformats.org/officeDocument/2006/relationships/hyperlink" Target="https://podminky.urs.cz/item/CS_URS_2023_02/997013812" TargetMode="External" /><Relationship Id="rId46" Type="http://schemas.openxmlformats.org/officeDocument/2006/relationships/hyperlink" Target="https://podminky.urs.cz/item/CS_URS_2023_02/997013813" TargetMode="External" /><Relationship Id="rId47" Type="http://schemas.openxmlformats.org/officeDocument/2006/relationships/hyperlink" Target="https://podminky.urs.cz/item/CS_URS_2023_02/997013814" TargetMode="External" /><Relationship Id="rId48" Type="http://schemas.openxmlformats.org/officeDocument/2006/relationships/hyperlink" Target="https://podminky.urs.cz/item/CS_URS_2023_02/998004011" TargetMode="External" /><Relationship Id="rId49" Type="http://schemas.openxmlformats.org/officeDocument/2006/relationships/hyperlink" Target="https://podminky.urs.cz/item/CS_URS_2023_02/998011001" TargetMode="External" /><Relationship Id="rId50" Type="http://schemas.openxmlformats.org/officeDocument/2006/relationships/hyperlink" Target="https://podminky.urs.cz/item/CS_URS_2023_02/711131811" TargetMode="External" /><Relationship Id="rId51" Type="http://schemas.openxmlformats.org/officeDocument/2006/relationships/hyperlink" Target="https://podminky.urs.cz/item/CS_URS_2023_02/713120823" TargetMode="External" /><Relationship Id="rId52" Type="http://schemas.openxmlformats.org/officeDocument/2006/relationships/hyperlink" Target="https://podminky.urs.cz/item/CS_URS_2023_02/721210812" TargetMode="External" /><Relationship Id="rId53" Type="http://schemas.openxmlformats.org/officeDocument/2006/relationships/hyperlink" Target="https://podminky.urs.cz/item/CS_URS_2023_02/721171808" TargetMode="External" /><Relationship Id="rId54" Type="http://schemas.openxmlformats.org/officeDocument/2006/relationships/hyperlink" Target="https://podminky.urs.cz/item/CS_URS_2023_02/721220801" TargetMode="External" /><Relationship Id="rId55" Type="http://schemas.openxmlformats.org/officeDocument/2006/relationships/hyperlink" Target="https://podminky.urs.cz/item/CS_URS_2023_02/722170801" TargetMode="External" /><Relationship Id="rId56" Type="http://schemas.openxmlformats.org/officeDocument/2006/relationships/hyperlink" Target="https://podminky.urs.cz/item/CS_URS_2023_02/725110811" TargetMode="External" /><Relationship Id="rId57" Type="http://schemas.openxmlformats.org/officeDocument/2006/relationships/hyperlink" Target="https://podminky.urs.cz/item/CS_URS_2023_02/725210821" TargetMode="External" /><Relationship Id="rId58" Type="http://schemas.openxmlformats.org/officeDocument/2006/relationships/hyperlink" Target="https://podminky.urs.cz/item/CS_URS_2023_02/725310823" TargetMode="External" /><Relationship Id="rId59" Type="http://schemas.openxmlformats.org/officeDocument/2006/relationships/hyperlink" Target="https://podminky.urs.cz/item/CS_URS_2023_02/725820802" TargetMode="External" /><Relationship Id="rId60" Type="http://schemas.openxmlformats.org/officeDocument/2006/relationships/hyperlink" Target="https://podminky.urs.cz/item/CS_URS_2023_02/725840850" TargetMode="External" /><Relationship Id="rId61" Type="http://schemas.openxmlformats.org/officeDocument/2006/relationships/hyperlink" Target="https://podminky.urs.cz/item/CS_URS_2023_02/763121811" TargetMode="External" /><Relationship Id="rId62" Type="http://schemas.openxmlformats.org/officeDocument/2006/relationships/hyperlink" Target="https://podminky.urs.cz/item/CS_URS_2023_02/763121812" TargetMode="External" /><Relationship Id="rId63" Type="http://schemas.openxmlformats.org/officeDocument/2006/relationships/hyperlink" Target="https://podminky.urs.cz/item/CS_URS_2023_02/763131821" TargetMode="External" /><Relationship Id="rId64" Type="http://schemas.openxmlformats.org/officeDocument/2006/relationships/hyperlink" Target="https://podminky.urs.cz/item/CS_URS_2023_02/763411811" TargetMode="External" /><Relationship Id="rId65" Type="http://schemas.openxmlformats.org/officeDocument/2006/relationships/hyperlink" Target="https://podminky.urs.cz/item/CS_URS_2023_02/763411821" TargetMode="External" /><Relationship Id="rId66" Type="http://schemas.openxmlformats.org/officeDocument/2006/relationships/hyperlink" Target="https://podminky.urs.cz/item/CS_URS_2023_02/763431801" TargetMode="External" /><Relationship Id="rId67" Type="http://schemas.openxmlformats.org/officeDocument/2006/relationships/hyperlink" Target="https://podminky.urs.cz/item/CS_URS_2023_02/763431871" TargetMode="External" /><Relationship Id="rId68" Type="http://schemas.openxmlformats.org/officeDocument/2006/relationships/hyperlink" Target="https://podminky.urs.cz/item/CS_URS_2023_02/766691914" TargetMode="External" /><Relationship Id="rId69" Type="http://schemas.openxmlformats.org/officeDocument/2006/relationships/hyperlink" Target="https://podminky.urs.cz/item/CS_URS_2023_02/766812840" TargetMode="External" /><Relationship Id="rId70" Type="http://schemas.openxmlformats.org/officeDocument/2006/relationships/hyperlink" Target="https://podminky.urs.cz/item/CS_URS_2023_02/767641800" TargetMode="External" /><Relationship Id="rId71" Type="http://schemas.openxmlformats.org/officeDocument/2006/relationships/hyperlink" Target="https://podminky.urs.cz/item/CS_URS_2023_02/767661811" TargetMode="External" /><Relationship Id="rId72" Type="http://schemas.openxmlformats.org/officeDocument/2006/relationships/hyperlink" Target="https://podminky.urs.cz/item/CS_URS_2023_02/771573810" TargetMode="External" /><Relationship Id="rId73" Type="http://schemas.openxmlformats.org/officeDocument/2006/relationships/hyperlink" Target="https://podminky.urs.cz/item/CS_URS_2023_02/776201811" TargetMode="External" /><Relationship Id="rId74" Type="http://schemas.openxmlformats.org/officeDocument/2006/relationships/hyperlink" Target="https://podminky.urs.cz/item/CS_URS_2023_02/776410811" TargetMode="External" /><Relationship Id="rId75" Type="http://schemas.openxmlformats.org/officeDocument/2006/relationships/hyperlink" Target="https://podminky.urs.cz/item/CS_URS_2023_02/781473810" TargetMode="External" /><Relationship Id="rId76"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3_02/162251101" TargetMode="External" /><Relationship Id="rId2" Type="http://schemas.openxmlformats.org/officeDocument/2006/relationships/hyperlink" Target="https://podminky.urs.cz/item/CS_URS_2023_02/167151101" TargetMode="External" /><Relationship Id="rId3" Type="http://schemas.openxmlformats.org/officeDocument/2006/relationships/hyperlink" Target="https://podminky.urs.cz/item/CS_URS_2023_02/174151101" TargetMode="External" /><Relationship Id="rId4" Type="http://schemas.openxmlformats.org/officeDocument/2006/relationships/hyperlink" Target="https://podminky.urs.cz/item/CS_URS_2023_02/175111101" TargetMode="External" /><Relationship Id="rId5" Type="http://schemas.openxmlformats.org/officeDocument/2006/relationships/hyperlink" Target="https://podminky.urs.cz/item/CS_URS_2023_02/181351003" TargetMode="External" /><Relationship Id="rId6" Type="http://schemas.openxmlformats.org/officeDocument/2006/relationships/hyperlink" Target="https://podminky.urs.cz/item/CS_URS_2023_02/181411131" TargetMode="External" /><Relationship Id="rId7" Type="http://schemas.openxmlformats.org/officeDocument/2006/relationships/hyperlink" Target="https://podminky.urs.cz/item/CS_URS_2023_02/273321411" TargetMode="External" /><Relationship Id="rId8" Type="http://schemas.openxmlformats.org/officeDocument/2006/relationships/hyperlink" Target="https://podminky.urs.cz/item/CS_URS_2023_02/273351121" TargetMode="External" /><Relationship Id="rId9" Type="http://schemas.openxmlformats.org/officeDocument/2006/relationships/hyperlink" Target="https://podminky.urs.cz/item/CS_URS_2023_02/273351122" TargetMode="External" /><Relationship Id="rId10" Type="http://schemas.openxmlformats.org/officeDocument/2006/relationships/hyperlink" Target="https://podminky.urs.cz/item/CS_URS_2023_02/273362021" TargetMode="External" /><Relationship Id="rId11" Type="http://schemas.openxmlformats.org/officeDocument/2006/relationships/hyperlink" Target="https://podminky.urs.cz/item/CS_URS_2023_02/274321411" TargetMode="External" /><Relationship Id="rId12" Type="http://schemas.openxmlformats.org/officeDocument/2006/relationships/hyperlink" Target="https://podminky.urs.cz/item/CS_URS_2023_02/274361821" TargetMode="External" /><Relationship Id="rId13" Type="http://schemas.openxmlformats.org/officeDocument/2006/relationships/hyperlink" Target="https://podminky.urs.cz/item/CS_URS_2023_02/279113142" TargetMode="External" /><Relationship Id="rId14" Type="http://schemas.openxmlformats.org/officeDocument/2006/relationships/hyperlink" Target="https://podminky.urs.cz/item/CS_URS_2023_02/279321348" TargetMode="External" /><Relationship Id="rId15" Type="http://schemas.openxmlformats.org/officeDocument/2006/relationships/hyperlink" Target="https://podminky.urs.cz/item/CS_URS_2023_02/279351121" TargetMode="External" /><Relationship Id="rId16" Type="http://schemas.openxmlformats.org/officeDocument/2006/relationships/hyperlink" Target="https://podminky.urs.cz/item/CS_URS_2023_02/279351122" TargetMode="External" /><Relationship Id="rId17" Type="http://schemas.openxmlformats.org/officeDocument/2006/relationships/hyperlink" Target="https://podminky.urs.cz/item/CS_URS_2023_02/279361821" TargetMode="External" /><Relationship Id="rId18" Type="http://schemas.openxmlformats.org/officeDocument/2006/relationships/hyperlink" Target="https://podminky.urs.cz/item/CS_URS_2023_02/311237161" TargetMode="External" /><Relationship Id="rId19" Type="http://schemas.openxmlformats.org/officeDocument/2006/relationships/hyperlink" Target="https://podminky.urs.cz/item/CS_URS_2023_02/317142442" TargetMode="External" /><Relationship Id="rId20" Type="http://schemas.openxmlformats.org/officeDocument/2006/relationships/hyperlink" Target="https://podminky.urs.cz/item/CS_URS_2023_02/317142446" TargetMode="External" /><Relationship Id="rId21" Type="http://schemas.openxmlformats.org/officeDocument/2006/relationships/hyperlink" Target="https://podminky.urs.cz/item/CS_URS_2023_02/340271045" TargetMode="External" /><Relationship Id="rId22" Type="http://schemas.openxmlformats.org/officeDocument/2006/relationships/hyperlink" Target="https://podminky.urs.cz/item/CS_URS_2023_02/342272225" TargetMode="External" /><Relationship Id="rId23" Type="http://schemas.openxmlformats.org/officeDocument/2006/relationships/hyperlink" Target="https://podminky.urs.cz/item/CS_URS_2023_02/342272245" TargetMode="External" /><Relationship Id="rId24" Type="http://schemas.openxmlformats.org/officeDocument/2006/relationships/hyperlink" Target="https://podminky.urs.cz/item/CS_URS_2023_02/346244821" TargetMode="External" /><Relationship Id="rId25" Type="http://schemas.openxmlformats.org/officeDocument/2006/relationships/hyperlink" Target="https://podminky.urs.cz/item/CS_URS_2023_02/413941133" TargetMode="External" /><Relationship Id="rId26" Type="http://schemas.openxmlformats.org/officeDocument/2006/relationships/hyperlink" Target="https://podminky.urs.cz/item/CS_URS_2023_02/451573111" TargetMode="External" /><Relationship Id="rId27" Type="http://schemas.openxmlformats.org/officeDocument/2006/relationships/hyperlink" Target="https://podminky.urs.cz/item/CS_URS_2023_02/599141111" TargetMode="External" /><Relationship Id="rId28" Type="http://schemas.openxmlformats.org/officeDocument/2006/relationships/hyperlink" Target="https://podminky.urs.cz/item/CS_URS_2023_02/561121112" TargetMode="External" /><Relationship Id="rId29" Type="http://schemas.openxmlformats.org/officeDocument/2006/relationships/hyperlink" Target="https://podminky.urs.cz/item/CS_URS_2023_02/564851111" TargetMode="External" /><Relationship Id="rId30" Type="http://schemas.openxmlformats.org/officeDocument/2006/relationships/hyperlink" Target="https://podminky.urs.cz/item/CS_URS_2023_02/574381111" TargetMode="External" /><Relationship Id="rId31" Type="http://schemas.openxmlformats.org/officeDocument/2006/relationships/hyperlink" Target="https://podminky.urs.cz/item/CS_URS_2023_02/577134211" TargetMode="External" /><Relationship Id="rId32" Type="http://schemas.openxmlformats.org/officeDocument/2006/relationships/hyperlink" Target="https://podminky.urs.cz/item/CS_URS_2023_02/577165132" TargetMode="External" /><Relationship Id="rId33" Type="http://schemas.openxmlformats.org/officeDocument/2006/relationships/hyperlink" Target="https://podminky.urs.cz/item/CS_URS_2023_02/612142001" TargetMode="External" /><Relationship Id="rId34" Type="http://schemas.openxmlformats.org/officeDocument/2006/relationships/hyperlink" Target="https://podminky.urs.cz/item/CS_URS_2023_02/612311131" TargetMode="External" /><Relationship Id="rId35" Type="http://schemas.openxmlformats.org/officeDocument/2006/relationships/hyperlink" Target="https://podminky.urs.cz/item/CS_URS_2023_02/621151001" TargetMode="External" /><Relationship Id="rId36" Type="http://schemas.openxmlformats.org/officeDocument/2006/relationships/hyperlink" Target="https://podminky.urs.cz/item/CS_URS_2023_02/621511002" TargetMode="External" /><Relationship Id="rId37" Type="http://schemas.openxmlformats.org/officeDocument/2006/relationships/hyperlink" Target="https://podminky.urs.cz/item/CS_URS_2023_02/622211031" TargetMode="External" /><Relationship Id="rId38" Type="http://schemas.openxmlformats.org/officeDocument/2006/relationships/hyperlink" Target="https://podminky.urs.cz/item/CS_URS_2023_02/622212001" TargetMode="External" /><Relationship Id="rId39" Type="http://schemas.openxmlformats.org/officeDocument/2006/relationships/hyperlink" Target="https://podminky.urs.cz/item/CS_URS_2023_02/622252001" TargetMode="External" /><Relationship Id="rId40" Type="http://schemas.openxmlformats.org/officeDocument/2006/relationships/hyperlink" Target="https://podminky.urs.cz/item/CS_URS_2023_02/612321111" TargetMode="External" /><Relationship Id="rId41" Type="http://schemas.openxmlformats.org/officeDocument/2006/relationships/hyperlink" Target="https://podminky.urs.cz/item/CS_URS_2023_02/631311112" TargetMode="External" /><Relationship Id="rId42" Type="http://schemas.openxmlformats.org/officeDocument/2006/relationships/hyperlink" Target="https://podminky.urs.cz/item/CS_URS_2023_02/631311115" TargetMode="External" /><Relationship Id="rId43" Type="http://schemas.openxmlformats.org/officeDocument/2006/relationships/hyperlink" Target="https://podminky.urs.cz/item/CS_URS_2023_02/631311122" TargetMode="External" /><Relationship Id="rId44" Type="http://schemas.openxmlformats.org/officeDocument/2006/relationships/hyperlink" Target="https://podminky.urs.cz/item/CS_URS_2023_02/631311125" TargetMode="External" /><Relationship Id="rId45" Type="http://schemas.openxmlformats.org/officeDocument/2006/relationships/hyperlink" Target="https://podminky.urs.cz/item/CS_URS_2023_02/631311135" TargetMode="External" /><Relationship Id="rId46" Type="http://schemas.openxmlformats.org/officeDocument/2006/relationships/hyperlink" Target="https://podminky.urs.cz/item/CS_URS_2023_02/631351101" TargetMode="External" /><Relationship Id="rId47" Type="http://schemas.openxmlformats.org/officeDocument/2006/relationships/hyperlink" Target="https://podminky.urs.cz/item/CS_URS_2023_02/631351102" TargetMode="External" /><Relationship Id="rId48" Type="http://schemas.openxmlformats.org/officeDocument/2006/relationships/hyperlink" Target="https://podminky.urs.cz/item/CS_URS_2023_02/631362021" TargetMode="External" /><Relationship Id="rId49" Type="http://schemas.openxmlformats.org/officeDocument/2006/relationships/hyperlink" Target="https://podminky.urs.cz/item/CS_URS_2023_02/632451214" TargetMode="External" /><Relationship Id="rId50" Type="http://schemas.openxmlformats.org/officeDocument/2006/relationships/hyperlink" Target="https://podminky.urs.cz/item/CS_URS_2023_02/634911114" TargetMode="External" /><Relationship Id="rId51" Type="http://schemas.openxmlformats.org/officeDocument/2006/relationships/hyperlink" Target="https://podminky.urs.cz/item/CS_URS_2023_02/642942111" TargetMode="External" /><Relationship Id="rId52" Type="http://schemas.openxmlformats.org/officeDocument/2006/relationships/hyperlink" Target="https://podminky.urs.cz/item/CS_URS_2023_02/916131213" TargetMode="External" /><Relationship Id="rId53" Type="http://schemas.openxmlformats.org/officeDocument/2006/relationships/hyperlink" Target="https://podminky.urs.cz/item/CS_URS_2023_02/952901111" TargetMode="External" /><Relationship Id="rId54" Type="http://schemas.openxmlformats.org/officeDocument/2006/relationships/hyperlink" Target="https://podminky.urs.cz/item/CS_URS_2023_02/953942841" TargetMode="External" /><Relationship Id="rId55" Type="http://schemas.openxmlformats.org/officeDocument/2006/relationships/hyperlink" Target="https://podminky.urs.cz/item/CS_URS_2023_02/953961214" TargetMode="External" /><Relationship Id="rId56" Type="http://schemas.openxmlformats.org/officeDocument/2006/relationships/hyperlink" Target="https://podminky.urs.cz/item/CS_URS_2023_02/953965133" TargetMode="External" /><Relationship Id="rId57" Type="http://schemas.openxmlformats.org/officeDocument/2006/relationships/hyperlink" Target="https://podminky.urs.cz/item/CS_URS_2023_02/997013501" TargetMode="External" /><Relationship Id="rId58" Type="http://schemas.openxmlformats.org/officeDocument/2006/relationships/hyperlink" Target="https://podminky.urs.cz/item/CS_URS_2023_02/997013509" TargetMode="External" /><Relationship Id="rId59" Type="http://schemas.openxmlformats.org/officeDocument/2006/relationships/hyperlink" Target="https://podminky.urs.cz/item/CS_URS_2023_02/998011001" TargetMode="External" /><Relationship Id="rId60" Type="http://schemas.openxmlformats.org/officeDocument/2006/relationships/hyperlink" Target="https://podminky.urs.cz/item/CS_URS_2023_02/711111002" TargetMode="External" /><Relationship Id="rId61" Type="http://schemas.openxmlformats.org/officeDocument/2006/relationships/hyperlink" Target="https://podminky.urs.cz/item/CS_URS_2023_02/711141559" TargetMode="External" /><Relationship Id="rId62" Type="http://schemas.openxmlformats.org/officeDocument/2006/relationships/hyperlink" Target="https://podminky.urs.cz/item/CS_URS_2023_02/711142559" TargetMode="External" /><Relationship Id="rId63" Type="http://schemas.openxmlformats.org/officeDocument/2006/relationships/hyperlink" Target="https://podminky.urs.cz/item/CS_URS_2023_02/998711101" TargetMode="External" /><Relationship Id="rId64" Type="http://schemas.openxmlformats.org/officeDocument/2006/relationships/hyperlink" Target="https://podminky.urs.cz/item/CS_URS_2023_02/713121111" TargetMode="External" /><Relationship Id="rId65" Type="http://schemas.openxmlformats.org/officeDocument/2006/relationships/hyperlink" Target="https://podminky.urs.cz/item/CS_URS_2023_02/713131145" TargetMode="External" /><Relationship Id="rId66" Type="http://schemas.openxmlformats.org/officeDocument/2006/relationships/hyperlink" Target="https://podminky.urs.cz/item/CS_URS_2023_02/998713101" TargetMode="External" /><Relationship Id="rId67" Type="http://schemas.openxmlformats.org/officeDocument/2006/relationships/hyperlink" Target="https://podminky.urs.cz/item/CS_URS_2023_02/751398022" TargetMode="External" /><Relationship Id="rId68" Type="http://schemas.openxmlformats.org/officeDocument/2006/relationships/hyperlink" Target="https://podminky.urs.cz/item/CS_URS_2023_02/998751101" TargetMode="External" /><Relationship Id="rId69" Type="http://schemas.openxmlformats.org/officeDocument/2006/relationships/hyperlink" Target="https://podminky.urs.cz/item/CS_URS_2023_02/762081410" TargetMode="External" /><Relationship Id="rId70" Type="http://schemas.openxmlformats.org/officeDocument/2006/relationships/hyperlink" Target="https://podminky.urs.cz/item/CS_URS_2023_02/762083122" TargetMode="External" /><Relationship Id="rId71" Type="http://schemas.openxmlformats.org/officeDocument/2006/relationships/hyperlink" Target="https://podminky.urs.cz/item/CS_URS_2023_02/762124210" TargetMode="External" /><Relationship Id="rId72" Type="http://schemas.openxmlformats.org/officeDocument/2006/relationships/hyperlink" Target="https://podminky.urs.cz/item/CS_URS_2023_02/762124220" TargetMode="External" /><Relationship Id="rId73" Type="http://schemas.openxmlformats.org/officeDocument/2006/relationships/hyperlink" Target="https://podminky.urs.cz/item/CS_URS_2023_02/762332531" TargetMode="External" /><Relationship Id="rId74" Type="http://schemas.openxmlformats.org/officeDocument/2006/relationships/hyperlink" Target="https://podminky.urs.cz/item/CS_URS_2023_02/762512261" TargetMode="External" /><Relationship Id="rId75" Type="http://schemas.openxmlformats.org/officeDocument/2006/relationships/hyperlink" Target="https://podminky.urs.cz/item/CS_URS_2023_02/762523104" TargetMode="External" /><Relationship Id="rId76" Type="http://schemas.openxmlformats.org/officeDocument/2006/relationships/hyperlink" Target="https://podminky.urs.cz/item/CS_URS_2023_02/762526510" TargetMode="External" /><Relationship Id="rId77" Type="http://schemas.openxmlformats.org/officeDocument/2006/relationships/hyperlink" Target="https://podminky.urs.cz/item/CS_URS_2023_02/998762101" TargetMode="External" /><Relationship Id="rId78" Type="http://schemas.openxmlformats.org/officeDocument/2006/relationships/hyperlink" Target="https://podminky.urs.cz/item/CS_URS_2023_02/763111316" TargetMode="External" /><Relationship Id="rId79" Type="http://schemas.openxmlformats.org/officeDocument/2006/relationships/hyperlink" Target="https://podminky.urs.cz/item/CS_URS_2023_02/763111717" TargetMode="External" /><Relationship Id="rId80" Type="http://schemas.openxmlformats.org/officeDocument/2006/relationships/hyperlink" Target="https://podminky.urs.cz/item/CS_URS_2023_02/763121411" TargetMode="External" /><Relationship Id="rId81" Type="http://schemas.openxmlformats.org/officeDocument/2006/relationships/hyperlink" Target="https://podminky.urs.cz/item/CS_URS_2023_02/763121712" TargetMode="External" /><Relationship Id="rId82" Type="http://schemas.openxmlformats.org/officeDocument/2006/relationships/hyperlink" Target="https://podminky.urs.cz/item/CS_URS_2023_02/763131411" TargetMode="External" /><Relationship Id="rId83" Type="http://schemas.openxmlformats.org/officeDocument/2006/relationships/hyperlink" Target="https://podminky.urs.cz/item/CS_URS_2023_02/763131495" TargetMode="External" /><Relationship Id="rId84" Type="http://schemas.openxmlformats.org/officeDocument/2006/relationships/hyperlink" Target="https://podminky.urs.cz/item/CS_URS_2023_02/763131714" TargetMode="External" /><Relationship Id="rId85" Type="http://schemas.openxmlformats.org/officeDocument/2006/relationships/hyperlink" Target="https://podminky.urs.cz/item/CS_URS_2023_02/763131765" TargetMode="External" /><Relationship Id="rId86" Type="http://schemas.openxmlformats.org/officeDocument/2006/relationships/hyperlink" Target="https://podminky.urs.cz/item/CS_URS_2023_02/763172351" TargetMode="External" /><Relationship Id="rId87" Type="http://schemas.openxmlformats.org/officeDocument/2006/relationships/hyperlink" Target="https://podminky.urs.cz/item/CS_URS_2023_02/763172353" TargetMode="External" /><Relationship Id="rId88" Type="http://schemas.openxmlformats.org/officeDocument/2006/relationships/hyperlink" Target="https://podminky.urs.cz/item/CS_URS_2023_02/763181311" TargetMode="External" /><Relationship Id="rId89" Type="http://schemas.openxmlformats.org/officeDocument/2006/relationships/hyperlink" Target="https://podminky.urs.cz/item/CS_URS_2023_02/763431001" TargetMode="External" /><Relationship Id="rId90" Type="http://schemas.openxmlformats.org/officeDocument/2006/relationships/hyperlink" Target="https://podminky.urs.cz/item/CS_URS_2023_02/763431041" TargetMode="External" /><Relationship Id="rId91" Type="http://schemas.openxmlformats.org/officeDocument/2006/relationships/hyperlink" Target="https://podminky.urs.cz/item/CS_URS_2023_02/763431701" TargetMode="External" /><Relationship Id="rId92" Type="http://schemas.openxmlformats.org/officeDocument/2006/relationships/hyperlink" Target="https://podminky.urs.cz/item/CS_URS_2023_02/998763301" TargetMode="External" /><Relationship Id="rId93" Type="http://schemas.openxmlformats.org/officeDocument/2006/relationships/hyperlink" Target="https://podminky.urs.cz/item/CS_URS_2023_02/764216604" TargetMode="External" /><Relationship Id="rId94" Type="http://schemas.openxmlformats.org/officeDocument/2006/relationships/hyperlink" Target="https://podminky.urs.cz/item/CS_URS_2023_02/998764101" TargetMode="External" /><Relationship Id="rId95" Type="http://schemas.openxmlformats.org/officeDocument/2006/relationships/hyperlink" Target="https://podminky.urs.cz/item/CS_URS_2023_02/766414222" TargetMode="External" /><Relationship Id="rId96" Type="http://schemas.openxmlformats.org/officeDocument/2006/relationships/hyperlink" Target="https://podminky.urs.cz/item/CS_URS_2023_02/766414233" TargetMode="External" /><Relationship Id="rId97" Type="http://schemas.openxmlformats.org/officeDocument/2006/relationships/hyperlink" Target="https://podminky.urs.cz/item/CS_URS_2023_02/766417211" TargetMode="External" /><Relationship Id="rId98" Type="http://schemas.openxmlformats.org/officeDocument/2006/relationships/hyperlink" Target="https://podminky.urs.cz/item/CS_URS_2023_02/766660001" TargetMode="External" /><Relationship Id="rId99" Type="http://schemas.openxmlformats.org/officeDocument/2006/relationships/hyperlink" Target="https://podminky.urs.cz/item/CS_URS_2023_02/766660201" TargetMode="External" /><Relationship Id="rId100" Type="http://schemas.openxmlformats.org/officeDocument/2006/relationships/hyperlink" Target="https://podminky.urs.cz/item/CS_URS_2023_02/766660312" TargetMode="External" /><Relationship Id="rId101" Type="http://schemas.openxmlformats.org/officeDocument/2006/relationships/hyperlink" Target="https://podminky.urs.cz/item/CS_URS_2023_02/766682111" TargetMode="External" /><Relationship Id="rId102" Type="http://schemas.openxmlformats.org/officeDocument/2006/relationships/hyperlink" Target="https://podminky.urs.cz/item/CS_URS_2023_02/998766101" TargetMode="External" /><Relationship Id="rId103" Type="http://schemas.openxmlformats.org/officeDocument/2006/relationships/hyperlink" Target="https://podminky.urs.cz/item/CS_URS_2023_02/767163121" TargetMode="External" /><Relationship Id="rId104" Type="http://schemas.openxmlformats.org/officeDocument/2006/relationships/hyperlink" Target="https://podminky.urs.cz/item/CS_URS_2023_02/767896120" TargetMode="External" /><Relationship Id="rId105" Type="http://schemas.openxmlformats.org/officeDocument/2006/relationships/hyperlink" Target="https://podminky.urs.cz/item/CS_URS_2023_02/767995112" TargetMode="External" /><Relationship Id="rId106" Type="http://schemas.openxmlformats.org/officeDocument/2006/relationships/hyperlink" Target="https://podminky.urs.cz/item/CS_URS_2023_02/998767101" TargetMode="External" /><Relationship Id="rId107" Type="http://schemas.openxmlformats.org/officeDocument/2006/relationships/hyperlink" Target="https://podminky.urs.cz/item/CS_URS_2023_02/771111011" TargetMode="External" /><Relationship Id="rId108" Type="http://schemas.openxmlformats.org/officeDocument/2006/relationships/hyperlink" Target="https://podminky.urs.cz/item/CS_URS_2023_02/771121011" TargetMode="External" /><Relationship Id="rId109" Type="http://schemas.openxmlformats.org/officeDocument/2006/relationships/hyperlink" Target="https://podminky.urs.cz/item/CS_URS_2023_02/771151012" TargetMode="External" /><Relationship Id="rId110" Type="http://schemas.openxmlformats.org/officeDocument/2006/relationships/hyperlink" Target="https://podminky.urs.cz/item/CS_URS_2023_02/771474113" TargetMode="External" /><Relationship Id="rId111" Type="http://schemas.openxmlformats.org/officeDocument/2006/relationships/hyperlink" Target="https://podminky.urs.cz/item/CS_URS_2023_02/771574433" TargetMode="External" /><Relationship Id="rId112" Type="http://schemas.openxmlformats.org/officeDocument/2006/relationships/hyperlink" Target="https://podminky.urs.cz/item/CS_URS_2023_02/771574436" TargetMode="External" /><Relationship Id="rId113" Type="http://schemas.openxmlformats.org/officeDocument/2006/relationships/hyperlink" Target="https://podminky.urs.cz/item/CS_URS_2023_02/771584412" TargetMode="External" /><Relationship Id="rId114" Type="http://schemas.openxmlformats.org/officeDocument/2006/relationships/hyperlink" Target="https://podminky.urs.cz/item/CS_URS_2023_02/771591112" TargetMode="External" /><Relationship Id="rId115" Type="http://schemas.openxmlformats.org/officeDocument/2006/relationships/hyperlink" Target="https://podminky.urs.cz/item/CS_URS_2023_02/771591115" TargetMode="External" /><Relationship Id="rId116" Type="http://schemas.openxmlformats.org/officeDocument/2006/relationships/hyperlink" Target="https://podminky.urs.cz/item/CS_URS_2023_02/771591116" TargetMode="External" /><Relationship Id="rId117" Type="http://schemas.openxmlformats.org/officeDocument/2006/relationships/hyperlink" Target="https://podminky.urs.cz/item/CS_URS_2023_02/771591241" TargetMode="External" /><Relationship Id="rId118" Type="http://schemas.openxmlformats.org/officeDocument/2006/relationships/hyperlink" Target="https://podminky.urs.cz/item/CS_URS_2023_02/771591242" TargetMode="External" /><Relationship Id="rId119" Type="http://schemas.openxmlformats.org/officeDocument/2006/relationships/hyperlink" Target="https://podminky.urs.cz/item/CS_URS_2023_02/771591251" TargetMode="External" /><Relationship Id="rId120" Type="http://schemas.openxmlformats.org/officeDocument/2006/relationships/hyperlink" Target="https://podminky.urs.cz/item/CS_URS_2023_02/771591264" TargetMode="External" /><Relationship Id="rId121" Type="http://schemas.openxmlformats.org/officeDocument/2006/relationships/hyperlink" Target="https://podminky.urs.cz/item/CS_URS_2023_02/771592011" TargetMode="External" /><Relationship Id="rId122" Type="http://schemas.openxmlformats.org/officeDocument/2006/relationships/hyperlink" Target="https://podminky.urs.cz/item/CS_URS_2023_02/998771101" TargetMode="External" /><Relationship Id="rId123" Type="http://schemas.openxmlformats.org/officeDocument/2006/relationships/hyperlink" Target="https://podminky.urs.cz/item/CS_URS_2023_02/775429121" TargetMode="External" /><Relationship Id="rId124" Type="http://schemas.openxmlformats.org/officeDocument/2006/relationships/hyperlink" Target="https://podminky.urs.cz/item/CS_URS_2023_02/998775101" TargetMode="External" /><Relationship Id="rId125" Type="http://schemas.openxmlformats.org/officeDocument/2006/relationships/hyperlink" Target="https://podminky.urs.cz/item/CS_URS_2023_02/776111311" TargetMode="External" /><Relationship Id="rId126" Type="http://schemas.openxmlformats.org/officeDocument/2006/relationships/hyperlink" Target="https://podminky.urs.cz/item/CS_URS_2023_02/776121321" TargetMode="External" /><Relationship Id="rId127" Type="http://schemas.openxmlformats.org/officeDocument/2006/relationships/hyperlink" Target="https://podminky.urs.cz/item/CS_URS_2023_02/776141112" TargetMode="External" /><Relationship Id="rId128" Type="http://schemas.openxmlformats.org/officeDocument/2006/relationships/hyperlink" Target="https://podminky.urs.cz/item/CS_URS_2023_02/776221111" TargetMode="External" /><Relationship Id="rId129" Type="http://schemas.openxmlformats.org/officeDocument/2006/relationships/hyperlink" Target="https://podminky.urs.cz/item/CS_URS_2023_02/776411112" TargetMode="External" /><Relationship Id="rId130" Type="http://schemas.openxmlformats.org/officeDocument/2006/relationships/hyperlink" Target="https://podminky.urs.cz/item/CS_URS_2023_02/998776101" TargetMode="External" /><Relationship Id="rId131" Type="http://schemas.openxmlformats.org/officeDocument/2006/relationships/hyperlink" Target="https://podminky.urs.cz/item/CS_URS_2023_02/781_R91" TargetMode="External" /><Relationship Id="rId132" Type="http://schemas.openxmlformats.org/officeDocument/2006/relationships/hyperlink" Target="https://podminky.urs.cz/item/CS_URS_2023_02/781111011" TargetMode="External" /><Relationship Id="rId133" Type="http://schemas.openxmlformats.org/officeDocument/2006/relationships/hyperlink" Target="https://podminky.urs.cz/item/CS_URS_2023_02/781131112" TargetMode="External" /><Relationship Id="rId134" Type="http://schemas.openxmlformats.org/officeDocument/2006/relationships/hyperlink" Target="https://podminky.urs.cz/item/CS_URS_2023_02/781131232" TargetMode="External" /><Relationship Id="rId135" Type="http://schemas.openxmlformats.org/officeDocument/2006/relationships/hyperlink" Target="https://podminky.urs.cz/item/CS_URS_2023_02/781474112" TargetMode="External" /><Relationship Id="rId136" Type="http://schemas.openxmlformats.org/officeDocument/2006/relationships/hyperlink" Target="https://podminky.urs.cz/item/CS_URS_2023_02/781474153" TargetMode="External" /><Relationship Id="rId137" Type="http://schemas.openxmlformats.org/officeDocument/2006/relationships/hyperlink" Target="https://podminky.urs.cz/item/CS_URS_2023_02/781474154" TargetMode="External" /><Relationship Id="rId138" Type="http://schemas.openxmlformats.org/officeDocument/2006/relationships/hyperlink" Target="https://podminky.urs.cz/item/CS_URS_2023_02/781484116" TargetMode="External" /><Relationship Id="rId139" Type="http://schemas.openxmlformats.org/officeDocument/2006/relationships/hyperlink" Target="https://podminky.urs.cz/item/CS_URS_2023_02/781491012" TargetMode="External" /><Relationship Id="rId140" Type="http://schemas.openxmlformats.org/officeDocument/2006/relationships/hyperlink" Target="https://podminky.urs.cz/item/CS_URS_2023_02/781495115" TargetMode="External" /><Relationship Id="rId141" Type="http://schemas.openxmlformats.org/officeDocument/2006/relationships/hyperlink" Target="https://podminky.urs.cz/item/CS_URS_2023_02/781495141" TargetMode="External" /><Relationship Id="rId142" Type="http://schemas.openxmlformats.org/officeDocument/2006/relationships/hyperlink" Target="https://podminky.urs.cz/item/CS_URS_2023_02/781495142" TargetMode="External" /><Relationship Id="rId143" Type="http://schemas.openxmlformats.org/officeDocument/2006/relationships/hyperlink" Target="https://podminky.urs.cz/item/CS_URS_2023_02/781495143" TargetMode="External" /><Relationship Id="rId144" Type="http://schemas.openxmlformats.org/officeDocument/2006/relationships/hyperlink" Target="https://podminky.urs.cz/item/CS_URS_2023_02/781495211" TargetMode="External" /><Relationship Id="rId145" Type="http://schemas.openxmlformats.org/officeDocument/2006/relationships/hyperlink" Target="https://podminky.urs.cz/item/CS_URS_2023_02/998781101" TargetMode="External" /><Relationship Id="rId146" Type="http://schemas.openxmlformats.org/officeDocument/2006/relationships/hyperlink" Target="https://podminky.urs.cz/item/CS_URS_2023_02/782131111" TargetMode="External" /><Relationship Id="rId147" Type="http://schemas.openxmlformats.org/officeDocument/2006/relationships/hyperlink" Target="https://podminky.urs.cz/item/CS_URS_2023_02/998782101" TargetMode="External" /><Relationship Id="rId148" Type="http://schemas.openxmlformats.org/officeDocument/2006/relationships/hyperlink" Target="https://podminky.urs.cz/item/CS_URS_2023_02/783218111" TargetMode="External" /><Relationship Id="rId149" Type="http://schemas.openxmlformats.org/officeDocument/2006/relationships/hyperlink" Target="https://podminky.urs.cz/item/CS_URS_2023_02/783314201" TargetMode="External" /><Relationship Id="rId150" Type="http://schemas.openxmlformats.org/officeDocument/2006/relationships/hyperlink" Target="https://podminky.urs.cz/item/CS_URS_2023_02/783315101" TargetMode="External" /><Relationship Id="rId151" Type="http://schemas.openxmlformats.org/officeDocument/2006/relationships/hyperlink" Target="https://podminky.urs.cz/item/CS_URS_2023_02/783317101" TargetMode="External" /><Relationship Id="rId152" Type="http://schemas.openxmlformats.org/officeDocument/2006/relationships/hyperlink" Target="https://podminky.urs.cz/item/CS_URS_2023_02/783901453" TargetMode="External" /><Relationship Id="rId153" Type="http://schemas.openxmlformats.org/officeDocument/2006/relationships/hyperlink" Target="https://podminky.urs.cz/item/CS_URS_2023_02/783913151" TargetMode="External" /><Relationship Id="rId154" Type="http://schemas.openxmlformats.org/officeDocument/2006/relationships/hyperlink" Target="https://podminky.urs.cz/item/CS_URS_2023_02/783917151" TargetMode="External" /><Relationship Id="rId155" Type="http://schemas.openxmlformats.org/officeDocument/2006/relationships/hyperlink" Target="https://podminky.urs.cz/item/CS_URS_2023_02/784111001" TargetMode="External" /><Relationship Id="rId156" Type="http://schemas.openxmlformats.org/officeDocument/2006/relationships/hyperlink" Target="https://podminky.urs.cz/item/CS_URS_2023_02/784121001" TargetMode="External" /><Relationship Id="rId157" Type="http://schemas.openxmlformats.org/officeDocument/2006/relationships/hyperlink" Target="https://podminky.urs.cz/item/CS_URS_2023_02/784211165" TargetMode="External" /><Relationship Id="rId158" Type="http://schemas.openxmlformats.org/officeDocument/2006/relationships/hyperlink" Target="https://podminky.urs.cz/item/CS_URS_2023_02/784211101" TargetMode="External" /><Relationship Id="rId159" Type="http://schemas.openxmlformats.org/officeDocument/2006/relationships/hyperlink" Target="https://podminky.urs.cz/item/CS_URS_2023_02/784221155" TargetMode="External" /><Relationship Id="rId160" Type="http://schemas.openxmlformats.org/officeDocument/2006/relationships/hyperlink" Target="https://podminky.urs.cz/item/CS_URS_2023_02/784221101" TargetMode="External" /><Relationship Id="rId16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317944321" TargetMode="External" /><Relationship Id="rId2" Type="http://schemas.openxmlformats.org/officeDocument/2006/relationships/hyperlink" Target="https://podminky.urs.cz/item/CS_URS_2023_02/919735111" TargetMode="External" /><Relationship Id="rId3" Type="http://schemas.openxmlformats.org/officeDocument/2006/relationships/hyperlink" Target="https://podminky.urs.cz/item/CS_URS_2023_02/949101111" TargetMode="External" /><Relationship Id="rId4" Type="http://schemas.openxmlformats.org/officeDocument/2006/relationships/hyperlink" Target="https://podminky.urs.cz/item/CS_URS_2023_02/962031133" TargetMode="External" /><Relationship Id="rId5" Type="http://schemas.openxmlformats.org/officeDocument/2006/relationships/hyperlink" Target="https://podminky.urs.cz/item/CS_URS_2023_02/962032432" TargetMode="External" /><Relationship Id="rId6" Type="http://schemas.openxmlformats.org/officeDocument/2006/relationships/hyperlink" Target="https://podminky.urs.cz/item/CS_URS_2023_02/965042131" TargetMode="External" /><Relationship Id="rId7" Type="http://schemas.openxmlformats.org/officeDocument/2006/relationships/hyperlink" Target="https://podminky.urs.cz/item/CS_URS_2023_02/965042241" TargetMode="External" /><Relationship Id="rId8" Type="http://schemas.openxmlformats.org/officeDocument/2006/relationships/hyperlink" Target="https://podminky.urs.cz/item/CS_URS_2023_02/965046111" TargetMode="External" /><Relationship Id="rId9" Type="http://schemas.openxmlformats.org/officeDocument/2006/relationships/hyperlink" Target="https://podminky.urs.cz/item/CS_URS_2023_02/965049112" TargetMode="External" /><Relationship Id="rId10" Type="http://schemas.openxmlformats.org/officeDocument/2006/relationships/hyperlink" Target="https://podminky.urs.cz/item/CS_URS_2023_02/968072455" TargetMode="External" /><Relationship Id="rId11" Type="http://schemas.openxmlformats.org/officeDocument/2006/relationships/hyperlink" Target="https://podminky.urs.cz/item/CS_URS_2023_02/971033431" TargetMode="External" /><Relationship Id="rId12" Type="http://schemas.openxmlformats.org/officeDocument/2006/relationships/hyperlink" Target="https://podminky.urs.cz/item/CS_URS_2023_02/971033441" TargetMode="External" /><Relationship Id="rId13" Type="http://schemas.openxmlformats.org/officeDocument/2006/relationships/hyperlink" Target="https://podminky.urs.cz/item/CS_URS_2023_02/971033461" TargetMode="External" /><Relationship Id="rId14" Type="http://schemas.openxmlformats.org/officeDocument/2006/relationships/hyperlink" Target="https://podminky.urs.cz/item/CS_URS_2023_02/971033641" TargetMode="External" /><Relationship Id="rId15" Type="http://schemas.openxmlformats.org/officeDocument/2006/relationships/hyperlink" Target="https://podminky.urs.cz/item/CS_URS_2023_02/974031142" TargetMode="External" /><Relationship Id="rId16" Type="http://schemas.openxmlformats.org/officeDocument/2006/relationships/hyperlink" Target="https://podminky.urs.cz/item/CS_URS_2023_02/997013151" TargetMode="External" /><Relationship Id="rId17" Type="http://schemas.openxmlformats.org/officeDocument/2006/relationships/hyperlink" Target="https://podminky.urs.cz/item/CS_URS_2023_02/997013501" TargetMode="External" /><Relationship Id="rId18" Type="http://schemas.openxmlformats.org/officeDocument/2006/relationships/hyperlink" Target="https://podminky.urs.cz/item/CS_URS_2023_02/997013509" TargetMode="External" /><Relationship Id="rId19" Type="http://schemas.openxmlformats.org/officeDocument/2006/relationships/hyperlink" Target="https://podminky.urs.cz/item/CS_URS_2023_02/997013607" TargetMode="External" /><Relationship Id="rId20" Type="http://schemas.openxmlformats.org/officeDocument/2006/relationships/hyperlink" Target="https://podminky.urs.cz/item/CS_URS_2023_02/997013609" TargetMode="External" /><Relationship Id="rId21" Type="http://schemas.openxmlformats.org/officeDocument/2006/relationships/hyperlink" Target="https://podminky.urs.cz/item/CS_URS_2023_02/997013631" TargetMode="External" /><Relationship Id="rId22" Type="http://schemas.openxmlformats.org/officeDocument/2006/relationships/hyperlink" Target="https://podminky.urs.cz/item/CS_URS_2023_02/997013645" TargetMode="External" /><Relationship Id="rId23" Type="http://schemas.openxmlformats.org/officeDocument/2006/relationships/hyperlink" Target="https://podminky.urs.cz/item/CS_URS_2023_02/997013812" TargetMode="External" /><Relationship Id="rId24" Type="http://schemas.openxmlformats.org/officeDocument/2006/relationships/hyperlink" Target="https://podminky.urs.cz/item/CS_URS_2023_02/998011001" TargetMode="External" /><Relationship Id="rId25" Type="http://schemas.openxmlformats.org/officeDocument/2006/relationships/hyperlink" Target="https://podminky.urs.cz/item/CS_URS_2023_02/711131811" TargetMode="External" /><Relationship Id="rId26" Type="http://schemas.openxmlformats.org/officeDocument/2006/relationships/hyperlink" Target="https://podminky.urs.cz/item/CS_URS_2023_02/713110841" TargetMode="External" /><Relationship Id="rId27" Type="http://schemas.openxmlformats.org/officeDocument/2006/relationships/hyperlink" Target="https://podminky.urs.cz/item/CS_URS_2023_02/713120821" TargetMode="External" /><Relationship Id="rId28" Type="http://schemas.openxmlformats.org/officeDocument/2006/relationships/hyperlink" Target="https://podminky.urs.cz/item/CS_URS_2023_02/721210812" TargetMode="External" /><Relationship Id="rId29" Type="http://schemas.openxmlformats.org/officeDocument/2006/relationships/hyperlink" Target="https://podminky.urs.cz/item/CS_URS_2023_02/721171808" TargetMode="External" /><Relationship Id="rId30" Type="http://schemas.openxmlformats.org/officeDocument/2006/relationships/hyperlink" Target="https://podminky.urs.cz/item/CS_URS_2023_02/721220801" TargetMode="External" /><Relationship Id="rId31" Type="http://schemas.openxmlformats.org/officeDocument/2006/relationships/hyperlink" Target="https://podminky.urs.cz/item/CS_URS_2023_02/722170801" TargetMode="External" /><Relationship Id="rId32" Type="http://schemas.openxmlformats.org/officeDocument/2006/relationships/hyperlink" Target="https://podminky.urs.cz/item/CS_URS_2023_02/725110811" TargetMode="External" /><Relationship Id="rId33" Type="http://schemas.openxmlformats.org/officeDocument/2006/relationships/hyperlink" Target="https://podminky.urs.cz/item/CS_URS_2023_02/725122817" TargetMode="External" /><Relationship Id="rId34" Type="http://schemas.openxmlformats.org/officeDocument/2006/relationships/hyperlink" Target="https://podminky.urs.cz/item/CS_URS_2023_02/725210821" TargetMode="External" /><Relationship Id="rId35" Type="http://schemas.openxmlformats.org/officeDocument/2006/relationships/hyperlink" Target="https://podminky.urs.cz/item/CS_URS_2023_02/725240812" TargetMode="External" /><Relationship Id="rId36" Type="http://schemas.openxmlformats.org/officeDocument/2006/relationships/hyperlink" Target="https://podminky.urs.cz/item/CS_URS_2023_02/725320822" TargetMode="External" /><Relationship Id="rId37" Type="http://schemas.openxmlformats.org/officeDocument/2006/relationships/hyperlink" Target="https://podminky.urs.cz/item/CS_URS_2023_02/725820802" TargetMode="External" /><Relationship Id="rId38" Type="http://schemas.openxmlformats.org/officeDocument/2006/relationships/hyperlink" Target="https://podminky.urs.cz/item/CS_URS_2023_02/725840850" TargetMode="External" /><Relationship Id="rId39" Type="http://schemas.openxmlformats.org/officeDocument/2006/relationships/hyperlink" Target="https://podminky.urs.cz/item/CS_URS_2023_02/763121811" TargetMode="External" /><Relationship Id="rId40" Type="http://schemas.openxmlformats.org/officeDocument/2006/relationships/hyperlink" Target="https://podminky.urs.cz/item/CS_URS_2023_02/763121812" TargetMode="External" /><Relationship Id="rId41" Type="http://schemas.openxmlformats.org/officeDocument/2006/relationships/hyperlink" Target="https://podminky.urs.cz/item/CS_URS_2023_02/763131821" TargetMode="External" /><Relationship Id="rId42" Type="http://schemas.openxmlformats.org/officeDocument/2006/relationships/hyperlink" Target="https://podminky.urs.cz/item/CS_URS_2023_02/763411811" TargetMode="External" /><Relationship Id="rId43" Type="http://schemas.openxmlformats.org/officeDocument/2006/relationships/hyperlink" Target="https://podminky.urs.cz/item/CS_URS_2023_02/763411821" TargetMode="External" /><Relationship Id="rId44" Type="http://schemas.openxmlformats.org/officeDocument/2006/relationships/hyperlink" Target="https://podminky.urs.cz/item/CS_URS_2023_02/763431801" TargetMode="External" /><Relationship Id="rId45" Type="http://schemas.openxmlformats.org/officeDocument/2006/relationships/hyperlink" Target="https://podminky.urs.cz/item/CS_URS_2023_02/763431871" TargetMode="External" /><Relationship Id="rId46" Type="http://schemas.openxmlformats.org/officeDocument/2006/relationships/hyperlink" Target="https://podminky.urs.cz/item/CS_URS_2023_02/766691914" TargetMode="External" /><Relationship Id="rId47" Type="http://schemas.openxmlformats.org/officeDocument/2006/relationships/hyperlink" Target="https://podminky.urs.cz/item/CS_URS_2023_02/766812840" TargetMode="External" /><Relationship Id="rId48" Type="http://schemas.openxmlformats.org/officeDocument/2006/relationships/hyperlink" Target="https://podminky.urs.cz/item/CS_URS_2023_02/771473810" TargetMode="External" /><Relationship Id="rId49" Type="http://schemas.openxmlformats.org/officeDocument/2006/relationships/hyperlink" Target="https://podminky.urs.cz/item/CS_URS_2023_02/771573810" TargetMode="External" /><Relationship Id="rId50" Type="http://schemas.openxmlformats.org/officeDocument/2006/relationships/hyperlink" Target="https://podminky.urs.cz/item/CS_URS_2023_02/776201811" TargetMode="External" /><Relationship Id="rId51" Type="http://schemas.openxmlformats.org/officeDocument/2006/relationships/hyperlink" Target="https://podminky.urs.cz/item/CS_URS_2023_02/776410811" TargetMode="External" /><Relationship Id="rId52" Type="http://schemas.openxmlformats.org/officeDocument/2006/relationships/hyperlink" Target="https://podminky.urs.cz/item/CS_URS_2023_02/781473810" TargetMode="External" /><Relationship Id="rId53" Type="http://schemas.openxmlformats.org/officeDocument/2006/relationships/hyperlink" Target="https://podminky.urs.cz/item/CS_URS_2023_02/783906851" TargetMode="External" /><Relationship Id="rId54"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hyperlink" Target="https://podminky.urs.cz/item/CS_URS_2022_01/012002000" TargetMode="External" /><Relationship Id="rId2" Type="http://schemas.openxmlformats.org/officeDocument/2006/relationships/hyperlink" Target="https://podminky.urs.cz/item/CS_URS_2022_01/013254000" TargetMode="External" /><Relationship Id="rId3"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2/133112811" TargetMode="External" /><Relationship Id="rId2" Type="http://schemas.openxmlformats.org/officeDocument/2006/relationships/hyperlink" Target="https://podminky.urs.cz/item/CS_URS_2023_02/162351103" TargetMode="External" /><Relationship Id="rId3" Type="http://schemas.openxmlformats.org/officeDocument/2006/relationships/hyperlink" Target="https://podminky.urs.cz/item/CS_URS_2023_02/181911101" TargetMode="External" /><Relationship Id="rId4" Type="http://schemas.openxmlformats.org/officeDocument/2006/relationships/hyperlink" Target="https://podminky.urs.cz/item/CS_URS_2023_02/275313711" TargetMode="External" /><Relationship Id="rId5" Type="http://schemas.openxmlformats.org/officeDocument/2006/relationships/hyperlink" Target="https://podminky.urs.cz/item/CS_URS_2023_02/275351121" TargetMode="External" /><Relationship Id="rId6" Type="http://schemas.openxmlformats.org/officeDocument/2006/relationships/hyperlink" Target="https://podminky.urs.cz/item/CS_URS_2023_02/275351122" TargetMode="External" /><Relationship Id="rId7" Type="http://schemas.openxmlformats.org/officeDocument/2006/relationships/hyperlink" Target="https://podminky.urs.cz/item/CS_URS_2023_02/310271025" TargetMode="External" /><Relationship Id="rId8" Type="http://schemas.openxmlformats.org/officeDocument/2006/relationships/hyperlink" Target="https://podminky.urs.cz/item/CS_URS_2023_02/317142442" TargetMode="External" /><Relationship Id="rId9" Type="http://schemas.openxmlformats.org/officeDocument/2006/relationships/hyperlink" Target="https://podminky.urs.cz/item/CS_URS_2023_02/342272205" TargetMode="External" /><Relationship Id="rId10" Type="http://schemas.openxmlformats.org/officeDocument/2006/relationships/hyperlink" Target="https://podminky.urs.cz/item/CS_URS_2023_02/342272225" TargetMode="External" /><Relationship Id="rId11" Type="http://schemas.openxmlformats.org/officeDocument/2006/relationships/hyperlink" Target="https://podminky.urs.cz/item/CS_URS_2023_02/342272245" TargetMode="External" /><Relationship Id="rId12" Type="http://schemas.openxmlformats.org/officeDocument/2006/relationships/hyperlink" Target="https://podminky.urs.cz/item/CS_URS_2023_02/612142001" TargetMode="External" /><Relationship Id="rId13" Type="http://schemas.openxmlformats.org/officeDocument/2006/relationships/hyperlink" Target="https://podminky.urs.cz/item/CS_URS_2023_02/612311131" TargetMode="External" /><Relationship Id="rId14" Type="http://schemas.openxmlformats.org/officeDocument/2006/relationships/hyperlink" Target="https://podminky.urs.cz/item/CS_URS_2023_02/631311126" TargetMode="External" /><Relationship Id="rId15" Type="http://schemas.openxmlformats.org/officeDocument/2006/relationships/hyperlink" Target="https://podminky.urs.cz/item/CS_URS_2023_02/631362021" TargetMode="External" /><Relationship Id="rId16" Type="http://schemas.openxmlformats.org/officeDocument/2006/relationships/hyperlink" Target="https://podminky.urs.cz/item/CS_URS_2023_02/632451022" TargetMode="External" /><Relationship Id="rId17" Type="http://schemas.openxmlformats.org/officeDocument/2006/relationships/hyperlink" Target="https://podminky.urs.cz/item/CS_URS_2023_02/642945111" TargetMode="External" /><Relationship Id="rId18" Type="http://schemas.openxmlformats.org/officeDocument/2006/relationships/hyperlink" Target="https://podminky.urs.cz/item/CS_URS_2023_02/952901111" TargetMode="External" /><Relationship Id="rId19" Type="http://schemas.openxmlformats.org/officeDocument/2006/relationships/hyperlink" Target="https://podminky.urs.cz/item/CS_URS_2023_02/997013501" TargetMode="External" /><Relationship Id="rId20" Type="http://schemas.openxmlformats.org/officeDocument/2006/relationships/hyperlink" Target="https://podminky.urs.cz/item/CS_URS_2023_02/997013509" TargetMode="External" /><Relationship Id="rId21" Type="http://schemas.openxmlformats.org/officeDocument/2006/relationships/hyperlink" Target="https://podminky.urs.cz/item/CS_URS_2023_02/997013631" TargetMode="External" /><Relationship Id="rId22" Type="http://schemas.openxmlformats.org/officeDocument/2006/relationships/hyperlink" Target="https://podminky.urs.cz/item/CS_URS_2023_02/998011001" TargetMode="External" /><Relationship Id="rId23" Type="http://schemas.openxmlformats.org/officeDocument/2006/relationships/hyperlink" Target="https://podminky.urs.cz/item/CS_URS_2023_02/751398022" TargetMode="External" /><Relationship Id="rId24" Type="http://schemas.openxmlformats.org/officeDocument/2006/relationships/hyperlink" Target="https://podminky.urs.cz/item/CS_URS_2023_02/998751101" TargetMode="External" /><Relationship Id="rId25" Type="http://schemas.openxmlformats.org/officeDocument/2006/relationships/hyperlink" Target="https://podminky.urs.cz/item/CS_URS_2023_02/762523104" TargetMode="External" /><Relationship Id="rId26" Type="http://schemas.openxmlformats.org/officeDocument/2006/relationships/hyperlink" Target="https://podminky.urs.cz/item/CS_URS_2023_02/762951003" TargetMode="External" /><Relationship Id="rId27" Type="http://schemas.openxmlformats.org/officeDocument/2006/relationships/hyperlink" Target="https://podminky.urs.cz/item/CS_URS_2023_02/998762101" TargetMode="External" /><Relationship Id="rId28" Type="http://schemas.openxmlformats.org/officeDocument/2006/relationships/hyperlink" Target="https://podminky.urs.cz/item/CS_URS_2023_02/763121411" TargetMode="External" /><Relationship Id="rId29" Type="http://schemas.openxmlformats.org/officeDocument/2006/relationships/hyperlink" Target="https://podminky.urs.cz/item/CS_URS_2023_02/763121712" TargetMode="External" /><Relationship Id="rId30" Type="http://schemas.openxmlformats.org/officeDocument/2006/relationships/hyperlink" Target="https://podminky.urs.cz/item/CS_URS_2023_02/763131411" TargetMode="External" /><Relationship Id="rId31" Type="http://schemas.openxmlformats.org/officeDocument/2006/relationships/hyperlink" Target="https://podminky.urs.cz/item/CS_URS_2023_02/763131721" TargetMode="External" /><Relationship Id="rId32" Type="http://schemas.openxmlformats.org/officeDocument/2006/relationships/hyperlink" Target="https://podminky.urs.cz/item/CS_URS_2023_02/763411116" TargetMode="External" /><Relationship Id="rId33" Type="http://schemas.openxmlformats.org/officeDocument/2006/relationships/hyperlink" Target="https://podminky.urs.cz/item/CS_URS_2023_02/763411126" TargetMode="External" /><Relationship Id="rId34" Type="http://schemas.openxmlformats.org/officeDocument/2006/relationships/hyperlink" Target="https://podminky.urs.cz/item/CS_URS_2023_02/763431001" TargetMode="External" /><Relationship Id="rId35" Type="http://schemas.openxmlformats.org/officeDocument/2006/relationships/hyperlink" Target="https://podminky.urs.cz/item/CS_URS_2023_02/763431041" TargetMode="External" /><Relationship Id="rId36" Type="http://schemas.openxmlformats.org/officeDocument/2006/relationships/hyperlink" Target="https://podminky.urs.cz/item/CS_URS_2023_02/763431701" TargetMode="External" /><Relationship Id="rId37" Type="http://schemas.openxmlformats.org/officeDocument/2006/relationships/hyperlink" Target="https://podminky.urs.cz/item/CS_URS_2023_02/998763301" TargetMode="External" /><Relationship Id="rId38" Type="http://schemas.openxmlformats.org/officeDocument/2006/relationships/hyperlink" Target="https://podminky.urs.cz/item/CS_URS_2023_02/766414222" TargetMode="External" /><Relationship Id="rId39" Type="http://schemas.openxmlformats.org/officeDocument/2006/relationships/hyperlink" Target="https://podminky.urs.cz/item/CS_URS_2023_02/766414233" TargetMode="External" /><Relationship Id="rId40" Type="http://schemas.openxmlformats.org/officeDocument/2006/relationships/hyperlink" Target="https://podminky.urs.cz/item/CS_URS_2023_02/766417211" TargetMode="External" /><Relationship Id="rId41" Type="http://schemas.openxmlformats.org/officeDocument/2006/relationships/hyperlink" Target="https://podminky.urs.cz/item/CS_URS_2023_02/766660001" TargetMode="External" /><Relationship Id="rId42" Type="http://schemas.openxmlformats.org/officeDocument/2006/relationships/hyperlink" Target="https://podminky.urs.cz/item/CS_URS_2023_02/766660201" TargetMode="External" /><Relationship Id="rId43" Type="http://schemas.openxmlformats.org/officeDocument/2006/relationships/hyperlink" Target="https://podminky.urs.cz/item/CS_URS_2023_02/766682111" TargetMode="External" /><Relationship Id="rId44" Type="http://schemas.openxmlformats.org/officeDocument/2006/relationships/hyperlink" Target="https://podminky.urs.cz/item/CS_URS_2023_02/998766101" TargetMode="External" /><Relationship Id="rId45" Type="http://schemas.openxmlformats.org/officeDocument/2006/relationships/hyperlink" Target="https://podminky.urs.cz/item/CS_URS_2023_02/767163121" TargetMode="External" /><Relationship Id="rId46" Type="http://schemas.openxmlformats.org/officeDocument/2006/relationships/hyperlink" Target="https://podminky.urs.cz/item/CS_URS_2023_02/767163111" TargetMode="External" /><Relationship Id="rId47" Type="http://schemas.openxmlformats.org/officeDocument/2006/relationships/hyperlink" Target="https://podminky.urs.cz/item/CS_URS_2023_02/767531111" TargetMode="External" /><Relationship Id="rId48" Type="http://schemas.openxmlformats.org/officeDocument/2006/relationships/hyperlink" Target="https://podminky.urs.cz/item/CS_URS_2023_02/767995112" TargetMode="External" /><Relationship Id="rId49" Type="http://schemas.openxmlformats.org/officeDocument/2006/relationships/hyperlink" Target="https://podminky.urs.cz/item/CS_URS_2023_02/998767101" TargetMode="External" /><Relationship Id="rId50" Type="http://schemas.openxmlformats.org/officeDocument/2006/relationships/hyperlink" Target="https://podminky.urs.cz/item/CS_URS_2023_02/771111011" TargetMode="External" /><Relationship Id="rId51" Type="http://schemas.openxmlformats.org/officeDocument/2006/relationships/hyperlink" Target="https://podminky.urs.cz/item/CS_URS_2023_02/771121011" TargetMode="External" /><Relationship Id="rId52" Type="http://schemas.openxmlformats.org/officeDocument/2006/relationships/hyperlink" Target="https://podminky.urs.cz/item/CS_URS_2023_02/771151012" TargetMode="External" /><Relationship Id="rId53" Type="http://schemas.openxmlformats.org/officeDocument/2006/relationships/hyperlink" Target="https://podminky.urs.cz/item/CS_URS_2023_02/771474113" TargetMode="External" /><Relationship Id="rId54" Type="http://schemas.openxmlformats.org/officeDocument/2006/relationships/hyperlink" Target="https://podminky.urs.cz/item/CS_URS_2023_02/771574433" TargetMode="External" /><Relationship Id="rId55" Type="http://schemas.openxmlformats.org/officeDocument/2006/relationships/hyperlink" Target="https://podminky.urs.cz/item/CS_URS_2023_02/771574436" TargetMode="External" /><Relationship Id="rId56" Type="http://schemas.openxmlformats.org/officeDocument/2006/relationships/hyperlink" Target="https://podminky.urs.cz/item/CS_URS_2023_02/771584412" TargetMode="External" /><Relationship Id="rId57" Type="http://schemas.openxmlformats.org/officeDocument/2006/relationships/hyperlink" Target="https://podminky.urs.cz/item/CS_URS_2023_02/771591112" TargetMode="External" /><Relationship Id="rId58" Type="http://schemas.openxmlformats.org/officeDocument/2006/relationships/hyperlink" Target="https://podminky.urs.cz/item/CS_URS_2023_02/771591115" TargetMode="External" /><Relationship Id="rId59" Type="http://schemas.openxmlformats.org/officeDocument/2006/relationships/hyperlink" Target="https://podminky.urs.cz/item/CS_URS_2023_02/771591241" TargetMode="External" /><Relationship Id="rId60" Type="http://schemas.openxmlformats.org/officeDocument/2006/relationships/hyperlink" Target="https://podminky.urs.cz/item/CS_URS_2023_02/771591242" TargetMode="External" /><Relationship Id="rId61" Type="http://schemas.openxmlformats.org/officeDocument/2006/relationships/hyperlink" Target="https://podminky.urs.cz/item/CS_URS_2023_02/771591251" TargetMode="External" /><Relationship Id="rId62" Type="http://schemas.openxmlformats.org/officeDocument/2006/relationships/hyperlink" Target="https://podminky.urs.cz/item/CS_URS_2023_02/771591264" TargetMode="External" /><Relationship Id="rId63" Type="http://schemas.openxmlformats.org/officeDocument/2006/relationships/hyperlink" Target="https://podminky.urs.cz/item/CS_URS_2023_02/771592011" TargetMode="External" /><Relationship Id="rId64" Type="http://schemas.openxmlformats.org/officeDocument/2006/relationships/hyperlink" Target="https://podminky.urs.cz/item/CS_URS_2023_02/998771101" TargetMode="External" /><Relationship Id="rId65" Type="http://schemas.openxmlformats.org/officeDocument/2006/relationships/hyperlink" Target="https://podminky.urs.cz/item/CS_URS_2023_02/775429121" TargetMode="External" /><Relationship Id="rId66" Type="http://schemas.openxmlformats.org/officeDocument/2006/relationships/hyperlink" Target="https://podminky.urs.cz/item/CS_URS_2023_02/998775101" TargetMode="External" /><Relationship Id="rId67" Type="http://schemas.openxmlformats.org/officeDocument/2006/relationships/hyperlink" Target="https://podminky.urs.cz/item/CS_URS_2023_02/776111311" TargetMode="External" /><Relationship Id="rId68" Type="http://schemas.openxmlformats.org/officeDocument/2006/relationships/hyperlink" Target="https://podminky.urs.cz/item/CS_URS_2023_02/776121321" TargetMode="External" /><Relationship Id="rId69" Type="http://schemas.openxmlformats.org/officeDocument/2006/relationships/hyperlink" Target="https://podminky.urs.cz/item/CS_URS_2023_02/776141112" TargetMode="External" /><Relationship Id="rId70" Type="http://schemas.openxmlformats.org/officeDocument/2006/relationships/hyperlink" Target="https://podminky.urs.cz/item/CS_URS_2023_02/776221111" TargetMode="External" /><Relationship Id="rId71" Type="http://schemas.openxmlformats.org/officeDocument/2006/relationships/hyperlink" Target="https://podminky.urs.cz/item/CS_URS_2023_02/776421111" TargetMode="External" /><Relationship Id="rId72" Type="http://schemas.openxmlformats.org/officeDocument/2006/relationships/hyperlink" Target="https://podminky.urs.cz/item/CS_URS_2023_02/998776101" TargetMode="External" /><Relationship Id="rId73" Type="http://schemas.openxmlformats.org/officeDocument/2006/relationships/hyperlink" Target="https://podminky.urs.cz/item/CS_URS_2023_02/781111011" TargetMode="External" /><Relationship Id="rId74" Type="http://schemas.openxmlformats.org/officeDocument/2006/relationships/hyperlink" Target="https://podminky.urs.cz/item/CS_URS_2023_02/781131112" TargetMode="External" /><Relationship Id="rId75" Type="http://schemas.openxmlformats.org/officeDocument/2006/relationships/hyperlink" Target="https://podminky.urs.cz/item/CS_URS_2023_02/781131232" TargetMode="External" /><Relationship Id="rId76" Type="http://schemas.openxmlformats.org/officeDocument/2006/relationships/hyperlink" Target="https://podminky.urs.cz/item/CS_URS_2023_02/781474112" TargetMode="External" /><Relationship Id="rId77" Type="http://schemas.openxmlformats.org/officeDocument/2006/relationships/hyperlink" Target="https://podminky.urs.cz/item/CS_URS_2023_02/781474153" TargetMode="External" /><Relationship Id="rId78" Type="http://schemas.openxmlformats.org/officeDocument/2006/relationships/hyperlink" Target="https://podminky.urs.cz/item/CS_URS_2023_02/781491012" TargetMode="External" /><Relationship Id="rId79" Type="http://schemas.openxmlformats.org/officeDocument/2006/relationships/hyperlink" Target="https://podminky.urs.cz/item/CS_URS_2023_02/781495115" TargetMode="External" /><Relationship Id="rId80" Type="http://schemas.openxmlformats.org/officeDocument/2006/relationships/hyperlink" Target="https://podminky.urs.cz/item/CS_URS_2023_02/781495141" TargetMode="External" /><Relationship Id="rId81" Type="http://schemas.openxmlformats.org/officeDocument/2006/relationships/hyperlink" Target="https://podminky.urs.cz/item/CS_URS_2023_02/781495142" TargetMode="External" /><Relationship Id="rId82" Type="http://schemas.openxmlformats.org/officeDocument/2006/relationships/hyperlink" Target="https://podminky.urs.cz/item/CS_URS_2023_02/781495143" TargetMode="External" /><Relationship Id="rId83" Type="http://schemas.openxmlformats.org/officeDocument/2006/relationships/hyperlink" Target="https://podminky.urs.cz/item/CS_URS_2023_02/781495211" TargetMode="External" /><Relationship Id="rId84" Type="http://schemas.openxmlformats.org/officeDocument/2006/relationships/hyperlink" Target="https://podminky.urs.cz/item/CS_URS_2023_02/998781101" TargetMode="External" /><Relationship Id="rId85" Type="http://schemas.openxmlformats.org/officeDocument/2006/relationships/hyperlink" Target="https://podminky.urs.cz/item/CS_URS_2023_02/783000103" TargetMode="External" /><Relationship Id="rId86" Type="http://schemas.openxmlformats.org/officeDocument/2006/relationships/hyperlink" Target="https://podminky.urs.cz/item/CS_URS_2023_02/783314201" TargetMode="External" /><Relationship Id="rId87" Type="http://schemas.openxmlformats.org/officeDocument/2006/relationships/hyperlink" Target="https://podminky.urs.cz/item/CS_URS_2023_02/783315101" TargetMode="External" /><Relationship Id="rId88" Type="http://schemas.openxmlformats.org/officeDocument/2006/relationships/hyperlink" Target="https://podminky.urs.cz/item/CS_URS_2023_02/783317101" TargetMode="External" /><Relationship Id="rId89" Type="http://schemas.openxmlformats.org/officeDocument/2006/relationships/hyperlink" Target="https://podminky.urs.cz/item/CS_URS_2023_02/784111001" TargetMode="External" /><Relationship Id="rId90" Type="http://schemas.openxmlformats.org/officeDocument/2006/relationships/hyperlink" Target="https://podminky.urs.cz/item/CS_URS_2023_02/784121001" TargetMode="External" /><Relationship Id="rId91" Type="http://schemas.openxmlformats.org/officeDocument/2006/relationships/hyperlink" Target="https://podminky.urs.cz/item/CS_URS_2023_02/784211101" TargetMode="External" /><Relationship Id="rId92" Type="http://schemas.openxmlformats.org/officeDocument/2006/relationships/hyperlink" Target="https://podminky.urs.cz/item/CS_URS_2023_02/784221155" TargetMode="External" /><Relationship Id="rId93" Type="http://schemas.openxmlformats.org/officeDocument/2006/relationships/hyperlink" Target="https://podminky.urs.cz/item/CS_URS_2023_02/784221101" TargetMode="External" /><Relationship Id="rId9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88"/>
  <sheetViews>
    <sheetView showGridLines="0" tabSelected="1" workbookViewId="0" topLeftCell="A43"/>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295"/>
      <c r="AS2" s="295"/>
      <c r="AT2" s="295"/>
      <c r="AU2" s="295"/>
      <c r="AV2" s="295"/>
      <c r="AW2" s="295"/>
      <c r="AX2" s="295"/>
      <c r="AY2" s="295"/>
      <c r="AZ2" s="295"/>
      <c r="BA2" s="295"/>
      <c r="BB2" s="295"/>
      <c r="BC2" s="295"/>
      <c r="BD2" s="295"/>
      <c r="BE2" s="295"/>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1"/>
      <c r="D4" s="22" t="s">
        <v>9</v>
      </c>
      <c r="AR4" s="21"/>
      <c r="AS4" s="23" t="s">
        <v>10</v>
      </c>
      <c r="BE4" s="24" t="s">
        <v>11</v>
      </c>
      <c r="BS4" s="18" t="s">
        <v>12</v>
      </c>
    </row>
    <row r="5" spans="2:71" ht="12" customHeight="1">
      <c r="B5" s="21"/>
      <c r="D5" s="25" t="s">
        <v>13</v>
      </c>
      <c r="K5" s="308" t="s">
        <v>14</v>
      </c>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R5" s="21"/>
      <c r="BE5" s="305" t="s">
        <v>15</v>
      </c>
      <c r="BS5" s="18" t="s">
        <v>6</v>
      </c>
    </row>
    <row r="6" spans="2:71" ht="36.95" customHeight="1">
      <c r="B6" s="21"/>
      <c r="D6" s="27" t="s">
        <v>16</v>
      </c>
      <c r="K6" s="309" t="s">
        <v>17</v>
      </c>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R6" s="21"/>
      <c r="BE6" s="306"/>
      <c r="BS6" s="18" t="s">
        <v>6</v>
      </c>
    </row>
    <row r="7" spans="2:71" ht="12" customHeight="1">
      <c r="B7" s="21"/>
      <c r="D7" s="28" t="s">
        <v>18</v>
      </c>
      <c r="K7" s="26" t="s">
        <v>19</v>
      </c>
      <c r="AK7" s="28" t="s">
        <v>20</v>
      </c>
      <c r="AN7" s="26" t="s">
        <v>19</v>
      </c>
      <c r="AR7" s="21"/>
      <c r="BE7" s="306"/>
      <c r="BS7" s="18" t="s">
        <v>6</v>
      </c>
    </row>
    <row r="8" spans="2:71" ht="12" customHeight="1">
      <c r="B8" s="21"/>
      <c r="D8" s="28" t="s">
        <v>21</v>
      </c>
      <c r="K8" s="26" t="s">
        <v>22</v>
      </c>
      <c r="AK8" s="28" t="s">
        <v>23</v>
      </c>
      <c r="AN8" s="29" t="s">
        <v>24</v>
      </c>
      <c r="AR8" s="21"/>
      <c r="BE8" s="306"/>
      <c r="BS8" s="18" t="s">
        <v>6</v>
      </c>
    </row>
    <row r="9" spans="2:71" ht="14.45" customHeight="1">
      <c r="B9" s="21"/>
      <c r="AR9" s="21"/>
      <c r="BE9" s="306"/>
      <c r="BS9" s="18" t="s">
        <v>6</v>
      </c>
    </row>
    <row r="10" spans="2:71" ht="12" customHeight="1">
      <c r="B10" s="21"/>
      <c r="D10" s="28" t="s">
        <v>25</v>
      </c>
      <c r="AK10" s="28" t="s">
        <v>26</v>
      </c>
      <c r="AN10" s="26" t="s">
        <v>27</v>
      </c>
      <c r="AR10" s="21"/>
      <c r="BE10" s="306"/>
      <c r="BS10" s="18" t="s">
        <v>6</v>
      </c>
    </row>
    <row r="11" spans="2:71" ht="18.4" customHeight="1">
      <c r="B11" s="21"/>
      <c r="E11" s="26" t="s">
        <v>28</v>
      </c>
      <c r="AK11" s="28" t="s">
        <v>29</v>
      </c>
      <c r="AN11" s="26" t="s">
        <v>30</v>
      </c>
      <c r="AR11" s="21"/>
      <c r="BE11" s="306"/>
      <c r="BS11" s="18" t="s">
        <v>6</v>
      </c>
    </row>
    <row r="12" spans="2:71" ht="6.95" customHeight="1">
      <c r="B12" s="21"/>
      <c r="AR12" s="21"/>
      <c r="BE12" s="306"/>
      <c r="BS12" s="18" t="s">
        <v>6</v>
      </c>
    </row>
    <row r="13" spans="2:71" ht="12" customHeight="1">
      <c r="B13" s="21"/>
      <c r="D13" s="28" t="s">
        <v>31</v>
      </c>
      <c r="AK13" s="28" t="s">
        <v>26</v>
      </c>
      <c r="AN13" s="30" t="s">
        <v>32</v>
      </c>
      <c r="AR13" s="21"/>
      <c r="BE13" s="306"/>
      <c r="BS13" s="18" t="s">
        <v>6</v>
      </c>
    </row>
    <row r="14" spans="2:71" ht="12.75">
      <c r="B14" s="21"/>
      <c r="E14" s="310" t="s">
        <v>32</v>
      </c>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28" t="s">
        <v>29</v>
      </c>
      <c r="AN14" s="30" t="s">
        <v>32</v>
      </c>
      <c r="AR14" s="21"/>
      <c r="BE14" s="306"/>
      <c r="BS14" s="18" t="s">
        <v>6</v>
      </c>
    </row>
    <row r="15" spans="2:71" ht="6.95" customHeight="1">
      <c r="B15" s="21"/>
      <c r="AR15" s="21"/>
      <c r="BE15" s="306"/>
      <c r="BS15" s="18" t="s">
        <v>4</v>
      </c>
    </row>
    <row r="16" spans="2:71" ht="12" customHeight="1">
      <c r="B16" s="21"/>
      <c r="D16" s="28" t="s">
        <v>33</v>
      </c>
      <c r="AK16" s="28" t="s">
        <v>26</v>
      </c>
      <c r="AN16" s="26" t="s">
        <v>34</v>
      </c>
      <c r="AR16" s="21"/>
      <c r="BE16" s="306"/>
      <c r="BS16" s="18" t="s">
        <v>4</v>
      </c>
    </row>
    <row r="17" spans="2:71" ht="18.4" customHeight="1">
      <c r="B17" s="21"/>
      <c r="E17" s="26" t="s">
        <v>35</v>
      </c>
      <c r="AK17" s="28" t="s">
        <v>29</v>
      </c>
      <c r="AN17" s="26" t="s">
        <v>36</v>
      </c>
      <c r="AR17" s="21"/>
      <c r="BE17" s="306"/>
      <c r="BS17" s="18" t="s">
        <v>37</v>
      </c>
    </row>
    <row r="18" spans="2:71" ht="6.95" customHeight="1">
      <c r="B18" s="21"/>
      <c r="AR18" s="21"/>
      <c r="BE18" s="306"/>
      <c r="BS18" s="18" t="s">
        <v>6</v>
      </c>
    </row>
    <row r="19" spans="2:71" ht="12" customHeight="1">
      <c r="B19" s="21"/>
      <c r="D19" s="28" t="s">
        <v>38</v>
      </c>
      <c r="AK19" s="28" t="s">
        <v>26</v>
      </c>
      <c r="AN19" s="26" t="s">
        <v>34</v>
      </c>
      <c r="AR19" s="21"/>
      <c r="BE19" s="306"/>
      <c r="BS19" s="18" t="s">
        <v>6</v>
      </c>
    </row>
    <row r="20" spans="2:71" ht="18.4" customHeight="1">
      <c r="B20" s="21"/>
      <c r="E20" s="26" t="s">
        <v>35</v>
      </c>
      <c r="AK20" s="28" t="s">
        <v>29</v>
      </c>
      <c r="AN20" s="26" t="s">
        <v>36</v>
      </c>
      <c r="AR20" s="21"/>
      <c r="BE20" s="306"/>
      <c r="BS20" s="18" t="s">
        <v>4</v>
      </c>
    </row>
    <row r="21" spans="2:57" ht="6.95" customHeight="1">
      <c r="B21" s="21"/>
      <c r="AR21" s="21"/>
      <c r="BE21" s="306"/>
    </row>
    <row r="22" spans="2:57" ht="12" customHeight="1">
      <c r="B22" s="21"/>
      <c r="D22" s="28" t="s">
        <v>39</v>
      </c>
      <c r="AR22" s="21"/>
      <c r="BE22" s="306"/>
    </row>
    <row r="23" spans="2:57" ht="95.25" customHeight="1">
      <c r="B23" s="21"/>
      <c r="E23" s="312" t="s">
        <v>40</v>
      </c>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R23" s="21"/>
      <c r="BE23" s="306"/>
    </row>
    <row r="24" spans="2:57" ht="6.95" customHeight="1">
      <c r="B24" s="21"/>
      <c r="AR24" s="21"/>
      <c r="BE24" s="306"/>
    </row>
    <row r="25" spans="2:57"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06"/>
    </row>
    <row r="26" spans="2:57" s="1" customFormat="1" ht="25.9" customHeight="1">
      <c r="B26" s="33"/>
      <c r="D26" s="34" t="s">
        <v>41</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13">
        <f>ROUND(AG54,2)</f>
        <v>0</v>
      </c>
      <c r="AL26" s="314"/>
      <c r="AM26" s="314"/>
      <c r="AN26" s="314"/>
      <c r="AO26" s="314"/>
      <c r="AR26" s="33"/>
      <c r="BE26" s="306"/>
    </row>
    <row r="27" spans="2:57" s="1" customFormat="1" ht="6.95" customHeight="1">
      <c r="B27" s="33"/>
      <c r="AR27" s="33"/>
      <c r="BE27" s="306"/>
    </row>
    <row r="28" spans="2:57" s="1" customFormat="1" ht="12.75">
      <c r="B28" s="33"/>
      <c r="L28" s="315" t="s">
        <v>42</v>
      </c>
      <c r="M28" s="315"/>
      <c r="N28" s="315"/>
      <c r="O28" s="315"/>
      <c r="P28" s="315"/>
      <c r="W28" s="315" t="s">
        <v>43</v>
      </c>
      <c r="X28" s="315"/>
      <c r="Y28" s="315"/>
      <c r="Z28" s="315"/>
      <c r="AA28" s="315"/>
      <c r="AB28" s="315"/>
      <c r="AC28" s="315"/>
      <c r="AD28" s="315"/>
      <c r="AE28" s="315"/>
      <c r="AK28" s="315" t="s">
        <v>44</v>
      </c>
      <c r="AL28" s="315"/>
      <c r="AM28" s="315"/>
      <c r="AN28" s="315"/>
      <c r="AO28" s="315"/>
      <c r="AR28" s="33"/>
      <c r="BE28" s="306"/>
    </row>
    <row r="29" spans="2:57" s="2" customFormat="1" ht="14.45" customHeight="1">
      <c r="B29" s="36"/>
      <c r="D29" s="28" t="s">
        <v>45</v>
      </c>
      <c r="F29" s="28" t="s">
        <v>46</v>
      </c>
      <c r="L29" s="316">
        <v>0.21</v>
      </c>
      <c r="M29" s="294"/>
      <c r="N29" s="294"/>
      <c r="O29" s="294"/>
      <c r="P29" s="294"/>
      <c r="W29" s="293">
        <f>ROUND(AZ54,2)</f>
        <v>0</v>
      </c>
      <c r="X29" s="294"/>
      <c r="Y29" s="294"/>
      <c r="Z29" s="294"/>
      <c r="AA29" s="294"/>
      <c r="AB29" s="294"/>
      <c r="AC29" s="294"/>
      <c r="AD29" s="294"/>
      <c r="AE29" s="294"/>
      <c r="AK29" s="293">
        <f>ROUND(AV54,2)</f>
        <v>0</v>
      </c>
      <c r="AL29" s="294"/>
      <c r="AM29" s="294"/>
      <c r="AN29" s="294"/>
      <c r="AO29" s="294"/>
      <c r="AR29" s="36"/>
      <c r="BE29" s="307"/>
    </row>
    <row r="30" spans="2:57" s="2" customFormat="1" ht="14.45" customHeight="1">
      <c r="B30" s="36"/>
      <c r="F30" s="28" t="s">
        <v>47</v>
      </c>
      <c r="L30" s="316">
        <v>0.15</v>
      </c>
      <c r="M30" s="294"/>
      <c r="N30" s="294"/>
      <c r="O30" s="294"/>
      <c r="P30" s="294"/>
      <c r="W30" s="293">
        <f>ROUND(BA54,2)</f>
        <v>0</v>
      </c>
      <c r="X30" s="294"/>
      <c r="Y30" s="294"/>
      <c r="Z30" s="294"/>
      <c r="AA30" s="294"/>
      <c r="AB30" s="294"/>
      <c r="AC30" s="294"/>
      <c r="AD30" s="294"/>
      <c r="AE30" s="294"/>
      <c r="AK30" s="293">
        <f>ROUND(AW54,2)</f>
        <v>0</v>
      </c>
      <c r="AL30" s="294"/>
      <c r="AM30" s="294"/>
      <c r="AN30" s="294"/>
      <c r="AO30" s="294"/>
      <c r="AR30" s="36"/>
      <c r="BE30" s="307"/>
    </row>
    <row r="31" spans="2:57" s="2" customFormat="1" ht="14.45" customHeight="1" hidden="1">
      <c r="B31" s="36"/>
      <c r="F31" s="28" t="s">
        <v>48</v>
      </c>
      <c r="L31" s="316">
        <v>0.21</v>
      </c>
      <c r="M31" s="294"/>
      <c r="N31" s="294"/>
      <c r="O31" s="294"/>
      <c r="P31" s="294"/>
      <c r="W31" s="293">
        <f>ROUND(BB54,2)</f>
        <v>0</v>
      </c>
      <c r="X31" s="294"/>
      <c r="Y31" s="294"/>
      <c r="Z31" s="294"/>
      <c r="AA31" s="294"/>
      <c r="AB31" s="294"/>
      <c r="AC31" s="294"/>
      <c r="AD31" s="294"/>
      <c r="AE31" s="294"/>
      <c r="AK31" s="293">
        <v>0</v>
      </c>
      <c r="AL31" s="294"/>
      <c r="AM31" s="294"/>
      <c r="AN31" s="294"/>
      <c r="AO31" s="294"/>
      <c r="AR31" s="36"/>
      <c r="BE31" s="307"/>
    </row>
    <row r="32" spans="2:57" s="2" customFormat="1" ht="14.45" customHeight="1" hidden="1">
      <c r="B32" s="36"/>
      <c r="F32" s="28" t="s">
        <v>49</v>
      </c>
      <c r="L32" s="316">
        <v>0.15</v>
      </c>
      <c r="M32" s="294"/>
      <c r="N32" s="294"/>
      <c r="O32" s="294"/>
      <c r="P32" s="294"/>
      <c r="W32" s="293">
        <f>ROUND(BC54,2)</f>
        <v>0</v>
      </c>
      <c r="X32" s="294"/>
      <c r="Y32" s="294"/>
      <c r="Z32" s="294"/>
      <c r="AA32" s="294"/>
      <c r="AB32" s="294"/>
      <c r="AC32" s="294"/>
      <c r="AD32" s="294"/>
      <c r="AE32" s="294"/>
      <c r="AK32" s="293">
        <v>0</v>
      </c>
      <c r="AL32" s="294"/>
      <c r="AM32" s="294"/>
      <c r="AN32" s="294"/>
      <c r="AO32" s="294"/>
      <c r="AR32" s="36"/>
      <c r="BE32" s="307"/>
    </row>
    <row r="33" spans="2:44" s="2" customFormat="1" ht="14.45" customHeight="1" hidden="1">
      <c r="B33" s="36"/>
      <c r="F33" s="28" t="s">
        <v>50</v>
      </c>
      <c r="L33" s="316">
        <v>0</v>
      </c>
      <c r="M33" s="294"/>
      <c r="N33" s="294"/>
      <c r="O33" s="294"/>
      <c r="P33" s="294"/>
      <c r="W33" s="293">
        <f>ROUND(BD54,2)</f>
        <v>0</v>
      </c>
      <c r="X33" s="294"/>
      <c r="Y33" s="294"/>
      <c r="Z33" s="294"/>
      <c r="AA33" s="294"/>
      <c r="AB33" s="294"/>
      <c r="AC33" s="294"/>
      <c r="AD33" s="294"/>
      <c r="AE33" s="294"/>
      <c r="AK33" s="293">
        <v>0</v>
      </c>
      <c r="AL33" s="294"/>
      <c r="AM33" s="294"/>
      <c r="AN33" s="294"/>
      <c r="AO33" s="294"/>
      <c r="AR33" s="36"/>
    </row>
    <row r="34" spans="2:44" s="1" customFormat="1" ht="6.95" customHeight="1">
      <c r="B34" s="33"/>
      <c r="AR34" s="33"/>
    </row>
    <row r="35" spans="2:44" s="1" customFormat="1" ht="25.9" customHeight="1">
      <c r="B35" s="33"/>
      <c r="C35" s="37"/>
      <c r="D35" s="38" t="s">
        <v>51</v>
      </c>
      <c r="E35" s="39"/>
      <c r="F35" s="39"/>
      <c r="G35" s="39"/>
      <c r="H35" s="39"/>
      <c r="I35" s="39"/>
      <c r="J35" s="39"/>
      <c r="K35" s="39"/>
      <c r="L35" s="39"/>
      <c r="M35" s="39"/>
      <c r="N35" s="39"/>
      <c r="O35" s="39"/>
      <c r="P35" s="39"/>
      <c r="Q35" s="39"/>
      <c r="R35" s="39"/>
      <c r="S35" s="39"/>
      <c r="T35" s="40" t="s">
        <v>52</v>
      </c>
      <c r="U35" s="39"/>
      <c r="V35" s="39"/>
      <c r="W35" s="39"/>
      <c r="X35" s="320" t="s">
        <v>53</v>
      </c>
      <c r="Y35" s="318"/>
      <c r="Z35" s="318"/>
      <c r="AA35" s="318"/>
      <c r="AB35" s="318"/>
      <c r="AC35" s="39"/>
      <c r="AD35" s="39"/>
      <c r="AE35" s="39"/>
      <c r="AF35" s="39"/>
      <c r="AG35" s="39"/>
      <c r="AH35" s="39"/>
      <c r="AI35" s="39"/>
      <c r="AJ35" s="39"/>
      <c r="AK35" s="317">
        <f>SUM(AK26:AK33)</f>
        <v>0</v>
      </c>
      <c r="AL35" s="318"/>
      <c r="AM35" s="318"/>
      <c r="AN35" s="318"/>
      <c r="AO35" s="319"/>
      <c r="AP35" s="37"/>
      <c r="AQ35" s="37"/>
      <c r="AR35" s="33"/>
    </row>
    <row r="36" spans="2:44" s="1" customFormat="1" ht="6.95" customHeight="1">
      <c r="B36" s="33"/>
      <c r="AR36" s="33"/>
    </row>
    <row r="37" spans="2:44" s="1" customFormat="1" ht="6.9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3"/>
    </row>
    <row r="41" spans="2:44" s="1" customFormat="1" ht="6.95"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3"/>
    </row>
    <row r="42" spans="2:44" s="1" customFormat="1" ht="24.95" customHeight="1">
      <c r="B42" s="33"/>
      <c r="C42" s="22" t="s">
        <v>54</v>
      </c>
      <c r="AR42" s="33"/>
    </row>
    <row r="43" spans="2:44" s="1" customFormat="1" ht="6.95" customHeight="1">
      <c r="B43" s="33"/>
      <c r="AR43" s="33"/>
    </row>
    <row r="44" spans="2:44" s="3" customFormat="1" ht="12" customHeight="1">
      <c r="B44" s="45"/>
      <c r="C44" s="28" t="s">
        <v>13</v>
      </c>
      <c r="L44" s="3" t="str">
        <f>K5</f>
        <v>S-23-016</v>
      </c>
      <c r="AR44" s="45"/>
    </row>
    <row r="45" spans="2:44" s="4" customFormat="1" ht="36.95" customHeight="1">
      <c r="B45" s="46"/>
      <c r="C45" s="47" t="s">
        <v>16</v>
      </c>
      <c r="L45" s="322" t="str">
        <f>K6</f>
        <v>AREÁL KLÍŠE, ÚSTÍ NAD LABEM – WELLNESS A FITNESS</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R45" s="46"/>
    </row>
    <row r="46" spans="2:44" s="1" customFormat="1" ht="6.95" customHeight="1">
      <c r="B46" s="33"/>
      <c r="AR46" s="33"/>
    </row>
    <row r="47" spans="2:44" s="1" customFormat="1" ht="12" customHeight="1">
      <c r="B47" s="33"/>
      <c r="C47" s="28" t="s">
        <v>21</v>
      </c>
      <c r="L47" s="48" t="str">
        <f>IF(K8="","",K8)</f>
        <v>ÚSTÍ NAD LABEM</v>
      </c>
      <c r="AI47" s="28" t="s">
        <v>23</v>
      </c>
      <c r="AM47" s="300" t="str">
        <f>IF(AN8="","",AN8)</f>
        <v>14. 11. 2023</v>
      </c>
      <c r="AN47" s="300"/>
      <c r="AR47" s="33"/>
    </row>
    <row r="48" spans="2:44" s="1" customFormat="1" ht="6.95" customHeight="1">
      <c r="B48" s="33"/>
      <c r="AR48" s="33"/>
    </row>
    <row r="49" spans="2:56" s="1" customFormat="1" ht="15.2" customHeight="1">
      <c r="B49" s="33"/>
      <c r="C49" s="28" t="s">
        <v>25</v>
      </c>
      <c r="L49" s="3" t="str">
        <f>IF(E11="","",E11)</f>
        <v>Městské služby Ústí nad Labem p.o.</v>
      </c>
      <c r="AI49" s="28" t="s">
        <v>33</v>
      </c>
      <c r="AM49" s="298" t="str">
        <f>IF(E17="","",E17)</f>
        <v>Specta s.r.o.</v>
      </c>
      <c r="AN49" s="299"/>
      <c r="AO49" s="299"/>
      <c r="AP49" s="299"/>
      <c r="AR49" s="33"/>
      <c r="AS49" s="301" t="s">
        <v>55</v>
      </c>
      <c r="AT49" s="302"/>
      <c r="AU49" s="50"/>
      <c r="AV49" s="50"/>
      <c r="AW49" s="50"/>
      <c r="AX49" s="50"/>
      <c r="AY49" s="50"/>
      <c r="AZ49" s="50"/>
      <c r="BA49" s="50"/>
      <c r="BB49" s="50"/>
      <c r="BC49" s="50"/>
      <c r="BD49" s="51"/>
    </row>
    <row r="50" spans="2:56" s="1" customFormat="1" ht="15.2" customHeight="1">
      <c r="B50" s="33"/>
      <c r="C50" s="28" t="s">
        <v>31</v>
      </c>
      <c r="L50" s="3" t="str">
        <f>IF(E14="Vyplň údaj","",E14)</f>
        <v/>
      </c>
      <c r="AI50" s="28" t="s">
        <v>38</v>
      </c>
      <c r="AM50" s="298" t="str">
        <f>IF(E20="","",E20)</f>
        <v>Specta s.r.o.</v>
      </c>
      <c r="AN50" s="299"/>
      <c r="AO50" s="299"/>
      <c r="AP50" s="299"/>
      <c r="AR50" s="33"/>
      <c r="AS50" s="303"/>
      <c r="AT50" s="304"/>
      <c r="BD50" s="52"/>
    </row>
    <row r="51" spans="2:56" s="1" customFormat="1" ht="10.9" customHeight="1">
      <c r="B51" s="33"/>
      <c r="AR51" s="33"/>
      <c r="AS51" s="303"/>
      <c r="AT51" s="304"/>
      <c r="BD51" s="52"/>
    </row>
    <row r="52" spans="2:56" s="1" customFormat="1" ht="29.25" customHeight="1">
      <c r="B52" s="33"/>
      <c r="C52" s="333" t="s">
        <v>56</v>
      </c>
      <c r="D52" s="329"/>
      <c r="E52" s="329"/>
      <c r="F52" s="329"/>
      <c r="G52" s="329"/>
      <c r="H52" s="53"/>
      <c r="I52" s="331" t="s">
        <v>57</v>
      </c>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8" t="s">
        <v>58</v>
      </c>
      <c r="AH52" s="329"/>
      <c r="AI52" s="329"/>
      <c r="AJ52" s="329"/>
      <c r="AK52" s="329"/>
      <c r="AL52" s="329"/>
      <c r="AM52" s="329"/>
      <c r="AN52" s="331" t="s">
        <v>59</v>
      </c>
      <c r="AO52" s="329"/>
      <c r="AP52" s="329"/>
      <c r="AQ52" s="54" t="s">
        <v>60</v>
      </c>
      <c r="AR52" s="33"/>
      <c r="AS52" s="55" t="s">
        <v>61</v>
      </c>
      <c r="AT52" s="56" t="s">
        <v>62</v>
      </c>
      <c r="AU52" s="56" t="s">
        <v>63</v>
      </c>
      <c r="AV52" s="56" t="s">
        <v>64</v>
      </c>
      <c r="AW52" s="56" t="s">
        <v>65</v>
      </c>
      <c r="AX52" s="56" t="s">
        <v>66</v>
      </c>
      <c r="AY52" s="56" t="s">
        <v>67</v>
      </c>
      <c r="AZ52" s="56" t="s">
        <v>68</v>
      </c>
      <c r="BA52" s="56" t="s">
        <v>69</v>
      </c>
      <c r="BB52" s="56" t="s">
        <v>70</v>
      </c>
      <c r="BC52" s="56" t="s">
        <v>71</v>
      </c>
      <c r="BD52" s="57" t="s">
        <v>72</v>
      </c>
    </row>
    <row r="53" spans="2:56" s="1" customFormat="1" ht="10.9" customHeight="1">
      <c r="B53" s="33"/>
      <c r="AR53" s="33"/>
      <c r="AS53" s="58"/>
      <c r="AT53" s="50"/>
      <c r="AU53" s="50"/>
      <c r="AV53" s="50"/>
      <c r="AW53" s="50"/>
      <c r="AX53" s="50"/>
      <c r="AY53" s="50"/>
      <c r="AZ53" s="50"/>
      <c r="BA53" s="50"/>
      <c r="BB53" s="50"/>
      <c r="BC53" s="50"/>
      <c r="BD53" s="51"/>
    </row>
    <row r="54" spans="2:90" s="5" customFormat="1" ht="32.45" customHeight="1">
      <c r="B54" s="59"/>
      <c r="C54" s="60" t="s">
        <v>73</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330">
        <f>ROUND(AG55+AG68,2)</f>
        <v>0</v>
      </c>
      <c r="AH54" s="330"/>
      <c r="AI54" s="330"/>
      <c r="AJ54" s="330"/>
      <c r="AK54" s="330"/>
      <c r="AL54" s="330"/>
      <c r="AM54" s="330"/>
      <c r="AN54" s="332">
        <f aca="true" t="shared" si="0" ref="AN54:AN86">SUM(AG54,AT54)</f>
        <v>0</v>
      </c>
      <c r="AO54" s="332"/>
      <c r="AP54" s="332"/>
      <c r="AQ54" s="63" t="s">
        <v>19</v>
      </c>
      <c r="AR54" s="59"/>
      <c r="AS54" s="64">
        <f>ROUND(AS55+AS68,2)</f>
        <v>0</v>
      </c>
      <c r="AT54" s="65">
        <f aca="true" t="shared" si="1" ref="AT54:AT86">ROUND(SUM(AV54:AW54),2)</f>
        <v>0</v>
      </c>
      <c r="AU54" s="66">
        <f>ROUND(AU55+AU68,5)</f>
        <v>0</v>
      </c>
      <c r="AV54" s="65">
        <f>ROUND(AZ54*L29,2)</f>
        <v>0</v>
      </c>
      <c r="AW54" s="65">
        <f>ROUND(BA54*L30,2)</f>
        <v>0</v>
      </c>
      <c r="AX54" s="65">
        <f>ROUND(BB54*L29,2)</f>
        <v>0</v>
      </c>
      <c r="AY54" s="65">
        <f>ROUND(BC54*L30,2)</f>
        <v>0</v>
      </c>
      <c r="AZ54" s="65">
        <f>ROUND(AZ55+AZ68,2)</f>
        <v>0</v>
      </c>
      <c r="BA54" s="65">
        <f>ROUND(BA55+BA68,2)</f>
        <v>0</v>
      </c>
      <c r="BB54" s="65">
        <f>ROUND(BB55+BB68,2)</f>
        <v>0</v>
      </c>
      <c r="BC54" s="65">
        <f>ROUND(BC55+BC68,2)</f>
        <v>0</v>
      </c>
      <c r="BD54" s="67">
        <f>ROUND(BD55+BD68,2)</f>
        <v>0</v>
      </c>
      <c r="BS54" s="68" t="s">
        <v>74</v>
      </c>
      <c r="BT54" s="68" t="s">
        <v>75</v>
      </c>
      <c r="BU54" s="69" t="s">
        <v>76</v>
      </c>
      <c r="BV54" s="68" t="s">
        <v>77</v>
      </c>
      <c r="BW54" s="68" t="s">
        <v>5</v>
      </c>
      <c r="BX54" s="68" t="s">
        <v>78</v>
      </c>
      <c r="CL54" s="68" t="s">
        <v>19</v>
      </c>
    </row>
    <row r="55" spans="2:91" s="6" customFormat="1" ht="16.5" customHeight="1">
      <c r="B55" s="70"/>
      <c r="C55" s="71"/>
      <c r="D55" s="334" t="s">
        <v>79</v>
      </c>
      <c r="E55" s="334"/>
      <c r="F55" s="334"/>
      <c r="G55" s="334"/>
      <c r="H55" s="334"/>
      <c r="I55" s="72"/>
      <c r="J55" s="334" t="s">
        <v>80</v>
      </c>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26">
        <f>ROUND(AG56+AG59+SUM(AG65:AG67),2)</f>
        <v>0</v>
      </c>
      <c r="AH55" s="325"/>
      <c r="AI55" s="325"/>
      <c r="AJ55" s="325"/>
      <c r="AK55" s="325"/>
      <c r="AL55" s="325"/>
      <c r="AM55" s="325"/>
      <c r="AN55" s="324">
        <f t="shared" si="0"/>
        <v>0</v>
      </c>
      <c r="AO55" s="325"/>
      <c r="AP55" s="325"/>
      <c r="AQ55" s="73" t="s">
        <v>81</v>
      </c>
      <c r="AR55" s="70"/>
      <c r="AS55" s="74">
        <f>ROUND(AS56+AS59+SUM(AS65:AS67),2)</f>
        <v>0</v>
      </c>
      <c r="AT55" s="75">
        <f t="shared" si="1"/>
        <v>0</v>
      </c>
      <c r="AU55" s="76">
        <f>ROUND(AU56+AU59+SUM(AU65:AU67),5)</f>
        <v>0</v>
      </c>
      <c r="AV55" s="75">
        <f>ROUND(AZ55*L29,2)</f>
        <v>0</v>
      </c>
      <c r="AW55" s="75">
        <f>ROUND(BA55*L30,2)</f>
        <v>0</v>
      </c>
      <c r="AX55" s="75">
        <f>ROUND(BB55*L29,2)</f>
        <v>0</v>
      </c>
      <c r="AY55" s="75">
        <f>ROUND(BC55*L30,2)</f>
        <v>0</v>
      </c>
      <c r="AZ55" s="75">
        <f>ROUND(AZ56+AZ59+SUM(AZ65:AZ67),2)</f>
        <v>0</v>
      </c>
      <c r="BA55" s="75">
        <f>ROUND(BA56+BA59+SUM(BA65:BA67),2)</f>
        <v>0</v>
      </c>
      <c r="BB55" s="75">
        <f>ROUND(BB56+BB59+SUM(BB65:BB67),2)</f>
        <v>0</v>
      </c>
      <c r="BC55" s="75">
        <f>ROUND(BC56+BC59+SUM(BC65:BC67),2)</f>
        <v>0</v>
      </c>
      <c r="BD55" s="77">
        <f>ROUND(BD56+BD59+SUM(BD65:BD67),2)</f>
        <v>0</v>
      </c>
      <c r="BS55" s="78" t="s">
        <v>74</v>
      </c>
      <c r="BT55" s="78" t="s">
        <v>82</v>
      </c>
      <c r="BU55" s="78" t="s">
        <v>76</v>
      </c>
      <c r="BV55" s="78" t="s">
        <v>77</v>
      </c>
      <c r="BW55" s="78" t="s">
        <v>83</v>
      </c>
      <c r="BX55" s="78" t="s">
        <v>5</v>
      </c>
      <c r="CL55" s="78" t="s">
        <v>19</v>
      </c>
      <c r="CM55" s="78" t="s">
        <v>84</v>
      </c>
    </row>
    <row r="56" spans="2:90" s="3" customFormat="1" ht="16.5" customHeight="1">
      <c r="B56" s="45"/>
      <c r="C56" s="9"/>
      <c r="D56" s="9"/>
      <c r="E56" s="321" t="s">
        <v>85</v>
      </c>
      <c r="F56" s="321"/>
      <c r="G56" s="321"/>
      <c r="H56" s="321"/>
      <c r="I56" s="321"/>
      <c r="J56" s="9"/>
      <c r="K56" s="321" t="s">
        <v>86</v>
      </c>
      <c r="L56" s="321"/>
      <c r="M56" s="321"/>
      <c r="N56" s="321"/>
      <c r="O56" s="321"/>
      <c r="P56" s="321"/>
      <c r="Q56" s="321"/>
      <c r="R56" s="321"/>
      <c r="S56" s="321"/>
      <c r="T56" s="321"/>
      <c r="U56" s="321"/>
      <c r="V56" s="321"/>
      <c r="W56" s="321"/>
      <c r="X56" s="321"/>
      <c r="Y56" s="321"/>
      <c r="Z56" s="321"/>
      <c r="AA56" s="321"/>
      <c r="AB56" s="321"/>
      <c r="AC56" s="321"/>
      <c r="AD56" s="321"/>
      <c r="AE56" s="321"/>
      <c r="AF56" s="321"/>
      <c r="AG56" s="327">
        <f>ROUND(SUM(AG57:AG58),2)</f>
        <v>0</v>
      </c>
      <c r="AH56" s="297"/>
      <c r="AI56" s="297"/>
      <c r="AJ56" s="297"/>
      <c r="AK56" s="297"/>
      <c r="AL56" s="297"/>
      <c r="AM56" s="297"/>
      <c r="AN56" s="296">
        <f t="shared" si="0"/>
        <v>0</v>
      </c>
      <c r="AO56" s="297"/>
      <c r="AP56" s="297"/>
      <c r="AQ56" s="79" t="s">
        <v>87</v>
      </c>
      <c r="AR56" s="45"/>
      <c r="AS56" s="80">
        <f>ROUND(SUM(AS57:AS58),2)</f>
        <v>0</v>
      </c>
      <c r="AT56" s="81">
        <f t="shared" si="1"/>
        <v>0</v>
      </c>
      <c r="AU56" s="82">
        <f>ROUND(SUM(AU57:AU58),5)</f>
        <v>0</v>
      </c>
      <c r="AV56" s="81">
        <f>ROUND(AZ56*L29,2)</f>
        <v>0</v>
      </c>
      <c r="AW56" s="81">
        <f>ROUND(BA56*L30,2)</f>
        <v>0</v>
      </c>
      <c r="AX56" s="81">
        <f>ROUND(BB56*L29,2)</f>
        <v>0</v>
      </c>
      <c r="AY56" s="81">
        <f>ROUND(BC56*L30,2)</f>
        <v>0</v>
      </c>
      <c r="AZ56" s="81">
        <f>ROUND(SUM(AZ57:AZ58),2)</f>
        <v>0</v>
      </c>
      <c r="BA56" s="81">
        <f>ROUND(SUM(BA57:BA58),2)</f>
        <v>0</v>
      </c>
      <c r="BB56" s="81">
        <f>ROUND(SUM(BB57:BB58),2)</f>
        <v>0</v>
      </c>
      <c r="BC56" s="81">
        <f>ROUND(SUM(BC57:BC58),2)</f>
        <v>0</v>
      </c>
      <c r="BD56" s="83">
        <f>ROUND(SUM(BD57:BD58),2)</f>
        <v>0</v>
      </c>
      <c r="BS56" s="26" t="s">
        <v>74</v>
      </c>
      <c r="BT56" s="26" t="s">
        <v>84</v>
      </c>
      <c r="BU56" s="26" t="s">
        <v>76</v>
      </c>
      <c r="BV56" s="26" t="s">
        <v>77</v>
      </c>
      <c r="BW56" s="26" t="s">
        <v>88</v>
      </c>
      <c r="BX56" s="26" t="s">
        <v>83</v>
      </c>
      <c r="CL56" s="26" t="s">
        <v>19</v>
      </c>
    </row>
    <row r="57" spans="1:90" s="3" customFormat="1" ht="23.25" customHeight="1">
      <c r="A57" s="84" t="s">
        <v>89</v>
      </c>
      <c r="B57" s="45"/>
      <c r="C57" s="9"/>
      <c r="D57" s="9"/>
      <c r="E57" s="9"/>
      <c r="F57" s="321" t="s">
        <v>90</v>
      </c>
      <c r="G57" s="321"/>
      <c r="H57" s="321"/>
      <c r="I57" s="321"/>
      <c r="J57" s="321"/>
      <c r="K57" s="9"/>
      <c r="L57" s="321" t="s">
        <v>91</v>
      </c>
      <c r="M57" s="321"/>
      <c r="N57" s="321"/>
      <c r="O57" s="321"/>
      <c r="P57" s="321"/>
      <c r="Q57" s="321"/>
      <c r="R57" s="321"/>
      <c r="S57" s="321"/>
      <c r="T57" s="321"/>
      <c r="U57" s="321"/>
      <c r="V57" s="321"/>
      <c r="W57" s="321"/>
      <c r="X57" s="321"/>
      <c r="Y57" s="321"/>
      <c r="Z57" s="321"/>
      <c r="AA57" s="321"/>
      <c r="AB57" s="321"/>
      <c r="AC57" s="321"/>
      <c r="AD57" s="321"/>
      <c r="AE57" s="321"/>
      <c r="AF57" s="321"/>
      <c r="AG57" s="296">
        <f>'D.1.1a - Architektonicko ...'!J34</f>
        <v>0</v>
      </c>
      <c r="AH57" s="297"/>
      <c r="AI57" s="297"/>
      <c r="AJ57" s="297"/>
      <c r="AK57" s="297"/>
      <c r="AL57" s="297"/>
      <c r="AM57" s="297"/>
      <c r="AN57" s="296">
        <f t="shared" si="0"/>
        <v>0</v>
      </c>
      <c r="AO57" s="297"/>
      <c r="AP57" s="297"/>
      <c r="AQ57" s="79" t="s">
        <v>87</v>
      </c>
      <c r="AR57" s="45"/>
      <c r="AS57" s="80">
        <v>0</v>
      </c>
      <c r="AT57" s="81">
        <f t="shared" si="1"/>
        <v>0</v>
      </c>
      <c r="AU57" s="82">
        <f>'D.1.1a - Architektonicko ...'!P108</f>
        <v>0</v>
      </c>
      <c r="AV57" s="81">
        <f>'D.1.1a - Architektonicko ...'!J37</f>
        <v>0</v>
      </c>
      <c r="AW57" s="81">
        <f>'D.1.1a - Architektonicko ...'!J38</f>
        <v>0</v>
      </c>
      <c r="AX57" s="81">
        <f>'D.1.1a - Architektonicko ...'!J39</f>
        <v>0</v>
      </c>
      <c r="AY57" s="81">
        <f>'D.1.1a - Architektonicko ...'!J40</f>
        <v>0</v>
      </c>
      <c r="AZ57" s="81">
        <f>'D.1.1a - Architektonicko ...'!F37</f>
        <v>0</v>
      </c>
      <c r="BA57" s="81">
        <f>'D.1.1a - Architektonicko ...'!F38</f>
        <v>0</v>
      </c>
      <c r="BB57" s="81">
        <f>'D.1.1a - Architektonicko ...'!F39</f>
        <v>0</v>
      </c>
      <c r="BC57" s="81">
        <f>'D.1.1a - Architektonicko ...'!F40</f>
        <v>0</v>
      </c>
      <c r="BD57" s="83">
        <f>'D.1.1a - Architektonicko ...'!F41</f>
        <v>0</v>
      </c>
      <c r="BT57" s="26" t="s">
        <v>92</v>
      </c>
      <c r="BV57" s="26" t="s">
        <v>77</v>
      </c>
      <c r="BW57" s="26" t="s">
        <v>93</v>
      </c>
      <c r="BX57" s="26" t="s">
        <v>88</v>
      </c>
      <c r="CL57" s="26" t="s">
        <v>19</v>
      </c>
    </row>
    <row r="58" spans="1:90" s="3" customFormat="1" ht="23.25" customHeight="1">
      <c r="A58" s="84" t="s">
        <v>89</v>
      </c>
      <c r="B58" s="45"/>
      <c r="C58" s="9"/>
      <c r="D58" s="9"/>
      <c r="E58" s="9"/>
      <c r="F58" s="321" t="s">
        <v>94</v>
      </c>
      <c r="G58" s="321"/>
      <c r="H58" s="321"/>
      <c r="I58" s="321"/>
      <c r="J58" s="321"/>
      <c r="K58" s="9"/>
      <c r="L58" s="321" t="s">
        <v>95</v>
      </c>
      <c r="M58" s="321"/>
      <c r="N58" s="321"/>
      <c r="O58" s="321"/>
      <c r="P58" s="321"/>
      <c r="Q58" s="321"/>
      <c r="R58" s="321"/>
      <c r="S58" s="321"/>
      <c r="T58" s="321"/>
      <c r="U58" s="321"/>
      <c r="V58" s="321"/>
      <c r="W58" s="321"/>
      <c r="X58" s="321"/>
      <c r="Y58" s="321"/>
      <c r="Z58" s="321"/>
      <c r="AA58" s="321"/>
      <c r="AB58" s="321"/>
      <c r="AC58" s="321"/>
      <c r="AD58" s="321"/>
      <c r="AE58" s="321"/>
      <c r="AF58" s="321"/>
      <c r="AG58" s="296">
        <f>'D.1.1b - Architektonicko ...'!J34</f>
        <v>0</v>
      </c>
      <c r="AH58" s="297"/>
      <c r="AI58" s="297"/>
      <c r="AJ58" s="297"/>
      <c r="AK58" s="297"/>
      <c r="AL58" s="297"/>
      <c r="AM58" s="297"/>
      <c r="AN58" s="296">
        <f t="shared" si="0"/>
        <v>0</v>
      </c>
      <c r="AO58" s="297"/>
      <c r="AP58" s="297"/>
      <c r="AQ58" s="79" t="s">
        <v>87</v>
      </c>
      <c r="AR58" s="45"/>
      <c r="AS58" s="80">
        <v>0</v>
      </c>
      <c r="AT58" s="81">
        <f t="shared" si="1"/>
        <v>0</v>
      </c>
      <c r="AU58" s="82">
        <f>'D.1.1b - Architektonicko ...'!P111</f>
        <v>0</v>
      </c>
      <c r="AV58" s="81">
        <f>'D.1.1b - Architektonicko ...'!J37</f>
        <v>0</v>
      </c>
      <c r="AW58" s="81">
        <f>'D.1.1b - Architektonicko ...'!J38</f>
        <v>0</v>
      </c>
      <c r="AX58" s="81">
        <f>'D.1.1b - Architektonicko ...'!J39</f>
        <v>0</v>
      </c>
      <c r="AY58" s="81">
        <f>'D.1.1b - Architektonicko ...'!J40</f>
        <v>0</v>
      </c>
      <c r="AZ58" s="81">
        <f>'D.1.1b - Architektonicko ...'!F37</f>
        <v>0</v>
      </c>
      <c r="BA58" s="81">
        <f>'D.1.1b - Architektonicko ...'!F38</f>
        <v>0</v>
      </c>
      <c r="BB58" s="81">
        <f>'D.1.1b - Architektonicko ...'!F39</f>
        <v>0</v>
      </c>
      <c r="BC58" s="81">
        <f>'D.1.1b - Architektonicko ...'!F40</f>
        <v>0</v>
      </c>
      <c r="BD58" s="83">
        <f>'D.1.1b - Architektonicko ...'!F41</f>
        <v>0</v>
      </c>
      <c r="BT58" s="26" t="s">
        <v>92</v>
      </c>
      <c r="BV58" s="26" t="s">
        <v>77</v>
      </c>
      <c r="BW58" s="26" t="s">
        <v>96</v>
      </c>
      <c r="BX58" s="26" t="s">
        <v>88</v>
      </c>
      <c r="CL58" s="26" t="s">
        <v>19</v>
      </c>
    </row>
    <row r="59" spans="2:90" s="3" customFormat="1" ht="16.5" customHeight="1">
      <c r="B59" s="45"/>
      <c r="C59" s="9"/>
      <c r="D59" s="9"/>
      <c r="E59" s="321" t="s">
        <v>97</v>
      </c>
      <c r="F59" s="321"/>
      <c r="G59" s="321"/>
      <c r="H59" s="321"/>
      <c r="I59" s="321"/>
      <c r="J59" s="9"/>
      <c r="K59" s="321" t="s">
        <v>98</v>
      </c>
      <c r="L59" s="321"/>
      <c r="M59" s="321"/>
      <c r="N59" s="321"/>
      <c r="O59" s="321"/>
      <c r="P59" s="321"/>
      <c r="Q59" s="321"/>
      <c r="R59" s="321"/>
      <c r="S59" s="321"/>
      <c r="T59" s="321"/>
      <c r="U59" s="321"/>
      <c r="V59" s="321"/>
      <c r="W59" s="321"/>
      <c r="X59" s="321"/>
      <c r="Y59" s="321"/>
      <c r="Z59" s="321"/>
      <c r="AA59" s="321"/>
      <c r="AB59" s="321"/>
      <c r="AC59" s="321"/>
      <c r="AD59" s="321"/>
      <c r="AE59" s="321"/>
      <c r="AF59" s="321"/>
      <c r="AG59" s="327">
        <f>ROUND(SUM(AG60:AG64),2)</f>
        <v>0</v>
      </c>
      <c r="AH59" s="297"/>
      <c r="AI59" s="297"/>
      <c r="AJ59" s="297"/>
      <c r="AK59" s="297"/>
      <c r="AL59" s="297"/>
      <c r="AM59" s="297"/>
      <c r="AN59" s="296">
        <f t="shared" si="0"/>
        <v>0</v>
      </c>
      <c r="AO59" s="297"/>
      <c r="AP59" s="297"/>
      <c r="AQ59" s="79" t="s">
        <v>87</v>
      </c>
      <c r="AR59" s="45"/>
      <c r="AS59" s="80">
        <f>ROUND(SUM(AS60:AS64),2)</f>
        <v>0</v>
      </c>
      <c r="AT59" s="81">
        <f t="shared" si="1"/>
        <v>0</v>
      </c>
      <c r="AU59" s="82">
        <f>ROUND(SUM(AU60:AU64),5)</f>
        <v>0</v>
      </c>
      <c r="AV59" s="81">
        <f>ROUND(AZ59*L29,2)</f>
        <v>0</v>
      </c>
      <c r="AW59" s="81">
        <f>ROUND(BA59*L30,2)</f>
        <v>0</v>
      </c>
      <c r="AX59" s="81">
        <f>ROUND(BB59*L29,2)</f>
        <v>0</v>
      </c>
      <c r="AY59" s="81">
        <f>ROUND(BC59*L30,2)</f>
        <v>0</v>
      </c>
      <c r="AZ59" s="81">
        <f>ROUND(SUM(AZ60:AZ64),2)</f>
        <v>0</v>
      </c>
      <c r="BA59" s="81">
        <f>ROUND(SUM(BA60:BA64),2)</f>
        <v>0</v>
      </c>
      <c r="BB59" s="81">
        <f>ROUND(SUM(BB60:BB64),2)</f>
        <v>0</v>
      </c>
      <c r="BC59" s="81">
        <f>ROUND(SUM(BC60:BC64),2)</f>
        <v>0</v>
      </c>
      <c r="BD59" s="83">
        <f>ROUND(SUM(BD60:BD64),2)</f>
        <v>0</v>
      </c>
      <c r="BS59" s="26" t="s">
        <v>74</v>
      </c>
      <c r="BT59" s="26" t="s">
        <v>84</v>
      </c>
      <c r="BU59" s="26" t="s">
        <v>76</v>
      </c>
      <c r="BV59" s="26" t="s">
        <v>77</v>
      </c>
      <c r="BW59" s="26" t="s">
        <v>99</v>
      </c>
      <c r="BX59" s="26" t="s">
        <v>83</v>
      </c>
      <c r="CL59" s="26" t="s">
        <v>19</v>
      </c>
    </row>
    <row r="60" spans="1:90" s="3" customFormat="1" ht="23.25" customHeight="1">
      <c r="A60" s="84" t="s">
        <v>89</v>
      </c>
      <c r="B60" s="45"/>
      <c r="C60" s="9"/>
      <c r="D60" s="9"/>
      <c r="E60" s="9"/>
      <c r="F60" s="321" t="s">
        <v>100</v>
      </c>
      <c r="G60" s="321"/>
      <c r="H60" s="321"/>
      <c r="I60" s="321"/>
      <c r="J60" s="321"/>
      <c r="K60" s="9"/>
      <c r="L60" s="321" t="s">
        <v>101</v>
      </c>
      <c r="M60" s="321"/>
      <c r="N60" s="321"/>
      <c r="O60" s="321"/>
      <c r="P60" s="321"/>
      <c r="Q60" s="321"/>
      <c r="R60" s="321"/>
      <c r="S60" s="321"/>
      <c r="T60" s="321"/>
      <c r="U60" s="321"/>
      <c r="V60" s="321"/>
      <c r="W60" s="321"/>
      <c r="X60" s="321"/>
      <c r="Y60" s="321"/>
      <c r="Z60" s="321"/>
      <c r="AA60" s="321"/>
      <c r="AB60" s="321"/>
      <c r="AC60" s="321"/>
      <c r="AD60" s="321"/>
      <c r="AE60" s="321"/>
      <c r="AF60" s="321"/>
      <c r="AG60" s="296">
        <f>'D.1-01.4.1 - Zařízení vzd...'!J34</f>
        <v>0</v>
      </c>
      <c r="AH60" s="297"/>
      <c r="AI60" s="297"/>
      <c r="AJ60" s="297"/>
      <c r="AK60" s="297"/>
      <c r="AL60" s="297"/>
      <c r="AM60" s="297"/>
      <c r="AN60" s="296">
        <f t="shared" si="0"/>
        <v>0</v>
      </c>
      <c r="AO60" s="297"/>
      <c r="AP60" s="297"/>
      <c r="AQ60" s="79" t="s">
        <v>87</v>
      </c>
      <c r="AR60" s="45"/>
      <c r="AS60" s="80">
        <v>0</v>
      </c>
      <c r="AT60" s="81">
        <f t="shared" si="1"/>
        <v>0</v>
      </c>
      <c r="AU60" s="82">
        <f>'D.1-01.4.1 - Zařízení vzd...'!P100</f>
        <v>0</v>
      </c>
      <c r="AV60" s="81">
        <f>'D.1-01.4.1 - Zařízení vzd...'!J37</f>
        <v>0</v>
      </c>
      <c r="AW60" s="81">
        <f>'D.1-01.4.1 - Zařízení vzd...'!J38</f>
        <v>0</v>
      </c>
      <c r="AX60" s="81">
        <f>'D.1-01.4.1 - Zařízení vzd...'!J39</f>
        <v>0</v>
      </c>
      <c r="AY60" s="81">
        <f>'D.1-01.4.1 - Zařízení vzd...'!J40</f>
        <v>0</v>
      </c>
      <c r="AZ60" s="81">
        <f>'D.1-01.4.1 - Zařízení vzd...'!F37</f>
        <v>0</v>
      </c>
      <c r="BA60" s="81">
        <f>'D.1-01.4.1 - Zařízení vzd...'!F38</f>
        <v>0</v>
      </c>
      <c r="BB60" s="81">
        <f>'D.1-01.4.1 - Zařízení vzd...'!F39</f>
        <v>0</v>
      </c>
      <c r="BC60" s="81">
        <f>'D.1-01.4.1 - Zařízení vzd...'!F40</f>
        <v>0</v>
      </c>
      <c r="BD60" s="83">
        <f>'D.1-01.4.1 - Zařízení vzd...'!F41</f>
        <v>0</v>
      </c>
      <c r="BT60" s="26" t="s">
        <v>92</v>
      </c>
      <c r="BV60" s="26" t="s">
        <v>77</v>
      </c>
      <c r="BW60" s="26" t="s">
        <v>102</v>
      </c>
      <c r="BX60" s="26" t="s">
        <v>99</v>
      </c>
      <c r="CL60" s="26" t="s">
        <v>19</v>
      </c>
    </row>
    <row r="61" spans="1:90" s="3" customFormat="1" ht="23.25" customHeight="1">
      <c r="A61" s="84" t="s">
        <v>89</v>
      </c>
      <c r="B61" s="45"/>
      <c r="C61" s="9"/>
      <c r="D61" s="9"/>
      <c r="E61" s="9"/>
      <c r="F61" s="321" t="s">
        <v>103</v>
      </c>
      <c r="G61" s="321"/>
      <c r="H61" s="321"/>
      <c r="I61" s="321"/>
      <c r="J61" s="321"/>
      <c r="K61" s="9"/>
      <c r="L61" s="321" t="s">
        <v>104</v>
      </c>
      <c r="M61" s="321"/>
      <c r="N61" s="321"/>
      <c r="O61" s="321"/>
      <c r="P61" s="321"/>
      <c r="Q61" s="321"/>
      <c r="R61" s="321"/>
      <c r="S61" s="321"/>
      <c r="T61" s="321"/>
      <c r="U61" s="321"/>
      <c r="V61" s="321"/>
      <c r="W61" s="321"/>
      <c r="X61" s="321"/>
      <c r="Y61" s="321"/>
      <c r="Z61" s="321"/>
      <c r="AA61" s="321"/>
      <c r="AB61" s="321"/>
      <c r="AC61" s="321"/>
      <c r="AD61" s="321"/>
      <c r="AE61" s="321"/>
      <c r="AF61" s="321"/>
      <c r="AG61" s="296">
        <f>'D.1-01.4.2 - Zařízení pro...'!J34</f>
        <v>0</v>
      </c>
      <c r="AH61" s="297"/>
      <c r="AI61" s="297"/>
      <c r="AJ61" s="297"/>
      <c r="AK61" s="297"/>
      <c r="AL61" s="297"/>
      <c r="AM61" s="297"/>
      <c r="AN61" s="296">
        <f t="shared" si="0"/>
        <v>0</v>
      </c>
      <c r="AO61" s="297"/>
      <c r="AP61" s="297"/>
      <c r="AQ61" s="79" t="s">
        <v>87</v>
      </c>
      <c r="AR61" s="45"/>
      <c r="AS61" s="80">
        <v>0</v>
      </c>
      <c r="AT61" s="81">
        <f t="shared" si="1"/>
        <v>0</v>
      </c>
      <c r="AU61" s="82">
        <f>'D.1-01.4.2 - Zařízení pro...'!P96</f>
        <v>0</v>
      </c>
      <c r="AV61" s="81">
        <f>'D.1-01.4.2 - Zařízení pro...'!J37</f>
        <v>0</v>
      </c>
      <c r="AW61" s="81">
        <f>'D.1-01.4.2 - Zařízení pro...'!J38</f>
        <v>0</v>
      </c>
      <c r="AX61" s="81">
        <f>'D.1-01.4.2 - Zařízení pro...'!J39</f>
        <v>0</v>
      </c>
      <c r="AY61" s="81">
        <f>'D.1-01.4.2 - Zařízení pro...'!J40</f>
        <v>0</v>
      </c>
      <c r="AZ61" s="81">
        <f>'D.1-01.4.2 - Zařízení pro...'!F37</f>
        <v>0</v>
      </c>
      <c r="BA61" s="81">
        <f>'D.1-01.4.2 - Zařízení pro...'!F38</f>
        <v>0</v>
      </c>
      <c r="BB61" s="81">
        <f>'D.1-01.4.2 - Zařízení pro...'!F39</f>
        <v>0</v>
      </c>
      <c r="BC61" s="81">
        <f>'D.1-01.4.2 - Zařízení pro...'!F40</f>
        <v>0</v>
      </c>
      <c r="BD61" s="83">
        <f>'D.1-01.4.2 - Zařízení pro...'!F41</f>
        <v>0</v>
      </c>
      <c r="BT61" s="26" t="s">
        <v>92</v>
      </c>
      <c r="BV61" s="26" t="s">
        <v>77</v>
      </c>
      <c r="BW61" s="26" t="s">
        <v>105</v>
      </c>
      <c r="BX61" s="26" t="s">
        <v>99</v>
      </c>
      <c r="CL61" s="26" t="s">
        <v>19</v>
      </c>
    </row>
    <row r="62" spans="1:90" s="3" customFormat="1" ht="23.25" customHeight="1">
      <c r="A62" s="84" t="s">
        <v>89</v>
      </c>
      <c r="B62" s="45"/>
      <c r="C62" s="9"/>
      <c r="D62" s="9"/>
      <c r="E62" s="9"/>
      <c r="F62" s="321" t="s">
        <v>106</v>
      </c>
      <c r="G62" s="321"/>
      <c r="H62" s="321"/>
      <c r="I62" s="321"/>
      <c r="J62" s="321"/>
      <c r="K62" s="9"/>
      <c r="L62" s="321" t="s">
        <v>107</v>
      </c>
      <c r="M62" s="321"/>
      <c r="N62" s="321"/>
      <c r="O62" s="321"/>
      <c r="P62" s="321"/>
      <c r="Q62" s="321"/>
      <c r="R62" s="321"/>
      <c r="S62" s="321"/>
      <c r="T62" s="321"/>
      <c r="U62" s="321"/>
      <c r="V62" s="321"/>
      <c r="W62" s="321"/>
      <c r="X62" s="321"/>
      <c r="Y62" s="321"/>
      <c r="Z62" s="321"/>
      <c r="AA62" s="321"/>
      <c r="AB62" s="321"/>
      <c r="AC62" s="321"/>
      <c r="AD62" s="321"/>
      <c r="AE62" s="321"/>
      <c r="AF62" s="321"/>
      <c r="AG62" s="296">
        <f>'D.1-01.4.3 - Zařízení zdr...'!J34</f>
        <v>0</v>
      </c>
      <c r="AH62" s="297"/>
      <c r="AI62" s="297"/>
      <c r="AJ62" s="297"/>
      <c r="AK62" s="297"/>
      <c r="AL62" s="297"/>
      <c r="AM62" s="297"/>
      <c r="AN62" s="296">
        <f t="shared" si="0"/>
        <v>0</v>
      </c>
      <c r="AO62" s="297"/>
      <c r="AP62" s="297"/>
      <c r="AQ62" s="79" t="s">
        <v>87</v>
      </c>
      <c r="AR62" s="45"/>
      <c r="AS62" s="80">
        <v>0</v>
      </c>
      <c r="AT62" s="81">
        <f t="shared" si="1"/>
        <v>0</v>
      </c>
      <c r="AU62" s="82">
        <f>'D.1-01.4.3 - Zařízení zdr...'!P96</f>
        <v>0</v>
      </c>
      <c r="AV62" s="81">
        <f>'D.1-01.4.3 - Zařízení zdr...'!J37</f>
        <v>0</v>
      </c>
      <c r="AW62" s="81">
        <f>'D.1-01.4.3 - Zařízení zdr...'!J38</f>
        <v>0</v>
      </c>
      <c r="AX62" s="81">
        <f>'D.1-01.4.3 - Zařízení zdr...'!J39</f>
        <v>0</v>
      </c>
      <c r="AY62" s="81">
        <f>'D.1-01.4.3 - Zařízení zdr...'!J40</f>
        <v>0</v>
      </c>
      <c r="AZ62" s="81">
        <f>'D.1-01.4.3 - Zařízení zdr...'!F37</f>
        <v>0</v>
      </c>
      <c r="BA62" s="81">
        <f>'D.1-01.4.3 - Zařízení zdr...'!F38</f>
        <v>0</v>
      </c>
      <c r="BB62" s="81">
        <f>'D.1-01.4.3 - Zařízení zdr...'!F39</f>
        <v>0</v>
      </c>
      <c r="BC62" s="81">
        <f>'D.1-01.4.3 - Zařízení zdr...'!F40</f>
        <v>0</v>
      </c>
      <c r="BD62" s="83">
        <f>'D.1-01.4.3 - Zařízení zdr...'!F41</f>
        <v>0</v>
      </c>
      <c r="BT62" s="26" t="s">
        <v>92</v>
      </c>
      <c r="BV62" s="26" t="s">
        <v>77</v>
      </c>
      <c r="BW62" s="26" t="s">
        <v>108</v>
      </c>
      <c r="BX62" s="26" t="s">
        <v>99</v>
      </c>
      <c r="CL62" s="26" t="s">
        <v>19</v>
      </c>
    </row>
    <row r="63" spans="1:90" s="3" customFormat="1" ht="23.25" customHeight="1">
      <c r="A63" s="84" t="s">
        <v>89</v>
      </c>
      <c r="B63" s="45"/>
      <c r="C63" s="9"/>
      <c r="D63" s="9"/>
      <c r="E63" s="9"/>
      <c r="F63" s="321" t="s">
        <v>109</v>
      </c>
      <c r="G63" s="321"/>
      <c r="H63" s="321"/>
      <c r="I63" s="321"/>
      <c r="J63" s="321"/>
      <c r="K63" s="9"/>
      <c r="L63" s="321" t="s">
        <v>110</v>
      </c>
      <c r="M63" s="321"/>
      <c r="N63" s="321"/>
      <c r="O63" s="321"/>
      <c r="P63" s="321"/>
      <c r="Q63" s="321"/>
      <c r="R63" s="321"/>
      <c r="S63" s="321"/>
      <c r="T63" s="321"/>
      <c r="U63" s="321"/>
      <c r="V63" s="321"/>
      <c r="W63" s="321"/>
      <c r="X63" s="321"/>
      <c r="Y63" s="321"/>
      <c r="Z63" s="321"/>
      <c r="AA63" s="321"/>
      <c r="AB63" s="321"/>
      <c r="AC63" s="321"/>
      <c r="AD63" s="321"/>
      <c r="AE63" s="321"/>
      <c r="AF63" s="321"/>
      <c r="AG63" s="296">
        <f>'D.1-01.4.4 - Zařízení sil...'!J34</f>
        <v>0</v>
      </c>
      <c r="AH63" s="297"/>
      <c r="AI63" s="297"/>
      <c r="AJ63" s="297"/>
      <c r="AK63" s="297"/>
      <c r="AL63" s="297"/>
      <c r="AM63" s="297"/>
      <c r="AN63" s="296">
        <f t="shared" si="0"/>
        <v>0</v>
      </c>
      <c r="AO63" s="297"/>
      <c r="AP63" s="297"/>
      <c r="AQ63" s="79" t="s">
        <v>87</v>
      </c>
      <c r="AR63" s="45"/>
      <c r="AS63" s="80">
        <v>0</v>
      </c>
      <c r="AT63" s="81">
        <f t="shared" si="1"/>
        <v>0</v>
      </c>
      <c r="AU63" s="82">
        <f>'D.1-01.4.4 - Zařízení sil...'!P97</f>
        <v>0</v>
      </c>
      <c r="AV63" s="81">
        <f>'D.1-01.4.4 - Zařízení sil...'!J37</f>
        <v>0</v>
      </c>
      <c r="AW63" s="81">
        <f>'D.1-01.4.4 - Zařízení sil...'!J38</f>
        <v>0</v>
      </c>
      <c r="AX63" s="81">
        <f>'D.1-01.4.4 - Zařízení sil...'!J39</f>
        <v>0</v>
      </c>
      <c r="AY63" s="81">
        <f>'D.1-01.4.4 - Zařízení sil...'!J40</f>
        <v>0</v>
      </c>
      <c r="AZ63" s="81">
        <f>'D.1-01.4.4 - Zařízení sil...'!F37</f>
        <v>0</v>
      </c>
      <c r="BA63" s="81">
        <f>'D.1-01.4.4 - Zařízení sil...'!F38</f>
        <v>0</v>
      </c>
      <c r="BB63" s="81">
        <f>'D.1-01.4.4 - Zařízení sil...'!F39</f>
        <v>0</v>
      </c>
      <c r="BC63" s="81">
        <f>'D.1-01.4.4 - Zařízení sil...'!F40</f>
        <v>0</v>
      </c>
      <c r="BD63" s="83">
        <f>'D.1-01.4.4 - Zařízení sil...'!F41</f>
        <v>0</v>
      </c>
      <c r="BT63" s="26" t="s">
        <v>92</v>
      </c>
      <c r="BV63" s="26" t="s">
        <v>77</v>
      </c>
      <c r="BW63" s="26" t="s">
        <v>111</v>
      </c>
      <c r="BX63" s="26" t="s">
        <v>99</v>
      </c>
      <c r="CL63" s="26" t="s">
        <v>19</v>
      </c>
    </row>
    <row r="64" spans="1:90" s="3" customFormat="1" ht="23.25" customHeight="1">
      <c r="A64" s="84" t="s">
        <v>89</v>
      </c>
      <c r="B64" s="45"/>
      <c r="C64" s="9"/>
      <c r="D64" s="9"/>
      <c r="E64" s="9"/>
      <c r="F64" s="321" t="s">
        <v>112</v>
      </c>
      <c r="G64" s="321"/>
      <c r="H64" s="321"/>
      <c r="I64" s="321"/>
      <c r="J64" s="321"/>
      <c r="K64" s="9"/>
      <c r="L64" s="321" t="s">
        <v>113</v>
      </c>
      <c r="M64" s="321"/>
      <c r="N64" s="321"/>
      <c r="O64" s="321"/>
      <c r="P64" s="321"/>
      <c r="Q64" s="321"/>
      <c r="R64" s="321"/>
      <c r="S64" s="321"/>
      <c r="T64" s="321"/>
      <c r="U64" s="321"/>
      <c r="V64" s="321"/>
      <c r="W64" s="321"/>
      <c r="X64" s="321"/>
      <c r="Y64" s="321"/>
      <c r="Z64" s="321"/>
      <c r="AA64" s="321"/>
      <c r="AB64" s="321"/>
      <c r="AC64" s="321"/>
      <c r="AD64" s="321"/>
      <c r="AE64" s="321"/>
      <c r="AF64" s="321"/>
      <c r="AG64" s="296">
        <f>'D.1-01.4.5 - Zařízení sla...'!J34</f>
        <v>0</v>
      </c>
      <c r="AH64" s="297"/>
      <c r="AI64" s="297"/>
      <c r="AJ64" s="297"/>
      <c r="AK64" s="297"/>
      <c r="AL64" s="297"/>
      <c r="AM64" s="297"/>
      <c r="AN64" s="296">
        <f t="shared" si="0"/>
        <v>0</v>
      </c>
      <c r="AO64" s="297"/>
      <c r="AP64" s="297"/>
      <c r="AQ64" s="79" t="s">
        <v>87</v>
      </c>
      <c r="AR64" s="45"/>
      <c r="AS64" s="80">
        <v>0</v>
      </c>
      <c r="AT64" s="81">
        <f t="shared" si="1"/>
        <v>0</v>
      </c>
      <c r="AU64" s="82">
        <f>'D.1-01.4.5 - Zařízení sla...'!P98</f>
        <v>0</v>
      </c>
      <c r="AV64" s="81">
        <f>'D.1-01.4.5 - Zařízení sla...'!J37</f>
        <v>0</v>
      </c>
      <c r="AW64" s="81">
        <f>'D.1-01.4.5 - Zařízení sla...'!J38</f>
        <v>0</v>
      </c>
      <c r="AX64" s="81">
        <f>'D.1-01.4.5 - Zařízení sla...'!J39</f>
        <v>0</v>
      </c>
      <c r="AY64" s="81">
        <f>'D.1-01.4.5 - Zařízení sla...'!J40</f>
        <v>0</v>
      </c>
      <c r="AZ64" s="81">
        <f>'D.1-01.4.5 - Zařízení sla...'!F37</f>
        <v>0</v>
      </c>
      <c r="BA64" s="81">
        <f>'D.1-01.4.5 - Zařízení sla...'!F38</f>
        <v>0</v>
      </c>
      <c r="BB64" s="81">
        <f>'D.1-01.4.5 - Zařízení sla...'!F39</f>
        <v>0</v>
      </c>
      <c r="BC64" s="81">
        <f>'D.1-01.4.5 - Zařízení sla...'!F40</f>
        <v>0</v>
      </c>
      <c r="BD64" s="83">
        <f>'D.1-01.4.5 - Zařízení sla...'!F41</f>
        <v>0</v>
      </c>
      <c r="BT64" s="26" t="s">
        <v>92</v>
      </c>
      <c r="BV64" s="26" t="s">
        <v>77</v>
      </c>
      <c r="BW64" s="26" t="s">
        <v>114</v>
      </c>
      <c r="BX64" s="26" t="s">
        <v>99</v>
      </c>
      <c r="CL64" s="26" t="s">
        <v>19</v>
      </c>
    </row>
    <row r="65" spans="1:90" s="3" customFormat="1" ht="16.5" customHeight="1">
      <c r="A65" s="84" t="s">
        <v>89</v>
      </c>
      <c r="B65" s="45"/>
      <c r="C65" s="9"/>
      <c r="D65" s="9"/>
      <c r="E65" s="321" t="s">
        <v>115</v>
      </c>
      <c r="F65" s="321"/>
      <c r="G65" s="321"/>
      <c r="H65" s="321"/>
      <c r="I65" s="321"/>
      <c r="J65" s="9"/>
      <c r="K65" s="321" t="s">
        <v>116</v>
      </c>
      <c r="L65" s="321"/>
      <c r="M65" s="321"/>
      <c r="N65" s="321"/>
      <c r="O65" s="321"/>
      <c r="P65" s="321"/>
      <c r="Q65" s="321"/>
      <c r="R65" s="321"/>
      <c r="S65" s="321"/>
      <c r="T65" s="321"/>
      <c r="U65" s="321"/>
      <c r="V65" s="321"/>
      <c r="W65" s="321"/>
      <c r="X65" s="321"/>
      <c r="Y65" s="321"/>
      <c r="Z65" s="321"/>
      <c r="AA65" s="321"/>
      <c r="AB65" s="321"/>
      <c r="AC65" s="321"/>
      <c r="AD65" s="321"/>
      <c r="AE65" s="321"/>
      <c r="AF65" s="321"/>
      <c r="AG65" s="296">
        <f>'D.1-01.5 - Vybavení inter...'!J32</f>
        <v>0</v>
      </c>
      <c r="AH65" s="297"/>
      <c r="AI65" s="297"/>
      <c r="AJ65" s="297"/>
      <c r="AK65" s="297"/>
      <c r="AL65" s="297"/>
      <c r="AM65" s="297"/>
      <c r="AN65" s="296">
        <f t="shared" si="0"/>
        <v>0</v>
      </c>
      <c r="AO65" s="297"/>
      <c r="AP65" s="297"/>
      <c r="AQ65" s="79" t="s">
        <v>87</v>
      </c>
      <c r="AR65" s="45"/>
      <c r="AS65" s="80">
        <v>0</v>
      </c>
      <c r="AT65" s="81">
        <f t="shared" si="1"/>
        <v>0</v>
      </c>
      <c r="AU65" s="82">
        <f>'D.1-01.5 - Vybavení inter...'!P87</f>
        <v>0</v>
      </c>
      <c r="AV65" s="81">
        <f>'D.1-01.5 - Vybavení inter...'!J35</f>
        <v>0</v>
      </c>
      <c r="AW65" s="81">
        <f>'D.1-01.5 - Vybavení inter...'!J36</f>
        <v>0</v>
      </c>
      <c r="AX65" s="81">
        <f>'D.1-01.5 - Vybavení inter...'!J37</f>
        <v>0</v>
      </c>
      <c r="AY65" s="81">
        <f>'D.1-01.5 - Vybavení inter...'!J38</f>
        <v>0</v>
      </c>
      <c r="AZ65" s="81">
        <f>'D.1-01.5 - Vybavení inter...'!F35</f>
        <v>0</v>
      </c>
      <c r="BA65" s="81">
        <f>'D.1-01.5 - Vybavení inter...'!F36</f>
        <v>0</v>
      </c>
      <c r="BB65" s="81">
        <f>'D.1-01.5 - Vybavení inter...'!F37</f>
        <v>0</v>
      </c>
      <c r="BC65" s="81">
        <f>'D.1-01.5 - Vybavení inter...'!F38</f>
        <v>0</v>
      </c>
      <c r="BD65" s="83">
        <f>'D.1-01.5 - Vybavení inter...'!F39</f>
        <v>0</v>
      </c>
      <c r="BT65" s="26" t="s">
        <v>84</v>
      </c>
      <c r="BV65" s="26" t="s">
        <v>77</v>
      </c>
      <c r="BW65" s="26" t="s">
        <v>117</v>
      </c>
      <c r="BX65" s="26" t="s">
        <v>83</v>
      </c>
      <c r="CL65" s="26" t="s">
        <v>19</v>
      </c>
    </row>
    <row r="66" spans="1:90" s="3" customFormat="1" ht="16.5" customHeight="1">
      <c r="A66" s="84" t="s">
        <v>89</v>
      </c>
      <c r="B66" s="45"/>
      <c r="C66" s="9"/>
      <c r="D66" s="9"/>
      <c r="E66" s="321" t="s">
        <v>118</v>
      </c>
      <c r="F66" s="321"/>
      <c r="G66" s="321"/>
      <c r="H66" s="321"/>
      <c r="I66" s="321"/>
      <c r="J66" s="9"/>
      <c r="K66" s="321" t="s">
        <v>119</v>
      </c>
      <c r="L66" s="321"/>
      <c r="M66" s="321"/>
      <c r="N66" s="321"/>
      <c r="O66" s="321"/>
      <c r="P66" s="321"/>
      <c r="Q66" s="321"/>
      <c r="R66" s="321"/>
      <c r="S66" s="321"/>
      <c r="T66" s="321"/>
      <c r="U66" s="321"/>
      <c r="V66" s="321"/>
      <c r="W66" s="321"/>
      <c r="X66" s="321"/>
      <c r="Y66" s="321"/>
      <c r="Z66" s="321"/>
      <c r="AA66" s="321"/>
      <c r="AB66" s="321"/>
      <c r="AC66" s="321"/>
      <c r="AD66" s="321"/>
      <c r="AE66" s="321"/>
      <c r="AF66" s="321"/>
      <c r="AG66" s="296">
        <f>'D.1-01.6 - Vybavení fitness'!J32</f>
        <v>0</v>
      </c>
      <c r="AH66" s="297"/>
      <c r="AI66" s="297"/>
      <c r="AJ66" s="297"/>
      <c r="AK66" s="297"/>
      <c r="AL66" s="297"/>
      <c r="AM66" s="297"/>
      <c r="AN66" s="296">
        <f t="shared" si="0"/>
        <v>0</v>
      </c>
      <c r="AO66" s="297"/>
      <c r="AP66" s="297"/>
      <c r="AQ66" s="79" t="s">
        <v>87</v>
      </c>
      <c r="AR66" s="45"/>
      <c r="AS66" s="80">
        <v>0</v>
      </c>
      <c r="AT66" s="81">
        <f t="shared" si="1"/>
        <v>0</v>
      </c>
      <c r="AU66" s="82">
        <f>'D.1-01.6 - Vybavení fitness'!P87</f>
        <v>0</v>
      </c>
      <c r="AV66" s="81">
        <f>'D.1-01.6 - Vybavení fitness'!J35</f>
        <v>0</v>
      </c>
      <c r="AW66" s="81">
        <f>'D.1-01.6 - Vybavení fitness'!J36</f>
        <v>0</v>
      </c>
      <c r="AX66" s="81">
        <f>'D.1-01.6 - Vybavení fitness'!J37</f>
        <v>0</v>
      </c>
      <c r="AY66" s="81">
        <f>'D.1-01.6 - Vybavení fitness'!J38</f>
        <v>0</v>
      </c>
      <c r="AZ66" s="81">
        <f>'D.1-01.6 - Vybavení fitness'!F35</f>
        <v>0</v>
      </c>
      <c r="BA66" s="81">
        <f>'D.1-01.6 - Vybavení fitness'!F36</f>
        <v>0</v>
      </c>
      <c r="BB66" s="81">
        <f>'D.1-01.6 - Vybavení fitness'!F37</f>
        <v>0</v>
      </c>
      <c r="BC66" s="81">
        <f>'D.1-01.6 - Vybavení fitness'!F38</f>
        <v>0</v>
      </c>
      <c r="BD66" s="83">
        <f>'D.1-01.6 - Vybavení fitness'!F39</f>
        <v>0</v>
      </c>
      <c r="BT66" s="26" t="s">
        <v>84</v>
      </c>
      <c r="BV66" s="26" t="s">
        <v>77</v>
      </c>
      <c r="BW66" s="26" t="s">
        <v>120</v>
      </c>
      <c r="BX66" s="26" t="s">
        <v>83</v>
      </c>
      <c r="CL66" s="26" t="s">
        <v>19</v>
      </c>
    </row>
    <row r="67" spans="1:90" s="3" customFormat="1" ht="16.5" customHeight="1">
      <c r="A67" s="84" t="s">
        <v>89</v>
      </c>
      <c r="B67" s="45"/>
      <c r="C67" s="9"/>
      <c r="D67" s="9"/>
      <c r="E67" s="321" t="s">
        <v>121</v>
      </c>
      <c r="F67" s="321"/>
      <c r="G67" s="321"/>
      <c r="H67" s="321"/>
      <c r="I67" s="321"/>
      <c r="J67" s="9"/>
      <c r="K67" s="321" t="s">
        <v>122</v>
      </c>
      <c r="L67" s="321"/>
      <c r="M67" s="321"/>
      <c r="N67" s="321"/>
      <c r="O67" s="321"/>
      <c r="P67" s="321"/>
      <c r="Q67" s="321"/>
      <c r="R67" s="321"/>
      <c r="S67" s="321"/>
      <c r="T67" s="321"/>
      <c r="U67" s="321"/>
      <c r="V67" s="321"/>
      <c r="W67" s="321"/>
      <c r="X67" s="321"/>
      <c r="Y67" s="321"/>
      <c r="Z67" s="321"/>
      <c r="AA67" s="321"/>
      <c r="AB67" s="321"/>
      <c r="AC67" s="321"/>
      <c r="AD67" s="321"/>
      <c r="AE67" s="321"/>
      <c r="AF67" s="321"/>
      <c r="AG67" s="296">
        <f>'99 - Vedlejší a ostatní n...'!J32</f>
        <v>0</v>
      </c>
      <c r="AH67" s="297"/>
      <c r="AI67" s="297"/>
      <c r="AJ67" s="297"/>
      <c r="AK67" s="297"/>
      <c r="AL67" s="297"/>
      <c r="AM67" s="297"/>
      <c r="AN67" s="296">
        <f t="shared" si="0"/>
        <v>0</v>
      </c>
      <c r="AO67" s="297"/>
      <c r="AP67" s="297"/>
      <c r="AQ67" s="79" t="s">
        <v>87</v>
      </c>
      <c r="AR67" s="45"/>
      <c r="AS67" s="80">
        <v>0</v>
      </c>
      <c r="AT67" s="81">
        <f t="shared" si="1"/>
        <v>0</v>
      </c>
      <c r="AU67" s="82">
        <f>'99 - Vedlejší a ostatní n...'!P89</f>
        <v>0</v>
      </c>
      <c r="AV67" s="81">
        <f>'99 - Vedlejší a ostatní n...'!J35</f>
        <v>0</v>
      </c>
      <c r="AW67" s="81">
        <f>'99 - Vedlejší a ostatní n...'!J36</f>
        <v>0</v>
      </c>
      <c r="AX67" s="81">
        <f>'99 - Vedlejší a ostatní n...'!J37</f>
        <v>0</v>
      </c>
      <c r="AY67" s="81">
        <f>'99 - Vedlejší a ostatní n...'!J38</f>
        <v>0</v>
      </c>
      <c r="AZ67" s="81">
        <f>'99 - Vedlejší a ostatní n...'!F35</f>
        <v>0</v>
      </c>
      <c r="BA67" s="81">
        <f>'99 - Vedlejší a ostatní n...'!F36</f>
        <v>0</v>
      </c>
      <c r="BB67" s="81">
        <f>'99 - Vedlejší a ostatní n...'!F37</f>
        <v>0</v>
      </c>
      <c r="BC67" s="81">
        <f>'99 - Vedlejší a ostatní n...'!F38</f>
        <v>0</v>
      </c>
      <c r="BD67" s="83">
        <f>'99 - Vedlejší a ostatní n...'!F39</f>
        <v>0</v>
      </c>
      <c r="BT67" s="26" t="s">
        <v>84</v>
      </c>
      <c r="BV67" s="26" t="s">
        <v>77</v>
      </c>
      <c r="BW67" s="26" t="s">
        <v>123</v>
      </c>
      <c r="BX67" s="26" t="s">
        <v>83</v>
      </c>
      <c r="CL67" s="26" t="s">
        <v>19</v>
      </c>
    </row>
    <row r="68" spans="2:91" s="6" customFormat="1" ht="16.5" customHeight="1">
      <c r="B68" s="70"/>
      <c r="C68" s="71"/>
      <c r="D68" s="334" t="s">
        <v>124</v>
      </c>
      <c r="E68" s="334"/>
      <c r="F68" s="334"/>
      <c r="G68" s="334"/>
      <c r="H68" s="334"/>
      <c r="I68" s="72"/>
      <c r="J68" s="334" t="s">
        <v>125</v>
      </c>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26">
        <f>ROUND(AG69+AG72+AG78+AG79+AG85+AG86,2)</f>
        <v>0</v>
      </c>
      <c r="AH68" s="325"/>
      <c r="AI68" s="325"/>
      <c r="AJ68" s="325"/>
      <c r="AK68" s="325"/>
      <c r="AL68" s="325"/>
      <c r="AM68" s="325"/>
      <c r="AN68" s="324">
        <f t="shared" si="0"/>
        <v>0</v>
      </c>
      <c r="AO68" s="325"/>
      <c r="AP68" s="325"/>
      <c r="AQ68" s="73" t="s">
        <v>81</v>
      </c>
      <c r="AR68" s="70"/>
      <c r="AS68" s="74">
        <f>ROUND(AS69+AS72+AS78+AS79+AS85+AS86,2)</f>
        <v>0</v>
      </c>
      <c r="AT68" s="75">
        <f t="shared" si="1"/>
        <v>0</v>
      </c>
      <c r="AU68" s="76">
        <f>ROUND(AU69+AU72+AU78+AU79+AU85+AU86,5)</f>
        <v>0</v>
      </c>
      <c r="AV68" s="75">
        <f>ROUND(AZ68*L29,2)</f>
        <v>0</v>
      </c>
      <c r="AW68" s="75">
        <f>ROUND(BA68*L30,2)</f>
        <v>0</v>
      </c>
      <c r="AX68" s="75">
        <f>ROUND(BB68*L29,2)</f>
        <v>0</v>
      </c>
      <c r="AY68" s="75">
        <f>ROUND(BC68*L30,2)</f>
        <v>0</v>
      </c>
      <c r="AZ68" s="75">
        <f>ROUND(AZ69+AZ72+AZ78+AZ79+AZ85+AZ86,2)</f>
        <v>0</v>
      </c>
      <c r="BA68" s="75">
        <f>ROUND(BA69+BA72+BA78+BA79+BA85+BA86,2)</f>
        <v>0</v>
      </c>
      <c r="BB68" s="75">
        <f>ROUND(BB69+BB72+BB78+BB79+BB85+BB86,2)</f>
        <v>0</v>
      </c>
      <c r="BC68" s="75">
        <f>ROUND(BC69+BC72+BC78+BC79+BC85+BC86,2)</f>
        <v>0</v>
      </c>
      <c r="BD68" s="77">
        <f>ROUND(BD69+BD72+BD78+BD79+BD85+BD86,2)</f>
        <v>0</v>
      </c>
      <c r="BS68" s="78" t="s">
        <v>74</v>
      </c>
      <c r="BT68" s="78" t="s">
        <v>82</v>
      </c>
      <c r="BU68" s="78" t="s">
        <v>76</v>
      </c>
      <c r="BV68" s="78" t="s">
        <v>77</v>
      </c>
      <c r="BW68" s="78" t="s">
        <v>126</v>
      </c>
      <c r="BX68" s="78" t="s">
        <v>5</v>
      </c>
      <c r="CL68" s="78" t="s">
        <v>19</v>
      </c>
      <c r="CM68" s="78" t="s">
        <v>84</v>
      </c>
    </row>
    <row r="69" spans="2:90" s="3" customFormat="1" ht="16.5" customHeight="1">
      <c r="B69" s="45"/>
      <c r="C69" s="9"/>
      <c r="D69" s="9"/>
      <c r="E69" s="321" t="s">
        <v>85</v>
      </c>
      <c r="F69" s="321"/>
      <c r="G69" s="321"/>
      <c r="H69" s="321"/>
      <c r="I69" s="321"/>
      <c r="J69" s="9"/>
      <c r="K69" s="321" t="s">
        <v>86</v>
      </c>
      <c r="L69" s="321"/>
      <c r="M69" s="321"/>
      <c r="N69" s="321"/>
      <c r="O69" s="321"/>
      <c r="P69" s="321"/>
      <c r="Q69" s="321"/>
      <c r="R69" s="321"/>
      <c r="S69" s="321"/>
      <c r="T69" s="321"/>
      <c r="U69" s="321"/>
      <c r="V69" s="321"/>
      <c r="W69" s="321"/>
      <c r="X69" s="321"/>
      <c r="Y69" s="321"/>
      <c r="Z69" s="321"/>
      <c r="AA69" s="321"/>
      <c r="AB69" s="321"/>
      <c r="AC69" s="321"/>
      <c r="AD69" s="321"/>
      <c r="AE69" s="321"/>
      <c r="AF69" s="321"/>
      <c r="AG69" s="327">
        <f>ROUND(SUM(AG70:AG71),2)</f>
        <v>0</v>
      </c>
      <c r="AH69" s="297"/>
      <c r="AI69" s="297"/>
      <c r="AJ69" s="297"/>
      <c r="AK69" s="297"/>
      <c r="AL69" s="297"/>
      <c r="AM69" s="297"/>
      <c r="AN69" s="296">
        <f t="shared" si="0"/>
        <v>0</v>
      </c>
      <c r="AO69" s="297"/>
      <c r="AP69" s="297"/>
      <c r="AQ69" s="79" t="s">
        <v>87</v>
      </c>
      <c r="AR69" s="45"/>
      <c r="AS69" s="80">
        <f>ROUND(SUM(AS70:AS71),2)</f>
        <v>0</v>
      </c>
      <c r="AT69" s="81">
        <f t="shared" si="1"/>
        <v>0</v>
      </c>
      <c r="AU69" s="82">
        <f>ROUND(SUM(AU70:AU71),5)</f>
        <v>0</v>
      </c>
      <c r="AV69" s="81">
        <f>ROUND(AZ69*L29,2)</f>
        <v>0</v>
      </c>
      <c r="AW69" s="81">
        <f>ROUND(BA69*L30,2)</f>
        <v>0</v>
      </c>
      <c r="AX69" s="81">
        <f>ROUND(BB69*L29,2)</f>
        <v>0</v>
      </c>
      <c r="AY69" s="81">
        <f>ROUND(BC69*L30,2)</f>
        <v>0</v>
      </c>
      <c r="AZ69" s="81">
        <f>ROUND(SUM(AZ70:AZ71),2)</f>
        <v>0</v>
      </c>
      <c r="BA69" s="81">
        <f>ROUND(SUM(BA70:BA71),2)</f>
        <v>0</v>
      </c>
      <c r="BB69" s="81">
        <f>ROUND(SUM(BB70:BB71),2)</f>
        <v>0</v>
      </c>
      <c r="BC69" s="81">
        <f>ROUND(SUM(BC70:BC71),2)</f>
        <v>0</v>
      </c>
      <c r="BD69" s="83">
        <f>ROUND(SUM(BD70:BD71),2)</f>
        <v>0</v>
      </c>
      <c r="BS69" s="26" t="s">
        <v>74</v>
      </c>
      <c r="BT69" s="26" t="s">
        <v>84</v>
      </c>
      <c r="BU69" s="26" t="s">
        <v>76</v>
      </c>
      <c r="BV69" s="26" t="s">
        <v>77</v>
      </c>
      <c r="BW69" s="26" t="s">
        <v>127</v>
      </c>
      <c r="BX69" s="26" t="s">
        <v>126</v>
      </c>
      <c r="CL69" s="26" t="s">
        <v>19</v>
      </c>
    </row>
    <row r="70" spans="1:90" s="3" customFormat="1" ht="23.25" customHeight="1">
      <c r="A70" s="84" t="s">
        <v>89</v>
      </c>
      <c r="B70" s="45"/>
      <c r="C70" s="9"/>
      <c r="D70" s="9"/>
      <c r="E70" s="9"/>
      <c r="F70" s="321" t="s">
        <v>90</v>
      </c>
      <c r="G70" s="321"/>
      <c r="H70" s="321"/>
      <c r="I70" s="321"/>
      <c r="J70" s="321"/>
      <c r="K70" s="9"/>
      <c r="L70" s="321" t="s">
        <v>91</v>
      </c>
      <c r="M70" s="321"/>
      <c r="N70" s="321"/>
      <c r="O70" s="321"/>
      <c r="P70" s="321"/>
      <c r="Q70" s="321"/>
      <c r="R70" s="321"/>
      <c r="S70" s="321"/>
      <c r="T70" s="321"/>
      <c r="U70" s="321"/>
      <c r="V70" s="321"/>
      <c r="W70" s="321"/>
      <c r="X70" s="321"/>
      <c r="Y70" s="321"/>
      <c r="Z70" s="321"/>
      <c r="AA70" s="321"/>
      <c r="AB70" s="321"/>
      <c r="AC70" s="321"/>
      <c r="AD70" s="321"/>
      <c r="AE70" s="321"/>
      <c r="AF70" s="321"/>
      <c r="AG70" s="296">
        <f>'D.1.1a - Architektonicko ..._01'!J34</f>
        <v>0</v>
      </c>
      <c r="AH70" s="297"/>
      <c r="AI70" s="297"/>
      <c r="AJ70" s="297"/>
      <c r="AK70" s="297"/>
      <c r="AL70" s="297"/>
      <c r="AM70" s="297"/>
      <c r="AN70" s="296">
        <f t="shared" si="0"/>
        <v>0</v>
      </c>
      <c r="AO70" s="297"/>
      <c r="AP70" s="297"/>
      <c r="AQ70" s="79" t="s">
        <v>87</v>
      </c>
      <c r="AR70" s="45"/>
      <c r="AS70" s="80">
        <v>0</v>
      </c>
      <c r="AT70" s="81">
        <f t="shared" si="1"/>
        <v>0</v>
      </c>
      <c r="AU70" s="82">
        <f>'D.1.1a - Architektonicko ..._01'!P110</f>
        <v>0</v>
      </c>
      <c r="AV70" s="81">
        <f>'D.1.1a - Architektonicko ..._01'!J37</f>
        <v>0</v>
      </c>
      <c r="AW70" s="81">
        <f>'D.1.1a - Architektonicko ..._01'!J38</f>
        <v>0</v>
      </c>
      <c r="AX70" s="81">
        <f>'D.1.1a - Architektonicko ..._01'!J39</f>
        <v>0</v>
      </c>
      <c r="AY70" s="81">
        <f>'D.1.1a - Architektonicko ..._01'!J40</f>
        <v>0</v>
      </c>
      <c r="AZ70" s="81">
        <f>'D.1.1a - Architektonicko ..._01'!F37</f>
        <v>0</v>
      </c>
      <c r="BA70" s="81">
        <f>'D.1.1a - Architektonicko ..._01'!F38</f>
        <v>0</v>
      </c>
      <c r="BB70" s="81">
        <f>'D.1.1a - Architektonicko ..._01'!F39</f>
        <v>0</v>
      </c>
      <c r="BC70" s="81">
        <f>'D.1.1a - Architektonicko ..._01'!F40</f>
        <v>0</v>
      </c>
      <c r="BD70" s="83">
        <f>'D.1.1a - Architektonicko ..._01'!F41</f>
        <v>0</v>
      </c>
      <c r="BT70" s="26" t="s">
        <v>92</v>
      </c>
      <c r="BV70" s="26" t="s">
        <v>77</v>
      </c>
      <c r="BW70" s="26" t="s">
        <v>128</v>
      </c>
      <c r="BX70" s="26" t="s">
        <v>127</v>
      </c>
      <c r="CL70" s="26" t="s">
        <v>19</v>
      </c>
    </row>
    <row r="71" spans="1:90" s="3" customFormat="1" ht="23.25" customHeight="1">
      <c r="A71" s="84" t="s">
        <v>89</v>
      </c>
      <c r="B71" s="45"/>
      <c r="C71" s="9"/>
      <c r="D71" s="9"/>
      <c r="E71" s="9"/>
      <c r="F71" s="321" t="s">
        <v>94</v>
      </c>
      <c r="G71" s="321"/>
      <c r="H71" s="321"/>
      <c r="I71" s="321"/>
      <c r="J71" s="321"/>
      <c r="K71" s="9"/>
      <c r="L71" s="321" t="s">
        <v>95</v>
      </c>
      <c r="M71" s="321"/>
      <c r="N71" s="321"/>
      <c r="O71" s="321"/>
      <c r="P71" s="321"/>
      <c r="Q71" s="321"/>
      <c r="R71" s="321"/>
      <c r="S71" s="321"/>
      <c r="T71" s="321"/>
      <c r="U71" s="321"/>
      <c r="V71" s="321"/>
      <c r="W71" s="321"/>
      <c r="X71" s="321"/>
      <c r="Y71" s="321"/>
      <c r="Z71" s="321"/>
      <c r="AA71" s="321"/>
      <c r="AB71" s="321"/>
      <c r="AC71" s="321"/>
      <c r="AD71" s="321"/>
      <c r="AE71" s="321"/>
      <c r="AF71" s="321"/>
      <c r="AG71" s="296">
        <f>'D.1.1b - Architektonicko ..._01'!J34</f>
        <v>0</v>
      </c>
      <c r="AH71" s="297"/>
      <c r="AI71" s="297"/>
      <c r="AJ71" s="297"/>
      <c r="AK71" s="297"/>
      <c r="AL71" s="297"/>
      <c r="AM71" s="297"/>
      <c r="AN71" s="296">
        <f t="shared" si="0"/>
        <v>0</v>
      </c>
      <c r="AO71" s="297"/>
      <c r="AP71" s="297"/>
      <c r="AQ71" s="79" t="s">
        <v>87</v>
      </c>
      <c r="AR71" s="45"/>
      <c r="AS71" s="80">
        <v>0</v>
      </c>
      <c r="AT71" s="81">
        <f t="shared" si="1"/>
        <v>0</v>
      </c>
      <c r="AU71" s="82">
        <f>'D.1.1b - Architektonicko ..._01'!P117</f>
        <v>0</v>
      </c>
      <c r="AV71" s="81">
        <f>'D.1.1b - Architektonicko ..._01'!J37</f>
        <v>0</v>
      </c>
      <c r="AW71" s="81">
        <f>'D.1.1b - Architektonicko ..._01'!J38</f>
        <v>0</v>
      </c>
      <c r="AX71" s="81">
        <f>'D.1.1b - Architektonicko ..._01'!J39</f>
        <v>0</v>
      </c>
      <c r="AY71" s="81">
        <f>'D.1.1b - Architektonicko ..._01'!J40</f>
        <v>0</v>
      </c>
      <c r="AZ71" s="81">
        <f>'D.1.1b - Architektonicko ..._01'!F37</f>
        <v>0</v>
      </c>
      <c r="BA71" s="81">
        <f>'D.1.1b - Architektonicko ..._01'!F38</f>
        <v>0</v>
      </c>
      <c r="BB71" s="81">
        <f>'D.1.1b - Architektonicko ..._01'!F39</f>
        <v>0</v>
      </c>
      <c r="BC71" s="81">
        <f>'D.1.1b - Architektonicko ..._01'!F40</f>
        <v>0</v>
      </c>
      <c r="BD71" s="83">
        <f>'D.1.1b - Architektonicko ..._01'!F41</f>
        <v>0</v>
      </c>
      <c r="BT71" s="26" t="s">
        <v>92</v>
      </c>
      <c r="BV71" s="26" t="s">
        <v>77</v>
      </c>
      <c r="BW71" s="26" t="s">
        <v>129</v>
      </c>
      <c r="BX71" s="26" t="s">
        <v>127</v>
      </c>
      <c r="CL71" s="26" t="s">
        <v>19</v>
      </c>
    </row>
    <row r="72" spans="2:90" s="3" customFormat="1" ht="16.5" customHeight="1">
      <c r="B72" s="45"/>
      <c r="C72" s="9"/>
      <c r="D72" s="9"/>
      <c r="E72" s="321" t="s">
        <v>130</v>
      </c>
      <c r="F72" s="321"/>
      <c r="G72" s="321"/>
      <c r="H72" s="321"/>
      <c r="I72" s="321"/>
      <c r="J72" s="9"/>
      <c r="K72" s="321" t="s">
        <v>98</v>
      </c>
      <c r="L72" s="321"/>
      <c r="M72" s="321"/>
      <c r="N72" s="321"/>
      <c r="O72" s="321"/>
      <c r="P72" s="321"/>
      <c r="Q72" s="321"/>
      <c r="R72" s="321"/>
      <c r="S72" s="321"/>
      <c r="T72" s="321"/>
      <c r="U72" s="321"/>
      <c r="V72" s="321"/>
      <c r="W72" s="321"/>
      <c r="X72" s="321"/>
      <c r="Y72" s="321"/>
      <c r="Z72" s="321"/>
      <c r="AA72" s="321"/>
      <c r="AB72" s="321"/>
      <c r="AC72" s="321"/>
      <c r="AD72" s="321"/>
      <c r="AE72" s="321"/>
      <c r="AF72" s="321"/>
      <c r="AG72" s="327">
        <f>ROUND(SUM(AG73:AG77),2)</f>
        <v>0</v>
      </c>
      <c r="AH72" s="297"/>
      <c r="AI72" s="297"/>
      <c r="AJ72" s="297"/>
      <c r="AK72" s="297"/>
      <c r="AL72" s="297"/>
      <c r="AM72" s="297"/>
      <c r="AN72" s="296">
        <f t="shared" si="0"/>
        <v>0</v>
      </c>
      <c r="AO72" s="297"/>
      <c r="AP72" s="297"/>
      <c r="AQ72" s="79" t="s">
        <v>87</v>
      </c>
      <c r="AR72" s="45"/>
      <c r="AS72" s="80">
        <f>ROUND(SUM(AS73:AS77),2)</f>
        <v>0</v>
      </c>
      <c r="AT72" s="81">
        <f t="shared" si="1"/>
        <v>0</v>
      </c>
      <c r="AU72" s="82">
        <f>ROUND(SUM(AU73:AU77),5)</f>
        <v>0</v>
      </c>
      <c r="AV72" s="81">
        <f>ROUND(AZ72*L29,2)</f>
        <v>0</v>
      </c>
      <c r="AW72" s="81">
        <f>ROUND(BA72*L30,2)</f>
        <v>0</v>
      </c>
      <c r="AX72" s="81">
        <f>ROUND(BB72*L29,2)</f>
        <v>0</v>
      </c>
      <c r="AY72" s="81">
        <f>ROUND(BC72*L30,2)</f>
        <v>0</v>
      </c>
      <c r="AZ72" s="81">
        <f>ROUND(SUM(AZ73:AZ77),2)</f>
        <v>0</v>
      </c>
      <c r="BA72" s="81">
        <f>ROUND(SUM(BA73:BA77),2)</f>
        <v>0</v>
      </c>
      <c r="BB72" s="81">
        <f>ROUND(SUM(BB73:BB77),2)</f>
        <v>0</v>
      </c>
      <c r="BC72" s="81">
        <f>ROUND(SUM(BC73:BC77),2)</f>
        <v>0</v>
      </c>
      <c r="BD72" s="83">
        <f>ROUND(SUM(BD73:BD77),2)</f>
        <v>0</v>
      </c>
      <c r="BS72" s="26" t="s">
        <v>74</v>
      </c>
      <c r="BT72" s="26" t="s">
        <v>84</v>
      </c>
      <c r="BU72" s="26" t="s">
        <v>76</v>
      </c>
      <c r="BV72" s="26" t="s">
        <v>77</v>
      </c>
      <c r="BW72" s="26" t="s">
        <v>131</v>
      </c>
      <c r="BX72" s="26" t="s">
        <v>126</v>
      </c>
      <c r="CL72" s="26" t="s">
        <v>19</v>
      </c>
    </row>
    <row r="73" spans="1:90" s="3" customFormat="1" ht="23.25" customHeight="1">
      <c r="A73" s="84" t="s">
        <v>89</v>
      </c>
      <c r="B73" s="45"/>
      <c r="C73" s="9"/>
      <c r="D73" s="9"/>
      <c r="E73" s="9"/>
      <c r="F73" s="321" t="s">
        <v>132</v>
      </c>
      <c r="G73" s="321"/>
      <c r="H73" s="321"/>
      <c r="I73" s="321"/>
      <c r="J73" s="321"/>
      <c r="K73" s="9"/>
      <c r="L73" s="321" t="s">
        <v>101</v>
      </c>
      <c r="M73" s="321"/>
      <c r="N73" s="321"/>
      <c r="O73" s="321"/>
      <c r="P73" s="321"/>
      <c r="Q73" s="321"/>
      <c r="R73" s="321"/>
      <c r="S73" s="321"/>
      <c r="T73" s="321"/>
      <c r="U73" s="321"/>
      <c r="V73" s="321"/>
      <c r="W73" s="321"/>
      <c r="X73" s="321"/>
      <c r="Y73" s="321"/>
      <c r="Z73" s="321"/>
      <c r="AA73" s="321"/>
      <c r="AB73" s="321"/>
      <c r="AC73" s="321"/>
      <c r="AD73" s="321"/>
      <c r="AE73" s="321"/>
      <c r="AF73" s="321"/>
      <c r="AG73" s="296">
        <f>'D.1-02.4.1 - Zařízení vzd...'!J34</f>
        <v>0</v>
      </c>
      <c r="AH73" s="297"/>
      <c r="AI73" s="297"/>
      <c r="AJ73" s="297"/>
      <c r="AK73" s="297"/>
      <c r="AL73" s="297"/>
      <c r="AM73" s="297"/>
      <c r="AN73" s="296">
        <f t="shared" si="0"/>
        <v>0</v>
      </c>
      <c r="AO73" s="297"/>
      <c r="AP73" s="297"/>
      <c r="AQ73" s="79" t="s">
        <v>87</v>
      </c>
      <c r="AR73" s="45"/>
      <c r="AS73" s="80">
        <v>0</v>
      </c>
      <c r="AT73" s="81">
        <f t="shared" si="1"/>
        <v>0</v>
      </c>
      <c r="AU73" s="82">
        <f>'D.1-02.4.1 - Zařízení vzd...'!P98</f>
        <v>0</v>
      </c>
      <c r="AV73" s="81">
        <f>'D.1-02.4.1 - Zařízení vzd...'!J37</f>
        <v>0</v>
      </c>
      <c r="AW73" s="81">
        <f>'D.1-02.4.1 - Zařízení vzd...'!J38</f>
        <v>0</v>
      </c>
      <c r="AX73" s="81">
        <f>'D.1-02.4.1 - Zařízení vzd...'!J39</f>
        <v>0</v>
      </c>
      <c r="AY73" s="81">
        <f>'D.1-02.4.1 - Zařízení vzd...'!J40</f>
        <v>0</v>
      </c>
      <c r="AZ73" s="81">
        <f>'D.1-02.4.1 - Zařízení vzd...'!F37</f>
        <v>0</v>
      </c>
      <c r="BA73" s="81">
        <f>'D.1-02.4.1 - Zařízení vzd...'!F38</f>
        <v>0</v>
      </c>
      <c r="BB73" s="81">
        <f>'D.1-02.4.1 - Zařízení vzd...'!F39</f>
        <v>0</v>
      </c>
      <c r="BC73" s="81">
        <f>'D.1-02.4.1 - Zařízení vzd...'!F40</f>
        <v>0</v>
      </c>
      <c r="BD73" s="83">
        <f>'D.1-02.4.1 - Zařízení vzd...'!F41</f>
        <v>0</v>
      </c>
      <c r="BT73" s="26" t="s">
        <v>92</v>
      </c>
      <c r="BV73" s="26" t="s">
        <v>77</v>
      </c>
      <c r="BW73" s="26" t="s">
        <v>133</v>
      </c>
      <c r="BX73" s="26" t="s">
        <v>131</v>
      </c>
      <c r="CL73" s="26" t="s">
        <v>19</v>
      </c>
    </row>
    <row r="74" spans="1:90" s="3" customFormat="1" ht="23.25" customHeight="1">
      <c r="A74" s="84" t="s">
        <v>89</v>
      </c>
      <c r="B74" s="45"/>
      <c r="C74" s="9"/>
      <c r="D74" s="9"/>
      <c r="E74" s="9"/>
      <c r="F74" s="321" t="s">
        <v>134</v>
      </c>
      <c r="G74" s="321"/>
      <c r="H74" s="321"/>
      <c r="I74" s="321"/>
      <c r="J74" s="321"/>
      <c r="K74" s="9"/>
      <c r="L74" s="321" t="s">
        <v>104</v>
      </c>
      <c r="M74" s="321"/>
      <c r="N74" s="321"/>
      <c r="O74" s="321"/>
      <c r="P74" s="321"/>
      <c r="Q74" s="321"/>
      <c r="R74" s="321"/>
      <c r="S74" s="321"/>
      <c r="T74" s="321"/>
      <c r="U74" s="321"/>
      <c r="V74" s="321"/>
      <c r="W74" s="321"/>
      <c r="X74" s="321"/>
      <c r="Y74" s="321"/>
      <c r="Z74" s="321"/>
      <c r="AA74" s="321"/>
      <c r="AB74" s="321"/>
      <c r="AC74" s="321"/>
      <c r="AD74" s="321"/>
      <c r="AE74" s="321"/>
      <c r="AF74" s="321"/>
      <c r="AG74" s="296">
        <f>'D.1-02.4.2 - Zařízení pro...'!J34</f>
        <v>0</v>
      </c>
      <c r="AH74" s="297"/>
      <c r="AI74" s="297"/>
      <c r="AJ74" s="297"/>
      <c r="AK74" s="297"/>
      <c r="AL74" s="297"/>
      <c r="AM74" s="297"/>
      <c r="AN74" s="296">
        <f t="shared" si="0"/>
        <v>0</v>
      </c>
      <c r="AO74" s="297"/>
      <c r="AP74" s="297"/>
      <c r="AQ74" s="79" t="s">
        <v>87</v>
      </c>
      <c r="AR74" s="45"/>
      <c r="AS74" s="80">
        <v>0</v>
      </c>
      <c r="AT74" s="81">
        <f t="shared" si="1"/>
        <v>0</v>
      </c>
      <c r="AU74" s="82">
        <f>'D.1-02.4.2 - Zařízení pro...'!P96</f>
        <v>0</v>
      </c>
      <c r="AV74" s="81">
        <f>'D.1-02.4.2 - Zařízení pro...'!J37</f>
        <v>0</v>
      </c>
      <c r="AW74" s="81">
        <f>'D.1-02.4.2 - Zařízení pro...'!J38</f>
        <v>0</v>
      </c>
      <c r="AX74" s="81">
        <f>'D.1-02.4.2 - Zařízení pro...'!J39</f>
        <v>0</v>
      </c>
      <c r="AY74" s="81">
        <f>'D.1-02.4.2 - Zařízení pro...'!J40</f>
        <v>0</v>
      </c>
      <c r="AZ74" s="81">
        <f>'D.1-02.4.2 - Zařízení pro...'!F37</f>
        <v>0</v>
      </c>
      <c r="BA74" s="81">
        <f>'D.1-02.4.2 - Zařízení pro...'!F38</f>
        <v>0</v>
      </c>
      <c r="BB74" s="81">
        <f>'D.1-02.4.2 - Zařízení pro...'!F39</f>
        <v>0</v>
      </c>
      <c r="BC74" s="81">
        <f>'D.1-02.4.2 - Zařízení pro...'!F40</f>
        <v>0</v>
      </c>
      <c r="BD74" s="83">
        <f>'D.1-02.4.2 - Zařízení pro...'!F41</f>
        <v>0</v>
      </c>
      <c r="BT74" s="26" t="s">
        <v>92</v>
      </c>
      <c r="BV74" s="26" t="s">
        <v>77</v>
      </c>
      <c r="BW74" s="26" t="s">
        <v>135</v>
      </c>
      <c r="BX74" s="26" t="s">
        <v>131</v>
      </c>
      <c r="CL74" s="26" t="s">
        <v>19</v>
      </c>
    </row>
    <row r="75" spans="1:90" s="3" customFormat="1" ht="23.25" customHeight="1">
      <c r="A75" s="84" t="s">
        <v>89</v>
      </c>
      <c r="B75" s="45"/>
      <c r="C75" s="9"/>
      <c r="D75" s="9"/>
      <c r="E75" s="9"/>
      <c r="F75" s="321" t="s">
        <v>136</v>
      </c>
      <c r="G75" s="321"/>
      <c r="H75" s="321"/>
      <c r="I75" s="321"/>
      <c r="J75" s="321"/>
      <c r="K75" s="9"/>
      <c r="L75" s="321" t="s">
        <v>107</v>
      </c>
      <c r="M75" s="321"/>
      <c r="N75" s="321"/>
      <c r="O75" s="321"/>
      <c r="P75" s="321"/>
      <c r="Q75" s="321"/>
      <c r="R75" s="321"/>
      <c r="S75" s="321"/>
      <c r="T75" s="321"/>
      <c r="U75" s="321"/>
      <c r="V75" s="321"/>
      <c r="W75" s="321"/>
      <c r="X75" s="321"/>
      <c r="Y75" s="321"/>
      <c r="Z75" s="321"/>
      <c r="AA75" s="321"/>
      <c r="AB75" s="321"/>
      <c r="AC75" s="321"/>
      <c r="AD75" s="321"/>
      <c r="AE75" s="321"/>
      <c r="AF75" s="321"/>
      <c r="AG75" s="296">
        <f>'D.1-02.4.3 - Zařízení zdr...'!J34</f>
        <v>0</v>
      </c>
      <c r="AH75" s="297"/>
      <c r="AI75" s="297"/>
      <c r="AJ75" s="297"/>
      <c r="AK75" s="297"/>
      <c r="AL75" s="297"/>
      <c r="AM75" s="297"/>
      <c r="AN75" s="296">
        <f t="shared" si="0"/>
        <v>0</v>
      </c>
      <c r="AO75" s="297"/>
      <c r="AP75" s="297"/>
      <c r="AQ75" s="79" t="s">
        <v>87</v>
      </c>
      <c r="AR75" s="45"/>
      <c r="AS75" s="80">
        <v>0</v>
      </c>
      <c r="AT75" s="81">
        <f t="shared" si="1"/>
        <v>0</v>
      </c>
      <c r="AU75" s="82">
        <f>'D.1-02.4.3 - Zařízení zdr...'!P103</f>
        <v>0</v>
      </c>
      <c r="AV75" s="81">
        <f>'D.1-02.4.3 - Zařízení zdr...'!J37</f>
        <v>0</v>
      </c>
      <c r="AW75" s="81">
        <f>'D.1-02.4.3 - Zařízení zdr...'!J38</f>
        <v>0</v>
      </c>
      <c r="AX75" s="81">
        <f>'D.1-02.4.3 - Zařízení zdr...'!J39</f>
        <v>0</v>
      </c>
      <c r="AY75" s="81">
        <f>'D.1-02.4.3 - Zařízení zdr...'!J40</f>
        <v>0</v>
      </c>
      <c r="AZ75" s="81">
        <f>'D.1-02.4.3 - Zařízení zdr...'!F37</f>
        <v>0</v>
      </c>
      <c r="BA75" s="81">
        <f>'D.1-02.4.3 - Zařízení zdr...'!F38</f>
        <v>0</v>
      </c>
      <c r="BB75" s="81">
        <f>'D.1-02.4.3 - Zařízení zdr...'!F39</f>
        <v>0</v>
      </c>
      <c r="BC75" s="81">
        <f>'D.1-02.4.3 - Zařízení zdr...'!F40</f>
        <v>0</v>
      </c>
      <c r="BD75" s="83">
        <f>'D.1-02.4.3 - Zařízení zdr...'!F41</f>
        <v>0</v>
      </c>
      <c r="BT75" s="26" t="s">
        <v>92</v>
      </c>
      <c r="BV75" s="26" t="s">
        <v>77</v>
      </c>
      <c r="BW75" s="26" t="s">
        <v>137</v>
      </c>
      <c r="BX75" s="26" t="s">
        <v>131</v>
      </c>
      <c r="CL75" s="26" t="s">
        <v>19</v>
      </c>
    </row>
    <row r="76" spans="1:90" s="3" customFormat="1" ht="23.25" customHeight="1">
      <c r="A76" s="84" t="s">
        <v>89</v>
      </c>
      <c r="B76" s="45"/>
      <c r="C76" s="9"/>
      <c r="D76" s="9"/>
      <c r="E76" s="9"/>
      <c r="F76" s="321" t="s">
        <v>138</v>
      </c>
      <c r="G76" s="321"/>
      <c r="H76" s="321"/>
      <c r="I76" s="321"/>
      <c r="J76" s="321"/>
      <c r="K76" s="9"/>
      <c r="L76" s="321" t="s">
        <v>110</v>
      </c>
      <c r="M76" s="321"/>
      <c r="N76" s="321"/>
      <c r="O76" s="321"/>
      <c r="P76" s="321"/>
      <c r="Q76" s="321"/>
      <c r="R76" s="321"/>
      <c r="S76" s="321"/>
      <c r="T76" s="321"/>
      <c r="U76" s="321"/>
      <c r="V76" s="321"/>
      <c r="W76" s="321"/>
      <c r="X76" s="321"/>
      <c r="Y76" s="321"/>
      <c r="Z76" s="321"/>
      <c r="AA76" s="321"/>
      <c r="AB76" s="321"/>
      <c r="AC76" s="321"/>
      <c r="AD76" s="321"/>
      <c r="AE76" s="321"/>
      <c r="AF76" s="321"/>
      <c r="AG76" s="296">
        <f>'D.1-02.4.4 - Zařízení sil...'!J34</f>
        <v>0</v>
      </c>
      <c r="AH76" s="297"/>
      <c r="AI76" s="297"/>
      <c r="AJ76" s="297"/>
      <c r="AK76" s="297"/>
      <c r="AL76" s="297"/>
      <c r="AM76" s="297"/>
      <c r="AN76" s="296">
        <f t="shared" si="0"/>
        <v>0</v>
      </c>
      <c r="AO76" s="297"/>
      <c r="AP76" s="297"/>
      <c r="AQ76" s="79" t="s">
        <v>87</v>
      </c>
      <c r="AR76" s="45"/>
      <c r="AS76" s="80">
        <v>0</v>
      </c>
      <c r="AT76" s="81">
        <f t="shared" si="1"/>
        <v>0</v>
      </c>
      <c r="AU76" s="82">
        <f>'D.1-02.4.4 - Zařízení sil...'!P101</f>
        <v>0</v>
      </c>
      <c r="AV76" s="81">
        <f>'D.1-02.4.4 - Zařízení sil...'!J37</f>
        <v>0</v>
      </c>
      <c r="AW76" s="81">
        <f>'D.1-02.4.4 - Zařízení sil...'!J38</f>
        <v>0</v>
      </c>
      <c r="AX76" s="81">
        <f>'D.1-02.4.4 - Zařízení sil...'!J39</f>
        <v>0</v>
      </c>
      <c r="AY76" s="81">
        <f>'D.1-02.4.4 - Zařízení sil...'!J40</f>
        <v>0</v>
      </c>
      <c r="AZ76" s="81">
        <f>'D.1-02.4.4 - Zařízení sil...'!F37</f>
        <v>0</v>
      </c>
      <c r="BA76" s="81">
        <f>'D.1-02.4.4 - Zařízení sil...'!F38</f>
        <v>0</v>
      </c>
      <c r="BB76" s="81">
        <f>'D.1-02.4.4 - Zařízení sil...'!F39</f>
        <v>0</v>
      </c>
      <c r="BC76" s="81">
        <f>'D.1-02.4.4 - Zařízení sil...'!F40</f>
        <v>0</v>
      </c>
      <c r="BD76" s="83">
        <f>'D.1-02.4.4 - Zařízení sil...'!F41</f>
        <v>0</v>
      </c>
      <c r="BT76" s="26" t="s">
        <v>92</v>
      </c>
      <c r="BV76" s="26" t="s">
        <v>77</v>
      </c>
      <c r="BW76" s="26" t="s">
        <v>139</v>
      </c>
      <c r="BX76" s="26" t="s">
        <v>131</v>
      </c>
      <c r="CL76" s="26" t="s">
        <v>19</v>
      </c>
    </row>
    <row r="77" spans="1:90" s="3" customFormat="1" ht="23.25" customHeight="1">
      <c r="A77" s="84" t="s">
        <v>89</v>
      </c>
      <c r="B77" s="45"/>
      <c r="C77" s="9"/>
      <c r="D77" s="9"/>
      <c r="E77" s="9"/>
      <c r="F77" s="321" t="s">
        <v>140</v>
      </c>
      <c r="G77" s="321"/>
      <c r="H77" s="321"/>
      <c r="I77" s="321"/>
      <c r="J77" s="321"/>
      <c r="K77" s="9"/>
      <c r="L77" s="321" t="s">
        <v>113</v>
      </c>
      <c r="M77" s="321"/>
      <c r="N77" s="321"/>
      <c r="O77" s="321"/>
      <c r="P77" s="321"/>
      <c r="Q77" s="321"/>
      <c r="R77" s="321"/>
      <c r="S77" s="321"/>
      <c r="T77" s="321"/>
      <c r="U77" s="321"/>
      <c r="V77" s="321"/>
      <c r="W77" s="321"/>
      <c r="X77" s="321"/>
      <c r="Y77" s="321"/>
      <c r="Z77" s="321"/>
      <c r="AA77" s="321"/>
      <c r="AB77" s="321"/>
      <c r="AC77" s="321"/>
      <c r="AD77" s="321"/>
      <c r="AE77" s="321"/>
      <c r="AF77" s="321"/>
      <c r="AG77" s="296">
        <f>'D.1-02.4.5 - Zařízení sla...'!J34</f>
        <v>0</v>
      </c>
      <c r="AH77" s="297"/>
      <c r="AI77" s="297"/>
      <c r="AJ77" s="297"/>
      <c r="AK77" s="297"/>
      <c r="AL77" s="297"/>
      <c r="AM77" s="297"/>
      <c r="AN77" s="296">
        <f t="shared" si="0"/>
        <v>0</v>
      </c>
      <c r="AO77" s="297"/>
      <c r="AP77" s="297"/>
      <c r="AQ77" s="79" t="s">
        <v>87</v>
      </c>
      <c r="AR77" s="45"/>
      <c r="AS77" s="80">
        <v>0</v>
      </c>
      <c r="AT77" s="81">
        <f t="shared" si="1"/>
        <v>0</v>
      </c>
      <c r="AU77" s="82">
        <f>'D.1-02.4.5 - Zařízení sla...'!P99</f>
        <v>0</v>
      </c>
      <c r="AV77" s="81">
        <f>'D.1-02.4.5 - Zařízení sla...'!J37</f>
        <v>0</v>
      </c>
      <c r="AW77" s="81">
        <f>'D.1-02.4.5 - Zařízení sla...'!J38</f>
        <v>0</v>
      </c>
      <c r="AX77" s="81">
        <f>'D.1-02.4.5 - Zařízení sla...'!J39</f>
        <v>0</v>
      </c>
      <c r="AY77" s="81">
        <f>'D.1-02.4.5 - Zařízení sla...'!J40</f>
        <v>0</v>
      </c>
      <c r="AZ77" s="81">
        <f>'D.1-02.4.5 - Zařízení sla...'!F37</f>
        <v>0</v>
      </c>
      <c r="BA77" s="81">
        <f>'D.1-02.4.5 - Zařízení sla...'!F38</f>
        <v>0</v>
      </c>
      <c r="BB77" s="81">
        <f>'D.1-02.4.5 - Zařízení sla...'!F39</f>
        <v>0</v>
      </c>
      <c r="BC77" s="81">
        <f>'D.1-02.4.5 - Zařízení sla...'!F40</f>
        <v>0</v>
      </c>
      <c r="BD77" s="83">
        <f>'D.1-02.4.5 - Zařízení sla...'!F41</f>
        <v>0</v>
      </c>
      <c r="BT77" s="26" t="s">
        <v>92</v>
      </c>
      <c r="BV77" s="26" t="s">
        <v>77</v>
      </c>
      <c r="BW77" s="26" t="s">
        <v>141</v>
      </c>
      <c r="BX77" s="26" t="s">
        <v>131</v>
      </c>
      <c r="CL77" s="26" t="s">
        <v>19</v>
      </c>
    </row>
    <row r="78" spans="1:90" s="3" customFormat="1" ht="16.5" customHeight="1">
      <c r="A78" s="84" t="s">
        <v>89</v>
      </c>
      <c r="B78" s="45"/>
      <c r="C78" s="9"/>
      <c r="D78" s="9"/>
      <c r="E78" s="321" t="s">
        <v>142</v>
      </c>
      <c r="F78" s="321"/>
      <c r="G78" s="321"/>
      <c r="H78" s="321"/>
      <c r="I78" s="321"/>
      <c r="J78" s="9"/>
      <c r="K78" s="321" t="s">
        <v>116</v>
      </c>
      <c r="L78" s="321"/>
      <c r="M78" s="321"/>
      <c r="N78" s="321"/>
      <c r="O78" s="321"/>
      <c r="P78" s="321"/>
      <c r="Q78" s="321"/>
      <c r="R78" s="321"/>
      <c r="S78" s="321"/>
      <c r="T78" s="321"/>
      <c r="U78" s="321"/>
      <c r="V78" s="321"/>
      <c r="W78" s="321"/>
      <c r="X78" s="321"/>
      <c r="Y78" s="321"/>
      <c r="Z78" s="321"/>
      <c r="AA78" s="321"/>
      <c r="AB78" s="321"/>
      <c r="AC78" s="321"/>
      <c r="AD78" s="321"/>
      <c r="AE78" s="321"/>
      <c r="AF78" s="321"/>
      <c r="AG78" s="296">
        <f>'D.1-02.5 - Vybavení inter...'!J32</f>
        <v>0</v>
      </c>
      <c r="AH78" s="297"/>
      <c r="AI78" s="297"/>
      <c r="AJ78" s="297"/>
      <c r="AK78" s="297"/>
      <c r="AL78" s="297"/>
      <c r="AM78" s="297"/>
      <c r="AN78" s="296">
        <f t="shared" si="0"/>
        <v>0</v>
      </c>
      <c r="AO78" s="297"/>
      <c r="AP78" s="297"/>
      <c r="AQ78" s="79" t="s">
        <v>87</v>
      </c>
      <c r="AR78" s="45"/>
      <c r="AS78" s="80">
        <v>0</v>
      </c>
      <c r="AT78" s="81">
        <f t="shared" si="1"/>
        <v>0</v>
      </c>
      <c r="AU78" s="82">
        <f>'D.1-02.5 - Vybavení inter...'!P87</f>
        <v>0</v>
      </c>
      <c r="AV78" s="81">
        <f>'D.1-02.5 - Vybavení inter...'!J35</f>
        <v>0</v>
      </c>
      <c r="AW78" s="81">
        <f>'D.1-02.5 - Vybavení inter...'!J36</f>
        <v>0</v>
      </c>
      <c r="AX78" s="81">
        <f>'D.1-02.5 - Vybavení inter...'!J37</f>
        <v>0</v>
      </c>
      <c r="AY78" s="81">
        <f>'D.1-02.5 - Vybavení inter...'!J38</f>
        <v>0</v>
      </c>
      <c r="AZ78" s="81">
        <f>'D.1-02.5 - Vybavení inter...'!F35</f>
        <v>0</v>
      </c>
      <c r="BA78" s="81">
        <f>'D.1-02.5 - Vybavení inter...'!F36</f>
        <v>0</v>
      </c>
      <c r="BB78" s="81">
        <f>'D.1-02.5 - Vybavení inter...'!F37</f>
        <v>0</v>
      </c>
      <c r="BC78" s="81">
        <f>'D.1-02.5 - Vybavení inter...'!F38</f>
        <v>0</v>
      </c>
      <c r="BD78" s="83">
        <f>'D.1-02.5 - Vybavení inter...'!F39</f>
        <v>0</v>
      </c>
      <c r="BT78" s="26" t="s">
        <v>84</v>
      </c>
      <c r="BV78" s="26" t="s">
        <v>77</v>
      </c>
      <c r="BW78" s="26" t="s">
        <v>143</v>
      </c>
      <c r="BX78" s="26" t="s">
        <v>126</v>
      </c>
      <c r="CL78" s="26" t="s">
        <v>19</v>
      </c>
    </row>
    <row r="79" spans="2:90" s="3" customFormat="1" ht="23.25" customHeight="1">
      <c r="B79" s="45"/>
      <c r="C79" s="9"/>
      <c r="D79" s="9"/>
      <c r="E79" s="321" t="s">
        <v>144</v>
      </c>
      <c r="F79" s="321"/>
      <c r="G79" s="321"/>
      <c r="H79" s="321"/>
      <c r="I79" s="321"/>
      <c r="J79" s="9"/>
      <c r="K79" s="321" t="s">
        <v>145</v>
      </c>
      <c r="L79" s="321"/>
      <c r="M79" s="321"/>
      <c r="N79" s="321"/>
      <c r="O79" s="321"/>
      <c r="P79" s="321"/>
      <c r="Q79" s="321"/>
      <c r="R79" s="321"/>
      <c r="S79" s="321"/>
      <c r="T79" s="321"/>
      <c r="U79" s="321"/>
      <c r="V79" s="321"/>
      <c r="W79" s="321"/>
      <c r="X79" s="321"/>
      <c r="Y79" s="321"/>
      <c r="Z79" s="321"/>
      <c r="AA79" s="321"/>
      <c r="AB79" s="321"/>
      <c r="AC79" s="321"/>
      <c r="AD79" s="321"/>
      <c r="AE79" s="321"/>
      <c r="AF79" s="321"/>
      <c r="AG79" s="327">
        <f>ROUND(SUM(AG80:AG84),2)</f>
        <v>0</v>
      </c>
      <c r="AH79" s="297"/>
      <c r="AI79" s="297"/>
      <c r="AJ79" s="297"/>
      <c r="AK79" s="297"/>
      <c r="AL79" s="297"/>
      <c r="AM79" s="297"/>
      <c r="AN79" s="296">
        <f t="shared" si="0"/>
        <v>0</v>
      </c>
      <c r="AO79" s="297"/>
      <c r="AP79" s="297"/>
      <c r="AQ79" s="79" t="s">
        <v>87</v>
      </c>
      <c r="AR79" s="45"/>
      <c r="AS79" s="80">
        <f>ROUND(SUM(AS80:AS84),2)</f>
        <v>0</v>
      </c>
      <c r="AT79" s="81">
        <f t="shared" si="1"/>
        <v>0</v>
      </c>
      <c r="AU79" s="82">
        <f>ROUND(SUM(AU80:AU84),5)</f>
        <v>0</v>
      </c>
      <c r="AV79" s="81">
        <f>ROUND(AZ79*L29,2)</f>
        <v>0</v>
      </c>
      <c r="AW79" s="81">
        <f>ROUND(BA79*L30,2)</f>
        <v>0</v>
      </c>
      <c r="AX79" s="81">
        <f>ROUND(BB79*L29,2)</f>
        <v>0</v>
      </c>
      <c r="AY79" s="81">
        <f>ROUND(BC79*L30,2)</f>
        <v>0</v>
      </c>
      <c r="AZ79" s="81">
        <f>ROUND(SUM(AZ80:AZ84),2)</f>
        <v>0</v>
      </c>
      <c r="BA79" s="81">
        <f>ROUND(SUM(BA80:BA84),2)</f>
        <v>0</v>
      </c>
      <c r="BB79" s="81">
        <f>ROUND(SUM(BB80:BB84),2)</f>
        <v>0</v>
      </c>
      <c r="BC79" s="81">
        <f>ROUND(SUM(BC80:BC84),2)</f>
        <v>0</v>
      </c>
      <c r="BD79" s="83">
        <f>ROUND(SUM(BD80:BD84),2)</f>
        <v>0</v>
      </c>
      <c r="BS79" s="26" t="s">
        <v>74</v>
      </c>
      <c r="BT79" s="26" t="s">
        <v>84</v>
      </c>
      <c r="BU79" s="26" t="s">
        <v>76</v>
      </c>
      <c r="BV79" s="26" t="s">
        <v>77</v>
      </c>
      <c r="BW79" s="26" t="s">
        <v>146</v>
      </c>
      <c r="BX79" s="26" t="s">
        <v>126</v>
      </c>
      <c r="CL79" s="26" t="s">
        <v>19</v>
      </c>
    </row>
    <row r="80" spans="1:90" s="3" customFormat="1" ht="16.5" customHeight="1">
      <c r="A80" s="84" t="s">
        <v>89</v>
      </c>
      <c r="B80" s="45"/>
      <c r="C80" s="9"/>
      <c r="D80" s="9"/>
      <c r="E80" s="9"/>
      <c r="F80" s="321" t="s">
        <v>82</v>
      </c>
      <c r="G80" s="321"/>
      <c r="H80" s="321"/>
      <c r="I80" s="321"/>
      <c r="J80" s="321"/>
      <c r="K80" s="9"/>
      <c r="L80" s="321" t="s">
        <v>147</v>
      </c>
      <c r="M80" s="321"/>
      <c r="N80" s="321"/>
      <c r="O80" s="321"/>
      <c r="P80" s="321"/>
      <c r="Q80" s="321"/>
      <c r="R80" s="321"/>
      <c r="S80" s="321"/>
      <c r="T80" s="321"/>
      <c r="U80" s="321"/>
      <c r="V80" s="321"/>
      <c r="W80" s="321"/>
      <c r="X80" s="321"/>
      <c r="Y80" s="321"/>
      <c r="Z80" s="321"/>
      <c r="AA80" s="321"/>
      <c r="AB80" s="321"/>
      <c r="AC80" s="321"/>
      <c r="AD80" s="321"/>
      <c r="AE80" s="321"/>
      <c r="AF80" s="321"/>
      <c r="AG80" s="296">
        <f>'1 - Tropická 3,21'!J34</f>
        <v>0</v>
      </c>
      <c r="AH80" s="297"/>
      <c r="AI80" s="297"/>
      <c r="AJ80" s="297"/>
      <c r="AK80" s="297"/>
      <c r="AL80" s="297"/>
      <c r="AM80" s="297"/>
      <c r="AN80" s="296">
        <f t="shared" si="0"/>
        <v>0</v>
      </c>
      <c r="AO80" s="297"/>
      <c r="AP80" s="297"/>
      <c r="AQ80" s="79" t="s">
        <v>87</v>
      </c>
      <c r="AR80" s="45"/>
      <c r="AS80" s="80">
        <v>0</v>
      </c>
      <c r="AT80" s="81">
        <f t="shared" si="1"/>
        <v>0</v>
      </c>
      <c r="AU80" s="82">
        <f>'1 - Tropická 3,21'!P93</f>
        <v>0</v>
      </c>
      <c r="AV80" s="81">
        <f>'1 - Tropická 3,21'!J37</f>
        <v>0</v>
      </c>
      <c r="AW80" s="81">
        <f>'1 - Tropická 3,21'!J38</f>
        <v>0</v>
      </c>
      <c r="AX80" s="81">
        <f>'1 - Tropická 3,21'!J39</f>
        <v>0</v>
      </c>
      <c r="AY80" s="81">
        <f>'1 - Tropická 3,21'!J40</f>
        <v>0</v>
      </c>
      <c r="AZ80" s="81">
        <f>'1 - Tropická 3,21'!F37</f>
        <v>0</v>
      </c>
      <c r="BA80" s="81">
        <f>'1 - Tropická 3,21'!F38</f>
        <v>0</v>
      </c>
      <c r="BB80" s="81">
        <f>'1 - Tropická 3,21'!F39</f>
        <v>0</v>
      </c>
      <c r="BC80" s="81">
        <f>'1 - Tropická 3,21'!F40</f>
        <v>0</v>
      </c>
      <c r="BD80" s="83">
        <f>'1 - Tropická 3,21'!F41</f>
        <v>0</v>
      </c>
      <c r="BT80" s="26" t="s">
        <v>92</v>
      </c>
      <c r="BV80" s="26" t="s">
        <v>77</v>
      </c>
      <c r="BW80" s="26" t="s">
        <v>148</v>
      </c>
      <c r="BX80" s="26" t="s">
        <v>146</v>
      </c>
      <c r="CL80" s="26" t="s">
        <v>19</v>
      </c>
    </row>
    <row r="81" spans="1:90" s="3" customFormat="1" ht="16.5" customHeight="1">
      <c r="A81" s="84" t="s">
        <v>89</v>
      </c>
      <c r="B81" s="45"/>
      <c r="C81" s="9"/>
      <c r="D81" s="9"/>
      <c r="E81" s="9"/>
      <c r="F81" s="321" t="s">
        <v>84</v>
      </c>
      <c r="G81" s="321"/>
      <c r="H81" s="321"/>
      <c r="I81" s="321"/>
      <c r="J81" s="321"/>
      <c r="K81" s="9"/>
      <c r="L81" s="321" t="s">
        <v>149</v>
      </c>
      <c r="M81" s="321"/>
      <c r="N81" s="321"/>
      <c r="O81" s="321"/>
      <c r="P81" s="321"/>
      <c r="Q81" s="321"/>
      <c r="R81" s="321"/>
      <c r="S81" s="321"/>
      <c r="T81" s="321"/>
      <c r="U81" s="321"/>
      <c r="V81" s="321"/>
      <c r="W81" s="321"/>
      <c r="X81" s="321"/>
      <c r="Y81" s="321"/>
      <c r="Z81" s="321"/>
      <c r="AA81" s="321"/>
      <c r="AB81" s="321"/>
      <c r="AC81" s="321"/>
      <c r="AD81" s="321"/>
      <c r="AE81" s="321"/>
      <c r="AF81" s="321"/>
      <c r="AG81" s="296">
        <f>'2 - Ceremoniální 3,35'!J34</f>
        <v>0</v>
      </c>
      <c r="AH81" s="297"/>
      <c r="AI81" s="297"/>
      <c r="AJ81" s="297"/>
      <c r="AK81" s="297"/>
      <c r="AL81" s="297"/>
      <c r="AM81" s="297"/>
      <c r="AN81" s="296">
        <f t="shared" si="0"/>
        <v>0</v>
      </c>
      <c r="AO81" s="297"/>
      <c r="AP81" s="297"/>
      <c r="AQ81" s="79" t="s">
        <v>87</v>
      </c>
      <c r="AR81" s="45"/>
      <c r="AS81" s="80">
        <v>0</v>
      </c>
      <c r="AT81" s="81">
        <f t="shared" si="1"/>
        <v>0</v>
      </c>
      <c r="AU81" s="82">
        <f>'2 - Ceremoniální 3,35'!P93</f>
        <v>0</v>
      </c>
      <c r="AV81" s="81">
        <f>'2 - Ceremoniální 3,35'!J37</f>
        <v>0</v>
      </c>
      <c r="AW81" s="81">
        <f>'2 - Ceremoniální 3,35'!J38</f>
        <v>0</v>
      </c>
      <c r="AX81" s="81">
        <f>'2 - Ceremoniální 3,35'!J39</f>
        <v>0</v>
      </c>
      <c r="AY81" s="81">
        <f>'2 - Ceremoniální 3,35'!J40</f>
        <v>0</v>
      </c>
      <c r="AZ81" s="81">
        <f>'2 - Ceremoniální 3,35'!F37</f>
        <v>0</v>
      </c>
      <c r="BA81" s="81">
        <f>'2 - Ceremoniální 3,35'!F38</f>
        <v>0</v>
      </c>
      <c r="BB81" s="81">
        <f>'2 - Ceremoniální 3,35'!F39</f>
        <v>0</v>
      </c>
      <c r="BC81" s="81">
        <f>'2 - Ceremoniální 3,35'!F40</f>
        <v>0</v>
      </c>
      <c r="BD81" s="83">
        <f>'2 - Ceremoniální 3,35'!F41</f>
        <v>0</v>
      </c>
      <c r="BT81" s="26" t="s">
        <v>92</v>
      </c>
      <c r="BV81" s="26" t="s">
        <v>77</v>
      </c>
      <c r="BW81" s="26" t="s">
        <v>150</v>
      </c>
      <c r="BX81" s="26" t="s">
        <v>146</v>
      </c>
      <c r="CL81" s="26" t="s">
        <v>19</v>
      </c>
    </row>
    <row r="82" spans="1:90" s="3" customFormat="1" ht="16.5" customHeight="1">
      <c r="A82" s="84" t="s">
        <v>89</v>
      </c>
      <c r="B82" s="45"/>
      <c r="C82" s="9"/>
      <c r="D82" s="9"/>
      <c r="E82" s="9"/>
      <c r="F82" s="321" t="s">
        <v>92</v>
      </c>
      <c r="G82" s="321"/>
      <c r="H82" s="321"/>
      <c r="I82" s="321"/>
      <c r="J82" s="321"/>
      <c r="K82" s="9"/>
      <c r="L82" s="321" t="s">
        <v>151</v>
      </c>
      <c r="M82" s="321"/>
      <c r="N82" s="321"/>
      <c r="O82" s="321"/>
      <c r="P82" s="321"/>
      <c r="Q82" s="321"/>
      <c r="R82" s="321"/>
      <c r="S82" s="321"/>
      <c r="T82" s="321"/>
      <c r="U82" s="321"/>
      <c r="V82" s="321"/>
      <c r="W82" s="321"/>
      <c r="X82" s="321"/>
      <c r="Y82" s="321"/>
      <c r="Z82" s="321"/>
      <c r="AA82" s="321"/>
      <c r="AB82" s="321"/>
      <c r="AC82" s="321"/>
      <c r="AD82" s="321"/>
      <c r="AE82" s="321"/>
      <c r="AF82" s="321"/>
      <c r="AG82" s="296">
        <f>'3 - Pára 3,29'!J34</f>
        <v>0</v>
      </c>
      <c r="AH82" s="297"/>
      <c r="AI82" s="297"/>
      <c r="AJ82" s="297"/>
      <c r="AK82" s="297"/>
      <c r="AL82" s="297"/>
      <c r="AM82" s="297"/>
      <c r="AN82" s="296">
        <f t="shared" si="0"/>
        <v>0</v>
      </c>
      <c r="AO82" s="297"/>
      <c r="AP82" s="297"/>
      <c r="AQ82" s="79" t="s">
        <v>87</v>
      </c>
      <c r="AR82" s="45"/>
      <c r="AS82" s="80">
        <v>0</v>
      </c>
      <c r="AT82" s="81">
        <f t="shared" si="1"/>
        <v>0</v>
      </c>
      <c r="AU82" s="82">
        <f>'3 - Pára 3,29'!P93</f>
        <v>0</v>
      </c>
      <c r="AV82" s="81">
        <f>'3 - Pára 3,29'!J37</f>
        <v>0</v>
      </c>
      <c r="AW82" s="81">
        <f>'3 - Pára 3,29'!J38</f>
        <v>0</v>
      </c>
      <c r="AX82" s="81">
        <f>'3 - Pára 3,29'!J39</f>
        <v>0</v>
      </c>
      <c r="AY82" s="81">
        <f>'3 - Pára 3,29'!J40</f>
        <v>0</v>
      </c>
      <c r="AZ82" s="81">
        <f>'3 - Pára 3,29'!F37</f>
        <v>0</v>
      </c>
      <c r="BA82" s="81">
        <f>'3 - Pára 3,29'!F38</f>
        <v>0</v>
      </c>
      <c r="BB82" s="81">
        <f>'3 - Pára 3,29'!F39</f>
        <v>0</v>
      </c>
      <c r="BC82" s="81">
        <f>'3 - Pára 3,29'!F40</f>
        <v>0</v>
      </c>
      <c r="BD82" s="83">
        <f>'3 - Pára 3,29'!F41</f>
        <v>0</v>
      </c>
      <c r="BT82" s="26" t="s">
        <v>92</v>
      </c>
      <c r="BV82" s="26" t="s">
        <v>77</v>
      </c>
      <c r="BW82" s="26" t="s">
        <v>152</v>
      </c>
      <c r="BX82" s="26" t="s">
        <v>146</v>
      </c>
      <c r="CL82" s="26" t="s">
        <v>19</v>
      </c>
    </row>
    <row r="83" spans="1:90" s="3" customFormat="1" ht="16.5" customHeight="1">
      <c r="A83" s="84" t="s">
        <v>89</v>
      </c>
      <c r="B83" s="45"/>
      <c r="C83" s="9"/>
      <c r="D83" s="9"/>
      <c r="E83" s="9"/>
      <c r="F83" s="321" t="s">
        <v>153</v>
      </c>
      <c r="G83" s="321"/>
      <c r="H83" s="321"/>
      <c r="I83" s="321"/>
      <c r="J83" s="321"/>
      <c r="K83" s="9"/>
      <c r="L83" s="321" t="s">
        <v>154</v>
      </c>
      <c r="M83" s="321"/>
      <c r="N83" s="321"/>
      <c r="O83" s="321"/>
      <c r="P83" s="321"/>
      <c r="Q83" s="321"/>
      <c r="R83" s="321"/>
      <c r="S83" s="321"/>
      <c r="T83" s="321"/>
      <c r="U83" s="321"/>
      <c r="V83" s="321"/>
      <c r="W83" s="321"/>
      <c r="X83" s="321"/>
      <c r="Y83" s="321"/>
      <c r="Z83" s="321"/>
      <c r="AA83" s="321"/>
      <c r="AB83" s="321"/>
      <c r="AC83" s="321"/>
      <c r="AD83" s="321"/>
      <c r="AE83" s="321"/>
      <c r="AF83" s="321"/>
      <c r="AG83" s="296">
        <f>'4 - Technologie ochlazova...'!J34</f>
        <v>0</v>
      </c>
      <c r="AH83" s="297"/>
      <c r="AI83" s="297"/>
      <c r="AJ83" s="297"/>
      <c r="AK83" s="297"/>
      <c r="AL83" s="297"/>
      <c r="AM83" s="297"/>
      <c r="AN83" s="296">
        <f t="shared" si="0"/>
        <v>0</v>
      </c>
      <c r="AO83" s="297"/>
      <c r="AP83" s="297"/>
      <c r="AQ83" s="79" t="s">
        <v>87</v>
      </c>
      <c r="AR83" s="45"/>
      <c r="AS83" s="80">
        <v>0</v>
      </c>
      <c r="AT83" s="81">
        <f t="shared" si="1"/>
        <v>0</v>
      </c>
      <c r="AU83" s="82">
        <f>'4 - Technologie ochlazova...'!P92</f>
        <v>0</v>
      </c>
      <c r="AV83" s="81">
        <f>'4 - Technologie ochlazova...'!J37</f>
        <v>0</v>
      </c>
      <c r="AW83" s="81">
        <f>'4 - Technologie ochlazova...'!J38</f>
        <v>0</v>
      </c>
      <c r="AX83" s="81">
        <f>'4 - Technologie ochlazova...'!J39</f>
        <v>0</v>
      </c>
      <c r="AY83" s="81">
        <f>'4 - Technologie ochlazova...'!J40</f>
        <v>0</v>
      </c>
      <c r="AZ83" s="81">
        <f>'4 - Technologie ochlazova...'!F37</f>
        <v>0</v>
      </c>
      <c r="BA83" s="81">
        <f>'4 - Technologie ochlazova...'!F38</f>
        <v>0</v>
      </c>
      <c r="BB83" s="81">
        <f>'4 - Technologie ochlazova...'!F39</f>
        <v>0</v>
      </c>
      <c r="BC83" s="81">
        <f>'4 - Technologie ochlazova...'!F40</f>
        <v>0</v>
      </c>
      <c r="BD83" s="83">
        <f>'4 - Technologie ochlazova...'!F41</f>
        <v>0</v>
      </c>
      <c r="BT83" s="26" t="s">
        <v>92</v>
      </c>
      <c r="BV83" s="26" t="s">
        <v>77</v>
      </c>
      <c r="BW83" s="26" t="s">
        <v>155</v>
      </c>
      <c r="BX83" s="26" t="s">
        <v>146</v>
      </c>
      <c r="CL83" s="26" t="s">
        <v>19</v>
      </c>
    </row>
    <row r="84" spans="1:90" s="3" customFormat="1" ht="16.5" customHeight="1">
      <c r="A84" s="84" t="s">
        <v>89</v>
      </c>
      <c r="B84" s="45"/>
      <c r="C84" s="9"/>
      <c r="D84" s="9"/>
      <c r="E84" s="9"/>
      <c r="F84" s="321" t="s">
        <v>156</v>
      </c>
      <c r="G84" s="321"/>
      <c r="H84" s="321"/>
      <c r="I84" s="321"/>
      <c r="J84" s="321"/>
      <c r="K84" s="9"/>
      <c r="L84" s="321" t="s">
        <v>157</v>
      </c>
      <c r="M84" s="321"/>
      <c r="N84" s="321"/>
      <c r="O84" s="321"/>
      <c r="P84" s="321"/>
      <c r="Q84" s="321"/>
      <c r="R84" s="321"/>
      <c r="S84" s="321"/>
      <c r="T84" s="321"/>
      <c r="U84" s="321"/>
      <c r="V84" s="321"/>
      <c r="W84" s="321"/>
      <c r="X84" s="321"/>
      <c r="Y84" s="321"/>
      <c r="Z84" s="321"/>
      <c r="AA84" s="321"/>
      <c r="AB84" s="321"/>
      <c r="AC84" s="321"/>
      <c r="AD84" s="321"/>
      <c r="AE84" s="321"/>
      <c r="AF84" s="321"/>
      <c r="AG84" s="296">
        <f>'5 - Ledovače'!J34</f>
        <v>0</v>
      </c>
      <c r="AH84" s="297"/>
      <c r="AI84" s="297"/>
      <c r="AJ84" s="297"/>
      <c r="AK84" s="297"/>
      <c r="AL84" s="297"/>
      <c r="AM84" s="297"/>
      <c r="AN84" s="296">
        <f t="shared" si="0"/>
        <v>0</v>
      </c>
      <c r="AO84" s="297"/>
      <c r="AP84" s="297"/>
      <c r="AQ84" s="79" t="s">
        <v>87</v>
      </c>
      <c r="AR84" s="45"/>
      <c r="AS84" s="80">
        <v>0</v>
      </c>
      <c r="AT84" s="81">
        <f t="shared" si="1"/>
        <v>0</v>
      </c>
      <c r="AU84" s="82">
        <f>'5 - Ledovače'!P92</f>
        <v>0</v>
      </c>
      <c r="AV84" s="81">
        <f>'5 - Ledovače'!J37</f>
        <v>0</v>
      </c>
      <c r="AW84" s="81">
        <f>'5 - Ledovače'!J38</f>
        <v>0</v>
      </c>
      <c r="AX84" s="81">
        <f>'5 - Ledovače'!J39</f>
        <v>0</v>
      </c>
      <c r="AY84" s="81">
        <f>'5 - Ledovače'!J40</f>
        <v>0</v>
      </c>
      <c r="AZ84" s="81">
        <f>'5 - Ledovače'!F37</f>
        <v>0</v>
      </c>
      <c r="BA84" s="81">
        <f>'5 - Ledovače'!F38</f>
        <v>0</v>
      </c>
      <c r="BB84" s="81">
        <f>'5 - Ledovače'!F39</f>
        <v>0</v>
      </c>
      <c r="BC84" s="81">
        <f>'5 - Ledovače'!F40</f>
        <v>0</v>
      </c>
      <c r="BD84" s="83">
        <f>'5 - Ledovače'!F41</f>
        <v>0</v>
      </c>
      <c r="BT84" s="26" t="s">
        <v>92</v>
      </c>
      <c r="BV84" s="26" t="s">
        <v>77</v>
      </c>
      <c r="BW84" s="26" t="s">
        <v>158</v>
      </c>
      <c r="BX84" s="26" t="s">
        <v>146</v>
      </c>
      <c r="CL84" s="26" t="s">
        <v>19</v>
      </c>
    </row>
    <row r="85" spans="1:90" s="3" customFormat="1" ht="16.5" customHeight="1">
      <c r="A85" s="84" t="s">
        <v>89</v>
      </c>
      <c r="B85" s="45"/>
      <c r="C85" s="9"/>
      <c r="D85" s="9"/>
      <c r="E85" s="321" t="s">
        <v>159</v>
      </c>
      <c r="F85" s="321"/>
      <c r="G85" s="321"/>
      <c r="H85" s="321"/>
      <c r="I85" s="321"/>
      <c r="J85" s="9"/>
      <c r="K85" s="321" t="s">
        <v>160</v>
      </c>
      <c r="L85" s="321"/>
      <c r="M85" s="321"/>
      <c r="N85" s="321"/>
      <c r="O85" s="321"/>
      <c r="P85" s="321"/>
      <c r="Q85" s="321"/>
      <c r="R85" s="321"/>
      <c r="S85" s="321"/>
      <c r="T85" s="321"/>
      <c r="U85" s="321"/>
      <c r="V85" s="321"/>
      <c r="W85" s="321"/>
      <c r="X85" s="321"/>
      <c r="Y85" s="321"/>
      <c r="Z85" s="321"/>
      <c r="AA85" s="321"/>
      <c r="AB85" s="321"/>
      <c r="AC85" s="321"/>
      <c r="AD85" s="321"/>
      <c r="AE85" s="321"/>
      <c r="AF85" s="321"/>
      <c r="AG85" s="296">
        <f>'D.1-02.7 - Nerezový bazén'!J32</f>
        <v>0</v>
      </c>
      <c r="AH85" s="297"/>
      <c r="AI85" s="297"/>
      <c r="AJ85" s="297"/>
      <c r="AK85" s="297"/>
      <c r="AL85" s="297"/>
      <c r="AM85" s="297"/>
      <c r="AN85" s="296">
        <f t="shared" si="0"/>
        <v>0</v>
      </c>
      <c r="AO85" s="297"/>
      <c r="AP85" s="297"/>
      <c r="AQ85" s="79" t="s">
        <v>87</v>
      </c>
      <c r="AR85" s="45"/>
      <c r="AS85" s="80">
        <v>0</v>
      </c>
      <c r="AT85" s="81">
        <f t="shared" si="1"/>
        <v>0</v>
      </c>
      <c r="AU85" s="82">
        <f>'D.1-02.7 - Nerezový bazén'!P90</f>
        <v>0</v>
      </c>
      <c r="AV85" s="81">
        <f>'D.1-02.7 - Nerezový bazén'!J35</f>
        <v>0</v>
      </c>
      <c r="AW85" s="81">
        <f>'D.1-02.7 - Nerezový bazén'!J36</f>
        <v>0</v>
      </c>
      <c r="AX85" s="81">
        <f>'D.1-02.7 - Nerezový bazén'!J37</f>
        <v>0</v>
      </c>
      <c r="AY85" s="81">
        <f>'D.1-02.7 - Nerezový bazén'!J38</f>
        <v>0</v>
      </c>
      <c r="AZ85" s="81">
        <f>'D.1-02.7 - Nerezový bazén'!F35</f>
        <v>0</v>
      </c>
      <c r="BA85" s="81">
        <f>'D.1-02.7 - Nerezový bazén'!F36</f>
        <v>0</v>
      </c>
      <c r="BB85" s="81">
        <f>'D.1-02.7 - Nerezový bazén'!F37</f>
        <v>0</v>
      </c>
      <c r="BC85" s="81">
        <f>'D.1-02.7 - Nerezový bazén'!F38</f>
        <v>0</v>
      </c>
      <c r="BD85" s="83">
        <f>'D.1-02.7 - Nerezový bazén'!F39</f>
        <v>0</v>
      </c>
      <c r="BT85" s="26" t="s">
        <v>84</v>
      </c>
      <c r="BV85" s="26" t="s">
        <v>77</v>
      </c>
      <c r="BW85" s="26" t="s">
        <v>161</v>
      </c>
      <c r="BX85" s="26" t="s">
        <v>126</v>
      </c>
      <c r="CL85" s="26" t="s">
        <v>19</v>
      </c>
    </row>
    <row r="86" spans="1:90" s="3" customFormat="1" ht="16.5" customHeight="1">
      <c r="A86" s="84" t="s">
        <v>89</v>
      </c>
      <c r="B86" s="45"/>
      <c r="C86" s="9"/>
      <c r="D86" s="9"/>
      <c r="E86" s="321" t="s">
        <v>121</v>
      </c>
      <c r="F86" s="321"/>
      <c r="G86" s="321"/>
      <c r="H86" s="321"/>
      <c r="I86" s="321"/>
      <c r="J86" s="9"/>
      <c r="K86" s="321" t="s">
        <v>122</v>
      </c>
      <c r="L86" s="321"/>
      <c r="M86" s="321"/>
      <c r="N86" s="321"/>
      <c r="O86" s="321"/>
      <c r="P86" s="321"/>
      <c r="Q86" s="321"/>
      <c r="R86" s="321"/>
      <c r="S86" s="321"/>
      <c r="T86" s="321"/>
      <c r="U86" s="321"/>
      <c r="V86" s="321"/>
      <c r="W86" s="321"/>
      <c r="X86" s="321"/>
      <c r="Y86" s="321"/>
      <c r="Z86" s="321"/>
      <c r="AA86" s="321"/>
      <c r="AB86" s="321"/>
      <c r="AC86" s="321"/>
      <c r="AD86" s="321"/>
      <c r="AE86" s="321"/>
      <c r="AF86" s="321"/>
      <c r="AG86" s="296">
        <f>'99 - Vedlejší a ostatní n..._01'!J32</f>
        <v>0</v>
      </c>
      <c r="AH86" s="297"/>
      <c r="AI86" s="297"/>
      <c r="AJ86" s="297"/>
      <c r="AK86" s="297"/>
      <c r="AL86" s="297"/>
      <c r="AM86" s="297"/>
      <c r="AN86" s="296">
        <f t="shared" si="0"/>
        <v>0</v>
      </c>
      <c r="AO86" s="297"/>
      <c r="AP86" s="297"/>
      <c r="AQ86" s="79" t="s">
        <v>87</v>
      </c>
      <c r="AR86" s="45"/>
      <c r="AS86" s="85">
        <v>0</v>
      </c>
      <c r="AT86" s="86">
        <f t="shared" si="1"/>
        <v>0</v>
      </c>
      <c r="AU86" s="87">
        <f>'99 - Vedlejší a ostatní n..._01'!P89</f>
        <v>0</v>
      </c>
      <c r="AV86" s="86">
        <f>'99 - Vedlejší a ostatní n..._01'!J35</f>
        <v>0</v>
      </c>
      <c r="AW86" s="86">
        <f>'99 - Vedlejší a ostatní n..._01'!J36</f>
        <v>0</v>
      </c>
      <c r="AX86" s="86">
        <f>'99 - Vedlejší a ostatní n..._01'!J37</f>
        <v>0</v>
      </c>
      <c r="AY86" s="86">
        <f>'99 - Vedlejší a ostatní n..._01'!J38</f>
        <v>0</v>
      </c>
      <c r="AZ86" s="86">
        <f>'99 - Vedlejší a ostatní n..._01'!F35</f>
        <v>0</v>
      </c>
      <c r="BA86" s="86">
        <f>'99 - Vedlejší a ostatní n..._01'!F36</f>
        <v>0</v>
      </c>
      <c r="BB86" s="86">
        <f>'99 - Vedlejší a ostatní n..._01'!F37</f>
        <v>0</v>
      </c>
      <c r="BC86" s="86">
        <f>'99 - Vedlejší a ostatní n..._01'!F38</f>
        <v>0</v>
      </c>
      <c r="BD86" s="88">
        <f>'99 - Vedlejší a ostatní n..._01'!F39</f>
        <v>0</v>
      </c>
      <c r="BT86" s="26" t="s">
        <v>84</v>
      </c>
      <c r="BV86" s="26" t="s">
        <v>77</v>
      </c>
      <c r="BW86" s="26" t="s">
        <v>162</v>
      </c>
      <c r="BX86" s="26" t="s">
        <v>126</v>
      </c>
      <c r="CL86" s="26" t="s">
        <v>19</v>
      </c>
    </row>
    <row r="87" spans="2:44" s="1" customFormat="1" ht="30" customHeight="1">
      <c r="B87" s="33"/>
      <c r="AR87" s="33"/>
    </row>
    <row r="88" spans="2:44" s="1" customFormat="1" ht="6.95" customHeight="1">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33"/>
    </row>
  </sheetData>
  <sheetProtection algorithmName="SHA-512" hashValue="moTyoHb5HI596rxnMY1XkwJyt+Lm8P6kC3ZaOKKnMeADYN1h+5ROY2Cg43DDd8PMt23c/s1yYtB5Qp8a38jXOw==" saltValue="M/hzERGK2F7JBArDka8hyEvfBUFG3YzceW7Zb8QDjbk/WCFM/EgpyDeB1NhiDPTq+4Bd5aWJuri1rwGZ6YJ0Ow==" spinCount="100000" sheet="1" objects="1" scenarios="1" formatColumns="0" formatRows="0"/>
  <mergeCells count="166">
    <mergeCell ref="F84:J84"/>
    <mergeCell ref="L84:AF84"/>
    <mergeCell ref="E85:I85"/>
    <mergeCell ref="K85:AF85"/>
    <mergeCell ref="E86:I86"/>
    <mergeCell ref="K86:AF86"/>
    <mergeCell ref="E79:I79"/>
    <mergeCell ref="K79:AF79"/>
    <mergeCell ref="F80:J80"/>
    <mergeCell ref="L80:AF80"/>
    <mergeCell ref="F81:J81"/>
    <mergeCell ref="L81:AF81"/>
    <mergeCell ref="F82:J82"/>
    <mergeCell ref="L82:AF82"/>
    <mergeCell ref="F83:J83"/>
    <mergeCell ref="L83:AF83"/>
    <mergeCell ref="L74:AF74"/>
    <mergeCell ref="F74:J74"/>
    <mergeCell ref="L75:AF75"/>
    <mergeCell ref="F75:J75"/>
    <mergeCell ref="L76:AF76"/>
    <mergeCell ref="F76:J76"/>
    <mergeCell ref="F77:J77"/>
    <mergeCell ref="L77:AF77"/>
    <mergeCell ref="K78:AF78"/>
    <mergeCell ref="E78:I78"/>
    <mergeCell ref="E69:I69"/>
    <mergeCell ref="K69:AF69"/>
    <mergeCell ref="L70:AF70"/>
    <mergeCell ref="F70:J70"/>
    <mergeCell ref="L71:AF71"/>
    <mergeCell ref="F71:J71"/>
    <mergeCell ref="K72:AF72"/>
    <mergeCell ref="E72:I72"/>
    <mergeCell ref="F73:J73"/>
    <mergeCell ref="L73:AF73"/>
    <mergeCell ref="AN86:AP86"/>
    <mergeCell ref="AG86:AM86"/>
    <mergeCell ref="C52:G52"/>
    <mergeCell ref="D68:H68"/>
    <mergeCell ref="D55:H55"/>
    <mergeCell ref="E59:I59"/>
    <mergeCell ref="E67:I67"/>
    <mergeCell ref="E66:I66"/>
    <mergeCell ref="E65:I65"/>
    <mergeCell ref="E56:I56"/>
    <mergeCell ref="F60:J60"/>
    <mergeCell ref="F57:J57"/>
    <mergeCell ref="F61:J61"/>
    <mergeCell ref="F64:J64"/>
    <mergeCell ref="F62:J62"/>
    <mergeCell ref="F63:J63"/>
    <mergeCell ref="F58:J58"/>
    <mergeCell ref="I52:AF52"/>
    <mergeCell ref="J55:AF55"/>
    <mergeCell ref="J68:AF68"/>
    <mergeCell ref="K56:AF56"/>
    <mergeCell ref="K65:AF65"/>
    <mergeCell ref="K66:AF66"/>
    <mergeCell ref="K59:AF59"/>
    <mergeCell ref="AG81:AM81"/>
    <mergeCell ref="AN81:AP81"/>
    <mergeCell ref="AN82:AP82"/>
    <mergeCell ref="AG82:AM82"/>
    <mergeCell ref="AN83:AP83"/>
    <mergeCell ref="AG83:AM83"/>
    <mergeCell ref="AN84:AP84"/>
    <mergeCell ref="AG84:AM84"/>
    <mergeCell ref="AG85:AM85"/>
    <mergeCell ref="AN85:AP85"/>
    <mergeCell ref="AN76:AP76"/>
    <mergeCell ref="AG76:AM76"/>
    <mergeCell ref="AG77:AM77"/>
    <mergeCell ref="AN77:AP77"/>
    <mergeCell ref="AG78:AM78"/>
    <mergeCell ref="AN78:AP78"/>
    <mergeCell ref="AN79:AP79"/>
    <mergeCell ref="AG79:AM79"/>
    <mergeCell ref="AG80:AM80"/>
    <mergeCell ref="AN80:AP80"/>
    <mergeCell ref="AN71:AP71"/>
    <mergeCell ref="AG71:AM71"/>
    <mergeCell ref="AG72:AM72"/>
    <mergeCell ref="AN72:AP72"/>
    <mergeCell ref="AG73:AM73"/>
    <mergeCell ref="AN73:AP73"/>
    <mergeCell ref="AG74:AM74"/>
    <mergeCell ref="AN74:AP74"/>
    <mergeCell ref="AG75:AM75"/>
    <mergeCell ref="AN75:AP75"/>
    <mergeCell ref="AN68:AP68"/>
    <mergeCell ref="AG68:AM68"/>
    <mergeCell ref="AN69:AP69"/>
    <mergeCell ref="AG69:AM69"/>
    <mergeCell ref="AN70:AP70"/>
    <mergeCell ref="AG70:AM70"/>
    <mergeCell ref="AG59:AM59"/>
    <mergeCell ref="AG52:AM52"/>
    <mergeCell ref="AG54:AM54"/>
    <mergeCell ref="AG55:AM55"/>
    <mergeCell ref="AG56:AM56"/>
    <mergeCell ref="AG58:AM58"/>
    <mergeCell ref="AG57:AM57"/>
    <mergeCell ref="AG60:AM60"/>
    <mergeCell ref="AN56:AP56"/>
    <mergeCell ref="AN59:AP59"/>
    <mergeCell ref="AN60:AP60"/>
    <mergeCell ref="AN58:AP58"/>
    <mergeCell ref="AN52:AP52"/>
    <mergeCell ref="AN57:AP57"/>
    <mergeCell ref="AN55:AP55"/>
    <mergeCell ref="AN54:AP54"/>
    <mergeCell ref="AN63:AP63"/>
    <mergeCell ref="AG63:AM63"/>
    <mergeCell ref="AN67:AP67"/>
    <mergeCell ref="AG67:AM67"/>
    <mergeCell ref="L33:P33"/>
    <mergeCell ref="W33:AE33"/>
    <mergeCell ref="AK33:AO33"/>
    <mergeCell ref="AK35:AO35"/>
    <mergeCell ref="X35:AB35"/>
    <mergeCell ref="K67:AF67"/>
    <mergeCell ref="L63:AF63"/>
    <mergeCell ref="L61:AF61"/>
    <mergeCell ref="L64:AF64"/>
    <mergeCell ref="L60:AF60"/>
    <mergeCell ref="L62:AF62"/>
    <mergeCell ref="L45:AJ45"/>
    <mergeCell ref="L58:AF58"/>
    <mergeCell ref="L57:AF57"/>
    <mergeCell ref="AN62:AP62"/>
    <mergeCell ref="AG62:AM62"/>
    <mergeCell ref="L31:P31"/>
    <mergeCell ref="W31:AE31"/>
    <mergeCell ref="L32:P32"/>
    <mergeCell ref="W32:AE32"/>
    <mergeCell ref="AN64:AP64"/>
    <mergeCell ref="AG64:AM64"/>
    <mergeCell ref="AN65:AP65"/>
    <mergeCell ref="AG65:AM65"/>
    <mergeCell ref="AN66:AP66"/>
    <mergeCell ref="AG66:AM66"/>
    <mergeCell ref="AK32:AO32"/>
    <mergeCell ref="AR2:BE2"/>
    <mergeCell ref="AG61:AM61"/>
    <mergeCell ref="AN61:AP61"/>
    <mergeCell ref="AM50:AP50"/>
    <mergeCell ref="AM49:AP49"/>
    <mergeCell ref="AM47:AN47"/>
    <mergeCell ref="AS49:AT51"/>
    <mergeCell ref="BE5:BE32"/>
    <mergeCell ref="K5:AJ5"/>
    <mergeCell ref="K6:AJ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s>
  <hyperlinks>
    <hyperlink ref="A57" location="'D.1.1a - Architektonicko ...'!C2" display="/"/>
    <hyperlink ref="A58" location="'D.1.1b - Architektonicko ...'!C2" display="/"/>
    <hyperlink ref="A60" location="'D.1-01.4.1 - Zařízení vzd...'!C2" display="/"/>
    <hyperlink ref="A61" location="'D.1-01.4.2 - Zařízení pro...'!C2" display="/"/>
    <hyperlink ref="A62" location="'D.1-01.4.3 - Zařízení zdr...'!C2" display="/"/>
    <hyperlink ref="A63" location="'D.1-01.4.4 - Zařízení sil...'!C2" display="/"/>
    <hyperlink ref="A64" location="'D.1-01.4.5 - Zařízení sla...'!C2" display="/"/>
    <hyperlink ref="A65" location="'D.1-01.5 - Vybavení inter...'!C2" display="/"/>
    <hyperlink ref="A66" location="'D.1-01.6 - Vybavení fitness'!C2" display="/"/>
    <hyperlink ref="A67" location="'99 - Vedlejší a ostatní n...'!C2" display="/"/>
    <hyperlink ref="A70" location="'D.1.1a - Architektonicko ..._01'!C2" display="/"/>
    <hyperlink ref="A71" location="'D.1.1b - Architektonicko ..._01'!C2" display="/"/>
    <hyperlink ref="A73" location="'D.1-02.4.1 - Zařízení vzd...'!C2" display="/"/>
    <hyperlink ref="A74" location="'D.1-02.4.2 - Zařízení pro...'!C2" display="/"/>
    <hyperlink ref="A75" location="'D.1-02.4.3 - Zařízení zdr...'!C2" display="/"/>
    <hyperlink ref="A76" location="'D.1-02.4.4 - Zařízení sil...'!C2" display="/"/>
    <hyperlink ref="A77" location="'D.1-02.4.5 - Zařízení sla...'!C2" display="/"/>
    <hyperlink ref="A78" location="'D.1-02.5 - Vybavení inter...'!C2" display="/"/>
    <hyperlink ref="A80" location="'1 - Tropická 3,21'!C2" display="/"/>
    <hyperlink ref="A81" location="'2 - Ceremoniální 3,35'!C2" display="/"/>
    <hyperlink ref="A82" location="'3 - Pára 3,29'!C2" display="/"/>
    <hyperlink ref="A83" location="'4 - Technologie ochlazova...'!C2" display="/"/>
    <hyperlink ref="A84" location="'5 - Ledovače'!C2" display="/"/>
    <hyperlink ref="A85" location="'D.1-02.7 - Nerezový bazén'!C2" display="/"/>
    <hyperlink ref="A86" location="'99 - Vedlejší a ostatní n..._01'!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9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120</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 customHeight="1">
      <c r="B8" s="21"/>
      <c r="D8" s="28" t="s">
        <v>164</v>
      </c>
      <c r="L8" s="21"/>
    </row>
    <row r="9" spans="2:12" s="1" customFormat="1" ht="16.5" customHeight="1">
      <c r="B9" s="33"/>
      <c r="E9" s="335" t="s">
        <v>165</v>
      </c>
      <c r="F9" s="337"/>
      <c r="G9" s="337"/>
      <c r="H9" s="337"/>
      <c r="L9" s="33"/>
    </row>
    <row r="10" spans="2:12" s="1" customFormat="1" ht="12" customHeight="1">
      <c r="B10" s="33"/>
      <c r="D10" s="28" t="s">
        <v>166</v>
      </c>
      <c r="L10" s="33"/>
    </row>
    <row r="11" spans="2:12" s="1" customFormat="1" ht="16.5" customHeight="1">
      <c r="B11" s="33"/>
      <c r="E11" s="322" t="s">
        <v>2456</v>
      </c>
      <c r="F11" s="337"/>
      <c r="G11" s="337"/>
      <c r="H11" s="337"/>
      <c r="L11" s="33"/>
    </row>
    <row r="12" spans="2:12" s="1" customFormat="1" ht="12">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22</v>
      </c>
      <c r="I14" s="28" t="s">
        <v>23</v>
      </c>
      <c r="J14" s="49" t="str">
        <f>'Rekapitulace stavby'!AN8</f>
        <v>14. 11. 2023</v>
      </c>
      <c r="L14" s="33"/>
    </row>
    <row r="15" spans="2:12" s="1" customFormat="1" ht="10.9" customHeight="1">
      <c r="B15" s="33"/>
      <c r="L15" s="33"/>
    </row>
    <row r="16" spans="2:12" s="1" customFormat="1" ht="12" customHeight="1">
      <c r="B16" s="33"/>
      <c r="D16" s="28" t="s">
        <v>25</v>
      </c>
      <c r="I16" s="28" t="s">
        <v>26</v>
      </c>
      <c r="J16" s="26" t="s">
        <v>27</v>
      </c>
      <c r="L16" s="33"/>
    </row>
    <row r="17" spans="2:12" s="1" customFormat="1" ht="18" customHeight="1">
      <c r="B17" s="33"/>
      <c r="E17" s="26" t="s">
        <v>28</v>
      </c>
      <c r="I17" s="28" t="s">
        <v>29</v>
      </c>
      <c r="J17" s="26" t="s">
        <v>30</v>
      </c>
      <c r="L17" s="33"/>
    </row>
    <row r="18" spans="2:12" s="1" customFormat="1" ht="6.95" customHeight="1">
      <c r="B18" s="33"/>
      <c r="L18" s="33"/>
    </row>
    <row r="19" spans="2:12" s="1" customFormat="1" ht="12" customHeight="1">
      <c r="B19" s="33"/>
      <c r="D19" s="28" t="s">
        <v>31</v>
      </c>
      <c r="I19" s="28" t="s">
        <v>26</v>
      </c>
      <c r="J19" s="29" t="str">
        <f>'Rekapitulace stavby'!AN13</f>
        <v>Vyplň údaj</v>
      </c>
      <c r="L19" s="33"/>
    </row>
    <row r="20" spans="2:12" s="1" customFormat="1" ht="18" customHeight="1">
      <c r="B20" s="33"/>
      <c r="E20" s="338" t="str">
        <f>'Rekapitulace stavby'!E14</f>
        <v>Vyplň údaj</v>
      </c>
      <c r="F20" s="308"/>
      <c r="G20" s="308"/>
      <c r="H20" s="308"/>
      <c r="I20" s="28" t="s">
        <v>29</v>
      </c>
      <c r="J20" s="29" t="str">
        <f>'Rekapitulace stavby'!AN14</f>
        <v>Vyplň údaj</v>
      </c>
      <c r="L20" s="33"/>
    </row>
    <row r="21" spans="2:12" s="1" customFormat="1" ht="6.95" customHeight="1">
      <c r="B21" s="33"/>
      <c r="L21" s="33"/>
    </row>
    <row r="22" spans="2:12" s="1" customFormat="1" ht="12" customHeight="1">
      <c r="B22" s="33"/>
      <c r="D22" s="28" t="s">
        <v>33</v>
      </c>
      <c r="I22" s="28" t="s">
        <v>26</v>
      </c>
      <c r="J22" s="26" t="s">
        <v>34</v>
      </c>
      <c r="L22" s="33"/>
    </row>
    <row r="23" spans="2:12" s="1" customFormat="1" ht="18" customHeight="1">
      <c r="B23" s="33"/>
      <c r="E23" s="26" t="s">
        <v>35</v>
      </c>
      <c r="I23" s="28" t="s">
        <v>29</v>
      </c>
      <c r="J23" s="26" t="s">
        <v>36</v>
      </c>
      <c r="L23" s="33"/>
    </row>
    <row r="24" spans="2:12" s="1" customFormat="1" ht="6.95" customHeight="1">
      <c r="B24" s="33"/>
      <c r="L24" s="33"/>
    </row>
    <row r="25" spans="2:12" s="1" customFormat="1" ht="12" customHeight="1">
      <c r="B25" s="33"/>
      <c r="D25" s="28" t="s">
        <v>38</v>
      </c>
      <c r="I25" s="28" t="s">
        <v>26</v>
      </c>
      <c r="J25" s="26" t="s">
        <v>34</v>
      </c>
      <c r="L25" s="33"/>
    </row>
    <row r="26" spans="2:12" s="1" customFormat="1" ht="18" customHeight="1">
      <c r="B26" s="33"/>
      <c r="E26" s="26" t="s">
        <v>35</v>
      </c>
      <c r="I26" s="28" t="s">
        <v>29</v>
      </c>
      <c r="J26" s="26" t="s">
        <v>36</v>
      </c>
      <c r="L26" s="33"/>
    </row>
    <row r="27" spans="2:12" s="1" customFormat="1" ht="6.95" customHeight="1">
      <c r="B27" s="33"/>
      <c r="L27" s="33"/>
    </row>
    <row r="28" spans="2:12" s="1" customFormat="1" ht="12" customHeight="1">
      <c r="B28" s="33"/>
      <c r="D28" s="28" t="s">
        <v>39</v>
      </c>
      <c r="L28" s="33"/>
    </row>
    <row r="29" spans="2:12" s="7" customFormat="1" ht="16.5" customHeight="1">
      <c r="B29" s="91"/>
      <c r="E29" s="312" t="s">
        <v>19</v>
      </c>
      <c r="F29" s="312"/>
      <c r="G29" s="312"/>
      <c r="H29" s="312"/>
      <c r="L29" s="91"/>
    </row>
    <row r="30" spans="2:12" s="1" customFormat="1" ht="6.95" customHeight="1">
      <c r="B30" s="33"/>
      <c r="L30" s="33"/>
    </row>
    <row r="31" spans="2:12" s="1" customFormat="1" ht="6.95" customHeight="1">
      <c r="B31" s="33"/>
      <c r="D31" s="50"/>
      <c r="E31" s="50"/>
      <c r="F31" s="50"/>
      <c r="G31" s="50"/>
      <c r="H31" s="50"/>
      <c r="I31" s="50"/>
      <c r="J31" s="50"/>
      <c r="K31" s="50"/>
      <c r="L31" s="33"/>
    </row>
    <row r="32" spans="2:12" s="1" customFormat="1" ht="25.35" customHeight="1">
      <c r="B32" s="33"/>
      <c r="D32" s="92" t="s">
        <v>41</v>
      </c>
      <c r="J32" s="62">
        <f>ROUND(J87,2)</f>
        <v>0</v>
      </c>
      <c r="L32" s="33"/>
    </row>
    <row r="33" spans="2:12" s="1" customFormat="1" ht="6.95" customHeight="1">
      <c r="B33" s="33"/>
      <c r="D33" s="50"/>
      <c r="E33" s="50"/>
      <c r="F33" s="50"/>
      <c r="G33" s="50"/>
      <c r="H33" s="50"/>
      <c r="I33" s="50"/>
      <c r="J33" s="50"/>
      <c r="K33" s="50"/>
      <c r="L33" s="33"/>
    </row>
    <row r="34" spans="2:12" s="1" customFormat="1" ht="14.45" customHeight="1">
      <c r="B34" s="33"/>
      <c r="F34" s="93" t="s">
        <v>43</v>
      </c>
      <c r="I34" s="93" t="s">
        <v>42</v>
      </c>
      <c r="J34" s="93" t="s">
        <v>44</v>
      </c>
      <c r="L34" s="33"/>
    </row>
    <row r="35" spans="2:12" s="1" customFormat="1" ht="14.45" customHeight="1">
      <c r="B35" s="33"/>
      <c r="D35" s="90" t="s">
        <v>45</v>
      </c>
      <c r="E35" s="28" t="s">
        <v>46</v>
      </c>
      <c r="F35" s="81">
        <f>ROUND((SUM(BE87:BE90)),2)</f>
        <v>0</v>
      </c>
      <c r="I35" s="94">
        <v>0.21</v>
      </c>
      <c r="J35" s="81">
        <f>ROUND(((SUM(BE87:BE90))*I35),2)</f>
        <v>0</v>
      </c>
      <c r="L35" s="33"/>
    </row>
    <row r="36" spans="2:12" s="1" customFormat="1" ht="14.45" customHeight="1">
      <c r="B36" s="33"/>
      <c r="E36" s="28" t="s">
        <v>47</v>
      </c>
      <c r="F36" s="81">
        <f>ROUND((SUM(BF87:BF90)),2)</f>
        <v>0</v>
      </c>
      <c r="I36" s="94">
        <v>0.15</v>
      </c>
      <c r="J36" s="81">
        <f>ROUND(((SUM(BF87:BF90))*I36),2)</f>
        <v>0</v>
      </c>
      <c r="L36" s="33"/>
    </row>
    <row r="37" spans="2:12" s="1" customFormat="1" ht="14.45" customHeight="1" hidden="1">
      <c r="B37" s="33"/>
      <c r="E37" s="28" t="s">
        <v>48</v>
      </c>
      <c r="F37" s="81">
        <f>ROUND((SUM(BG87:BG90)),2)</f>
        <v>0</v>
      </c>
      <c r="I37" s="94">
        <v>0.21</v>
      </c>
      <c r="J37" s="81">
        <f>0</f>
        <v>0</v>
      </c>
      <c r="L37" s="33"/>
    </row>
    <row r="38" spans="2:12" s="1" customFormat="1" ht="14.45" customHeight="1" hidden="1">
      <c r="B38" s="33"/>
      <c r="E38" s="28" t="s">
        <v>49</v>
      </c>
      <c r="F38" s="81">
        <f>ROUND((SUM(BH87:BH90)),2)</f>
        <v>0</v>
      </c>
      <c r="I38" s="94">
        <v>0.15</v>
      </c>
      <c r="J38" s="81">
        <f>0</f>
        <v>0</v>
      </c>
      <c r="L38" s="33"/>
    </row>
    <row r="39" spans="2:12" s="1" customFormat="1" ht="14.45" customHeight="1" hidden="1">
      <c r="B39" s="33"/>
      <c r="E39" s="28" t="s">
        <v>50</v>
      </c>
      <c r="F39" s="81">
        <f>ROUND((SUM(BI87:BI90)),2)</f>
        <v>0</v>
      </c>
      <c r="I39" s="94">
        <v>0</v>
      </c>
      <c r="J39" s="81">
        <f>0</f>
        <v>0</v>
      </c>
      <c r="L39" s="33"/>
    </row>
    <row r="40" spans="2:12" s="1" customFormat="1" ht="6.95" customHeight="1">
      <c r="B40" s="33"/>
      <c r="L40" s="33"/>
    </row>
    <row r="41" spans="2:12" s="1" customFormat="1" ht="25.35" customHeight="1">
      <c r="B41" s="33"/>
      <c r="C41" s="95"/>
      <c r="D41" s="96" t="s">
        <v>51</v>
      </c>
      <c r="E41" s="53"/>
      <c r="F41" s="53"/>
      <c r="G41" s="97" t="s">
        <v>52</v>
      </c>
      <c r="H41" s="98" t="s">
        <v>53</v>
      </c>
      <c r="I41" s="53"/>
      <c r="J41" s="99">
        <f>SUM(J32:J39)</f>
        <v>0</v>
      </c>
      <c r="K41" s="100"/>
      <c r="L41" s="33"/>
    </row>
    <row r="42" spans="2:12" s="1" customFormat="1" ht="14.45" customHeight="1">
      <c r="B42" s="41"/>
      <c r="C42" s="42"/>
      <c r="D42" s="42"/>
      <c r="E42" s="42"/>
      <c r="F42" s="42"/>
      <c r="G42" s="42"/>
      <c r="H42" s="42"/>
      <c r="I42" s="42"/>
      <c r="J42" s="42"/>
      <c r="K42" s="42"/>
      <c r="L42" s="33"/>
    </row>
    <row r="46" spans="2:12" s="1" customFormat="1" ht="6.95" customHeight="1">
      <c r="B46" s="43"/>
      <c r="C46" s="44"/>
      <c r="D46" s="44"/>
      <c r="E46" s="44"/>
      <c r="F46" s="44"/>
      <c r="G46" s="44"/>
      <c r="H46" s="44"/>
      <c r="I46" s="44"/>
      <c r="J46" s="44"/>
      <c r="K46" s="44"/>
      <c r="L46" s="33"/>
    </row>
    <row r="47" spans="2:12" s="1" customFormat="1" ht="24.95" customHeight="1">
      <c r="B47" s="33"/>
      <c r="C47" s="22" t="s">
        <v>170</v>
      </c>
      <c r="L47" s="33"/>
    </row>
    <row r="48" spans="2:12" s="1" customFormat="1" ht="6.95" customHeight="1">
      <c r="B48" s="33"/>
      <c r="L48" s="33"/>
    </row>
    <row r="49" spans="2:12" s="1" customFormat="1" ht="12" customHeight="1">
      <c r="B49" s="33"/>
      <c r="C49" s="28" t="s">
        <v>16</v>
      </c>
      <c r="L49" s="33"/>
    </row>
    <row r="50" spans="2:12" s="1" customFormat="1" ht="16.5" customHeight="1">
      <c r="B50" s="33"/>
      <c r="E50" s="335" t="str">
        <f>E7</f>
        <v>AREÁL KLÍŠE, ÚSTÍ NAD LABEM – WELLNESS A FITNESS</v>
      </c>
      <c r="F50" s="336"/>
      <c r="G50" s="336"/>
      <c r="H50" s="336"/>
      <c r="L50" s="33"/>
    </row>
    <row r="51" spans="2:12" ht="12" customHeight="1">
      <c r="B51" s="21"/>
      <c r="C51" s="28" t="s">
        <v>164</v>
      </c>
      <c r="L51" s="21"/>
    </row>
    <row r="52" spans="2:12" s="1" customFormat="1" ht="16.5" customHeight="1">
      <c r="B52" s="33"/>
      <c r="E52" s="335" t="s">
        <v>165</v>
      </c>
      <c r="F52" s="337"/>
      <c r="G52" s="337"/>
      <c r="H52" s="337"/>
      <c r="L52" s="33"/>
    </row>
    <row r="53" spans="2:12" s="1" customFormat="1" ht="12" customHeight="1">
      <c r="B53" s="33"/>
      <c r="C53" s="28" t="s">
        <v>166</v>
      </c>
      <c r="L53" s="33"/>
    </row>
    <row r="54" spans="2:12" s="1" customFormat="1" ht="16.5" customHeight="1">
      <c r="B54" s="33"/>
      <c r="E54" s="322" t="str">
        <f>E11</f>
        <v>D.1-01.6 - Vybavení fitness</v>
      </c>
      <c r="F54" s="337"/>
      <c r="G54" s="337"/>
      <c r="H54" s="337"/>
      <c r="L54" s="33"/>
    </row>
    <row r="55" spans="2:12" s="1" customFormat="1" ht="6.95" customHeight="1">
      <c r="B55" s="33"/>
      <c r="L55" s="33"/>
    </row>
    <row r="56" spans="2:12" s="1" customFormat="1" ht="12" customHeight="1">
      <c r="B56" s="33"/>
      <c r="C56" s="28" t="s">
        <v>21</v>
      </c>
      <c r="F56" s="26" t="str">
        <f>F14</f>
        <v>ÚSTÍ NAD LABEM</v>
      </c>
      <c r="I56" s="28" t="s">
        <v>23</v>
      </c>
      <c r="J56" s="49" t="str">
        <f>IF(J14="","",J14)</f>
        <v>14. 11. 2023</v>
      </c>
      <c r="L56" s="33"/>
    </row>
    <row r="57" spans="2:12" s="1" customFormat="1" ht="6.95" customHeight="1">
      <c r="B57" s="33"/>
      <c r="L57" s="33"/>
    </row>
    <row r="58" spans="2:12" s="1" customFormat="1" ht="15.2" customHeight="1">
      <c r="B58" s="33"/>
      <c r="C58" s="28" t="s">
        <v>25</v>
      </c>
      <c r="F58" s="26" t="str">
        <f>E17</f>
        <v>Městské služby Ústí nad Labem p.o.</v>
      </c>
      <c r="I58" s="28" t="s">
        <v>33</v>
      </c>
      <c r="J58" s="31" t="str">
        <f>E23</f>
        <v>Specta s.r.o.</v>
      </c>
      <c r="L58" s="33"/>
    </row>
    <row r="59" spans="2:12" s="1" customFormat="1" ht="15.2" customHeight="1">
      <c r="B59" s="33"/>
      <c r="C59" s="28" t="s">
        <v>31</v>
      </c>
      <c r="F59" s="26" t="str">
        <f>IF(E20="","",E20)</f>
        <v>Vyplň údaj</v>
      </c>
      <c r="I59" s="28" t="s">
        <v>38</v>
      </c>
      <c r="J59" s="31" t="str">
        <f>E26</f>
        <v>Specta s.r.o.</v>
      </c>
      <c r="L59" s="33"/>
    </row>
    <row r="60" spans="2:12" s="1" customFormat="1" ht="10.35" customHeight="1">
      <c r="B60" s="33"/>
      <c r="L60" s="33"/>
    </row>
    <row r="61" spans="2:12" s="1" customFormat="1" ht="29.25" customHeight="1">
      <c r="B61" s="33"/>
      <c r="C61" s="101" t="s">
        <v>171</v>
      </c>
      <c r="D61" s="95"/>
      <c r="E61" s="95"/>
      <c r="F61" s="95"/>
      <c r="G61" s="95"/>
      <c r="H61" s="95"/>
      <c r="I61" s="95"/>
      <c r="J61" s="102" t="s">
        <v>172</v>
      </c>
      <c r="K61" s="95"/>
      <c r="L61" s="33"/>
    </row>
    <row r="62" spans="2:12" s="1" customFormat="1" ht="10.35" customHeight="1">
      <c r="B62" s="33"/>
      <c r="L62" s="33"/>
    </row>
    <row r="63" spans="2:47" s="1" customFormat="1" ht="22.9" customHeight="1">
      <c r="B63" s="33"/>
      <c r="C63" s="103" t="s">
        <v>73</v>
      </c>
      <c r="J63" s="62">
        <f>J87</f>
        <v>0</v>
      </c>
      <c r="L63" s="33"/>
      <c r="AU63" s="18" t="s">
        <v>173</v>
      </c>
    </row>
    <row r="64" spans="2:12" s="8" customFormat="1" ht="24.95" customHeight="1">
      <c r="B64" s="104"/>
      <c r="D64" s="105" t="s">
        <v>2457</v>
      </c>
      <c r="E64" s="106"/>
      <c r="F64" s="106"/>
      <c r="G64" s="106"/>
      <c r="H64" s="106"/>
      <c r="I64" s="106"/>
      <c r="J64" s="107">
        <f>J88</f>
        <v>0</v>
      </c>
      <c r="L64" s="104"/>
    </row>
    <row r="65" spans="2:12" s="9" customFormat="1" ht="19.9" customHeight="1">
      <c r="B65" s="108"/>
      <c r="D65" s="109" t="s">
        <v>2458</v>
      </c>
      <c r="E65" s="110"/>
      <c r="F65" s="110"/>
      <c r="G65" s="110"/>
      <c r="H65" s="110"/>
      <c r="I65" s="110"/>
      <c r="J65" s="111">
        <f>J89</f>
        <v>0</v>
      </c>
      <c r="L65" s="108"/>
    </row>
    <row r="66" spans="2:12" s="1" customFormat="1" ht="21.75" customHeight="1">
      <c r="B66" s="33"/>
      <c r="L66" s="33"/>
    </row>
    <row r="67" spans="2:12" s="1" customFormat="1" ht="6.95" customHeight="1">
      <c r="B67" s="41"/>
      <c r="C67" s="42"/>
      <c r="D67" s="42"/>
      <c r="E67" s="42"/>
      <c r="F67" s="42"/>
      <c r="G67" s="42"/>
      <c r="H67" s="42"/>
      <c r="I67" s="42"/>
      <c r="J67" s="42"/>
      <c r="K67" s="42"/>
      <c r="L67" s="33"/>
    </row>
    <row r="71" spans="2:12" s="1" customFormat="1" ht="6.95" customHeight="1">
      <c r="B71" s="43"/>
      <c r="C71" s="44"/>
      <c r="D71" s="44"/>
      <c r="E71" s="44"/>
      <c r="F71" s="44"/>
      <c r="G71" s="44"/>
      <c r="H71" s="44"/>
      <c r="I71" s="44"/>
      <c r="J71" s="44"/>
      <c r="K71" s="44"/>
      <c r="L71" s="33"/>
    </row>
    <row r="72" spans="2:12" s="1" customFormat="1" ht="24.95" customHeight="1">
      <c r="B72" s="33"/>
      <c r="C72" s="22" t="s">
        <v>191</v>
      </c>
      <c r="L72" s="33"/>
    </row>
    <row r="73" spans="2:12" s="1" customFormat="1" ht="6.95" customHeight="1">
      <c r="B73" s="33"/>
      <c r="L73" s="33"/>
    </row>
    <row r="74" spans="2:12" s="1" customFormat="1" ht="12" customHeight="1">
      <c r="B74" s="33"/>
      <c r="C74" s="28" t="s">
        <v>16</v>
      </c>
      <c r="L74" s="33"/>
    </row>
    <row r="75" spans="2:12" s="1" customFormat="1" ht="16.5" customHeight="1">
      <c r="B75" s="33"/>
      <c r="E75" s="335" t="str">
        <f>E7</f>
        <v>AREÁL KLÍŠE, ÚSTÍ NAD LABEM – WELLNESS A FITNESS</v>
      </c>
      <c r="F75" s="336"/>
      <c r="G75" s="336"/>
      <c r="H75" s="336"/>
      <c r="L75" s="33"/>
    </row>
    <row r="76" spans="2:12" ht="12" customHeight="1">
      <c r="B76" s="21"/>
      <c r="C76" s="28" t="s">
        <v>164</v>
      </c>
      <c r="L76" s="21"/>
    </row>
    <row r="77" spans="2:12" s="1" customFormat="1" ht="16.5" customHeight="1">
      <c r="B77" s="33"/>
      <c r="E77" s="335" t="s">
        <v>165</v>
      </c>
      <c r="F77" s="337"/>
      <c r="G77" s="337"/>
      <c r="H77" s="337"/>
      <c r="L77" s="33"/>
    </row>
    <row r="78" spans="2:12" s="1" customFormat="1" ht="12" customHeight="1">
      <c r="B78" s="33"/>
      <c r="C78" s="28" t="s">
        <v>166</v>
      </c>
      <c r="L78" s="33"/>
    </row>
    <row r="79" spans="2:12" s="1" customFormat="1" ht="16.5" customHeight="1">
      <c r="B79" s="33"/>
      <c r="E79" s="322" t="str">
        <f>E11</f>
        <v>D.1-01.6 - Vybavení fitness</v>
      </c>
      <c r="F79" s="337"/>
      <c r="G79" s="337"/>
      <c r="H79" s="337"/>
      <c r="L79" s="33"/>
    </row>
    <row r="80" spans="2:12" s="1" customFormat="1" ht="6.95" customHeight="1">
      <c r="B80" s="33"/>
      <c r="L80" s="33"/>
    </row>
    <row r="81" spans="2:12" s="1" customFormat="1" ht="12" customHeight="1">
      <c r="B81" s="33"/>
      <c r="C81" s="28" t="s">
        <v>21</v>
      </c>
      <c r="F81" s="26" t="str">
        <f>F14</f>
        <v>ÚSTÍ NAD LABEM</v>
      </c>
      <c r="I81" s="28" t="s">
        <v>23</v>
      </c>
      <c r="J81" s="49" t="str">
        <f>IF(J14="","",J14)</f>
        <v>14. 11. 2023</v>
      </c>
      <c r="L81" s="33"/>
    </row>
    <row r="82" spans="2:12" s="1" customFormat="1" ht="6.95" customHeight="1">
      <c r="B82" s="33"/>
      <c r="L82" s="33"/>
    </row>
    <row r="83" spans="2:12" s="1" customFormat="1" ht="15.2" customHeight="1">
      <c r="B83" s="33"/>
      <c r="C83" s="28" t="s">
        <v>25</v>
      </c>
      <c r="F83" s="26" t="str">
        <f>E17</f>
        <v>Městské služby Ústí nad Labem p.o.</v>
      </c>
      <c r="I83" s="28" t="s">
        <v>33</v>
      </c>
      <c r="J83" s="31" t="str">
        <f>E23</f>
        <v>Specta s.r.o.</v>
      </c>
      <c r="L83" s="33"/>
    </row>
    <row r="84" spans="2:12" s="1" customFormat="1" ht="15.2" customHeight="1">
      <c r="B84" s="33"/>
      <c r="C84" s="28" t="s">
        <v>31</v>
      </c>
      <c r="F84" s="26" t="str">
        <f>IF(E20="","",E20)</f>
        <v>Vyplň údaj</v>
      </c>
      <c r="I84" s="28" t="s">
        <v>38</v>
      </c>
      <c r="J84" s="31" t="str">
        <f>E26</f>
        <v>Specta s.r.o.</v>
      </c>
      <c r="L84" s="33"/>
    </row>
    <row r="85" spans="2:12" s="1" customFormat="1" ht="10.35" customHeight="1">
      <c r="B85" s="33"/>
      <c r="L85" s="33"/>
    </row>
    <row r="86" spans="2:20" s="10" customFormat="1" ht="29.25" customHeight="1">
      <c r="B86" s="112"/>
      <c r="C86" s="113" t="s">
        <v>192</v>
      </c>
      <c r="D86" s="114" t="s">
        <v>60</v>
      </c>
      <c r="E86" s="114" t="s">
        <v>56</v>
      </c>
      <c r="F86" s="114" t="s">
        <v>57</v>
      </c>
      <c r="G86" s="114" t="s">
        <v>193</v>
      </c>
      <c r="H86" s="114" t="s">
        <v>194</v>
      </c>
      <c r="I86" s="114" t="s">
        <v>195</v>
      </c>
      <c r="J86" s="114" t="s">
        <v>172</v>
      </c>
      <c r="K86" s="115" t="s">
        <v>196</v>
      </c>
      <c r="L86" s="112"/>
      <c r="M86" s="55" t="s">
        <v>19</v>
      </c>
      <c r="N86" s="56" t="s">
        <v>45</v>
      </c>
      <c r="O86" s="56" t="s">
        <v>197</v>
      </c>
      <c r="P86" s="56" t="s">
        <v>198</v>
      </c>
      <c r="Q86" s="56" t="s">
        <v>199</v>
      </c>
      <c r="R86" s="56" t="s">
        <v>200</v>
      </c>
      <c r="S86" s="56" t="s">
        <v>201</v>
      </c>
      <c r="T86" s="57" t="s">
        <v>202</v>
      </c>
    </row>
    <row r="87" spans="2:63" s="1" customFormat="1" ht="22.9" customHeight="1">
      <c r="B87" s="33"/>
      <c r="C87" s="60" t="s">
        <v>203</v>
      </c>
      <c r="J87" s="116">
        <f>BK87</f>
        <v>0</v>
      </c>
      <c r="L87" s="33"/>
      <c r="M87" s="58"/>
      <c r="N87" s="50"/>
      <c r="O87" s="50"/>
      <c r="P87" s="117">
        <f>P88</f>
        <v>0</v>
      </c>
      <c r="Q87" s="50"/>
      <c r="R87" s="117">
        <f>R88</f>
        <v>0</v>
      </c>
      <c r="S87" s="50"/>
      <c r="T87" s="118">
        <f>T88</f>
        <v>0</v>
      </c>
      <c r="AT87" s="18" t="s">
        <v>74</v>
      </c>
      <c r="AU87" s="18" t="s">
        <v>173</v>
      </c>
      <c r="BK87" s="119">
        <f>BK88</f>
        <v>0</v>
      </c>
    </row>
    <row r="88" spans="2:63" s="11" customFormat="1" ht="25.9" customHeight="1">
      <c r="B88" s="120"/>
      <c r="D88" s="121" t="s">
        <v>74</v>
      </c>
      <c r="E88" s="122" t="s">
        <v>385</v>
      </c>
      <c r="F88" s="122" t="s">
        <v>385</v>
      </c>
      <c r="I88" s="123"/>
      <c r="J88" s="124">
        <f>BK88</f>
        <v>0</v>
      </c>
      <c r="L88" s="120"/>
      <c r="M88" s="125"/>
      <c r="P88" s="126">
        <f>P89</f>
        <v>0</v>
      </c>
      <c r="R88" s="126">
        <f>R89</f>
        <v>0</v>
      </c>
      <c r="T88" s="127">
        <f>T89</f>
        <v>0</v>
      </c>
      <c r="AR88" s="121" t="s">
        <v>84</v>
      </c>
      <c r="AT88" s="128" t="s">
        <v>74</v>
      </c>
      <c r="AU88" s="128" t="s">
        <v>75</v>
      </c>
      <c r="AY88" s="121" t="s">
        <v>206</v>
      </c>
      <c r="BK88" s="129">
        <f>BK89</f>
        <v>0</v>
      </c>
    </row>
    <row r="89" spans="2:63" s="11" customFormat="1" ht="22.9" customHeight="1">
      <c r="B89" s="120"/>
      <c r="D89" s="121" t="s">
        <v>74</v>
      </c>
      <c r="E89" s="130" t="s">
        <v>287</v>
      </c>
      <c r="F89" s="130" t="s">
        <v>119</v>
      </c>
      <c r="I89" s="123"/>
      <c r="J89" s="131">
        <f>BK89</f>
        <v>0</v>
      </c>
      <c r="L89" s="120"/>
      <c r="M89" s="125"/>
      <c r="P89" s="126">
        <f>P90</f>
        <v>0</v>
      </c>
      <c r="R89" s="126">
        <f>R90</f>
        <v>0</v>
      </c>
      <c r="T89" s="127">
        <f>T90</f>
        <v>0</v>
      </c>
      <c r="AR89" s="121" t="s">
        <v>84</v>
      </c>
      <c r="AT89" s="128" t="s">
        <v>74</v>
      </c>
      <c r="AU89" s="128" t="s">
        <v>82</v>
      </c>
      <c r="AY89" s="121" t="s">
        <v>206</v>
      </c>
      <c r="BK89" s="129">
        <f>BK90</f>
        <v>0</v>
      </c>
    </row>
    <row r="90" spans="2:65" s="1" customFormat="1" ht="16.5" customHeight="1">
      <c r="B90" s="33"/>
      <c r="C90" s="132" t="s">
        <v>82</v>
      </c>
      <c r="D90" s="132" t="s">
        <v>208</v>
      </c>
      <c r="E90" s="133" t="s">
        <v>2459</v>
      </c>
      <c r="F90" s="134" t="s">
        <v>2460</v>
      </c>
      <c r="G90" s="135" t="s">
        <v>19</v>
      </c>
      <c r="H90" s="136">
        <v>0</v>
      </c>
      <c r="I90" s="137"/>
      <c r="J90" s="138">
        <f>ROUND(I90*H90,2)</f>
        <v>0</v>
      </c>
      <c r="K90" s="134" t="s">
        <v>19</v>
      </c>
      <c r="L90" s="33"/>
      <c r="M90" s="204" t="s">
        <v>19</v>
      </c>
      <c r="N90" s="205" t="s">
        <v>46</v>
      </c>
      <c r="O90" s="197"/>
      <c r="P90" s="198">
        <f>O90*H90</f>
        <v>0</v>
      </c>
      <c r="Q90" s="198">
        <v>0</v>
      </c>
      <c r="R90" s="198">
        <f>Q90*H90</f>
        <v>0</v>
      </c>
      <c r="S90" s="198">
        <v>0</v>
      </c>
      <c r="T90" s="199">
        <f>S90*H90</f>
        <v>0</v>
      </c>
      <c r="AR90" s="143" t="s">
        <v>338</v>
      </c>
      <c r="AT90" s="143" t="s">
        <v>208</v>
      </c>
      <c r="AU90" s="143" t="s">
        <v>84</v>
      </c>
      <c r="AY90" s="18" t="s">
        <v>206</v>
      </c>
      <c r="BE90" s="144">
        <f>IF(N90="základní",J90,0)</f>
        <v>0</v>
      </c>
      <c r="BF90" s="144">
        <f>IF(N90="snížená",J90,0)</f>
        <v>0</v>
      </c>
      <c r="BG90" s="144">
        <f>IF(N90="zákl. přenesená",J90,0)</f>
        <v>0</v>
      </c>
      <c r="BH90" s="144">
        <f>IF(N90="sníž. přenesená",J90,0)</f>
        <v>0</v>
      </c>
      <c r="BI90" s="144">
        <f>IF(N90="nulová",J90,0)</f>
        <v>0</v>
      </c>
      <c r="BJ90" s="18" t="s">
        <v>82</v>
      </c>
      <c r="BK90" s="144">
        <f>ROUND(I90*H90,2)</f>
        <v>0</v>
      </c>
      <c r="BL90" s="18" t="s">
        <v>338</v>
      </c>
      <c r="BM90" s="143" t="s">
        <v>2461</v>
      </c>
    </row>
    <row r="91" spans="2:12" s="1" customFormat="1" ht="6.95" customHeight="1">
      <c r="B91" s="41"/>
      <c r="C91" s="42"/>
      <c r="D91" s="42"/>
      <c r="E91" s="42"/>
      <c r="F91" s="42"/>
      <c r="G91" s="42"/>
      <c r="H91" s="42"/>
      <c r="I91" s="42"/>
      <c r="J91" s="42"/>
      <c r="K91" s="42"/>
      <c r="L91" s="33"/>
    </row>
  </sheetData>
  <sheetProtection algorithmName="SHA-512" hashValue="PTLyVVjna/2+nXM2hoo/lFfpUqEzMoxQDfzb9f+ZaVDPEuRRS9igVrne1sC2jiFqJ+KsBkkHJuIhfHXXuvDdLg==" saltValue="55gWomK55egzEl3q1MTpaLxBaZntUuS5sT8f+9LJBUVZQNfle3xCe7M6MEEuKfqVFaxecTe9ze4TQFgjxfxQlw==" spinCount="100000" sheet="1" objects="1" scenarios="1" formatColumns="0" formatRows="0" autoFilter="0"/>
  <autoFilter ref="C86:K90"/>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0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123</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 customHeight="1">
      <c r="B8" s="21"/>
      <c r="D8" s="28" t="s">
        <v>164</v>
      </c>
      <c r="L8" s="21"/>
    </row>
    <row r="9" spans="2:12" s="1" customFormat="1" ht="16.5" customHeight="1">
      <c r="B9" s="33"/>
      <c r="E9" s="335" t="s">
        <v>165</v>
      </c>
      <c r="F9" s="337"/>
      <c r="G9" s="337"/>
      <c r="H9" s="337"/>
      <c r="L9" s="33"/>
    </row>
    <row r="10" spans="2:12" s="1" customFormat="1" ht="12" customHeight="1">
      <c r="B10" s="33"/>
      <c r="D10" s="28" t="s">
        <v>166</v>
      </c>
      <c r="L10" s="33"/>
    </row>
    <row r="11" spans="2:12" s="1" customFormat="1" ht="16.5" customHeight="1">
      <c r="B11" s="33"/>
      <c r="E11" s="322" t="s">
        <v>2462</v>
      </c>
      <c r="F11" s="337"/>
      <c r="G11" s="337"/>
      <c r="H11" s="337"/>
      <c r="L11" s="33"/>
    </row>
    <row r="12" spans="2:12" s="1" customFormat="1" ht="12">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22</v>
      </c>
      <c r="I14" s="28" t="s">
        <v>23</v>
      </c>
      <c r="J14" s="49" t="str">
        <f>'Rekapitulace stavby'!AN8</f>
        <v>14. 11. 2023</v>
      </c>
      <c r="L14" s="33"/>
    </row>
    <row r="15" spans="2:12" s="1" customFormat="1" ht="10.9" customHeight="1">
      <c r="B15" s="33"/>
      <c r="L15" s="33"/>
    </row>
    <row r="16" spans="2:12" s="1" customFormat="1" ht="12" customHeight="1">
      <c r="B16" s="33"/>
      <c r="D16" s="28" t="s">
        <v>25</v>
      </c>
      <c r="I16" s="28" t="s">
        <v>26</v>
      </c>
      <c r="J16" s="26" t="s">
        <v>27</v>
      </c>
      <c r="L16" s="33"/>
    </row>
    <row r="17" spans="2:12" s="1" customFormat="1" ht="18" customHeight="1">
      <c r="B17" s="33"/>
      <c r="E17" s="26" t="s">
        <v>28</v>
      </c>
      <c r="I17" s="28" t="s">
        <v>29</v>
      </c>
      <c r="J17" s="26" t="s">
        <v>30</v>
      </c>
      <c r="L17" s="33"/>
    </row>
    <row r="18" spans="2:12" s="1" customFormat="1" ht="6.95" customHeight="1">
      <c r="B18" s="33"/>
      <c r="L18" s="33"/>
    </row>
    <row r="19" spans="2:12" s="1" customFormat="1" ht="12" customHeight="1">
      <c r="B19" s="33"/>
      <c r="D19" s="28" t="s">
        <v>31</v>
      </c>
      <c r="I19" s="28" t="s">
        <v>26</v>
      </c>
      <c r="J19" s="29" t="str">
        <f>'Rekapitulace stavby'!AN13</f>
        <v>Vyplň údaj</v>
      </c>
      <c r="L19" s="33"/>
    </row>
    <row r="20" spans="2:12" s="1" customFormat="1" ht="18" customHeight="1">
      <c r="B20" s="33"/>
      <c r="E20" s="338" t="str">
        <f>'Rekapitulace stavby'!E14</f>
        <v>Vyplň údaj</v>
      </c>
      <c r="F20" s="308"/>
      <c r="G20" s="308"/>
      <c r="H20" s="308"/>
      <c r="I20" s="28" t="s">
        <v>29</v>
      </c>
      <c r="J20" s="29" t="str">
        <f>'Rekapitulace stavby'!AN14</f>
        <v>Vyplň údaj</v>
      </c>
      <c r="L20" s="33"/>
    </row>
    <row r="21" spans="2:12" s="1" customFormat="1" ht="6.95" customHeight="1">
      <c r="B21" s="33"/>
      <c r="L21" s="33"/>
    </row>
    <row r="22" spans="2:12" s="1" customFormat="1" ht="12" customHeight="1">
      <c r="B22" s="33"/>
      <c r="D22" s="28" t="s">
        <v>33</v>
      </c>
      <c r="I22" s="28" t="s">
        <v>26</v>
      </c>
      <c r="J22" s="26" t="s">
        <v>34</v>
      </c>
      <c r="L22" s="33"/>
    </row>
    <row r="23" spans="2:12" s="1" customFormat="1" ht="18" customHeight="1">
      <c r="B23" s="33"/>
      <c r="E23" s="26" t="s">
        <v>35</v>
      </c>
      <c r="I23" s="28" t="s">
        <v>29</v>
      </c>
      <c r="J23" s="26" t="s">
        <v>36</v>
      </c>
      <c r="L23" s="33"/>
    </row>
    <row r="24" spans="2:12" s="1" customFormat="1" ht="6.95" customHeight="1">
      <c r="B24" s="33"/>
      <c r="L24" s="33"/>
    </row>
    <row r="25" spans="2:12" s="1" customFormat="1" ht="12" customHeight="1">
      <c r="B25" s="33"/>
      <c r="D25" s="28" t="s">
        <v>38</v>
      </c>
      <c r="I25" s="28" t="s">
        <v>26</v>
      </c>
      <c r="J25" s="26" t="s">
        <v>34</v>
      </c>
      <c r="L25" s="33"/>
    </row>
    <row r="26" spans="2:12" s="1" customFormat="1" ht="18" customHeight="1">
      <c r="B26" s="33"/>
      <c r="E26" s="26" t="s">
        <v>35</v>
      </c>
      <c r="I26" s="28" t="s">
        <v>29</v>
      </c>
      <c r="J26" s="26" t="s">
        <v>36</v>
      </c>
      <c r="L26" s="33"/>
    </row>
    <row r="27" spans="2:12" s="1" customFormat="1" ht="6.95" customHeight="1">
      <c r="B27" s="33"/>
      <c r="L27" s="33"/>
    </row>
    <row r="28" spans="2:12" s="1" customFormat="1" ht="12" customHeight="1">
      <c r="B28" s="33"/>
      <c r="D28" s="28" t="s">
        <v>39</v>
      </c>
      <c r="L28" s="33"/>
    </row>
    <row r="29" spans="2:12" s="7" customFormat="1" ht="16.5" customHeight="1">
      <c r="B29" s="91"/>
      <c r="E29" s="312" t="s">
        <v>19</v>
      </c>
      <c r="F29" s="312"/>
      <c r="G29" s="312"/>
      <c r="H29" s="312"/>
      <c r="L29" s="91"/>
    </row>
    <row r="30" spans="2:12" s="1" customFormat="1" ht="6.95" customHeight="1">
      <c r="B30" s="33"/>
      <c r="L30" s="33"/>
    </row>
    <row r="31" spans="2:12" s="1" customFormat="1" ht="6.95" customHeight="1">
      <c r="B31" s="33"/>
      <c r="D31" s="50"/>
      <c r="E31" s="50"/>
      <c r="F31" s="50"/>
      <c r="G31" s="50"/>
      <c r="H31" s="50"/>
      <c r="I31" s="50"/>
      <c r="J31" s="50"/>
      <c r="K31" s="50"/>
      <c r="L31" s="33"/>
    </row>
    <row r="32" spans="2:12" s="1" customFormat="1" ht="25.35" customHeight="1">
      <c r="B32" s="33"/>
      <c r="D32" s="92" t="s">
        <v>41</v>
      </c>
      <c r="J32" s="62">
        <f>ROUND(J89,2)</f>
        <v>0</v>
      </c>
      <c r="L32" s="33"/>
    </row>
    <row r="33" spans="2:12" s="1" customFormat="1" ht="6.95" customHeight="1">
      <c r="B33" s="33"/>
      <c r="D33" s="50"/>
      <c r="E33" s="50"/>
      <c r="F33" s="50"/>
      <c r="G33" s="50"/>
      <c r="H33" s="50"/>
      <c r="I33" s="50"/>
      <c r="J33" s="50"/>
      <c r="K33" s="50"/>
      <c r="L33" s="33"/>
    </row>
    <row r="34" spans="2:12" s="1" customFormat="1" ht="14.45" customHeight="1">
      <c r="B34" s="33"/>
      <c r="F34" s="93" t="s">
        <v>43</v>
      </c>
      <c r="I34" s="93" t="s">
        <v>42</v>
      </c>
      <c r="J34" s="93" t="s">
        <v>44</v>
      </c>
      <c r="L34" s="33"/>
    </row>
    <row r="35" spans="2:12" s="1" customFormat="1" ht="14.45" customHeight="1">
      <c r="B35" s="33"/>
      <c r="D35" s="90" t="s">
        <v>45</v>
      </c>
      <c r="E35" s="28" t="s">
        <v>46</v>
      </c>
      <c r="F35" s="81">
        <f>ROUND((SUM(BE89:BE102)),2)</f>
        <v>0</v>
      </c>
      <c r="I35" s="94">
        <v>0.21</v>
      </c>
      <c r="J35" s="81">
        <f>ROUND(((SUM(BE89:BE102))*I35),2)</f>
        <v>0</v>
      </c>
      <c r="L35" s="33"/>
    </row>
    <row r="36" spans="2:12" s="1" customFormat="1" ht="14.45" customHeight="1">
      <c r="B36" s="33"/>
      <c r="E36" s="28" t="s">
        <v>47</v>
      </c>
      <c r="F36" s="81">
        <f>ROUND((SUM(BF89:BF102)),2)</f>
        <v>0</v>
      </c>
      <c r="I36" s="94">
        <v>0.15</v>
      </c>
      <c r="J36" s="81">
        <f>ROUND(((SUM(BF89:BF102))*I36),2)</f>
        <v>0</v>
      </c>
      <c r="L36" s="33"/>
    </row>
    <row r="37" spans="2:12" s="1" customFormat="1" ht="14.45" customHeight="1" hidden="1">
      <c r="B37" s="33"/>
      <c r="E37" s="28" t="s">
        <v>48</v>
      </c>
      <c r="F37" s="81">
        <f>ROUND((SUM(BG89:BG102)),2)</f>
        <v>0</v>
      </c>
      <c r="I37" s="94">
        <v>0.21</v>
      </c>
      <c r="J37" s="81">
        <f>0</f>
        <v>0</v>
      </c>
      <c r="L37" s="33"/>
    </row>
    <row r="38" spans="2:12" s="1" customFormat="1" ht="14.45" customHeight="1" hidden="1">
      <c r="B38" s="33"/>
      <c r="E38" s="28" t="s">
        <v>49</v>
      </c>
      <c r="F38" s="81">
        <f>ROUND((SUM(BH89:BH102)),2)</f>
        <v>0</v>
      </c>
      <c r="I38" s="94">
        <v>0.15</v>
      </c>
      <c r="J38" s="81">
        <f>0</f>
        <v>0</v>
      </c>
      <c r="L38" s="33"/>
    </row>
    <row r="39" spans="2:12" s="1" customFormat="1" ht="14.45" customHeight="1" hidden="1">
      <c r="B39" s="33"/>
      <c r="E39" s="28" t="s">
        <v>50</v>
      </c>
      <c r="F39" s="81">
        <f>ROUND((SUM(BI89:BI102)),2)</f>
        <v>0</v>
      </c>
      <c r="I39" s="94">
        <v>0</v>
      </c>
      <c r="J39" s="81">
        <f>0</f>
        <v>0</v>
      </c>
      <c r="L39" s="33"/>
    </row>
    <row r="40" spans="2:12" s="1" customFormat="1" ht="6.95" customHeight="1">
      <c r="B40" s="33"/>
      <c r="L40" s="33"/>
    </row>
    <row r="41" spans="2:12" s="1" customFormat="1" ht="25.35" customHeight="1">
      <c r="B41" s="33"/>
      <c r="C41" s="95"/>
      <c r="D41" s="96" t="s">
        <v>51</v>
      </c>
      <c r="E41" s="53"/>
      <c r="F41" s="53"/>
      <c r="G41" s="97" t="s">
        <v>52</v>
      </c>
      <c r="H41" s="98" t="s">
        <v>53</v>
      </c>
      <c r="I41" s="53"/>
      <c r="J41" s="99">
        <f>SUM(J32:J39)</f>
        <v>0</v>
      </c>
      <c r="K41" s="100"/>
      <c r="L41" s="33"/>
    </row>
    <row r="42" spans="2:12" s="1" customFormat="1" ht="14.45" customHeight="1">
      <c r="B42" s="41"/>
      <c r="C42" s="42"/>
      <c r="D42" s="42"/>
      <c r="E42" s="42"/>
      <c r="F42" s="42"/>
      <c r="G42" s="42"/>
      <c r="H42" s="42"/>
      <c r="I42" s="42"/>
      <c r="J42" s="42"/>
      <c r="K42" s="42"/>
      <c r="L42" s="33"/>
    </row>
    <row r="46" spans="2:12" s="1" customFormat="1" ht="6.95" customHeight="1">
      <c r="B46" s="43"/>
      <c r="C46" s="44"/>
      <c r="D46" s="44"/>
      <c r="E46" s="44"/>
      <c r="F46" s="44"/>
      <c r="G46" s="44"/>
      <c r="H46" s="44"/>
      <c r="I46" s="44"/>
      <c r="J46" s="44"/>
      <c r="K46" s="44"/>
      <c r="L46" s="33"/>
    </row>
    <row r="47" spans="2:12" s="1" customFormat="1" ht="24.95" customHeight="1">
      <c r="B47" s="33"/>
      <c r="C47" s="22" t="s">
        <v>170</v>
      </c>
      <c r="L47" s="33"/>
    </row>
    <row r="48" spans="2:12" s="1" customFormat="1" ht="6.95" customHeight="1">
      <c r="B48" s="33"/>
      <c r="L48" s="33"/>
    </row>
    <row r="49" spans="2:12" s="1" customFormat="1" ht="12" customHeight="1">
      <c r="B49" s="33"/>
      <c r="C49" s="28" t="s">
        <v>16</v>
      </c>
      <c r="L49" s="33"/>
    </row>
    <row r="50" spans="2:12" s="1" customFormat="1" ht="16.5" customHeight="1">
      <c r="B50" s="33"/>
      <c r="E50" s="335" t="str">
        <f>E7</f>
        <v>AREÁL KLÍŠE, ÚSTÍ NAD LABEM – WELLNESS A FITNESS</v>
      </c>
      <c r="F50" s="336"/>
      <c r="G50" s="336"/>
      <c r="H50" s="336"/>
      <c r="L50" s="33"/>
    </row>
    <row r="51" spans="2:12" ht="12" customHeight="1">
      <c r="B51" s="21"/>
      <c r="C51" s="28" t="s">
        <v>164</v>
      </c>
      <c r="L51" s="21"/>
    </row>
    <row r="52" spans="2:12" s="1" customFormat="1" ht="16.5" customHeight="1">
      <c r="B52" s="33"/>
      <c r="E52" s="335" t="s">
        <v>165</v>
      </c>
      <c r="F52" s="337"/>
      <c r="G52" s="337"/>
      <c r="H52" s="337"/>
      <c r="L52" s="33"/>
    </row>
    <row r="53" spans="2:12" s="1" customFormat="1" ht="12" customHeight="1">
      <c r="B53" s="33"/>
      <c r="C53" s="28" t="s">
        <v>166</v>
      </c>
      <c r="L53" s="33"/>
    </row>
    <row r="54" spans="2:12" s="1" customFormat="1" ht="16.5" customHeight="1">
      <c r="B54" s="33"/>
      <c r="E54" s="322" t="str">
        <f>E11</f>
        <v>99 - Vedlejší a ostatní náklady</v>
      </c>
      <c r="F54" s="337"/>
      <c r="G54" s="337"/>
      <c r="H54" s="337"/>
      <c r="L54" s="33"/>
    </row>
    <row r="55" spans="2:12" s="1" customFormat="1" ht="6.95" customHeight="1">
      <c r="B55" s="33"/>
      <c r="L55" s="33"/>
    </row>
    <row r="56" spans="2:12" s="1" customFormat="1" ht="12" customHeight="1">
      <c r="B56" s="33"/>
      <c r="C56" s="28" t="s">
        <v>21</v>
      </c>
      <c r="F56" s="26" t="str">
        <f>F14</f>
        <v>ÚSTÍ NAD LABEM</v>
      </c>
      <c r="I56" s="28" t="s">
        <v>23</v>
      </c>
      <c r="J56" s="49" t="str">
        <f>IF(J14="","",J14)</f>
        <v>14. 11. 2023</v>
      </c>
      <c r="L56" s="33"/>
    </row>
    <row r="57" spans="2:12" s="1" customFormat="1" ht="6.95" customHeight="1">
      <c r="B57" s="33"/>
      <c r="L57" s="33"/>
    </row>
    <row r="58" spans="2:12" s="1" customFormat="1" ht="15.2" customHeight="1">
      <c r="B58" s="33"/>
      <c r="C58" s="28" t="s">
        <v>25</v>
      </c>
      <c r="F58" s="26" t="str">
        <f>E17</f>
        <v>Městské služby Ústí nad Labem p.o.</v>
      </c>
      <c r="I58" s="28" t="s">
        <v>33</v>
      </c>
      <c r="J58" s="31" t="str">
        <f>E23</f>
        <v>Specta s.r.o.</v>
      </c>
      <c r="L58" s="33"/>
    </row>
    <row r="59" spans="2:12" s="1" customFormat="1" ht="15.2" customHeight="1">
      <c r="B59" s="33"/>
      <c r="C59" s="28" t="s">
        <v>31</v>
      </c>
      <c r="F59" s="26" t="str">
        <f>IF(E20="","",E20)</f>
        <v>Vyplň údaj</v>
      </c>
      <c r="I59" s="28" t="s">
        <v>38</v>
      </c>
      <c r="J59" s="31" t="str">
        <f>E26</f>
        <v>Specta s.r.o.</v>
      </c>
      <c r="L59" s="33"/>
    </row>
    <row r="60" spans="2:12" s="1" customFormat="1" ht="10.35" customHeight="1">
      <c r="B60" s="33"/>
      <c r="L60" s="33"/>
    </row>
    <row r="61" spans="2:12" s="1" customFormat="1" ht="29.25" customHeight="1">
      <c r="B61" s="33"/>
      <c r="C61" s="101" t="s">
        <v>171</v>
      </c>
      <c r="D61" s="95"/>
      <c r="E61" s="95"/>
      <c r="F61" s="95"/>
      <c r="G61" s="95"/>
      <c r="H61" s="95"/>
      <c r="I61" s="95"/>
      <c r="J61" s="102" t="s">
        <v>172</v>
      </c>
      <c r="K61" s="95"/>
      <c r="L61" s="33"/>
    </row>
    <row r="62" spans="2:12" s="1" customFormat="1" ht="10.35" customHeight="1">
      <c r="B62" s="33"/>
      <c r="L62" s="33"/>
    </row>
    <row r="63" spans="2:47" s="1" customFormat="1" ht="22.9" customHeight="1">
      <c r="B63" s="33"/>
      <c r="C63" s="103" t="s">
        <v>73</v>
      </c>
      <c r="J63" s="62">
        <f>J89</f>
        <v>0</v>
      </c>
      <c r="L63" s="33"/>
      <c r="AU63" s="18" t="s">
        <v>173</v>
      </c>
    </row>
    <row r="64" spans="2:12" s="8" customFormat="1" ht="24.95" customHeight="1">
      <c r="B64" s="104"/>
      <c r="D64" s="105" t="s">
        <v>2463</v>
      </c>
      <c r="E64" s="106"/>
      <c r="F64" s="106"/>
      <c r="G64" s="106"/>
      <c r="H64" s="106"/>
      <c r="I64" s="106"/>
      <c r="J64" s="107">
        <f>J90</f>
        <v>0</v>
      </c>
      <c r="L64" s="104"/>
    </row>
    <row r="65" spans="2:12" s="9" customFormat="1" ht="19.9" customHeight="1">
      <c r="B65" s="108"/>
      <c r="D65" s="109" t="s">
        <v>2464</v>
      </c>
      <c r="E65" s="110"/>
      <c r="F65" s="110"/>
      <c r="G65" s="110"/>
      <c r="H65" s="110"/>
      <c r="I65" s="110"/>
      <c r="J65" s="111">
        <f>J91</f>
        <v>0</v>
      </c>
      <c r="L65" s="108"/>
    </row>
    <row r="66" spans="2:12" s="9" customFormat="1" ht="19.9" customHeight="1">
      <c r="B66" s="108"/>
      <c r="D66" s="109" t="s">
        <v>2465</v>
      </c>
      <c r="E66" s="110"/>
      <c r="F66" s="110"/>
      <c r="G66" s="110"/>
      <c r="H66" s="110"/>
      <c r="I66" s="110"/>
      <c r="J66" s="111">
        <f>J97</f>
        <v>0</v>
      </c>
      <c r="L66" s="108"/>
    </row>
    <row r="67" spans="2:12" s="9" customFormat="1" ht="19.9" customHeight="1">
      <c r="B67" s="108"/>
      <c r="D67" s="109" t="s">
        <v>2466</v>
      </c>
      <c r="E67" s="110"/>
      <c r="F67" s="110"/>
      <c r="G67" s="110"/>
      <c r="H67" s="110"/>
      <c r="I67" s="110"/>
      <c r="J67" s="111">
        <f>J101</f>
        <v>0</v>
      </c>
      <c r="L67" s="108"/>
    </row>
    <row r="68" spans="2:12" s="1" customFormat="1" ht="21.75" customHeight="1">
      <c r="B68" s="33"/>
      <c r="L68" s="33"/>
    </row>
    <row r="69" spans="2:12" s="1" customFormat="1" ht="6.95" customHeight="1">
      <c r="B69" s="41"/>
      <c r="C69" s="42"/>
      <c r="D69" s="42"/>
      <c r="E69" s="42"/>
      <c r="F69" s="42"/>
      <c r="G69" s="42"/>
      <c r="H69" s="42"/>
      <c r="I69" s="42"/>
      <c r="J69" s="42"/>
      <c r="K69" s="42"/>
      <c r="L69" s="33"/>
    </row>
    <row r="73" spans="2:12" s="1" customFormat="1" ht="6.95" customHeight="1">
      <c r="B73" s="43"/>
      <c r="C73" s="44"/>
      <c r="D73" s="44"/>
      <c r="E73" s="44"/>
      <c r="F73" s="44"/>
      <c r="G73" s="44"/>
      <c r="H73" s="44"/>
      <c r="I73" s="44"/>
      <c r="J73" s="44"/>
      <c r="K73" s="44"/>
      <c r="L73" s="33"/>
    </row>
    <row r="74" spans="2:12" s="1" customFormat="1" ht="24.95" customHeight="1">
      <c r="B74" s="33"/>
      <c r="C74" s="22" t="s">
        <v>191</v>
      </c>
      <c r="L74" s="33"/>
    </row>
    <row r="75" spans="2:12" s="1" customFormat="1" ht="6.95" customHeight="1">
      <c r="B75" s="33"/>
      <c r="L75" s="33"/>
    </row>
    <row r="76" spans="2:12" s="1" customFormat="1" ht="12" customHeight="1">
      <c r="B76" s="33"/>
      <c r="C76" s="28" t="s">
        <v>16</v>
      </c>
      <c r="L76" s="33"/>
    </row>
    <row r="77" spans="2:12" s="1" customFormat="1" ht="16.5" customHeight="1">
      <c r="B77" s="33"/>
      <c r="E77" s="335" t="str">
        <f>E7</f>
        <v>AREÁL KLÍŠE, ÚSTÍ NAD LABEM – WELLNESS A FITNESS</v>
      </c>
      <c r="F77" s="336"/>
      <c r="G77" s="336"/>
      <c r="H77" s="336"/>
      <c r="L77" s="33"/>
    </row>
    <row r="78" spans="2:12" ht="12" customHeight="1">
      <c r="B78" s="21"/>
      <c r="C78" s="28" t="s">
        <v>164</v>
      </c>
      <c r="L78" s="21"/>
    </row>
    <row r="79" spans="2:12" s="1" customFormat="1" ht="16.5" customHeight="1">
      <c r="B79" s="33"/>
      <c r="E79" s="335" t="s">
        <v>165</v>
      </c>
      <c r="F79" s="337"/>
      <c r="G79" s="337"/>
      <c r="H79" s="337"/>
      <c r="L79" s="33"/>
    </row>
    <row r="80" spans="2:12" s="1" customFormat="1" ht="12" customHeight="1">
      <c r="B80" s="33"/>
      <c r="C80" s="28" t="s">
        <v>166</v>
      </c>
      <c r="L80" s="33"/>
    </row>
    <row r="81" spans="2:12" s="1" customFormat="1" ht="16.5" customHeight="1">
      <c r="B81" s="33"/>
      <c r="E81" s="322" t="str">
        <f>E11</f>
        <v>99 - Vedlejší a ostatní náklady</v>
      </c>
      <c r="F81" s="337"/>
      <c r="G81" s="337"/>
      <c r="H81" s="337"/>
      <c r="L81" s="33"/>
    </row>
    <row r="82" spans="2:12" s="1" customFormat="1" ht="6.95" customHeight="1">
      <c r="B82" s="33"/>
      <c r="L82" s="33"/>
    </row>
    <row r="83" spans="2:12" s="1" customFormat="1" ht="12" customHeight="1">
      <c r="B83" s="33"/>
      <c r="C83" s="28" t="s">
        <v>21</v>
      </c>
      <c r="F83" s="26" t="str">
        <f>F14</f>
        <v>ÚSTÍ NAD LABEM</v>
      </c>
      <c r="I83" s="28" t="s">
        <v>23</v>
      </c>
      <c r="J83" s="49" t="str">
        <f>IF(J14="","",J14)</f>
        <v>14. 11. 2023</v>
      </c>
      <c r="L83" s="33"/>
    </row>
    <row r="84" spans="2:12" s="1" customFormat="1" ht="6.95" customHeight="1">
      <c r="B84" s="33"/>
      <c r="L84" s="33"/>
    </row>
    <row r="85" spans="2:12" s="1" customFormat="1" ht="15.2" customHeight="1">
      <c r="B85" s="33"/>
      <c r="C85" s="28" t="s">
        <v>25</v>
      </c>
      <c r="F85" s="26" t="str">
        <f>E17</f>
        <v>Městské služby Ústí nad Labem p.o.</v>
      </c>
      <c r="I85" s="28" t="s">
        <v>33</v>
      </c>
      <c r="J85" s="31" t="str">
        <f>E23</f>
        <v>Specta s.r.o.</v>
      </c>
      <c r="L85" s="33"/>
    </row>
    <row r="86" spans="2:12" s="1" customFormat="1" ht="15.2" customHeight="1">
      <c r="B86" s="33"/>
      <c r="C86" s="28" t="s">
        <v>31</v>
      </c>
      <c r="F86" s="26" t="str">
        <f>IF(E20="","",E20)</f>
        <v>Vyplň údaj</v>
      </c>
      <c r="I86" s="28" t="s">
        <v>38</v>
      </c>
      <c r="J86" s="31" t="str">
        <f>E26</f>
        <v>Specta s.r.o.</v>
      </c>
      <c r="L86" s="33"/>
    </row>
    <row r="87" spans="2:12" s="1" customFormat="1" ht="10.35" customHeight="1">
      <c r="B87" s="33"/>
      <c r="L87" s="33"/>
    </row>
    <row r="88" spans="2:20" s="10" customFormat="1" ht="29.25" customHeight="1">
      <c r="B88" s="112"/>
      <c r="C88" s="113" t="s">
        <v>192</v>
      </c>
      <c r="D88" s="114" t="s">
        <v>60</v>
      </c>
      <c r="E88" s="114" t="s">
        <v>56</v>
      </c>
      <c r="F88" s="114" t="s">
        <v>57</v>
      </c>
      <c r="G88" s="114" t="s">
        <v>193</v>
      </c>
      <c r="H88" s="114" t="s">
        <v>194</v>
      </c>
      <c r="I88" s="114" t="s">
        <v>195</v>
      </c>
      <c r="J88" s="114" t="s">
        <v>172</v>
      </c>
      <c r="K88" s="115" t="s">
        <v>196</v>
      </c>
      <c r="L88" s="112"/>
      <c r="M88" s="55" t="s">
        <v>19</v>
      </c>
      <c r="N88" s="56" t="s">
        <v>45</v>
      </c>
      <c r="O88" s="56" t="s">
        <v>197</v>
      </c>
      <c r="P88" s="56" t="s">
        <v>198</v>
      </c>
      <c r="Q88" s="56" t="s">
        <v>199</v>
      </c>
      <c r="R88" s="56" t="s">
        <v>200</v>
      </c>
      <c r="S88" s="56" t="s">
        <v>201</v>
      </c>
      <c r="T88" s="57" t="s">
        <v>202</v>
      </c>
    </row>
    <row r="89" spans="2:63" s="1" customFormat="1" ht="22.9" customHeight="1">
      <c r="B89" s="33"/>
      <c r="C89" s="60" t="s">
        <v>203</v>
      </c>
      <c r="J89" s="116">
        <f>BK89</f>
        <v>0</v>
      </c>
      <c r="L89" s="33"/>
      <c r="M89" s="58"/>
      <c r="N89" s="50"/>
      <c r="O89" s="50"/>
      <c r="P89" s="117">
        <f>P90</f>
        <v>0</v>
      </c>
      <c r="Q89" s="50"/>
      <c r="R89" s="117">
        <f>R90</f>
        <v>0</v>
      </c>
      <c r="S89" s="50"/>
      <c r="T89" s="118">
        <f>T90</f>
        <v>0</v>
      </c>
      <c r="AT89" s="18" t="s">
        <v>74</v>
      </c>
      <c r="AU89" s="18" t="s">
        <v>173</v>
      </c>
      <c r="BK89" s="119">
        <f>BK90</f>
        <v>0</v>
      </c>
    </row>
    <row r="90" spans="2:63" s="11" customFormat="1" ht="25.9" customHeight="1">
      <c r="B90" s="120"/>
      <c r="D90" s="121" t="s">
        <v>74</v>
      </c>
      <c r="E90" s="122" t="s">
        <v>2467</v>
      </c>
      <c r="F90" s="122" t="s">
        <v>2468</v>
      </c>
      <c r="I90" s="123"/>
      <c r="J90" s="124">
        <f>BK90</f>
        <v>0</v>
      </c>
      <c r="L90" s="120"/>
      <c r="M90" s="125"/>
      <c r="P90" s="126">
        <f>P91+P97+P101</f>
        <v>0</v>
      </c>
      <c r="R90" s="126">
        <f>R91+R97+R101</f>
        <v>0</v>
      </c>
      <c r="T90" s="127">
        <f>T91+T97+T101</f>
        <v>0</v>
      </c>
      <c r="AR90" s="121" t="s">
        <v>156</v>
      </c>
      <c r="AT90" s="128" t="s">
        <v>74</v>
      </c>
      <c r="AU90" s="128" t="s">
        <v>75</v>
      </c>
      <c r="AY90" s="121" t="s">
        <v>206</v>
      </c>
      <c r="BK90" s="129">
        <f>BK91+BK97+BK101</f>
        <v>0</v>
      </c>
    </row>
    <row r="91" spans="2:63" s="11" customFormat="1" ht="22.9" customHeight="1">
      <c r="B91" s="120"/>
      <c r="D91" s="121" t="s">
        <v>74</v>
      </c>
      <c r="E91" s="130" t="s">
        <v>2469</v>
      </c>
      <c r="F91" s="130" t="s">
        <v>2470</v>
      </c>
      <c r="I91" s="123"/>
      <c r="J91" s="131">
        <f>BK91</f>
        <v>0</v>
      </c>
      <c r="L91" s="120"/>
      <c r="M91" s="125"/>
      <c r="P91" s="126">
        <f>SUM(P92:P96)</f>
        <v>0</v>
      </c>
      <c r="R91" s="126">
        <f>SUM(R92:R96)</f>
        <v>0</v>
      </c>
      <c r="T91" s="127">
        <f>SUM(T92:T96)</f>
        <v>0</v>
      </c>
      <c r="AR91" s="121" t="s">
        <v>156</v>
      </c>
      <c r="AT91" s="128" t="s">
        <v>74</v>
      </c>
      <c r="AU91" s="128" t="s">
        <v>82</v>
      </c>
      <c r="AY91" s="121" t="s">
        <v>206</v>
      </c>
      <c r="BK91" s="129">
        <f>SUM(BK92:BK96)</f>
        <v>0</v>
      </c>
    </row>
    <row r="92" spans="2:65" s="1" customFormat="1" ht="16.5" customHeight="1">
      <c r="B92" s="33"/>
      <c r="C92" s="132" t="s">
        <v>82</v>
      </c>
      <c r="D92" s="132" t="s">
        <v>208</v>
      </c>
      <c r="E92" s="133" t="s">
        <v>2471</v>
      </c>
      <c r="F92" s="134" t="s">
        <v>2472</v>
      </c>
      <c r="G92" s="135" t="s">
        <v>796</v>
      </c>
      <c r="H92" s="136">
        <v>1</v>
      </c>
      <c r="I92" s="137"/>
      <c r="J92" s="138">
        <f>ROUND(I92*H92,2)</f>
        <v>0</v>
      </c>
      <c r="K92" s="134" t="s">
        <v>1172</v>
      </c>
      <c r="L92" s="33"/>
      <c r="M92" s="139" t="s">
        <v>19</v>
      </c>
      <c r="N92" s="140" t="s">
        <v>46</v>
      </c>
      <c r="P92" s="141">
        <f>O92*H92</f>
        <v>0</v>
      </c>
      <c r="Q92" s="141">
        <v>0</v>
      </c>
      <c r="R92" s="141">
        <f>Q92*H92</f>
        <v>0</v>
      </c>
      <c r="S92" s="141">
        <v>0</v>
      </c>
      <c r="T92" s="142">
        <f>S92*H92</f>
        <v>0</v>
      </c>
      <c r="AR92" s="143" t="s">
        <v>2473</v>
      </c>
      <c r="AT92" s="143" t="s">
        <v>208</v>
      </c>
      <c r="AU92" s="143" t="s">
        <v>84</v>
      </c>
      <c r="AY92" s="18" t="s">
        <v>206</v>
      </c>
      <c r="BE92" s="144">
        <f>IF(N92="základní",J92,0)</f>
        <v>0</v>
      </c>
      <c r="BF92" s="144">
        <f>IF(N92="snížená",J92,0)</f>
        <v>0</v>
      </c>
      <c r="BG92" s="144">
        <f>IF(N92="zákl. přenesená",J92,0)</f>
        <v>0</v>
      </c>
      <c r="BH92" s="144">
        <f>IF(N92="sníž. přenesená",J92,0)</f>
        <v>0</v>
      </c>
      <c r="BI92" s="144">
        <f>IF(N92="nulová",J92,0)</f>
        <v>0</v>
      </c>
      <c r="BJ92" s="18" t="s">
        <v>82</v>
      </c>
      <c r="BK92" s="144">
        <f>ROUND(I92*H92,2)</f>
        <v>0</v>
      </c>
      <c r="BL92" s="18" t="s">
        <v>2473</v>
      </c>
      <c r="BM92" s="143" t="s">
        <v>2474</v>
      </c>
    </row>
    <row r="93" spans="2:47" s="1" customFormat="1" ht="12">
      <c r="B93" s="33"/>
      <c r="D93" s="145" t="s">
        <v>214</v>
      </c>
      <c r="F93" s="146" t="s">
        <v>2475</v>
      </c>
      <c r="I93" s="147"/>
      <c r="L93" s="33"/>
      <c r="M93" s="148"/>
      <c r="T93" s="52"/>
      <c r="AT93" s="18" t="s">
        <v>214</v>
      </c>
      <c r="AU93" s="18" t="s">
        <v>84</v>
      </c>
    </row>
    <row r="94" spans="2:65" s="1" customFormat="1" ht="16.5" customHeight="1">
      <c r="B94" s="33"/>
      <c r="C94" s="132" t="s">
        <v>84</v>
      </c>
      <c r="D94" s="132" t="s">
        <v>208</v>
      </c>
      <c r="E94" s="133" t="s">
        <v>2476</v>
      </c>
      <c r="F94" s="134" t="s">
        <v>2477</v>
      </c>
      <c r="G94" s="135" t="s">
        <v>796</v>
      </c>
      <c r="H94" s="136">
        <v>1</v>
      </c>
      <c r="I94" s="137"/>
      <c r="J94" s="138">
        <f>ROUND(I94*H94,2)</f>
        <v>0</v>
      </c>
      <c r="K94" s="134" t="s">
        <v>1172</v>
      </c>
      <c r="L94" s="33"/>
      <c r="M94" s="139" t="s">
        <v>19</v>
      </c>
      <c r="N94" s="140" t="s">
        <v>46</v>
      </c>
      <c r="P94" s="141">
        <f>O94*H94</f>
        <v>0</v>
      </c>
      <c r="Q94" s="141">
        <v>0</v>
      </c>
      <c r="R94" s="141">
        <f>Q94*H94</f>
        <v>0</v>
      </c>
      <c r="S94" s="141">
        <v>0</v>
      </c>
      <c r="T94" s="142">
        <f>S94*H94</f>
        <v>0</v>
      </c>
      <c r="AR94" s="143" t="s">
        <v>2473</v>
      </c>
      <c r="AT94" s="143" t="s">
        <v>208</v>
      </c>
      <c r="AU94" s="143" t="s">
        <v>84</v>
      </c>
      <c r="AY94" s="18" t="s">
        <v>206</v>
      </c>
      <c r="BE94" s="144">
        <f>IF(N94="základní",J94,0)</f>
        <v>0</v>
      </c>
      <c r="BF94" s="144">
        <f>IF(N94="snížená",J94,0)</f>
        <v>0</v>
      </c>
      <c r="BG94" s="144">
        <f>IF(N94="zákl. přenesená",J94,0)</f>
        <v>0</v>
      </c>
      <c r="BH94" s="144">
        <f>IF(N94="sníž. přenesená",J94,0)</f>
        <v>0</v>
      </c>
      <c r="BI94" s="144">
        <f>IF(N94="nulová",J94,0)</f>
        <v>0</v>
      </c>
      <c r="BJ94" s="18" t="s">
        <v>82</v>
      </c>
      <c r="BK94" s="144">
        <f>ROUND(I94*H94,2)</f>
        <v>0</v>
      </c>
      <c r="BL94" s="18" t="s">
        <v>2473</v>
      </c>
      <c r="BM94" s="143" t="s">
        <v>2478</v>
      </c>
    </row>
    <row r="95" spans="2:47" s="1" customFormat="1" ht="12">
      <c r="B95" s="33"/>
      <c r="D95" s="145" t="s">
        <v>214</v>
      </c>
      <c r="F95" s="146" t="s">
        <v>2479</v>
      </c>
      <c r="I95" s="147"/>
      <c r="L95" s="33"/>
      <c r="M95" s="148"/>
      <c r="T95" s="52"/>
      <c r="AT95" s="18" t="s">
        <v>214</v>
      </c>
      <c r="AU95" s="18" t="s">
        <v>84</v>
      </c>
    </row>
    <row r="96" spans="2:65" s="1" customFormat="1" ht="16.5" customHeight="1">
      <c r="B96" s="33"/>
      <c r="C96" s="132" t="s">
        <v>92</v>
      </c>
      <c r="D96" s="132" t="s">
        <v>208</v>
      </c>
      <c r="E96" s="133" t="s">
        <v>2480</v>
      </c>
      <c r="F96" s="134" t="s">
        <v>2481</v>
      </c>
      <c r="G96" s="135" t="s">
        <v>796</v>
      </c>
      <c r="H96" s="136">
        <v>1</v>
      </c>
      <c r="I96" s="137"/>
      <c r="J96" s="138">
        <f>ROUND(I96*H96,2)</f>
        <v>0</v>
      </c>
      <c r="K96" s="134" t="s">
        <v>19</v>
      </c>
      <c r="L96" s="33"/>
      <c r="M96" s="139" t="s">
        <v>19</v>
      </c>
      <c r="N96" s="140" t="s">
        <v>46</v>
      </c>
      <c r="P96" s="141">
        <f>O96*H96</f>
        <v>0</v>
      </c>
      <c r="Q96" s="141">
        <v>0</v>
      </c>
      <c r="R96" s="141">
        <f>Q96*H96</f>
        <v>0</v>
      </c>
      <c r="S96" s="141">
        <v>0</v>
      </c>
      <c r="T96" s="142">
        <f>S96*H96</f>
        <v>0</v>
      </c>
      <c r="AR96" s="143" t="s">
        <v>2473</v>
      </c>
      <c r="AT96" s="143" t="s">
        <v>208</v>
      </c>
      <c r="AU96" s="143" t="s">
        <v>84</v>
      </c>
      <c r="AY96" s="18" t="s">
        <v>206</v>
      </c>
      <c r="BE96" s="144">
        <f>IF(N96="základní",J96,0)</f>
        <v>0</v>
      </c>
      <c r="BF96" s="144">
        <f>IF(N96="snížená",J96,0)</f>
        <v>0</v>
      </c>
      <c r="BG96" s="144">
        <f>IF(N96="zákl. přenesená",J96,0)</f>
        <v>0</v>
      </c>
      <c r="BH96" s="144">
        <f>IF(N96="sníž. přenesená",J96,0)</f>
        <v>0</v>
      </c>
      <c r="BI96" s="144">
        <f>IF(N96="nulová",J96,0)</f>
        <v>0</v>
      </c>
      <c r="BJ96" s="18" t="s">
        <v>82</v>
      </c>
      <c r="BK96" s="144">
        <f>ROUND(I96*H96,2)</f>
        <v>0</v>
      </c>
      <c r="BL96" s="18" t="s">
        <v>2473</v>
      </c>
      <c r="BM96" s="143" t="s">
        <v>2482</v>
      </c>
    </row>
    <row r="97" spans="2:63" s="11" customFormat="1" ht="22.9" customHeight="1">
      <c r="B97" s="120"/>
      <c r="D97" s="121" t="s">
        <v>74</v>
      </c>
      <c r="E97" s="130" t="s">
        <v>2483</v>
      </c>
      <c r="F97" s="130" t="s">
        <v>2484</v>
      </c>
      <c r="I97" s="123"/>
      <c r="J97" s="131">
        <f>BK97</f>
        <v>0</v>
      </c>
      <c r="L97" s="120"/>
      <c r="M97" s="125"/>
      <c r="P97" s="126">
        <f>SUM(P98:P100)</f>
        <v>0</v>
      </c>
      <c r="R97" s="126">
        <f>SUM(R98:R100)</f>
        <v>0</v>
      </c>
      <c r="T97" s="127">
        <f>SUM(T98:T100)</f>
        <v>0</v>
      </c>
      <c r="AR97" s="121" t="s">
        <v>156</v>
      </c>
      <c r="AT97" s="128" t="s">
        <v>74</v>
      </c>
      <c r="AU97" s="128" t="s">
        <v>82</v>
      </c>
      <c r="AY97" s="121" t="s">
        <v>206</v>
      </c>
      <c r="BK97" s="129">
        <f>SUM(BK98:BK100)</f>
        <v>0</v>
      </c>
    </row>
    <row r="98" spans="2:65" s="1" customFormat="1" ht="16.5" customHeight="1">
      <c r="B98" s="33"/>
      <c r="C98" s="132" t="s">
        <v>153</v>
      </c>
      <c r="D98" s="132" t="s">
        <v>208</v>
      </c>
      <c r="E98" s="133" t="s">
        <v>2485</v>
      </c>
      <c r="F98" s="134" t="s">
        <v>2486</v>
      </c>
      <c r="G98" s="135" t="s">
        <v>796</v>
      </c>
      <c r="H98" s="136">
        <v>1</v>
      </c>
      <c r="I98" s="137"/>
      <c r="J98" s="138">
        <f>ROUND(I98*H98,2)</f>
        <v>0</v>
      </c>
      <c r="K98" s="134" t="s">
        <v>19</v>
      </c>
      <c r="L98" s="33"/>
      <c r="M98" s="139" t="s">
        <v>19</v>
      </c>
      <c r="N98" s="140" t="s">
        <v>46</v>
      </c>
      <c r="P98" s="141">
        <f>O98*H98</f>
        <v>0</v>
      </c>
      <c r="Q98" s="141">
        <v>0</v>
      </c>
      <c r="R98" s="141">
        <f>Q98*H98</f>
        <v>0</v>
      </c>
      <c r="S98" s="141">
        <v>0</v>
      </c>
      <c r="T98" s="142">
        <f>S98*H98</f>
        <v>0</v>
      </c>
      <c r="AR98" s="143" t="s">
        <v>2473</v>
      </c>
      <c r="AT98" s="143" t="s">
        <v>208</v>
      </c>
      <c r="AU98" s="143" t="s">
        <v>84</v>
      </c>
      <c r="AY98" s="18" t="s">
        <v>206</v>
      </c>
      <c r="BE98" s="144">
        <f>IF(N98="základní",J98,0)</f>
        <v>0</v>
      </c>
      <c r="BF98" s="144">
        <f>IF(N98="snížená",J98,0)</f>
        <v>0</v>
      </c>
      <c r="BG98" s="144">
        <f>IF(N98="zákl. přenesená",J98,0)</f>
        <v>0</v>
      </c>
      <c r="BH98" s="144">
        <f>IF(N98="sníž. přenesená",J98,0)</f>
        <v>0</v>
      </c>
      <c r="BI98" s="144">
        <f>IF(N98="nulová",J98,0)</f>
        <v>0</v>
      </c>
      <c r="BJ98" s="18" t="s">
        <v>82</v>
      </c>
      <c r="BK98" s="144">
        <f>ROUND(I98*H98,2)</f>
        <v>0</v>
      </c>
      <c r="BL98" s="18" t="s">
        <v>2473</v>
      </c>
      <c r="BM98" s="143" t="s">
        <v>2487</v>
      </c>
    </row>
    <row r="99" spans="2:47" s="1" customFormat="1" ht="29.25">
      <c r="B99" s="33"/>
      <c r="D99" s="150" t="s">
        <v>818</v>
      </c>
      <c r="F99" s="174" t="s">
        <v>2488</v>
      </c>
      <c r="I99" s="147"/>
      <c r="L99" s="33"/>
      <c r="M99" s="148"/>
      <c r="T99" s="52"/>
      <c r="AT99" s="18" t="s">
        <v>818</v>
      </c>
      <c r="AU99" s="18" t="s">
        <v>84</v>
      </c>
    </row>
    <row r="100" spans="2:65" s="1" customFormat="1" ht="16.5" customHeight="1">
      <c r="B100" s="33"/>
      <c r="C100" s="132" t="s">
        <v>156</v>
      </c>
      <c r="D100" s="132" t="s">
        <v>208</v>
      </c>
      <c r="E100" s="133" t="s">
        <v>2489</v>
      </c>
      <c r="F100" s="134" t="s">
        <v>2490</v>
      </c>
      <c r="G100" s="135" t="s">
        <v>796</v>
      </c>
      <c r="H100" s="136">
        <v>1</v>
      </c>
      <c r="I100" s="137"/>
      <c r="J100" s="138">
        <f>ROUND(I100*H100,2)</f>
        <v>0</v>
      </c>
      <c r="K100" s="134" t="s">
        <v>19</v>
      </c>
      <c r="L100" s="33"/>
      <c r="M100" s="139" t="s">
        <v>19</v>
      </c>
      <c r="N100" s="140" t="s">
        <v>46</v>
      </c>
      <c r="P100" s="141">
        <f>O100*H100</f>
        <v>0</v>
      </c>
      <c r="Q100" s="141">
        <v>0</v>
      </c>
      <c r="R100" s="141">
        <f>Q100*H100</f>
        <v>0</v>
      </c>
      <c r="S100" s="141">
        <v>0</v>
      </c>
      <c r="T100" s="142">
        <f>S100*H100</f>
        <v>0</v>
      </c>
      <c r="AR100" s="143" t="s">
        <v>2473</v>
      </c>
      <c r="AT100" s="143" t="s">
        <v>208</v>
      </c>
      <c r="AU100" s="143" t="s">
        <v>84</v>
      </c>
      <c r="AY100" s="18" t="s">
        <v>206</v>
      </c>
      <c r="BE100" s="144">
        <f>IF(N100="základní",J100,0)</f>
        <v>0</v>
      </c>
      <c r="BF100" s="144">
        <f>IF(N100="snížená",J100,0)</f>
        <v>0</v>
      </c>
      <c r="BG100" s="144">
        <f>IF(N100="zákl. přenesená",J100,0)</f>
        <v>0</v>
      </c>
      <c r="BH100" s="144">
        <f>IF(N100="sníž. přenesená",J100,0)</f>
        <v>0</v>
      </c>
      <c r="BI100" s="144">
        <f>IF(N100="nulová",J100,0)</f>
        <v>0</v>
      </c>
      <c r="BJ100" s="18" t="s">
        <v>82</v>
      </c>
      <c r="BK100" s="144">
        <f>ROUND(I100*H100,2)</f>
        <v>0</v>
      </c>
      <c r="BL100" s="18" t="s">
        <v>2473</v>
      </c>
      <c r="BM100" s="143" t="s">
        <v>2491</v>
      </c>
    </row>
    <row r="101" spans="2:63" s="11" customFormat="1" ht="22.9" customHeight="1">
      <c r="B101" s="120"/>
      <c r="D101" s="121" t="s">
        <v>74</v>
      </c>
      <c r="E101" s="130" t="s">
        <v>2492</v>
      </c>
      <c r="F101" s="130" t="s">
        <v>2493</v>
      </c>
      <c r="I101" s="123"/>
      <c r="J101" s="131">
        <f>BK101</f>
        <v>0</v>
      </c>
      <c r="L101" s="120"/>
      <c r="M101" s="125"/>
      <c r="P101" s="126">
        <f>P102</f>
        <v>0</v>
      </c>
      <c r="R101" s="126">
        <f>R102</f>
        <v>0</v>
      </c>
      <c r="T101" s="127">
        <f>T102</f>
        <v>0</v>
      </c>
      <c r="AR101" s="121" t="s">
        <v>156</v>
      </c>
      <c r="AT101" s="128" t="s">
        <v>74</v>
      </c>
      <c r="AU101" s="128" t="s">
        <v>82</v>
      </c>
      <c r="AY101" s="121" t="s">
        <v>206</v>
      </c>
      <c r="BK101" s="129">
        <f>BK102</f>
        <v>0</v>
      </c>
    </row>
    <row r="102" spans="2:65" s="1" customFormat="1" ht="16.5" customHeight="1">
      <c r="B102" s="33"/>
      <c r="C102" s="132" t="s">
        <v>257</v>
      </c>
      <c r="D102" s="132" t="s">
        <v>208</v>
      </c>
      <c r="E102" s="133" t="s">
        <v>2494</v>
      </c>
      <c r="F102" s="134" t="s">
        <v>2493</v>
      </c>
      <c r="G102" s="135" t="s">
        <v>796</v>
      </c>
      <c r="H102" s="136">
        <v>1</v>
      </c>
      <c r="I102" s="137"/>
      <c r="J102" s="138">
        <f>ROUND(I102*H102,2)</f>
        <v>0</v>
      </c>
      <c r="K102" s="134" t="s">
        <v>19</v>
      </c>
      <c r="L102" s="33"/>
      <c r="M102" s="204" t="s">
        <v>19</v>
      </c>
      <c r="N102" s="205" t="s">
        <v>46</v>
      </c>
      <c r="O102" s="197"/>
      <c r="P102" s="198">
        <f>O102*H102</f>
        <v>0</v>
      </c>
      <c r="Q102" s="198">
        <v>0</v>
      </c>
      <c r="R102" s="198">
        <f>Q102*H102</f>
        <v>0</v>
      </c>
      <c r="S102" s="198">
        <v>0</v>
      </c>
      <c r="T102" s="199">
        <f>S102*H102</f>
        <v>0</v>
      </c>
      <c r="AR102" s="143" t="s">
        <v>2473</v>
      </c>
      <c r="AT102" s="143" t="s">
        <v>208</v>
      </c>
      <c r="AU102" s="143" t="s">
        <v>84</v>
      </c>
      <c r="AY102" s="18" t="s">
        <v>206</v>
      </c>
      <c r="BE102" s="144">
        <f>IF(N102="základní",J102,0)</f>
        <v>0</v>
      </c>
      <c r="BF102" s="144">
        <f>IF(N102="snížená",J102,0)</f>
        <v>0</v>
      </c>
      <c r="BG102" s="144">
        <f>IF(N102="zákl. přenesená",J102,0)</f>
        <v>0</v>
      </c>
      <c r="BH102" s="144">
        <f>IF(N102="sníž. přenesená",J102,0)</f>
        <v>0</v>
      </c>
      <c r="BI102" s="144">
        <f>IF(N102="nulová",J102,0)</f>
        <v>0</v>
      </c>
      <c r="BJ102" s="18" t="s">
        <v>82</v>
      </c>
      <c r="BK102" s="144">
        <f>ROUND(I102*H102,2)</f>
        <v>0</v>
      </c>
      <c r="BL102" s="18" t="s">
        <v>2473</v>
      </c>
      <c r="BM102" s="143" t="s">
        <v>2495</v>
      </c>
    </row>
    <row r="103" spans="2:12" s="1" customFormat="1" ht="6.95" customHeight="1">
      <c r="B103" s="41"/>
      <c r="C103" s="42"/>
      <c r="D103" s="42"/>
      <c r="E103" s="42"/>
      <c r="F103" s="42"/>
      <c r="G103" s="42"/>
      <c r="H103" s="42"/>
      <c r="I103" s="42"/>
      <c r="J103" s="42"/>
      <c r="K103" s="42"/>
      <c r="L103" s="33"/>
    </row>
  </sheetData>
  <sheetProtection algorithmName="SHA-512" hashValue="noaRp5S6U/IHih7Y9qIjbFEcB65EsNL1QMioJZFXLIIJNGUeGDGx1AfMFuE20vWAI8TavSKvNUXWi67x18AyDg==" saltValue="TlkqCdvy/reXJrnXpAT8oKwrXBJR1yfaOsow2pjdl2/AcAwPF64VihjLWpmQfoudBc7wfp9Habk4ZuUQ+YuwWQ==" spinCount="100000" sheet="1" objects="1" scenarios="1" formatColumns="0" formatRows="0" autoFilter="0"/>
  <autoFilter ref="C88:K102"/>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3" r:id="rId1" display="https://podminky.urs.cz/item/CS_URS_2022_01/012002000"/>
    <hyperlink ref="F95" r:id="rId2" display="https://podminky.urs.cz/item/CS_URS_2022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55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128</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2496</v>
      </c>
      <c r="F9" s="295"/>
      <c r="G9" s="295"/>
      <c r="H9" s="295"/>
      <c r="L9" s="21"/>
    </row>
    <row r="10" spans="2:12" ht="12" customHeight="1">
      <c r="B10" s="21"/>
      <c r="D10" s="28" t="s">
        <v>166</v>
      </c>
      <c r="L10" s="21"/>
    </row>
    <row r="11" spans="2:12" s="1" customFormat="1" ht="16.5" customHeight="1">
      <c r="B11" s="33"/>
      <c r="E11" s="304" t="s">
        <v>167</v>
      </c>
      <c r="F11" s="337"/>
      <c r="G11" s="337"/>
      <c r="H11" s="337"/>
      <c r="L11" s="33"/>
    </row>
    <row r="12" spans="2:12" s="1" customFormat="1" ht="12" customHeight="1">
      <c r="B12" s="33"/>
      <c r="D12" s="28" t="s">
        <v>168</v>
      </c>
      <c r="L12" s="33"/>
    </row>
    <row r="13" spans="2:12" s="1" customFormat="1" ht="16.5" customHeight="1">
      <c r="B13" s="33"/>
      <c r="E13" s="322" t="s">
        <v>169</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ROUND(J110,2)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ROUND((SUM(BE110:BE554)),2)</f>
        <v>0</v>
      </c>
      <c r="I37" s="94">
        <v>0.21</v>
      </c>
      <c r="J37" s="81">
        <f>ROUND(((SUM(BE110:BE554))*I37),2)</f>
        <v>0</v>
      </c>
      <c r="L37" s="33"/>
    </row>
    <row r="38" spans="2:12" s="1" customFormat="1" ht="14.45" customHeight="1">
      <c r="B38" s="33"/>
      <c r="E38" s="28" t="s">
        <v>47</v>
      </c>
      <c r="F38" s="81">
        <f>ROUND((SUM(BF110:BF554)),2)</f>
        <v>0</v>
      </c>
      <c r="I38" s="94">
        <v>0.15</v>
      </c>
      <c r="J38" s="81">
        <f>ROUND(((SUM(BF110:BF554))*I38),2)</f>
        <v>0</v>
      </c>
      <c r="L38" s="33"/>
    </row>
    <row r="39" spans="2:12" s="1" customFormat="1" ht="14.45" customHeight="1" hidden="1">
      <c r="B39" s="33"/>
      <c r="E39" s="28" t="s">
        <v>48</v>
      </c>
      <c r="F39" s="81">
        <f>ROUND((SUM(BG110:BG554)),2)</f>
        <v>0</v>
      </c>
      <c r="I39" s="94">
        <v>0.21</v>
      </c>
      <c r="J39" s="81">
        <f>0</f>
        <v>0</v>
      </c>
      <c r="L39" s="33"/>
    </row>
    <row r="40" spans="2:12" s="1" customFormat="1" ht="14.45" customHeight="1" hidden="1">
      <c r="B40" s="33"/>
      <c r="E40" s="28" t="s">
        <v>49</v>
      </c>
      <c r="F40" s="81">
        <f>ROUND((SUM(BH110:BH554)),2)</f>
        <v>0</v>
      </c>
      <c r="I40" s="94">
        <v>0.15</v>
      </c>
      <c r="J40" s="81">
        <f>0</f>
        <v>0</v>
      </c>
      <c r="L40" s="33"/>
    </row>
    <row r="41" spans="2:12" s="1" customFormat="1" ht="14.45" customHeight="1" hidden="1">
      <c r="B41" s="33"/>
      <c r="E41" s="28" t="s">
        <v>50</v>
      </c>
      <c r="F41" s="81">
        <f>ROUND((SUM(BI110:BI554)),2)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2496</v>
      </c>
      <c r="F54" s="295"/>
      <c r="G54" s="295"/>
      <c r="H54" s="295"/>
      <c r="L54" s="21"/>
    </row>
    <row r="55" spans="2:12" ht="12" customHeight="1">
      <c r="B55" s="21"/>
      <c r="C55" s="28" t="s">
        <v>166</v>
      </c>
      <c r="L55" s="21"/>
    </row>
    <row r="56" spans="2:12" s="1" customFormat="1" ht="16.5" customHeight="1">
      <c r="B56" s="33"/>
      <c r="E56" s="304" t="s">
        <v>167</v>
      </c>
      <c r="F56" s="337"/>
      <c r="G56" s="337"/>
      <c r="H56" s="337"/>
      <c r="L56" s="33"/>
    </row>
    <row r="57" spans="2:12" s="1" customFormat="1" ht="12" customHeight="1">
      <c r="B57" s="33"/>
      <c r="C57" s="28" t="s">
        <v>168</v>
      </c>
      <c r="L57" s="33"/>
    </row>
    <row r="58" spans="2:12" s="1" customFormat="1" ht="16.5" customHeight="1">
      <c r="B58" s="33"/>
      <c r="E58" s="322" t="str">
        <f>E13</f>
        <v>D.1.1a - Architektonicko stavební řešení - Bourací práce</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J110</f>
        <v>0</v>
      </c>
      <c r="L67" s="33"/>
      <c r="AU67" s="18" t="s">
        <v>173</v>
      </c>
    </row>
    <row r="68" spans="2:12" s="8" customFormat="1" ht="24.95" customHeight="1">
      <c r="B68" s="104"/>
      <c r="D68" s="105" t="s">
        <v>174</v>
      </c>
      <c r="E68" s="106"/>
      <c r="F68" s="106"/>
      <c r="G68" s="106"/>
      <c r="H68" s="106"/>
      <c r="I68" s="106"/>
      <c r="J68" s="107">
        <f>J111</f>
        <v>0</v>
      </c>
      <c r="L68" s="104"/>
    </row>
    <row r="69" spans="2:12" s="9" customFormat="1" ht="19.9" customHeight="1">
      <c r="B69" s="108"/>
      <c r="D69" s="109" t="s">
        <v>675</v>
      </c>
      <c r="E69" s="110"/>
      <c r="F69" s="110"/>
      <c r="G69" s="110"/>
      <c r="H69" s="110"/>
      <c r="I69" s="110"/>
      <c r="J69" s="111">
        <f>J112</f>
        <v>0</v>
      </c>
      <c r="L69" s="108"/>
    </row>
    <row r="70" spans="2:12" s="9" customFormat="1" ht="19.9" customHeight="1">
      <c r="B70" s="108"/>
      <c r="D70" s="109" t="s">
        <v>676</v>
      </c>
      <c r="E70" s="110"/>
      <c r="F70" s="110"/>
      <c r="G70" s="110"/>
      <c r="H70" s="110"/>
      <c r="I70" s="110"/>
      <c r="J70" s="111">
        <f>J194</f>
        <v>0</v>
      </c>
      <c r="L70" s="108"/>
    </row>
    <row r="71" spans="2:12" s="9" customFormat="1" ht="19.9" customHeight="1">
      <c r="B71" s="108"/>
      <c r="D71" s="109" t="s">
        <v>175</v>
      </c>
      <c r="E71" s="110"/>
      <c r="F71" s="110"/>
      <c r="G71" s="110"/>
      <c r="H71" s="110"/>
      <c r="I71" s="110"/>
      <c r="J71" s="111">
        <f>J215</f>
        <v>0</v>
      </c>
      <c r="L71" s="108"/>
    </row>
    <row r="72" spans="2:12" s="9" customFormat="1" ht="19.9" customHeight="1">
      <c r="B72" s="108"/>
      <c r="D72" s="109" t="s">
        <v>176</v>
      </c>
      <c r="E72" s="110"/>
      <c r="F72" s="110"/>
      <c r="G72" s="110"/>
      <c r="H72" s="110"/>
      <c r="I72" s="110"/>
      <c r="J72" s="111">
        <f>J224</f>
        <v>0</v>
      </c>
      <c r="L72" s="108"/>
    </row>
    <row r="73" spans="2:12" s="9" customFormat="1" ht="19.9" customHeight="1">
      <c r="B73" s="108"/>
      <c r="D73" s="109" t="s">
        <v>177</v>
      </c>
      <c r="E73" s="110"/>
      <c r="F73" s="110"/>
      <c r="G73" s="110"/>
      <c r="H73" s="110"/>
      <c r="I73" s="110"/>
      <c r="J73" s="111">
        <f>J358</f>
        <v>0</v>
      </c>
      <c r="L73" s="108"/>
    </row>
    <row r="74" spans="2:12" s="9" customFormat="1" ht="19.9" customHeight="1">
      <c r="B74" s="108"/>
      <c r="D74" s="109" t="s">
        <v>178</v>
      </c>
      <c r="E74" s="110"/>
      <c r="F74" s="110"/>
      <c r="G74" s="110"/>
      <c r="H74" s="110"/>
      <c r="I74" s="110"/>
      <c r="J74" s="111">
        <f>J380</f>
        <v>0</v>
      </c>
      <c r="L74" s="108"/>
    </row>
    <row r="75" spans="2:12" s="8" customFormat="1" ht="24.95" customHeight="1">
      <c r="B75" s="104"/>
      <c r="D75" s="105" t="s">
        <v>179</v>
      </c>
      <c r="E75" s="106"/>
      <c r="F75" s="106"/>
      <c r="G75" s="106"/>
      <c r="H75" s="106"/>
      <c r="I75" s="106"/>
      <c r="J75" s="107">
        <f>J385</f>
        <v>0</v>
      </c>
      <c r="L75" s="104"/>
    </row>
    <row r="76" spans="2:12" s="9" customFormat="1" ht="19.9" customHeight="1">
      <c r="B76" s="108"/>
      <c r="D76" s="109" t="s">
        <v>180</v>
      </c>
      <c r="E76" s="110"/>
      <c r="F76" s="110"/>
      <c r="G76" s="110"/>
      <c r="H76" s="110"/>
      <c r="I76" s="110"/>
      <c r="J76" s="111">
        <f>J386</f>
        <v>0</v>
      </c>
      <c r="L76" s="108"/>
    </row>
    <row r="77" spans="2:12" s="9" customFormat="1" ht="19.9" customHeight="1">
      <c r="B77" s="108"/>
      <c r="D77" s="109" t="s">
        <v>181</v>
      </c>
      <c r="E77" s="110"/>
      <c r="F77" s="110"/>
      <c r="G77" s="110"/>
      <c r="H77" s="110"/>
      <c r="I77" s="110"/>
      <c r="J77" s="111">
        <f>J393</f>
        <v>0</v>
      </c>
      <c r="L77" s="108"/>
    </row>
    <row r="78" spans="2:12" s="9" customFormat="1" ht="19.9" customHeight="1">
      <c r="B78" s="108"/>
      <c r="D78" s="109" t="s">
        <v>182</v>
      </c>
      <c r="E78" s="110"/>
      <c r="F78" s="110"/>
      <c r="G78" s="110"/>
      <c r="H78" s="110"/>
      <c r="I78" s="110"/>
      <c r="J78" s="111">
        <f>J404</f>
        <v>0</v>
      </c>
      <c r="L78" s="108"/>
    </row>
    <row r="79" spans="2:12" s="9" customFormat="1" ht="19.9" customHeight="1">
      <c r="B79" s="108"/>
      <c r="D79" s="109" t="s">
        <v>183</v>
      </c>
      <c r="E79" s="110"/>
      <c r="F79" s="110"/>
      <c r="G79" s="110"/>
      <c r="H79" s="110"/>
      <c r="I79" s="110"/>
      <c r="J79" s="111">
        <f>J411</f>
        <v>0</v>
      </c>
      <c r="L79" s="108"/>
    </row>
    <row r="80" spans="2:12" s="9" customFormat="1" ht="19.9" customHeight="1">
      <c r="B80" s="108"/>
      <c r="D80" s="109" t="s">
        <v>184</v>
      </c>
      <c r="E80" s="110"/>
      <c r="F80" s="110"/>
      <c r="G80" s="110"/>
      <c r="H80" s="110"/>
      <c r="I80" s="110"/>
      <c r="J80" s="111">
        <f>J414</f>
        <v>0</v>
      </c>
      <c r="L80" s="108"/>
    </row>
    <row r="81" spans="2:12" s="9" customFormat="1" ht="19.9" customHeight="1">
      <c r="B81" s="108"/>
      <c r="D81" s="109" t="s">
        <v>185</v>
      </c>
      <c r="E81" s="110"/>
      <c r="F81" s="110"/>
      <c r="G81" s="110"/>
      <c r="H81" s="110"/>
      <c r="I81" s="110"/>
      <c r="J81" s="111">
        <f>J425</f>
        <v>0</v>
      </c>
      <c r="L81" s="108"/>
    </row>
    <row r="82" spans="2:12" s="9" customFormat="1" ht="19.9" customHeight="1">
      <c r="B82" s="108"/>
      <c r="D82" s="109" t="s">
        <v>186</v>
      </c>
      <c r="E82" s="110"/>
      <c r="F82" s="110"/>
      <c r="G82" s="110"/>
      <c r="H82" s="110"/>
      <c r="I82" s="110"/>
      <c r="J82" s="111">
        <f>J473</f>
        <v>0</v>
      </c>
      <c r="L82" s="108"/>
    </row>
    <row r="83" spans="2:12" s="9" customFormat="1" ht="19.9" customHeight="1">
      <c r="B83" s="108"/>
      <c r="D83" s="109" t="s">
        <v>680</v>
      </c>
      <c r="E83" s="110"/>
      <c r="F83" s="110"/>
      <c r="G83" s="110"/>
      <c r="H83" s="110"/>
      <c r="I83" s="110"/>
      <c r="J83" s="111">
        <f>J484</f>
        <v>0</v>
      </c>
      <c r="L83" s="108"/>
    </row>
    <row r="84" spans="2:12" s="9" customFormat="1" ht="19.9" customHeight="1">
      <c r="B84" s="108"/>
      <c r="D84" s="109" t="s">
        <v>187</v>
      </c>
      <c r="E84" s="110"/>
      <c r="F84" s="110"/>
      <c r="G84" s="110"/>
      <c r="H84" s="110"/>
      <c r="I84" s="110"/>
      <c r="J84" s="111">
        <f>J501</f>
        <v>0</v>
      </c>
      <c r="L84" s="108"/>
    </row>
    <row r="85" spans="2:12" s="9" customFormat="1" ht="19.9" customHeight="1">
      <c r="B85" s="108"/>
      <c r="D85" s="109" t="s">
        <v>188</v>
      </c>
      <c r="E85" s="110"/>
      <c r="F85" s="110"/>
      <c r="G85" s="110"/>
      <c r="H85" s="110"/>
      <c r="I85" s="110"/>
      <c r="J85" s="111">
        <f>J515</f>
        <v>0</v>
      </c>
      <c r="L85" s="108"/>
    </row>
    <row r="86" spans="2:12" s="9" customFormat="1" ht="19.9" customHeight="1">
      <c r="B86" s="108"/>
      <c r="D86" s="109" t="s">
        <v>189</v>
      </c>
      <c r="E86" s="110"/>
      <c r="F86" s="110"/>
      <c r="G86" s="110"/>
      <c r="H86" s="110"/>
      <c r="I86" s="110"/>
      <c r="J86" s="111">
        <f>J541</f>
        <v>0</v>
      </c>
      <c r="L86" s="108"/>
    </row>
    <row r="87" spans="2:12" s="1" customFormat="1" ht="21.75" customHeight="1">
      <c r="B87" s="33"/>
      <c r="L87" s="33"/>
    </row>
    <row r="88" spans="2:12" s="1" customFormat="1" ht="6.95" customHeight="1">
      <c r="B88" s="41"/>
      <c r="C88" s="42"/>
      <c r="D88" s="42"/>
      <c r="E88" s="42"/>
      <c r="F88" s="42"/>
      <c r="G88" s="42"/>
      <c r="H88" s="42"/>
      <c r="I88" s="42"/>
      <c r="J88" s="42"/>
      <c r="K88" s="42"/>
      <c r="L88" s="33"/>
    </row>
    <row r="92" spans="2:12" s="1" customFormat="1" ht="6.95" customHeight="1">
      <c r="B92" s="43"/>
      <c r="C92" s="44"/>
      <c r="D92" s="44"/>
      <c r="E92" s="44"/>
      <c r="F92" s="44"/>
      <c r="G92" s="44"/>
      <c r="H92" s="44"/>
      <c r="I92" s="44"/>
      <c r="J92" s="44"/>
      <c r="K92" s="44"/>
      <c r="L92" s="33"/>
    </row>
    <row r="93" spans="2:12" s="1" customFormat="1" ht="24.95" customHeight="1">
      <c r="B93" s="33"/>
      <c r="C93" s="22" t="s">
        <v>191</v>
      </c>
      <c r="L93" s="33"/>
    </row>
    <row r="94" spans="2:12" s="1" customFormat="1" ht="6.95" customHeight="1">
      <c r="B94" s="33"/>
      <c r="L94" s="33"/>
    </row>
    <row r="95" spans="2:12" s="1" customFormat="1" ht="12" customHeight="1">
      <c r="B95" s="33"/>
      <c r="C95" s="28" t="s">
        <v>16</v>
      </c>
      <c r="L95" s="33"/>
    </row>
    <row r="96" spans="2:12" s="1" customFormat="1" ht="16.5" customHeight="1">
      <c r="B96" s="33"/>
      <c r="E96" s="335" t="str">
        <f>E7</f>
        <v>AREÁL KLÍŠE, ÚSTÍ NAD LABEM – WELLNESS A FITNESS</v>
      </c>
      <c r="F96" s="336"/>
      <c r="G96" s="336"/>
      <c r="H96" s="336"/>
      <c r="L96" s="33"/>
    </row>
    <row r="97" spans="2:12" ht="12" customHeight="1">
      <c r="B97" s="21"/>
      <c r="C97" s="28" t="s">
        <v>164</v>
      </c>
      <c r="L97" s="21"/>
    </row>
    <row r="98" spans="2:12" ht="16.5" customHeight="1">
      <c r="B98" s="21"/>
      <c r="E98" s="335" t="s">
        <v>2496</v>
      </c>
      <c r="F98" s="295"/>
      <c r="G98" s="295"/>
      <c r="H98" s="295"/>
      <c r="L98" s="21"/>
    </row>
    <row r="99" spans="2:12" ht="12" customHeight="1">
      <c r="B99" s="21"/>
      <c r="C99" s="28" t="s">
        <v>166</v>
      </c>
      <c r="L99" s="21"/>
    </row>
    <row r="100" spans="2:12" s="1" customFormat="1" ht="16.5" customHeight="1">
      <c r="B100" s="33"/>
      <c r="E100" s="304" t="s">
        <v>167</v>
      </c>
      <c r="F100" s="337"/>
      <c r="G100" s="337"/>
      <c r="H100" s="337"/>
      <c r="L100" s="33"/>
    </row>
    <row r="101" spans="2:12" s="1" customFormat="1" ht="12" customHeight="1">
      <c r="B101" s="33"/>
      <c r="C101" s="28" t="s">
        <v>168</v>
      </c>
      <c r="L101" s="33"/>
    </row>
    <row r="102" spans="2:12" s="1" customFormat="1" ht="16.5" customHeight="1">
      <c r="B102" s="33"/>
      <c r="E102" s="322" t="str">
        <f>E13</f>
        <v>D.1.1a - Architektonicko stavební řešení - Bourací práce</v>
      </c>
      <c r="F102" s="337"/>
      <c r="G102" s="337"/>
      <c r="H102" s="337"/>
      <c r="L102" s="33"/>
    </row>
    <row r="103" spans="2:12" s="1" customFormat="1" ht="6.95" customHeight="1">
      <c r="B103" s="33"/>
      <c r="L103" s="33"/>
    </row>
    <row r="104" spans="2:12" s="1" customFormat="1" ht="12" customHeight="1">
      <c r="B104" s="33"/>
      <c r="C104" s="28" t="s">
        <v>21</v>
      </c>
      <c r="F104" s="26" t="str">
        <f>F16</f>
        <v>ÚSTÍ NAD LABEM</v>
      </c>
      <c r="I104" s="28" t="s">
        <v>23</v>
      </c>
      <c r="J104" s="49" t="str">
        <f>IF(J16="","",J16)</f>
        <v>14. 11. 2023</v>
      </c>
      <c r="L104" s="33"/>
    </row>
    <row r="105" spans="2:12" s="1" customFormat="1" ht="6.95" customHeight="1">
      <c r="B105" s="33"/>
      <c r="L105" s="33"/>
    </row>
    <row r="106" spans="2:12" s="1" customFormat="1" ht="15.2" customHeight="1">
      <c r="B106" s="33"/>
      <c r="C106" s="28" t="s">
        <v>25</v>
      </c>
      <c r="F106" s="26" t="str">
        <f>E19</f>
        <v>Městské služby Ústí nad Labem p.o.</v>
      </c>
      <c r="I106" s="28" t="s">
        <v>33</v>
      </c>
      <c r="J106" s="31" t="str">
        <f>E25</f>
        <v>Specta s.r.o.</v>
      </c>
      <c r="L106" s="33"/>
    </row>
    <row r="107" spans="2:12" s="1" customFormat="1" ht="15.2" customHeight="1">
      <c r="B107" s="33"/>
      <c r="C107" s="28" t="s">
        <v>31</v>
      </c>
      <c r="F107" s="26" t="str">
        <f>IF(E22="","",E22)</f>
        <v>Vyplň údaj</v>
      </c>
      <c r="I107" s="28" t="s">
        <v>38</v>
      </c>
      <c r="J107" s="31" t="str">
        <f>E28</f>
        <v>Specta s.r.o.</v>
      </c>
      <c r="L107" s="33"/>
    </row>
    <row r="108" spans="2:12" s="1" customFormat="1" ht="10.35" customHeight="1">
      <c r="B108" s="33"/>
      <c r="L108" s="33"/>
    </row>
    <row r="109" spans="2:20" s="10" customFormat="1" ht="29.25" customHeight="1">
      <c r="B109" s="112"/>
      <c r="C109" s="113" t="s">
        <v>192</v>
      </c>
      <c r="D109" s="114" t="s">
        <v>60</v>
      </c>
      <c r="E109" s="114" t="s">
        <v>56</v>
      </c>
      <c r="F109" s="114" t="s">
        <v>57</v>
      </c>
      <c r="G109" s="114" t="s">
        <v>193</v>
      </c>
      <c r="H109" s="114" t="s">
        <v>194</v>
      </c>
      <c r="I109" s="114" t="s">
        <v>195</v>
      </c>
      <c r="J109" s="114" t="s">
        <v>172</v>
      </c>
      <c r="K109" s="115" t="s">
        <v>196</v>
      </c>
      <c r="L109" s="112"/>
      <c r="M109" s="55" t="s">
        <v>19</v>
      </c>
      <c r="N109" s="56" t="s">
        <v>45</v>
      </c>
      <c r="O109" s="56" t="s">
        <v>197</v>
      </c>
      <c r="P109" s="56" t="s">
        <v>198</v>
      </c>
      <c r="Q109" s="56" t="s">
        <v>199</v>
      </c>
      <c r="R109" s="56" t="s">
        <v>200</v>
      </c>
      <c r="S109" s="56" t="s">
        <v>201</v>
      </c>
      <c r="T109" s="57" t="s">
        <v>202</v>
      </c>
    </row>
    <row r="110" spans="2:63" s="1" customFormat="1" ht="22.9" customHeight="1">
      <c r="B110" s="33"/>
      <c r="C110" s="60" t="s">
        <v>203</v>
      </c>
      <c r="J110" s="116">
        <f>BK110</f>
        <v>0</v>
      </c>
      <c r="L110" s="33"/>
      <c r="M110" s="58"/>
      <c r="N110" s="50"/>
      <c r="O110" s="50"/>
      <c r="P110" s="117">
        <f>P111+P385</f>
        <v>0</v>
      </c>
      <c r="Q110" s="50"/>
      <c r="R110" s="117">
        <f>R111+R385</f>
        <v>1.2500304288000001</v>
      </c>
      <c r="S110" s="50"/>
      <c r="T110" s="118">
        <f>T111+T385</f>
        <v>145.62523639</v>
      </c>
      <c r="AT110" s="18" t="s">
        <v>74</v>
      </c>
      <c r="AU110" s="18" t="s">
        <v>173</v>
      </c>
      <c r="BK110" s="119">
        <f>BK111+BK385</f>
        <v>0</v>
      </c>
    </row>
    <row r="111" spans="2:63" s="11" customFormat="1" ht="25.9" customHeight="1">
      <c r="B111" s="120"/>
      <c r="D111" s="121" t="s">
        <v>74</v>
      </c>
      <c r="E111" s="122" t="s">
        <v>204</v>
      </c>
      <c r="F111" s="122" t="s">
        <v>205</v>
      </c>
      <c r="I111" s="123"/>
      <c r="J111" s="124">
        <f>BK111</f>
        <v>0</v>
      </c>
      <c r="L111" s="120"/>
      <c r="M111" s="125"/>
      <c r="P111" s="126">
        <f>P112+P194+P215+P224+P358+P380</f>
        <v>0</v>
      </c>
      <c r="R111" s="126">
        <f>R112+R194+R215+R224+R358+R380</f>
        <v>1.2500304288000001</v>
      </c>
      <c r="T111" s="127">
        <f>T112+T194+T215+T224+T358+T380</f>
        <v>128.637152</v>
      </c>
      <c r="AR111" s="121" t="s">
        <v>82</v>
      </c>
      <c r="AT111" s="128" t="s">
        <v>74</v>
      </c>
      <c r="AU111" s="128" t="s">
        <v>75</v>
      </c>
      <c r="AY111" s="121" t="s">
        <v>206</v>
      </c>
      <c r="BK111" s="129">
        <f>BK112+BK194+BK215+BK224+BK358+BK380</f>
        <v>0</v>
      </c>
    </row>
    <row r="112" spans="2:63" s="11" customFormat="1" ht="22.9" customHeight="1">
      <c r="B112" s="120"/>
      <c r="D112" s="121" t="s">
        <v>74</v>
      </c>
      <c r="E112" s="130" t="s">
        <v>82</v>
      </c>
      <c r="F112" s="130" t="s">
        <v>684</v>
      </c>
      <c r="I112" s="123"/>
      <c r="J112" s="131">
        <f>BK112</f>
        <v>0</v>
      </c>
      <c r="L112" s="120"/>
      <c r="M112" s="125"/>
      <c r="P112" s="126">
        <f>SUM(P113:P193)</f>
        <v>0</v>
      </c>
      <c r="R112" s="126">
        <f>SUM(R113:R193)</f>
        <v>0.062361297600000004</v>
      </c>
      <c r="T112" s="127">
        <f>SUM(T113:T193)</f>
        <v>12.014</v>
      </c>
      <c r="AR112" s="121" t="s">
        <v>82</v>
      </c>
      <c r="AT112" s="128" t="s">
        <v>74</v>
      </c>
      <c r="AU112" s="128" t="s">
        <v>82</v>
      </c>
      <c r="AY112" s="121" t="s">
        <v>206</v>
      </c>
      <c r="BK112" s="129">
        <f>SUM(BK113:BK193)</f>
        <v>0</v>
      </c>
    </row>
    <row r="113" spans="2:65" s="1" customFormat="1" ht="66.75" customHeight="1">
      <c r="B113" s="33"/>
      <c r="C113" s="132" t="s">
        <v>82</v>
      </c>
      <c r="D113" s="132" t="s">
        <v>208</v>
      </c>
      <c r="E113" s="133" t="s">
        <v>2497</v>
      </c>
      <c r="F113" s="134" t="s">
        <v>2498</v>
      </c>
      <c r="G113" s="135" t="s">
        <v>238</v>
      </c>
      <c r="H113" s="136">
        <v>12</v>
      </c>
      <c r="I113" s="137"/>
      <c r="J113" s="138">
        <f>ROUND(I113*H113,2)</f>
        <v>0</v>
      </c>
      <c r="K113" s="134" t="s">
        <v>212</v>
      </c>
      <c r="L113" s="33"/>
      <c r="M113" s="139" t="s">
        <v>19</v>
      </c>
      <c r="N113" s="140" t="s">
        <v>46</v>
      </c>
      <c r="P113" s="141">
        <f>O113*H113</f>
        <v>0</v>
      </c>
      <c r="Q113" s="141">
        <v>0</v>
      </c>
      <c r="R113" s="141">
        <f>Q113*H113</f>
        <v>0</v>
      </c>
      <c r="S113" s="141">
        <v>0.29</v>
      </c>
      <c r="T113" s="142">
        <f>S113*H113</f>
        <v>3.4799999999999995</v>
      </c>
      <c r="AR113" s="143" t="s">
        <v>153</v>
      </c>
      <c r="AT113" s="143" t="s">
        <v>208</v>
      </c>
      <c r="AU113" s="143" t="s">
        <v>84</v>
      </c>
      <c r="AY113" s="18" t="s">
        <v>206</v>
      </c>
      <c r="BE113" s="144">
        <f>IF(N113="základní",J113,0)</f>
        <v>0</v>
      </c>
      <c r="BF113" s="144">
        <f>IF(N113="snížená",J113,0)</f>
        <v>0</v>
      </c>
      <c r="BG113" s="144">
        <f>IF(N113="zákl. přenesená",J113,0)</f>
        <v>0</v>
      </c>
      <c r="BH113" s="144">
        <f>IF(N113="sníž. přenesená",J113,0)</f>
        <v>0</v>
      </c>
      <c r="BI113" s="144">
        <f>IF(N113="nulová",J113,0)</f>
        <v>0</v>
      </c>
      <c r="BJ113" s="18" t="s">
        <v>82</v>
      </c>
      <c r="BK113" s="144">
        <f>ROUND(I113*H113,2)</f>
        <v>0</v>
      </c>
      <c r="BL113" s="18" t="s">
        <v>153</v>
      </c>
      <c r="BM113" s="143" t="s">
        <v>2499</v>
      </c>
    </row>
    <row r="114" spans="2:47" s="1" customFormat="1" ht="12">
      <c r="B114" s="33"/>
      <c r="D114" s="145" t="s">
        <v>214</v>
      </c>
      <c r="F114" s="146" t="s">
        <v>2500</v>
      </c>
      <c r="I114" s="147"/>
      <c r="L114" s="33"/>
      <c r="M114" s="148"/>
      <c r="T114" s="52"/>
      <c r="AT114" s="18" t="s">
        <v>214</v>
      </c>
      <c r="AU114" s="18" t="s">
        <v>84</v>
      </c>
    </row>
    <row r="115" spans="2:51" s="12" customFormat="1" ht="12">
      <c r="B115" s="149"/>
      <c r="D115" s="150" t="s">
        <v>216</v>
      </c>
      <c r="E115" s="151" t="s">
        <v>19</v>
      </c>
      <c r="F115" s="152" t="s">
        <v>232</v>
      </c>
      <c r="H115" s="151" t="s">
        <v>19</v>
      </c>
      <c r="I115" s="153"/>
      <c r="L115" s="149"/>
      <c r="M115" s="154"/>
      <c r="T115" s="155"/>
      <c r="AT115" s="151" t="s">
        <v>216</v>
      </c>
      <c r="AU115" s="151" t="s">
        <v>84</v>
      </c>
      <c r="AV115" s="12" t="s">
        <v>82</v>
      </c>
      <c r="AW115" s="12" t="s">
        <v>37</v>
      </c>
      <c r="AX115" s="12" t="s">
        <v>75</v>
      </c>
      <c r="AY115" s="151" t="s">
        <v>206</v>
      </c>
    </row>
    <row r="116" spans="2:51" s="12" customFormat="1" ht="12">
      <c r="B116" s="149"/>
      <c r="D116" s="150" t="s">
        <v>216</v>
      </c>
      <c r="E116" s="151" t="s">
        <v>19</v>
      </c>
      <c r="F116" s="152" t="s">
        <v>2501</v>
      </c>
      <c r="H116" s="151" t="s">
        <v>19</v>
      </c>
      <c r="I116" s="153"/>
      <c r="L116" s="149"/>
      <c r="M116" s="154"/>
      <c r="T116" s="155"/>
      <c r="AT116" s="151" t="s">
        <v>216</v>
      </c>
      <c r="AU116" s="151" t="s">
        <v>84</v>
      </c>
      <c r="AV116" s="12" t="s">
        <v>82</v>
      </c>
      <c r="AW116" s="12" t="s">
        <v>37</v>
      </c>
      <c r="AX116" s="12" t="s">
        <v>75</v>
      </c>
      <c r="AY116" s="151" t="s">
        <v>206</v>
      </c>
    </row>
    <row r="117" spans="2:51" s="13" customFormat="1" ht="12">
      <c r="B117" s="156"/>
      <c r="D117" s="150" t="s">
        <v>216</v>
      </c>
      <c r="E117" s="157" t="s">
        <v>19</v>
      </c>
      <c r="F117" s="158" t="s">
        <v>2502</v>
      </c>
      <c r="H117" s="159">
        <v>12</v>
      </c>
      <c r="I117" s="160"/>
      <c r="L117" s="156"/>
      <c r="M117" s="161"/>
      <c r="T117" s="162"/>
      <c r="AT117" s="157" t="s">
        <v>216</v>
      </c>
      <c r="AU117" s="157" t="s">
        <v>84</v>
      </c>
      <c r="AV117" s="13" t="s">
        <v>84</v>
      </c>
      <c r="AW117" s="13" t="s">
        <v>37</v>
      </c>
      <c r="AX117" s="13" t="s">
        <v>75</v>
      </c>
      <c r="AY117" s="157" t="s">
        <v>206</v>
      </c>
    </row>
    <row r="118" spans="2:51" s="14" customFormat="1" ht="12">
      <c r="B118" s="163"/>
      <c r="D118" s="150" t="s">
        <v>216</v>
      </c>
      <c r="E118" s="164" t="s">
        <v>19</v>
      </c>
      <c r="F118" s="165" t="s">
        <v>224</v>
      </c>
      <c r="H118" s="166">
        <v>12</v>
      </c>
      <c r="I118" s="167"/>
      <c r="L118" s="163"/>
      <c r="M118" s="168"/>
      <c r="T118" s="169"/>
      <c r="AT118" s="164" t="s">
        <v>216</v>
      </c>
      <c r="AU118" s="164" t="s">
        <v>84</v>
      </c>
      <c r="AV118" s="14" t="s">
        <v>153</v>
      </c>
      <c r="AW118" s="14" t="s">
        <v>37</v>
      </c>
      <c r="AX118" s="14" t="s">
        <v>82</v>
      </c>
      <c r="AY118" s="164" t="s">
        <v>206</v>
      </c>
    </row>
    <row r="119" spans="2:65" s="1" customFormat="1" ht="55.5" customHeight="1">
      <c r="B119" s="33"/>
      <c r="C119" s="132" t="s">
        <v>84</v>
      </c>
      <c r="D119" s="132" t="s">
        <v>208</v>
      </c>
      <c r="E119" s="133" t="s">
        <v>2503</v>
      </c>
      <c r="F119" s="134" t="s">
        <v>2504</v>
      </c>
      <c r="G119" s="135" t="s">
        <v>238</v>
      </c>
      <c r="H119" s="136">
        <v>9.75</v>
      </c>
      <c r="I119" s="137"/>
      <c r="J119" s="138">
        <f>ROUND(I119*H119,2)</f>
        <v>0</v>
      </c>
      <c r="K119" s="134" t="s">
        <v>212</v>
      </c>
      <c r="L119" s="33"/>
      <c r="M119" s="139" t="s">
        <v>19</v>
      </c>
      <c r="N119" s="140" t="s">
        <v>46</v>
      </c>
      <c r="P119" s="141">
        <f>O119*H119</f>
        <v>0</v>
      </c>
      <c r="Q119" s="141">
        <v>0</v>
      </c>
      <c r="R119" s="141">
        <f>Q119*H119</f>
        <v>0</v>
      </c>
      <c r="S119" s="141">
        <v>0.316</v>
      </c>
      <c r="T119" s="142">
        <f>S119*H119</f>
        <v>3.081</v>
      </c>
      <c r="AR119" s="143" t="s">
        <v>153</v>
      </c>
      <c r="AT119" s="143" t="s">
        <v>208</v>
      </c>
      <c r="AU119" s="143" t="s">
        <v>84</v>
      </c>
      <c r="AY119" s="18" t="s">
        <v>206</v>
      </c>
      <c r="BE119" s="144">
        <f>IF(N119="základní",J119,0)</f>
        <v>0</v>
      </c>
      <c r="BF119" s="144">
        <f>IF(N119="snížená",J119,0)</f>
        <v>0</v>
      </c>
      <c r="BG119" s="144">
        <f>IF(N119="zákl. přenesená",J119,0)</f>
        <v>0</v>
      </c>
      <c r="BH119" s="144">
        <f>IF(N119="sníž. přenesená",J119,0)</f>
        <v>0</v>
      </c>
      <c r="BI119" s="144">
        <f>IF(N119="nulová",J119,0)</f>
        <v>0</v>
      </c>
      <c r="BJ119" s="18" t="s">
        <v>82</v>
      </c>
      <c r="BK119" s="144">
        <f>ROUND(I119*H119,2)</f>
        <v>0</v>
      </c>
      <c r="BL119" s="18" t="s">
        <v>153</v>
      </c>
      <c r="BM119" s="143" t="s">
        <v>2505</v>
      </c>
    </row>
    <row r="120" spans="2:47" s="1" customFormat="1" ht="12">
      <c r="B120" s="33"/>
      <c r="D120" s="145" t="s">
        <v>214</v>
      </c>
      <c r="F120" s="146" t="s">
        <v>2506</v>
      </c>
      <c r="I120" s="147"/>
      <c r="L120" s="33"/>
      <c r="M120" s="148"/>
      <c r="T120" s="52"/>
      <c r="AT120" s="18" t="s">
        <v>214</v>
      </c>
      <c r="AU120" s="18" t="s">
        <v>84</v>
      </c>
    </row>
    <row r="121" spans="2:51" s="12" customFormat="1" ht="12">
      <c r="B121" s="149"/>
      <c r="D121" s="150" t="s">
        <v>216</v>
      </c>
      <c r="E121" s="151" t="s">
        <v>19</v>
      </c>
      <c r="F121" s="152" t="s">
        <v>232</v>
      </c>
      <c r="H121" s="151" t="s">
        <v>19</v>
      </c>
      <c r="I121" s="153"/>
      <c r="L121" s="149"/>
      <c r="M121" s="154"/>
      <c r="T121" s="155"/>
      <c r="AT121" s="151" t="s">
        <v>216</v>
      </c>
      <c r="AU121" s="151" t="s">
        <v>84</v>
      </c>
      <c r="AV121" s="12" t="s">
        <v>82</v>
      </c>
      <c r="AW121" s="12" t="s">
        <v>37</v>
      </c>
      <c r="AX121" s="12" t="s">
        <v>75</v>
      </c>
      <c r="AY121" s="151" t="s">
        <v>206</v>
      </c>
    </row>
    <row r="122" spans="2:51" s="13" customFormat="1" ht="12">
      <c r="B122" s="156"/>
      <c r="D122" s="150" t="s">
        <v>216</v>
      </c>
      <c r="E122" s="157" t="s">
        <v>19</v>
      </c>
      <c r="F122" s="158" t="s">
        <v>2507</v>
      </c>
      <c r="H122" s="159">
        <v>9.75</v>
      </c>
      <c r="I122" s="160"/>
      <c r="L122" s="156"/>
      <c r="M122" s="161"/>
      <c r="T122" s="162"/>
      <c r="AT122" s="157" t="s">
        <v>216</v>
      </c>
      <c r="AU122" s="157" t="s">
        <v>84</v>
      </c>
      <c r="AV122" s="13" t="s">
        <v>84</v>
      </c>
      <c r="AW122" s="13" t="s">
        <v>37</v>
      </c>
      <c r="AX122" s="13" t="s">
        <v>75</v>
      </c>
      <c r="AY122" s="157" t="s">
        <v>206</v>
      </c>
    </row>
    <row r="123" spans="2:51" s="14" customFormat="1" ht="12">
      <c r="B123" s="163"/>
      <c r="D123" s="150" t="s">
        <v>216</v>
      </c>
      <c r="E123" s="164" t="s">
        <v>19</v>
      </c>
      <c r="F123" s="165" t="s">
        <v>224</v>
      </c>
      <c r="H123" s="166">
        <v>9.75</v>
      </c>
      <c r="I123" s="167"/>
      <c r="L123" s="163"/>
      <c r="M123" s="168"/>
      <c r="T123" s="169"/>
      <c r="AT123" s="164" t="s">
        <v>216</v>
      </c>
      <c r="AU123" s="164" t="s">
        <v>84</v>
      </c>
      <c r="AV123" s="14" t="s">
        <v>153</v>
      </c>
      <c r="AW123" s="14" t="s">
        <v>37</v>
      </c>
      <c r="AX123" s="14" t="s">
        <v>82</v>
      </c>
      <c r="AY123" s="164" t="s">
        <v>206</v>
      </c>
    </row>
    <row r="124" spans="2:65" s="1" customFormat="1" ht="49.15" customHeight="1">
      <c r="B124" s="33"/>
      <c r="C124" s="132" t="s">
        <v>92</v>
      </c>
      <c r="D124" s="132" t="s">
        <v>208</v>
      </c>
      <c r="E124" s="133" t="s">
        <v>2508</v>
      </c>
      <c r="F124" s="134" t="s">
        <v>2509</v>
      </c>
      <c r="G124" s="135" t="s">
        <v>229</v>
      </c>
      <c r="H124" s="136">
        <v>26.6</v>
      </c>
      <c r="I124" s="137"/>
      <c r="J124" s="138">
        <f>ROUND(I124*H124,2)</f>
        <v>0</v>
      </c>
      <c r="K124" s="134" t="s">
        <v>212</v>
      </c>
      <c r="L124" s="33"/>
      <c r="M124" s="139" t="s">
        <v>19</v>
      </c>
      <c r="N124" s="140" t="s">
        <v>46</v>
      </c>
      <c r="P124" s="141">
        <f>O124*H124</f>
        <v>0</v>
      </c>
      <c r="Q124" s="141">
        <v>0</v>
      </c>
      <c r="R124" s="141">
        <f>Q124*H124</f>
        <v>0</v>
      </c>
      <c r="S124" s="141">
        <v>0.205</v>
      </c>
      <c r="T124" s="142">
        <f>S124*H124</f>
        <v>5.453</v>
      </c>
      <c r="AR124" s="143" t="s">
        <v>153</v>
      </c>
      <c r="AT124" s="143" t="s">
        <v>208</v>
      </c>
      <c r="AU124" s="143" t="s">
        <v>84</v>
      </c>
      <c r="AY124" s="18" t="s">
        <v>206</v>
      </c>
      <c r="BE124" s="144">
        <f>IF(N124="základní",J124,0)</f>
        <v>0</v>
      </c>
      <c r="BF124" s="144">
        <f>IF(N124="snížená",J124,0)</f>
        <v>0</v>
      </c>
      <c r="BG124" s="144">
        <f>IF(N124="zákl. přenesená",J124,0)</f>
        <v>0</v>
      </c>
      <c r="BH124" s="144">
        <f>IF(N124="sníž. přenesená",J124,0)</f>
        <v>0</v>
      </c>
      <c r="BI124" s="144">
        <f>IF(N124="nulová",J124,0)</f>
        <v>0</v>
      </c>
      <c r="BJ124" s="18" t="s">
        <v>82</v>
      </c>
      <c r="BK124" s="144">
        <f>ROUND(I124*H124,2)</f>
        <v>0</v>
      </c>
      <c r="BL124" s="18" t="s">
        <v>153</v>
      </c>
      <c r="BM124" s="143" t="s">
        <v>2510</v>
      </c>
    </row>
    <row r="125" spans="2:47" s="1" customFormat="1" ht="12">
      <c r="B125" s="33"/>
      <c r="D125" s="145" t="s">
        <v>214</v>
      </c>
      <c r="F125" s="146" t="s">
        <v>2511</v>
      </c>
      <c r="I125" s="147"/>
      <c r="L125" s="33"/>
      <c r="M125" s="148"/>
      <c r="T125" s="52"/>
      <c r="AT125" s="18" t="s">
        <v>214</v>
      </c>
      <c r="AU125" s="18" t="s">
        <v>84</v>
      </c>
    </row>
    <row r="126" spans="2:51" s="12" customFormat="1" ht="12">
      <c r="B126" s="149"/>
      <c r="D126" s="150" t="s">
        <v>216</v>
      </c>
      <c r="E126" s="151" t="s">
        <v>19</v>
      </c>
      <c r="F126" s="152" t="s">
        <v>232</v>
      </c>
      <c r="H126" s="151" t="s">
        <v>19</v>
      </c>
      <c r="I126" s="153"/>
      <c r="L126" s="149"/>
      <c r="M126" s="154"/>
      <c r="T126" s="155"/>
      <c r="AT126" s="151" t="s">
        <v>216</v>
      </c>
      <c r="AU126" s="151" t="s">
        <v>84</v>
      </c>
      <c r="AV126" s="12" t="s">
        <v>82</v>
      </c>
      <c r="AW126" s="12" t="s">
        <v>37</v>
      </c>
      <c r="AX126" s="12" t="s">
        <v>75</v>
      </c>
      <c r="AY126" s="151" t="s">
        <v>206</v>
      </c>
    </row>
    <row r="127" spans="2:51" s="13" customFormat="1" ht="12">
      <c r="B127" s="156"/>
      <c r="D127" s="150" t="s">
        <v>216</v>
      </c>
      <c r="E127" s="157" t="s">
        <v>19</v>
      </c>
      <c r="F127" s="158" t="s">
        <v>2512</v>
      </c>
      <c r="H127" s="159">
        <v>15</v>
      </c>
      <c r="I127" s="160"/>
      <c r="L127" s="156"/>
      <c r="M127" s="161"/>
      <c r="T127" s="162"/>
      <c r="AT127" s="157" t="s">
        <v>216</v>
      </c>
      <c r="AU127" s="157" t="s">
        <v>84</v>
      </c>
      <c r="AV127" s="13" t="s">
        <v>84</v>
      </c>
      <c r="AW127" s="13" t="s">
        <v>37</v>
      </c>
      <c r="AX127" s="13" t="s">
        <v>75</v>
      </c>
      <c r="AY127" s="157" t="s">
        <v>206</v>
      </c>
    </row>
    <row r="128" spans="2:51" s="13" customFormat="1" ht="12">
      <c r="B128" s="156"/>
      <c r="D128" s="150" t="s">
        <v>216</v>
      </c>
      <c r="E128" s="157" t="s">
        <v>19</v>
      </c>
      <c r="F128" s="158" t="s">
        <v>2513</v>
      </c>
      <c r="H128" s="159">
        <v>11.6</v>
      </c>
      <c r="I128" s="160"/>
      <c r="L128" s="156"/>
      <c r="M128" s="161"/>
      <c r="T128" s="162"/>
      <c r="AT128" s="157" t="s">
        <v>216</v>
      </c>
      <c r="AU128" s="157" t="s">
        <v>84</v>
      </c>
      <c r="AV128" s="13" t="s">
        <v>84</v>
      </c>
      <c r="AW128" s="13" t="s">
        <v>37</v>
      </c>
      <c r="AX128" s="13" t="s">
        <v>75</v>
      </c>
      <c r="AY128" s="157" t="s">
        <v>206</v>
      </c>
    </row>
    <row r="129" spans="2:51" s="14" customFormat="1" ht="12">
      <c r="B129" s="163"/>
      <c r="D129" s="150" t="s">
        <v>216</v>
      </c>
      <c r="E129" s="164" t="s">
        <v>19</v>
      </c>
      <c r="F129" s="165" t="s">
        <v>224</v>
      </c>
      <c r="H129" s="166">
        <v>26.6</v>
      </c>
      <c r="I129" s="167"/>
      <c r="L129" s="163"/>
      <c r="M129" s="168"/>
      <c r="T129" s="169"/>
      <c r="AT129" s="164" t="s">
        <v>216</v>
      </c>
      <c r="AU129" s="164" t="s">
        <v>84</v>
      </c>
      <c r="AV129" s="14" t="s">
        <v>153</v>
      </c>
      <c r="AW129" s="14" t="s">
        <v>37</v>
      </c>
      <c r="AX129" s="14" t="s">
        <v>82</v>
      </c>
      <c r="AY129" s="164" t="s">
        <v>206</v>
      </c>
    </row>
    <row r="130" spans="2:65" s="1" customFormat="1" ht="24.2" customHeight="1">
      <c r="B130" s="33"/>
      <c r="C130" s="132" t="s">
        <v>153</v>
      </c>
      <c r="D130" s="132" t="s">
        <v>208</v>
      </c>
      <c r="E130" s="133" t="s">
        <v>2514</v>
      </c>
      <c r="F130" s="134" t="s">
        <v>2515</v>
      </c>
      <c r="G130" s="135" t="s">
        <v>238</v>
      </c>
      <c r="H130" s="136">
        <v>45</v>
      </c>
      <c r="I130" s="137"/>
      <c r="J130" s="138">
        <f>ROUND(I130*H130,2)</f>
        <v>0</v>
      </c>
      <c r="K130" s="134" t="s">
        <v>212</v>
      </c>
      <c r="L130" s="33"/>
      <c r="M130" s="139" t="s">
        <v>19</v>
      </c>
      <c r="N130" s="140" t="s">
        <v>46</v>
      </c>
      <c r="P130" s="141">
        <f>O130*H130</f>
        <v>0</v>
      </c>
      <c r="Q130" s="141">
        <v>0</v>
      </c>
      <c r="R130" s="141">
        <f>Q130*H130</f>
        <v>0</v>
      </c>
      <c r="S130" s="141">
        <v>0</v>
      </c>
      <c r="T130" s="142">
        <f>S130*H130</f>
        <v>0</v>
      </c>
      <c r="AR130" s="143" t="s">
        <v>153</v>
      </c>
      <c r="AT130" s="143" t="s">
        <v>208</v>
      </c>
      <c r="AU130" s="143" t="s">
        <v>84</v>
      </c>
      <c r="AY130" s="18" t="s">
        <v>206</v>
      </c>
      <c r="BE130" s="144">
        <f>IF(N130="základní",J130,0)</f>
        <v>0</v>
      </c>
      <c r="BF130" s="144">
        <f>IF(N130="snížená",J130,0)</f>
        <v>0</v>
      </c>
      <c r="BG130" s="144">
        <f>IF(N130="zákl. přenesená",J130,0)</f>
        <v>0</v>
      </c>
      <c r="BH130" s="144">
        <f>IF(N130="sníž. přenesená",J130,0)</f>
        <v>0</v>
      </c>
      <c r="BI130" s="144">
        <f>IF(N130="nulová",J130,0)</f>
        <v>0</v>
      </c>
      <c r="BJ130" s="18" t="s">
        <v>82</v>
      </c>
      <c r="BK130" s="144">
        <f>ROUND(I130*H130,2)</f>
        <v>0</v>
      </c>
      <c r="BL130" s="18" t="s">
        <v>153</v>
      </c>
      <c r="BM130" s="143" t="s">
        <v>2516</v>
      </c>
    </row>
    <row r="131" spans="2:47" s="1" customFormat="1" ht="12">
      <c r="B131" s="33"/>
      <c r="D131" s="145" t="s">
        <v>214</v>
      </c>
      <c r="F131" s="146" t="s">
        <v>2517</v>
      </c>
      <c r="I131" s="147"/>
      <c r="L131" s="33"/>
      <c r="M131" s="148"/>
      <c r="T131" s="52"/>
      <c r="AT131" s="18" t="s">
        <v>214</v>
      </c>
      <c r="AU131" s="18" t="s">
        <v>84</v>
      </c>
    </row>
    <row r="132" spans="2:51" s="12" customFormat="1" ht="12">
      <c r="B132" s="149"/>
      <c r="D132" s="150" t="s">
        <v>216</v>
      </c>
      <c r="E132" s="151" t="s">
        <v>19</v>
      </c>
      <c r="F132" s="152" t="s">
        <v>232</v>
      </c>
      <c r="H132" s="151" t="s">
        <v>19</v>
      </c>
      <c r="I132" s="153"/>
      <c r="L132" s="149"/>
      <c r="M132" s="154"/>
      <c r="T132" s="155"/>
      <c r="AT132" s="151" t="s">
        <v>216</v>
      </c>
      <c r="AU132" s="151" t="s">
        <v>84</v>
      </c>
      <c r="AV132" s="12" t="s">
        <v>82</v>
      </c>
      <c r="AW132" s="12" t="s">
        <v>37</v>
      </c>
      <c r="AX132" s="12" t="s">
        <v>75</v>
      </c>
      <c r="AY132" s="151" t="s">
        <v>206</v>
      </c>
    </row>
    <row r="133" spans="2:51" s="13" customFormat="1" ht="12">
      <c r="B133" s="156"/>
      <c r="D133" s="150" t="s">
        <v>216</v>
      </c>
      <c r="E133" s="157" t="s">
        <v>19</v>
      </c>
      <c r="F133" s="158" t="s">
        <v>2518</v>
      </c>
      <c r="H133" s="159">
        <v>45</v>
      </c>
      <c r="I133" s="160"/>
      <c r="L133" s="156"/>
      <c r="M133" s="161"/>
      <c r="T133" s="162"/>
      <c r="AT133" s="157" t="s">
        <v>216</v>
      </c>
      <c r="AU133" s="157" t="s">
        <v>84</v>
      </c>
      <c r="AV133" s="13" t="s">
        <v>84</v>
      </c>
      <c r="AW133" s="13" t="s">
        <v>37</v>
      </c>
      <c r="AX133" s="13" t="s">
        <v>75</v>
      </c>
      <c r="AY133" s="157" t="s">
        <v>206</v>
      </c>
    </row>
    <row r="134" spans="2:51" s="14" customFormat="1" ht="12">
      <c r="B134" s="163"/>
      <c r="D134" s="150" t="s">
        <v>216</v>
      </c>
      <c r="E134" s="164" t="s">
        <v>19</v>
      </c>
      <c r="F134" s="165" t="s">
        <v>224</v>
      </c>
      <c r="H134" s="166">
        <v>45</v>
      </c>
      <c r="I134" s="167"/>
      <c r="L134" s="163"/>
      <c r="M134" s="168"/>
      <c r="T134" s="169"/>
      <c r="AT134" s="164" t="s">
        <v>216</v>
      </c>
      <c r="AU134" s="164" t="s">
        <v>84</v>
      </c>
      <c r="AV134" s="14" t="s">
        <v>153</v>
      </c>
      <c r="AW134" s="14" t="s">
        <v>37</v>
      </c>
      <c r="AX134" s="14" t="s">
        <v>82</v>
      </c>
      <c r="AY134" s="164" t="s">
        <v>206</v>
      </c>
    </row>
    <row r="135" spans="2:65" s="1" customFormat="1" ht="37.9" customHeight="1">
      <c r="B135" s="33"/>
      <c r="C135" s="132" t="s">
        <v>156</v>
      </c>
      <c r="D135" s="132" t="s">
        <v>208</v>
      </c>
      <c r="E135" s="133" t="s">
        <v>2519</v>
      </c>
      <c r="F135" s="134" t="s">
        <v>2520</v>
      </c>
      <c r="G135" s="135" t="s">
        <v>253</v>
      </c>
      <c r="H135" s="136">
        <v>19.18</v>
      </c>
      <c r="I135" s="137"/>
      <c r="J135" s="138">
        <f>ROUND(I135*H135,2)</f>
        <v>0</v>
      </c>
      <c r="K135" s="134" t="s">
        <v>212</v>
      </c>
      <c r="L135" s="33"/>
      <c r="M135" s="139" t="s">
        <v>19</v>
      </c>
      <c r="N135" s="140" t="s">
        <v>46</v>
      </c>
      <c r="P135" s="141">
        <f>O135*H135</f>
        <v>0</v>
      </c>
      <c r="Q135" s="141">
        <v>0</v>
      </c>
      <c r="R135" s="141">
        <f>Q135*H135</f>
        <v>0</v>
      </c>
      <c r="S135" s="141">
        <v>0</v>
      </c>
      <c r="T135" s="142">
        <f>S135*H135</f>
        <v>0</v>
      </c>
      <c r="AR135" s="143" t="s">
        <v>153</v>
      </c>
      <c r="AT135" s="143" t="s">
        <v>208</v>
      </c>
      <c r="AU135" s="143" t="s">
        <v>84</v>
      </c>
      <c r="AY135" s="18" t="s">
        <v>206</v>
      </c>
      <c r="BE135" s="144">
        <f>IF(N135="základní",J135,0)</f>
        <v>0</v>
      </c>
      <c r="BF135" s="144">
        <f>IF(N135="snížená",J135,0)</f>
        <v>0</v>
      </c>
      <c r="BG135" s="144">
        <f>IF(N135="zákl. přenesená",J135,0)</f>
        <v>0</v>
      </c>
      <c r="BH135" s="144">
        <f>IF(N135="sníž. přenesená",J135,0)</f>
        <v>0</v>
      </c>
      <c r="BI135" s="144">
        <f>IF(N135="nulová",J135,0)</f>
        <v>0</v>
      </c>
      <c r="BJ135" s="18" t="s">
        <v>82</v>
      </c>
      <c r="BK135" s="144">
        <f>ROUND(I135*H135,2)</f>
        <v>0</v>
      </c>
      <c r="BL135" s="18" t="s">
        <v>153</v>
      </c>
      <c r="BM135" s="143" t="s">
        <v>2521</v>
      </c>
    </row>
    <row r="136" spans="2:47" s="1" customFormat="1" ht="12">
      <c r="B136" s="33"/>
      <c r="D136" s="145" t="s">
        <v>214</v>
      </c>
      <c r="F136" s="146" t="s">
        <v>2522</v>
      </c>
      <c r="I136" s="147"/>
      <c r="L136" s="33"/>
      <c r="M136" s="148"/>
      <c r="T136" s="52"/>
      <c r="AT136" s="18" t="s">
        <v>214</v>
      </c>
      <c r="AU136" s="18" t="s">
        <v>84</v>
      </c>
    </row>
    <row r="137" spans="2:51" s="12" customFormat="1" ht="12">
      <c r="B137" s="149"/>
      <c r="D137" s="150" t="s">
        <v>216</v>
      </c>
      <c r="E137" s="151" t="s">
        <v>19</v>
      </c>
      <c r="F137" s="152" t="s">
        <v>241</v>
      </c>
      <c r="H137" s="151" t="s">
        <v>19</v>
      </c>
      <c r="I137" s="153"/>
      <c r="L137" s="149"/>
      <c r="M137" s="154"/>
      <c r="T137" s="155"/>
      <c r="AT137" s="151" t="s">
        <v>216</v>
      </c>
      <c r="AU137" s="151" t="s">
        <v>84</v>
      </c>
      <c r="AV137" s="12" t="s">
        <v>82</v>
      </c>
      <c r="AW137" s="12" t="s">
        <v>37</v>
      </c>
      <c r="AX137" s="12" t="s">
        <v>75</v>
      </c>
      <c r="AY137" s="151" t="s">
        <v>206</v>
      </c>
    </row>
    <row r="138" spans="2:51" s="12" customFormat="1" ht="12">
      <c r="B138" s="149"/>
      <c r="D138" s="150" t="s">
        <v>216</v>
      </c>
      <c r="E138" s="151" t="s">
        <v>19</v>
      </c>
      <c r="F138" s="152" t="s">
        <v>2523</v>
      </c>
      <c r="H138" s="151" t="s">
        <v>19</v>
      </c>
      <c r="I138" s="153"/>
      <c r="L138" s="149"/>
      <c r="M138" s="154"/>
      <c r="T138" s="155"/>
      <c r="AT138" s="151" t="s">
        <v>216</v>
      </c>
      <c r="AU138" s="151" t="s">
        <v>84</v>
      </c>
      <c r="AV138" s="12" t="s">
        <v>82</v>
      </c>
      <c r="AW138" s="12" t="s">
        <v>37</v>
      </c>
      <c r="AX138" s="12" t="s">
        <v>75</v>
      </c>
      <c r="AY138" s="151" t="s">
        <v>206</v>
      </c>
    </row>
    <row r="139" spans="2:51" s="13" customFormat="1" ht="12">
      <c r="B139" s="156"/>
      <c r="D139" s="150" t="s">
        <v>216</v>
      </c>
      <c r="E139" s="157" t="s">
        <v>19</v>
      </c>
      <c r="F139" s="158" t="s">
        <v>2524</v>
      </c>
      <c r="H139" s="159">
        <v>19.18</v>
      </c>
      <c r="I139" s="160"/>
      <c r="L139" s="156"/>
      <c r="M139" s="161"/>
      <c r="T139" s="162"/>
      <c r="AT139" s="157" t="s">
        <v>216</v>
      </c>
      <c r="AU139" s="157" t="s">
        <v>84</v>
      </c>
      <c r="AV139" s="13" t="s">
        <v>84</v>
      </c>
      <c r="AW139" s="13" t="s">
        <v>37</v>
      </c>
      <c r="AX139" s="13" t="s">
        <v>75</v>
      </c>
      <c r="AY139" s="157" t="s">
        <v>206</v>
      </c>
    </row>
    <row r="140" spans="2:51" s="14" customFormat="1" ht="12">
      <c r="B140" s="163"/>
      <c r="D140" s="150" t="s">
        <v>216</v>
      </c>
      <c r="E140" s="164" t="s">
        <v>19</v>
      </c>
      <c r="F140" s="165" t="s">
        <v>224</v>
      </c>
      <c r="H140" s="166">
        <v>19.18</v>
      </c>
      <c r="I140" s="167"/>
      <c r="L140" s="163"/>
      <c r="M140" s="168"/>
      <c r="T140" s="169"/>
      <c r="AT140" s="164" t="s">
        <v>216</v>
      </c>
      <c r="AU140" s="164" t="s">
        <v>84</v>
      </c>
      <c r="AV140" s="14" t="s">
        <v>153</v>
      </c>
      <c r="AW140" s="14" t="s">
        <v>37</v>
      </c>
      <c r="AX140" s="14" t="s">
        <v>82</v>
      </c>
      <c r="AY140" s="164" t="s">
        <v>206</v>
      </c>
    </row>
    <row r="141" spans="2:65" s="1" customFormat="1" ht="49.15" customHeight="1">
      <c r="B141" s="33"/>
      <c r="C141" s="132" t="s">
        <v>257</v>
      </c>
      <c r="D141" s="132" t="s">
        <v>208</v>
      </c>
      <c r="E141" s="133" t="s">
        <v>2525</v>
      </c>
      <c r="F141" s="134" t="s">
        <v>2526</v>
      </c>
      <c r="G141" s="135" t="s">
        <v>253</v>
      </c>
      <c r="H141" s="136">
        <v>210.325</v>
      </c>
      <c r="I141" s="137"/>
      <c r="J141" s="138">
        <f>ROUND(I141*H141,2)</f>
        <v>0</v>
      </c>
      <c r="K141" s="134" t="s">
        <v>212</v>
      </c>
      <c r="L141" s="33"/>
      <c r="M141" s="139" t="s">
        <v>19</v>
      </c>
      <c r="N141" s="140" t="s">
        <v>46</v>
      </c>
      <c r="P141" s="141">
        <f>O141*H141</f>
        <v>0</v>
      </c>
      <c r="Q141" s="141">
        <v>0</v>
      </c>
      <c r="R141" s="141">
        <f>Q141*H141</f>
        <v>0</v>
      </c>
      <c r="S141" s="141">
        <v>0</v>
      </c>
      <c r="T141" s="142">
        <f>S141*H141</f>
        <v>0</v>
      </c>
      <c r="AR141" s="143" t="s">
        <v>153</v>
      </c>
      <c r="AT141" s="143" t="s">
        <v>208</v>
      </c>
      <c r="AU141" s="143" t="s">
        <v>84</v>
      </c>
      <c r="AY141" s="18" t="s">
        <v>206</v>
      </c>
      <c r="BE141" s="144">
        <f>IF(N141="základní",J141,0)</f>
        <v>0</v>
      </c>
      <c r="BF141" s="144">
        <f>IF(N141="snížená",J141,0)</f>
        <v>0</v>
      </c>
      <c r="BG141" s="144">
        <f>IF(N141="zákl. přenesená",J141,0)</f>
        <v>0</v>
      </c>
      <c r="BH141" s="144">
        <f>IF(N141="sníž. přenesená",J141,0)</f>
        <v>0</v>
      </c>
      <c r="BI141" s="144">
        <f>IF(N141="nulová",J141,0)</f>
        <v>0</v>
      </c>
      <c r="BJ141" s="18" t="s">
        <v>82</v>
      </c>
      <c r="BK141" s="144">
        <f>ROUND(I141*H141,2)</f>
        <v>0</v>
      </c>
      <c r="BL141" s="18" t="s">
        <v>153</v>
      </c>
      <c r="BM141" s="143" t="s">
        <v>2527</v>
      </c>
    </row>
    <row r="142" spans="2:47" s="1" customFormat="1" ht="12">
      <c r="B142" s="33"/>
      <c r="D142" s="145" t="s">
        <v>214</v>
      </c>
      <c r="F142" s="146" t="s">
        <v>2528</v>
      </c>
      <c r="I142" s="147"/>
      <c r="L142" s="33"/>
      <c r="M142" s="148"/>
      <c r="T142" s="52"/>
      <c r="AT142" s="18" t="s">
        <v>214</v>
      </c>
      <c r="AU142" s="18" t="s">
        <v>84</v>
      </c>
    </row>
    <row r="143" spans="2:51" s="12" customFormat="1" ht="12">
      <c r="B143" s="149"/>
      <c r="D143" s="150" t="s">
        <v>216</v>
      </c>
      <c r="E143" s="151" t="s">
        <v>19</v>
      </c>
      <c r="F143" s="152" t="s">
        <v>232</v>
      </c>
      <c r="H143" s="151" t="s">
        <v>19</v>
      </c>
      <c r="I143" s="153"/>
      <c r="L143" s="149"/>
      <c r="M143" s="154"/>
      <c r="T143" s="155"/>
      <c r="AT143" s="151" t="s">
        <v>216</v>
      </c>
      <c r="AU143" s="151" t="s">
        <v>84</v>
      </c>
      <c r="AV143" s="12" t="s">
        <v>82</v>
      </c>
      <c r="AW143" s="12" t="s">
        <v>37</v>
      </c>
      <c r="AX143" s="12" t="s">
        <v>75</v>
      </c>
      <c r="AY143" s="151" t="s">
        <v>206</v>
      </c>
    </row>
    <row r="144" spans="2:51" s="12" customFormat="1" ht="12">
      <c r="B144" s="149"/>
      <c r="D144" s="150" t="s">
        <v>216</v>
      </c>
      <c r="E144" s="151" t="s">
        <v>19</v>
      </c>
      <c r="F144" s="152" t="s">
        <v>2529</v>
      </c>
      <c r="H144" s="151" t="s">
        <v>19</v>
      </c>
      <c r="I144" s="153"/>
      <c r="L144" s="149"/>
      <c r="M144" s="154"/>
      <c r="T144" s="155"/>
      <c r="AT144" s="151" t="s">
        <v>216</v>
      </c>
      <c r="AU144" s="151" t="s">
        <v>84</v>
      </c>
      <c r="AV144" s="12" t="s">
        <v>82</v>
      </c>
      <c r="AW144" s="12" t="s">
        <v>37</v>
      </c>
      <c r="AX144" s="12" t="s">
        <v>75</v>
      </c>
      <c r="AY144" s="151" t="s">
        <v>206</v>
      </c>
    </row>
    <row r="145" spans="2:51" s="13" customFormat="1" ht="12">
      <c r="B145" s="156"/>
      <c r="D145" s="150" t="s">
        <v>216</v>
      </c>
      <c r="E145" s="157" t="s">
        <v>19</v>
      </c>
      <c r="F145" s="158" t="s">
        <v>2530</v>
      </c>
      <c r="H145" s="159">
        <v>188.972</v>
      </c>
      <c r="I145" s="160"/>
      <c r="L145" s="156"/>
      <c r="M145" s="161"/>
      <c r="T145" s="162"/>
      <c r="AT145" s="157" t="s">
        <v>216</v>
      </c>
      <c r="AU145" s="157" t="s">
        <v>84</v>
      </c>
      <c r="AV145" s="13" t="s">
        <v>84</v>
      </c>
      <c r="AW145" s="13" t="s">
        <v>37</v>
      </c>
      <c r="AX145" s="13" t="s">
        <v>75</v>
      </c>
      <c r="AY145" s="157" t="s">
        <v>206</v>
      </c>
    </row>
    <row r="146" spans="2:51" s="12" customFormat="1" ht="12">
      <c r="B146" s="149"/>
      <c r="D146" s="150" t="s">
        <v>216</v>
      </c>
      <c r="E146" s="151" t="s">
        <v>19</v>
      </c>
      <c r="F146" s="152" t="s">
        <v>2531</v>
      </c>
      <c r="H146" s="151" t="s">
        <v>19</v>
      </c>
      <c r="I146" s="153"/>
      <c r="L146" s="149"/>
      <c r="M146" s="154"/>
      <c r="T146" s="155"/>
      <c r="AT146" s="151" t="s">
        <v>216</v>
      </c>
      <c r="AU146" s="151" t="s">
        <v>84</v>
      </c>
      <c r="AV146" s="12" t="s">
        <v>82</v>
      </c>
      <c r="AW146" s="12" t="s">
        <v>37</v>
      </c>
      <c r="AX146" s="12" t="s">
        <v>75</v>
      </c>
      <c r="AY146" s="151" t="s">
        <v>206</v>
      </c>
    </row>
    <row r="147" spans="2:51" s="13" customFormat="1" ht="12">
      <c r="B147" s="156"/>
      <c r="D147" s="150" t="s">
        <v>216</v>
      </c>
      <c r="E147" s="157" t="s">
        <v>19</v>
      </c>
      <c r="F147" s="158" t="s">
        <v>2532</v>
      </c>
      <c r="H147" s="159">
        <v>21.353</v>
      </c>
      <c r="I147" s="160"/>
      <c r="L147" s="156"/>
      <c r="M147" s="161"/>
      <c r="T147" s="162"/>
      <c r="AT147" s="157" t="s">
        <v>216</v>
      </c>
      <c r="AU147" s="157" t="s">
        <v>84</v>
      </c>
      <c r="AV147" s="13" t="s">
        <v>84</v>
      </c>
      <c r="AW147" s="13" t="s">
        <v>37</v>
      </c>
      <c r="AX147" s="13" t="s">
        <v>75</v>
      </c>
      <c r="AY147" s="157" t="s">
        <v>206</v>
      </c>
    </row>
    <row r="148" spans="2:51" s="14" customFormat="1" ht="12">
      <c r="B148" s="163"/>
      <c r="D148" s="150" t="s">
        <v>216</v>
      </c>
      <c r="E148" s="164" t="s">
        <v>19</v>
      </c>
      <c r="F148" s="165" t="s">
        <v>224</v>
      </c>
      <c r="H148" s="166">
        <v>210.325</v>
      </c>
      <c r="I148" s="167"/>
      <c r="L148" s="163"/>
      <c r="M148" s="168"/>
      <c r="T148" s="169"/>
      <c r="AT148" s="164" t="s">
        <v>216</v>
      </c>
      <c r="AU148" s="164" t="s">
        <v>84</v>
      </c>
      <c r="AV148" s="14" t="s">
        <v>153</v>
      </c>
      <c r="AW148" s="14" t="s">
        <v>37</v>
      </c>
      <c r="AX148" s="14" t="s">
        <v>82</v>
      </c>
      <c r="AY148" s="164" t="s">
        <v>206</v>
      </c>
    </row>
    <row r="149" spans="2:65" s="1" customFormat="1" ht="44.25" customHeight="1">
      <c r="B149" s="33"/>
      <c r="C149" s="132" t="s">
        <v>265</v>
      </c>
      <c r="D149" s="132" t="s">
        <v>208</v>
      </c>
      <c r="E149" s="133" t="s">
        <v>2533</v>
      </c>
      <c r="F149" s="134" t="s">
        <v>2534</v>
      </c>
      <c r="G149" s="135" t="s">
        <v>253</v>
      </c>
      <c r="H149" s="136">
        <v>8.28</v>
      </c>
      <c r="I149" s="137"/>
      <c r="J149" s="138">
        <f>ROUND(I149*H149,2)</f>
        <v>0</v>
      </c>
      <c r="K149" s="134" t="s">
        <v>212</v>
      </c>
      <c r="L149" s="33"/>
      <c r="M149" s="139" t="s">
        <v>19</v>
      </c>
      <c r="N149" s="140" t="s">
        <v>46</v>
      </c>
      <c r="P149" s="141">
        <f>O149*H149</f>
        <v>0</v>
      </c>
      <c r="Q149" s="141">
        <v>0</v>
      </c>
      <c r="R149" s="141">
        <f>Q149*H149</f>
        <v>0</v>
      </c>
      <c r="S149" s="141">
        <v>0</v>
      </c>
      <c r="T149" s="142">
        <f>S149*H149</f>
        <v>0</v>
      </c>
      <c r="AR149" s="143" t="s">
        <v>153</v>
      </c>
      <c r="AT149" s="143" t="s">
        <v>208</v>
      </c>
      <c r="AU149" s="143" t="s">
        <v>84</v>
      </c>
      <c r="AY149" s="18" t="s">
        <v>206</v>
      </c>
      <c r="BE149" s="144">
        <f>IF(N149="základní",J149,0)</f>
        <v>0</v>
      </c>
      <c r="BF149" s="144">
        <f>IF(N149="snížená",J149,0)</f>
        <v>0</v>
      </c>
      <c r="BG149" s="144">
        <f>IF(N149="zákl. přenesená",J149,0)</f>
        <v>0</v>
      </c>
      <c r="BH149" s="144">
        <f>IF(N149="sníž. přenesená",J149,0)</f>
        <v>0</v>
      </c>
      <c r="BI149" s="144">
        <f>IF(N149="nulová",J149,0)</f>
        <v>0</v>
      </c>
      <c r="BJ149" s="18" t="s">
        <v>82</v>
      </c>
      <c r="BK149" s="144">
        <f>ROUND(I149*H149,2)</f>
        <v>0</v>
      </c>
      <c r="BL149" s="18" t="s">
        <v>153</v>
      </c>
      <c r="BM149" s="143" t="s">
        <v>2535</v>
      </c>
    </row>
    <row r="150" spans="2:47" s="1" customFormat="1" ht="12">
      <c r="B150" s="33"/>
      <c r="D150" s="145" t="s">
        <v>214</v>
      </c>
      <c r="F150" s="146" t="s">
        <v>2536</v>
      </c>
      <c r="I150" s="147"/>
      <c r="L150" s="33"/>
      <c r="M150" s="148"/>
      <c r="T150" s="52"/>
      <c r="AT150" s="18" t="s">
        <v>214</v>
      </c>
      <c r="AU150" s="18" t="s">
        <v>84</v>
      </c>
    </row>
    <row r="151" spans="2:51" s="12" customFormat="1" ht="12">
      <c r="B151" s="149"/>
      <c r="D151" s="150" t="s">
        <v>216</v>
      </c>
      <c r="E151" s="151" t="s">
        <v>19</v>
      </c>
      <c r="F151" s="152" t="s">
        <v>2537</v>
      </c>
      <c r="H151" s="151" t="s">
        <v>19</v>
      </c>
      <c r="I151" s="153"/>
      <c r="L151" s="149"/>
      <c r="M151" s="154"/>
      <c r="T151" s="155"/>
      <c r="AT151" s="151" t="s">
        <v>216</v>
      </c>
      <c r="AU151" s="151" t="s">
        <v>84</v>
      </c>
      <c r="AV151" s="12" t="s">
        <v>82</v>
      </c>
      <c r="AW151" s="12" t="s">
        <v>37</v>
      </c>
      <c r="AX151" s="12" t="s">
        <v>75</v>
      </c>
      <c r="AY151" s="151" t="s">
        <v>206</v>
      </c>
    </row>
    <row r="152" spans="2:51" s="13" customFormat="1" ht="12">
      <c r="B152" s="156"/>
      <c r="D152" s="150" t="s">
        <v>216</v>
      </c>
      <c r="E152" s="157" t="s">
        <v>19</v>
      </c>
      <c r="F152" s="158" t="s">
        <v>2538</v>
      </c>
      <c r="H152" s="159">
        <v>4.5</v>
      </c>
      <c r="I152" s="160"/>
      <c r="L152" s="156"/>
      <c r="M152" s="161"/>
      <c r="T152" s="162"/>
      <c r="AT152" s="157" t="s">
        <v>216</v>
      </c>
      <c r="AU152" s="157" t="s">
        <v>84</v>
      </c>
      <c r="AV152" s="13" t="s">
        <v>84</v>
      </c>
      <c r="AW152" s="13" t="s">
        <v>37</v>
      </c>
      <c r="AX152" s="13" t="s">
        <v>75</v>
      </c>
      <c r="AY152" s="157" t="s">
        <v>206</v>
      </c>
    </row>
    <row r="153" spans="2:51" s="13" customFormat="1" ht="12">
      <c r="B153" s="156"/>
      <c r="D153" s="150" t="s">
        <v>216</v>
      </c>
      <c r="E153" s="157" t="s">
        <v>19</v>
      </c>
      <c r="F153" s="158" t="s">
        <v>2539</v>
      </c>
      <c r="H153" s="159">
        <v>2.7</v>
      </c>
      <c r="I153" s="160"/>
      <c r="L153" s="156"/>
      <c r="M153" s="161"/>
      <c r="T153" s="162"/>
      <c r="AT153" s="157" t="s">
        <v>216</v>
      </c>
      <c r="AU153" s="157" t="s">
        <v>84</v>
      </c>
      <c r="AV153" s="13" t="s">
        <v>84</v>
      </c>
      <c r="AW153" s="13" t="s">
        <v>37</v>
      </c>
      <c r="AX153" s="13" t="s">
        <v>75</v>
      </c>
      <c r="AY153" s="157" t="s">
        <v>206</v>
      </c>
    </row>
    <row r="154" spans="2:51" s="13" customFormat="1" ht="12">
      <c r="B154" s="156"/>
      <c r="D154" s="150" t="s">
        <v>216</v>
      </c>
      <c r="E154" s="157" t="s">
        <v>19</v>
      </c>
      <c r="F154" s="158" t="s">
        <v>2540</v>
      </c>
      <c r="H154" s="159">
        <v>1.08</v>
      </c>
      <c r="I154" s="160"/>
      <c r="L154" s="156"/>
      <c r="M154" s="161"/>
      <c r="T154" s="162"/>
      <c r="AT154" s="157" t="s">
        <v>216</v>
      </c>
      <c r="AU154" s="157" t="s">
        <v>84</v>
      </c>
      <c r="AV154" s="13" t="s">
        <v>84</v>
      </c>
      <c r="AW154" s="13" t="s">
        <v>37</v>
      </c>
      <c r="AX154" s="13" t="s">
        <v>75</v>
      </c>
      <c r="AY154" s="157" t="s">
        <v>206</v>
      </c>
    </row>
    <row r="155" spans="2:51" s="14" customFormat="1" ht="12">
      <c r="B155" s="163"/>
      <c r="D155" s="150" t="s">
        <v>216</v>
      </c>
      <c r="E155" s="164" t="s">
        <v>19</v>
      </c>
      <c r="F155" s="165" t="s">
        <v>224</v>
      </c>
      <c r="H155" s="166">
        <v>8.280000000000001</v>
      </c>
      <c r="I155" s="167"/>
      <c r="L155" s="163"/>
      <c r="M155" s="168"/>
      <c r="T155" s="169"/>
      <c r="AT155" s="164" t="s">
        <v>216</v>
      </c>
      <c r="AU155" s="164" t="s">
        <v>84</v>
      </c>
      <c r="AV155" s="14" t="s">
        <v>153</v>
      </c>
      <c r="AW155" s="14" t="s">
        <v>37</v>
      </c>
      <c r="AX155" s="14" t="s">
        <v>82</v>
      </c>
      <c r="AY155" s="164" t="s">
        <v>206</v>
      </c>
    </row>
    <row r="156" spans="2:65" s="1" customFormat="1" ht="33" customHeight="1">
      <c r="B156" s="33"/>
      <c r="C156" s="132" t="s">
        <v>271</v>
      </c>
      <c r="D156" s="132" t="s">
        <v>208</v>
      </c>
      <c r="E156" s="133" t="s">
        <v>2541</v>
      </c>
      <c r="F156" s="134" t="s">
        <v>2542</v>
      </c>
      <c r="G156" s="135" t="s">
        <v>253</v>
      </c>
      <c r="H156" s="136">
        <v>19.18</v>
      </c>
      <c r="I156" s="137"/>
      <c r="J156" s="138">
        <f>ROUND(I156*H156,2)</f>
        <v>0</v>
      </c>
      <c r="K156" s="134" t="s">
        <v>212</v>
      </c>
      <c r="L156" s="33"/>
      <c r="M156" s="139" t="s">
        <v>19</v>
      </c>
      <c r="N156" s="140" t="s">
        <v>46</v>
      </c>
      <c r="P156" s="141">
        <f>O156*H156</f>
        <v>0</v>
      </c>
      <c r="Q156" s="141">
        <v>0.00045732</v>
      </c>
      <c r="R156" s="141">
        <f>Q156*H156</f>
        <v>0.0087713976</v>
      </c>
      <c r="S156" s="141">
        <v>0</v>
      </c>
      <c r="T156" s="142">
        <f>S156*H156</f>
        <v>0</v>
      </c>
      <c r="AR156" s="143" t="s">
        <v>153</v>
      </c>
      <c r="AT156" s="143" t="s">
        <v>208</v>
      </c>
      <c r="AU156" s="143" t="s">
        <v>84</v>
      </c>
      <c r="AY156" s="18" t="s">
        <v>206</v>
      </c>
      <c r="BE156" s="144">
        <f>IF(N156="základní",J156,0)</f>
        <v>0</v>
      </c>
      <c r="BF156" s="144">
        <f>IF(N156="snížená",J156,0)</f>
        <v>0</v>
      </c>
      <c r="BG156" s="144">
        <f>IF(N156="zákl. přenesená",J156,0)</f>
        <v>0</v>
      </c>
      <c r="BH156" s="144">
        <f>IF(N156="sníž. přenesená",J156,0)</f>
        <v>0</v>
      </c>
      <c r="BI156" s="144">
        <f>IF(N156="nulová",J156,0)</f>
        <v>0</v>
      </c>
      <c r="BJ156" s="18" t="s">
        <v>82</v>
      </c>
      <c r="BK156" s="144">
        <f>ROUND(I156*H156,2)</f>
        <v>0</v>
      </c>
      <c r="BL156" s="18" t="s">
        <v>153</v>
      </c>
      <c r="BM156" s="143" t="s">
        <v>2543</v>
      </c>
    </row>
    <row r="157" spans="2:47" s="1" customFormat="1" ht="12">
      <c r="B157" s="33"/>
      <c r="D157" s="145" t="s">
        <v>214</v>
      </c>
      <c r="F157" s="146" t="s">
        <v>2544</v>
      </c>
      <c r="I157" s="147"/>
      <c r="L157" s="33"/>
      <c r="M157" s="148"/>
      <c r="T157" s="52"/>
      <c r="AT157" s="18" t="s">
        <v>214</v>
      </c>
      <c r="AU157" s="18" t="s">
        <v>84</v>
      </c>
    </row>
    <row r="158" spans="2:51" s="12" customFormat="1" ht="12">
      <c r="B158" s="149"/>
      <c r="D158" s="150" t="s">
        <v>216</v>
      </c>
      <c r="E158" s="151" t="s">
        <v>19</v>
      </c>
      <c r="F158" s="152" t="s">
        <v>241</v>
      </c>
      <c r="H158" s="151" t="s">
        <v>19</v>
      </c>
      <c r="I158" s="153"/>
      <c r="L158" s="149"/>
      <c r="M158" s="154"/>
      <c r="T158" s="155"/>
      <c r="AT158" s="151" t="s">
        <v>216</v>
      </c>
      <c r="AU158" s="151" t="s">
        <v>84</v>
      </c>
      <c r="AV158" s="12" t="s">
        <v>82</v>
      </c>
      <c r="AW158" s="12" t="s">
        <v>37</v>
      </c>
      <c r="AX158" s="12" t="s">
        <v>75</v>
      </c>
      <c r="AY158" s="151" t="s">
        <v>206</v>
      </c>
    </row>
    <row r="159" spans="2:51" s="12" customFormat="1" ht="12">
      <c r="B159" s="149"/>
      <c r="D159" s="150" t="s">
        <v>216</v>
      </c>
      <c r="E159" s="151" t="s">
        <v>19</v>
      </c>
      <c r="F159" s="152" t="s">
        <v>2523</v>
      </c>
      <c r="H159" s="151" t="s">
        <v>19</v>
      </c>
      <c r="I159" s="153"/>
      <c r="L159" s="149"/>
      <c r="M159" s="154"/>
      <c r="T159" s="155"/>
      <c r="AT159" s="151" t="s">
        <v>216</v>
      </c>
      <c r="AU159" s="151" t="s">
        <v>84</v>
      </c>
      <c r="AV159" s="12" t="s">
        <v>82</v>
      </c>
      <c r="AW159" s="12" t="s">
        <v>37</v>
      </c>
      <c r="AX159" s="12" t="s">
        <v>75</v>
      </c>
      <c r="AY159" s="151" t="s">
        <v>206</v>
      </c>
    </row>
    <row r="160" spans="2:51" s="13" customFormat="1" ht="12">
      <c r="B160" s="156"/>
      <c r="D160" s="150" t="s">
        <v>216</v>
      </c>
      <c r="E160" s="157" t="s">
        <v>19</v>
      </c>
      <c r="F160" s="158" t="s">
        <v>2524</v>
      </c>
      <c r="H160" s="159">
        <v>19.18</v>
      </c>
      <c r="I160" s="160"/>
      <c r="L160" s="156"/>
      <c r="M160" s="161"/>
      <c r="T160" s="162"/>
      <c r="AT160" s="157" t="s">
        <v>216</v>
      </c>
      <c r="AU160" s="157" t="s">
        <v>84</v>
      </c>
      <c r="AV160" s="13" t="s">
        <v>84</v>
      </c>
      <c r="AW160" s="13" t="s">
        <v>37</v>
      </c>
      <c r="AX160" s="13" t="s">
        <v>75</v>
      </c>
      <c r="AY160" s="157" t="s">
        <v>206</v>
      </c>
    </row>
    <row r="161" spans="2:51" s="14" customFormat="1" ht="12">
      <c r="B161" s="163"/>
      <c r="D161" s="150" t="s">
        <v>216</v>
      </c>
      <c r="E161" s="164" t="s">
        <v>19</v>
      </c>
      <c r="F161" s="165" t="s">
        <v>224</v>
      </c>
      <c r="H161" s="166">
        <v>19.18</v>
      </c>
      <c r="I161" s="167"/>
      <c r="L161" s="163"/>
      <c r="M161" s="168"/>
      <c r="T161" s="169"/>
      <c r="AT161" s="164" t="s">
        <v>216</v>
      </c>
      <c r="AU161" s="164" t="s">
        <v>84</v>
      </c>
      <c r="AV161" s="14" t="s">
        <v>153</v>
      </c>
      <c r="AW161" s="14" t="s">
        <v>37</v>
      </c>
      <c r="AX161" s="14" t="s">
        <v>82</v>
      </c>
      <c r="AY161" s="164" t="s">
        <v>206</v>
      </c>
    </row>
    <row r="162" spans="2:65" s="1" customFormat="1" ht="37.9" customHeight="1">
      <c r="B162" s="33"/>
      <c r="C162" s="132" t="s">
        <v>225</v>
      </c>
      <c r="D162" s="132" t="s">
        <v>208</v>
      </c>
      <c r="E162" s="133" t="s">
        <v>2545</v>
      </c>
      <c r="F162" s="134" t="s">
        <v>2546</v>
      </c>
      <c r="G162" s="135" t="s">
        <v>253</v>
      </c>
      <c r="H162" s="136">
        <v>19.18</v>
      </c>
      <c r="I162" s="137"/>
      <c r="J162" s="138">
        <f>ROUND(I162*H162,2)</f>
        <v>0</v>
      </c>
      <c r="K162" s="134" t="s">
        <v>212</v>
      </c>
      <c r="L162" s="33"/>
      <c r="M162" s="139" t="s">
        <v>19</v>
      </c>
      <c r="N162" s="140" t="s">
        <v>46</v>
      </c>
      <c r="P162" s="141">
        <f>O162*H162</f>
        <v>0</v>
      </c>
      <c r="Q162" s="141">
        <v>0</v>
      </c>
      <c r="R162" s="141">
        <f>Q162*H162</f>
        <v>0</v>
      </c>
      <c r="S162" s="141">
        <v>0</v>
      </c>
      <c r="T162" s="142">
        <f>S162*H162</f>
        <v>0</v>
      </c>
      <c r="AR162" s="143" t="s">
        <v>153</v>
      </c>
      <c r="AT162" s="143" t="s">
        <v>208</v>
      </c>
      <c r="AU162" s="143" t="s">
        <v>84</v>
      </c>
      <c r="AY162" s="18" t="s">
        <v>206</v>
      </c>
      <c r="BE162" s="144">
        <f>IF(N162="základní",J162,0)</f>
        <v>0</v>
      </c>
      <c r="BF162" s="144">
        <f>IF(N162="snížená",J162,0)</f>
        <v>0</v>
      </c>
      <c r="BG162" s="144">
        <f>IF(N162="zákl. přenesená",J162,0)</f>
        <v>0</v>
      </c>
      <c r="BH162" s="144">
        <f>IF(N162="sníž. přenesená",J162,0)</f>
        <v>0</v>
      </c>
      <c r="BI162" s="144">
        <f>IF(N162="nulová",J162,0)</f>
        <v>0</v>
      </c>
      <c r="BJ162" s="18" t="s">
        <v>82</v>
      </c>
      <c r="BK162" s="144">
        <f>ROUND(I162*H162,2)</f>
        <v>0</v>
      </c>
      <c r="BL162" s="18" t="s">
        <v>153</v>
      </c>
      <c r="BM162" s="143" t="s">
        <v>2547</v>
      </c>
    </row>
    <row r="163" spans="2:47" s="1" customFormat="1" ht="12">
      <c r="B163" s="33"/>
      <c r="D163" s="145" t="s">
        <v>214</v>
      </c>
      <c r="F163" s="146" t="s">
        <v>2548</v>
      </c>
      <c r="I163" s="147"/>
      <c r="L163" s="33"/>
      <c r="M163" s="148"/>
      <c r="T163" s="52"/>
      <c r="AT163" s="18" t="s">
        <v>214</v>
      </c>
      <c r="AU163" s="18" t="s">
        <v>84</v>
      </c>
    </row>
    <row r="164" spans="2:51" s="12" customFormat="1" ht="12">
      <c r="B164" s="149"/>
      <c r="D164" s="150" t="s">
        <v>216</v>
      </c>
      <c r="E164" s="151" t="s">
        <v>19</v>
      </c>
      <c r="F164" s="152" t="s">
        <v>241</v>
      </c>
      <c r="H164" s="151" t="s">
        <v>19</v>
      </c>
      <c r="I164" s="153"/>
      <c r="L164" s="149"/>
      <c r="M164" s="154"/>
      <c r="T164" s="155"/>
      <c r="AT164" s="151" t="s">
        <v>216</v>
      </c>
      <c r="AU164" s="151" t="s">
        <v>84</v>
      </c>
      <c r="AV164" s="12" t="s">
        <v>82</v>
      </c>
      <c r="AW164" s="12" t="s">
        <v>37</v>
      </c>
      <c r="AX164" s="12" t="s">
        <v>75</v>
      </c>
      <c r="AY164" s="151" t="s">
        <v>206</v>
      </c>
    </row>
    <row r="165" spans="2:51" s="12" customFormat="1" ht="12">
      <c r="B165" s="149"/>
      <c r="D165" s="150" t="s">
        <v>216</v>
      </c>
      <c r="E165" s="151" t="s">
        <v>19</v>
      </c>
      <c r="F165" s="152" t="s">
        <v>2523</v>
      </c>
      <c r="H165" s="151" t="s">
        <v>19</v>
      </c>
      <c r="I165" s="153"/>
      <c r="L165" s="149"/>
      <c r="M165" s="154"/>
      <c r="T165" s="155"/>
      <c r="AT165" s="151" t="s">
        <v>216</v>
      </c>
      <c r="AU165" s="151" t="s">
        <v>84</v>
      </c>
      <c r="AV165" s="12" t="s">
        <v>82</v>
      </c>
      <c r="AW165" s="12" t="s">
        <v>37</v>
      </c>
      <c r="AX165" s="12" t="s">
        <v>75</v>
      </c>
      <c r="AY165" s="151" t="s">
        <v>206</v>
      </c>
    </row>
    <row r="166" spans="2:51" s="13" customFormat="1" ht="12">
      <c r="B166" s="156"/>
      <c r="D166" s="150" t="s">
        <v>216</v>
      </c>
      <c r="E166" s="157" t="s">
        <v>19</v>
      </c>
      <c r="F166" s="158" t="s">
        <v>2524</v>
      </c>
      <c r="H166" s="159">
        <v>19.18</v>
      </c>
      <c r="I166" s="160"/>
      <c r="L166" s="156"/>
      <c r="M166" s="161"/>
      <c r="T166" s="162"/>
      <c r="AT166" s="157" t="s">
        <v>216</v>
      </c>
      <c r="AU166" s="157" t="s">
        <v>84</v>
      </c>
      <c r="AV166" s="13" t="s">
        <v>84</v>
      </c>
      <c r="AW166" s="13" t="s">
        <v>37</v>
      </c>
      <c r="AX166" s="13" t="s">
        <v>75</v>
      </c>
      <c r="AY166" s="157" t="s">
        <v>206</v>
      </c>
    </row>
    <row r="167" spans="2:51" s="14" customFormat="1" ht="12">
      <c r="B167" s="163"/>
      <c r="D167" s="150" t="s">
        <v>216</v>
      </c>
      <c r="E167" s="164" t="s">
        <v>19</v>
      </c>
      <c r="F167" s="165" t="s">
        <v>224</v>
      </c>
      <c r="H167" s="166">
        <v>19.18</v>
      </c>
      <c r="I167" s="167"/>
      <c r="L167" s="163"/>
      <c r="M167" s="168"/>
      <c r="T167" s="169"/>
      <c r="AT167" s="164" t="s">
        <v>216</v>
      </c>
      <c r="AU167" s="164" t="s">
        <v>84</v>
      </c>
      <c r="AV167" s="14" t="s">
        <v>153</v>
      </c>
      <c r="AW167" s="14" t="s">
        <v>37</v>
      </c>
      <c r="AX167" s="14" t="s">
        <v>82</v>
      </c>
      <c r="AY167" s="164" t="s">
        <v>206</v>
      </c>
    </row>
    <row r="168" spans="2:65" s="1" customFormat="1" ht="37.9" customHeight="1">
      <c r="B168" s="33"/>
      <c r="C168" s="132" t="s">
        <v>287</v>
      </c>
      <c r="D168" s="132" t="s">
        <v>208</v>
      </c>
      <c r="E168" s="133" t="s">
        <v>2549</v>
      </c>
      <c r="F168" s="134" t="s">
        <v>2550</v>
      </c>
      <c r="G168" s="135" t="s">
        <v>238</v>
      </c>
      <c r="H168" s="136">
        <v>23.66</v>
      </c>
      <c r="I168" s="137"/>
      <c r="J168" s="138">
        <f>ROUND(I168*H168,2)</f>
        <v>0</v>
      </c>
      <c r="K168" s="134" t="s">
        <v>212</v>
      </c>
      <c r="L168" s="33"/>
      <c r="M168" s="139" t="s">
        <v>19</v>
      </c>
      <c r="N168" s="140" t="s">
        <v>46</v>
      </c>
      <c r="P168" s="141">
        <f>O168*H168</f>
        <v>0</v>
      </c>
      <c r="Q168" s="141">
        <v>0.002265</v>
      </c>
      <c r="R168" s="141">
        <f>Q168*H168</f>
        <v>0.0535899</v>
      </c>
      <c r="S168" s="141">
        <v>0</v>
      </c>
      <c r="T168" s="142">
        <f>S168*H168</f>
        <v>0</v>
      </c>
      <c r="AR168" s="143" t="s">
        <v>153</v>
      </c>
      <c r="AT168" s="143" t="s">
        <v>208</v>
      </c>
      <c r="AU168" s="143" t="s">
        <v>84</v>
      </c>
      <c r="AY168" s="18" t="s">
        <v>206</v>
      </c>
      <c r="BE168" s="144">
        <f>IF(N168="základní",J168,0)</f>
        <v>0</v>
      </c>
      <c r="BF168" s="144">
        <f>IF(N168="snížená",J168,0)</f>
        <v>0</v>
      </c>
      <c r="BG168" s="144">
        <f>IF(N168="zákl. přenesená",J168,0)</f>
        <v>0</v>
      </c>
      <c r="BH168" s="144">
        <f>IF(N168="sníž. přenesená",J168,0)</f>
        <v>0</v>
      </c>
      <c r="BI168" s="144">
        <f>IF(N168="nulová",J168,0)</f>
        <v>0</v>
      </c>
      <c r="BJ168" s="18" t="s">
        <v>82</v>
      </c>
      <c r="BK168" s="144">
        <f>ROUND(I168*H168,2)</f>
        <v>0</v>
      </c>
      <c r="BL168" s="18" t="s">
        <v>153</v>
      </c>
      <c r="BM168" s="143" t="s">
        <v>2551</v>
      </c>
    </row>
    <row r="169" spans="2:47" s="1" customFormat="1" ht="12">
      <c r="B169" s="33"/>
      <c r="D169" s="145" t="s">
        <v>214</v>
      </c>
      <c r="F169" s="146" t="s">
        <v>2552</v>
      </c>
      <c r="I169" s="147"/>
      <c r="L169" s="33"/>
      <c r="M169" s="148"/>
      <c r="T169" s="52"/>
      <c r="AT169" s="18" t="s">
        <v>214</v>
      </c>
      <c r="AU169" s="18" t="s">
        <v>84</v>
      </c>
    </row>
    <row r="170" spans="2:51" s="12" customFormat="1" ht="12">
      <c r="B170" s="149"/>
      <c r="D170" s="150" t="s">
        <v>216</v>
      </c>
      <c r="E170" s="151" t="s">
        <v>19</v>
      </c>
      <c r="F170" s="152" t="s">
        <v>241</v>
      </c>
      <c r="H170" s="151" t="s">
        <v>19</v>
      </c>
      <c r="I170" s="153"/>
      <c r="L170" s="149"/>
      <c r="M170" s="154"/>
      <c r="T170" s="155"/>
      <c r="AT170" s="151" t="s">
        <v>216</v>
      </c>
      <c r="AU170" s="151" t="s">
        <v>84</v>
      </c>
      <c r="AV170" s="12" t="s">
        <v>82</v>
      </c>
      <c r="AW170" s="12" t="s">
        <v>37</v>
      </c>
      <c r="AX170" s="12" t="s">
        <v>75</v>
      </c>
      <c r="AY170" s="151" t="s">
        <v>206</v>
      </c>
    </row>
    <row r="171" spans="2:51" s="12" customFormat="1" ht="12">
      <c r="B171" s="149"/>
      <c r="D171" s="150" t="s">
        <v>216</v>
      </c>
      <c r="E171" s="151" t="s">
        <v>19</v>
      </c>
      <c r="F171" s="152" t="s">
        <v>2523</v>
      </c>
      <c r="H171" s="151" t="s">
        <v>19</v>
      </c>
      <c r="I171" s="153"/>
      <c r="L171" s="149"/>
      <c r="M171" s="154"/>
      <c r="T171" s="155"/>
      <c r="AT171" s="151" t="s">
        <v>216</v>
      </c>
      <c r="AU171" s="151" t="s">
        <v>84</v>
      </c>
      <c r="AV171" s="12" t="s">
        <v>82</v>
      </c>
      <c r="AW171" s="12" t="s">
        <v>37</v>
      </c>
      <c r="AX171" s="12" t="s">
        <v>75</v>
      </c>
      <c r="AY171" s="151" t="s">
        <v>206</v>
      </c>
    </row>
    <row r="172" spans="2:51" s="13" customFormat="1" ht="12">
      <c r="B172" s="156"/>
      <c r="D172" s="150" t="s">
        <v>216</v>
      </c>
      <c r="E172" s="157" t="s">
        <v>19</v>
      </c>
      <c r="F172" s="158" t="s">
        <v>2553</v>
      </c>
      <c r="H172" s="159">
        <v>23.66</v>
      </c>
      <c r="I172" s="160"/>
      <c r="L172" s="156"/>
      <c r="M172" s="161"/>
      <c r="T172" s="162"/>
      <c r="AT172" s="157" t="s">
        <v>216</v>
      </c>
      <c r="AU172" s="157" t="s">
        <v>84</v>
      </c>
      <c r="AV172" s="13" t="s">
        <v>84</v>
      </c>
      <c r="AW172" s="13" t="s">
        <v>37</v>
      </c>
      <c r="AX172" s="13" t="s">
        <v>75</v>
      </c>
      <c r="AY172" s="157" t="s">
        <v>206</v>
      </c>
    </row>
    <row r="173" spans="2:51" s="14" customFormat="1" ht="12">
      <c r="B173" s="163"/>
      <c r="D173" s="150" t="s">
        <v>216</v>
      </c>
      <c r="E173" s="164" t="s">
        <v>19</v>
      </c>
      <c r="F173" s="165" t="s">
        <v>224</v>
      </c>
      <c r="H173" s="166">
        <v>23.66</v>
      </c>
      <c r="I173" s="167"/>
      <c r="L173" s="163"/>
      <c r="M173" s="168"/>
      <c r="T173" s="169"/>
      <c r="AT173" s="164" t="s">
        <v>216</v>
      </c>
      <c r="AU173" s="164" t="s">
        <v>84</v>
      </c>
      <c r="AV173" s="14" t="s">
        <v>153</v>
      </c>
      <c r="AW173" s="14" t="s">
        <v>37</v>
      </c>
      <c r="AX173" s="14" t="s">
        <v>82</v>
      </c>
      <c r="AY173" s="164" t="s">
        <v>206</v>
      </c>
    </row>
    <row r="174" spans="2:65" s="1" customFormat="1" ht="55.5" customHeight="1">
      <c r="B174" s="33"/>
      <c r="C174" s="132" t="s">
        <v>295</v>
      </c>
      <c r="D174" s="132" t="s">
        <v>208</v>
      </c>
      <c r="E174" s="133" t="s">
        <v>2554</v>
      </c>
      <c r="F174" s="134" t="s">
        <v>2555</v>
      </c>
      <c r="G174" s="135" t="s">
        <v>238</v>
      </c>
      <c r="H174" s="136">
        <v>23.66</v>
      </c>
      <c r="I174" s="137"/>
      <c r="J174" s="138">
        <f>ROUND(I174*H174,2)</f>
        <v>0</v>
      </c>
      <c r="K174" s="134" t="s">
        <v>212</v>
      </c>
      <c r="L174" s="33"/>
      <c r="M174" s="139" t="s">
        <v>19</v>
      </c>
      <c r="N174" s="140" t="s">
        <v>46</v>
      </c>
      <c r="P174" s="141">
        <f>O174*H174</f>
        <v>0</v>
      </c>
      <c r="Q174" s="141">
        <v>0</v>
      </c>
      <c r="R174" s="141">
        <f>Q174*H174</f>
        <v>0</v>
      </c>
      <c r="S174" s="141">
        <v>0</v>
      </c>
      <c r="T174" s="142">
        <f>S174*H174</f>
        <v>0</v>
      </c>
      <c r="AR174" s="143" t="s">
        <v>153</v>
      </c>
      <c r="AT174" s="143" t="s">
        <v>208</v>
      </c>
      <c r="AU174" s="143" t="s">
        <v>84</v>
      </c>
      <c r="AY174" s="18" t="s">
        <v>206</v>
      </c>
      <c r="BE174" s="144">
        <f>IF(N174="základní",J174,0)</f>
        <v>0</v>
      </c>
      <c r="BF174" s="144">
        <f>IF(N174="snížená",J174,0)</f>
        <v>0</v>
      </c>
      <c r="BG174" s="144">
        <f>IF(N174="zákl. přenesená",J174,0)</f>
        <v>0</v>
      </c>
      <c r="BH174" s="144">
        <f>IF(N174="sníž. přenesená",J174,0)</f>
        <v>0</v>
      </c>
      <c r="BI174" s="144">
        <f>IF(N174="nulová",J174,0)</f>
        <v>0</v>
      </c>
      <c r="BJ174" s="18" t="s">
        <v>82</v>
      </c>
      <c r="BK174" s="144">
        <f>ROUND(I174*H174,2)</f>
        <v>0</v>
      </c>
      <c r="BL174" s="18" t="s">
        <v>153</v>
      </c>
      <c r="BM174" s="143" t="s">
        <v>2556</v>
      </c>
    </row>
    <row r="175" spans="2:47" s="1" customFormat="1" ht="12">
      <c r="B175" s="33"/>
      <c r="D175" s="145" t="s">
        <v>214</v>
      </c>
      <c r="F175" s="146" t="s">
        <v>2557</v>
      </c>
      <c r="I175" s="147"/>
      <c r="L175" s="33"/>
      <c r="M175" s="148"/>
      <c r="T175" s="52"/>
      <c r="AT175" s="18" t="s">
        <v>214</v>
      </c>
      <c r="AU175" s="18" t="s">
        <v>84</v>
      </c>
    </row>
    <row r="176" spans="2:51" s="12" customFormat="1" ht="12">
      <c r="B176" s="149"/>
      <c r="D176" s="150" t="s">
        <v>216</v>
      </c>
      <c r="E176" s="151" t="s">
        <v>19</v>
      </c>
      <c r="F176" s="152" t="s">
        <v>241</v>
      </c>
      <c r="H176" s="151" t="s">
        <v>19</v>
      </c>
      <c r="I176" s="153"/>
      <c r="L176" s="149"/>
      <c r="M176" s="154"/>
      <c r="T176" s="155"/>
      <c r="AT176" s="151" t="s">
        <v>216</v>
      </c>
      <c r="AU176" s="151" t="s">
        <v>84</v>
      </c>
      <c r="AV176" s="12" t="s">
        <v>82</v>
      </c>
      <c r="AW176" s="12" t="s">
        <v>37</v>
      </c>
      <c r="AX176" s="12" t="s">
        <v>75</v>
      </c>
      <c r="AY176" s="151" t="s">
        <v>206</v>
      </c>
    </row>
    <row r="177" spans="2:51" s="12" customFormat="1" ht="12">
      <c r="B177" s="149"/>
      <c r="D177" s="150" t="s">
        <v>216</v>
      </c>
      <c r="E177" s="151" t="s">
        <v>19</v>
      </c>
      <c r="F177" s="152" t="s">
        <v>2523</v>
      </c>
      <c r="H177" s="151" t="s">
        <v>19</v>
      </c>
      <c r="I177" s="153"/>
      <c r="L177" s="149"/>
      <c r="M177" s="154"/>
      <c r="T177" s="155"/>
      <c r="AT177" s="151" t="s">
        <v>216</v>
      </c>
      <c r="AU177" s="151" t="s">
        <v>84</v>
      </c>
      <c r="AV177" s="12" t="s">
        <v>82</v>
      </c>
      <c r="AW177" s="12" t="s">
        <v>37</v>
      </c>
      <c r="AX177" s="12" t="s">
        <v>75</v>
      </c>
      <c r="AY177" s="151" t="s">
        <v>206</v>
      </c>
    </row>
    <row r="178" spans="2:51" s="13" customFormat="1" ht="12">
      <c r="B178" s="156"/>
      <c r="D178" s="150" t="s">
        <v>216</v>
      </c>
      <c r="E178" s="157" t="s">
        <v>19</v>
      </c>
      <c r="F178" s="158" t="s">
        <v>2553</v>
      </c>
      <c r="H178" s="159">
        <v>23.66</v>
      </c>
      <c r="I178" s="160"/>
      <c r="L178" s="156"/>
      <c r="M178" s="161"/>
      <c r="T178" s="162"/>
      <c r="AT178" s="157" t="s">
        <v>216</v>
      </c>
      <c r="AU178" s="157" t="s">
        <v>84</v>
      </c>
      <c r="AV178" s="13" t="s">
        <v>84</v>
      </c>
      <c r="AW178" s="13" t="s">
        <v>37</v>
      </c>
      <c r="AX178" s="13" t="s">
        <v>75</v>
      </c>
      <c r="AY178" s="157" t="s">
        <v>206</v>
      </c>
    </row>
    <row r="179" spans="2:51" s="14" customFormat="1" ht="12">
      <c r="B179" s="163"/>
      <c r="D179" s="150" t="s">
        <v>216</v>
      </c>
      <c r="E179" s="164" t="s">
        <v>19</v>
      </c>
      <c r="F179" s="165" t="s">
        <v>224</v>
      </c>
      <c r="H179" s="166">
        <v>23.66</v>
      </c>
      <c r="I179" s="167"/>
      <c r="L179" s="163"/>
      <c r="M179" s="168"/>
      <c r="T179" s="169"/>
      <c r="AT179" s="164" t="s">
        <v>216</v>
      </c>
      <c r="AU179" s="164" t="s">
        <v>84</v>
      </c>
      <c r="AV179" s="14" t="s">
        <v>153</v>
      </c>
      <c r="AW179" s="14" t="s">
        <v>37</v>
      </c>
      <c r="AX179" s="14" t="s">
        <v>82</v>
      </c>
      <c r="AY179" s="164" t="s">
        <v>206</v>
      </c>
    </row>
    <row r="180" spans="2:65" s="1" customFormat="1" ht="55.5" customHeight="1">
      <c r="B180" s="33"/>
      <c r="C180" s="132" t="s">
        <v>307</v>
      </c>
      <c r="D180" s="132" t="s">
        <v>208</v>
      </c>
      <c r="E180" s="133" t="s">
        <v>2558</v>
      </c>
      <c r="F180" s="134" t="s">
        <v>2559</v>
      </c>
      <c r="G180" s="135" t="s">
        <v>253</v>
      </c>
      <c r="H180" s="136">
        <v>27.46</v>
      </c>
      <c r="I180" s="137"/>
      <c r="J180" s="138">
        <f>ROUND(I180*H180,2)</f>
        <v>0</v>
      </c>
      <c r="K180" s="134" t="s">
        <v>212</v>
      </c>
      <c r="L180" s="33"/>
      <c r="M180" s="139" t="s">
        <v>19</v>
      </c>
      <c r="N180" s="140" t="s">
        <v>46</v>
      </c>
      <c r="P180" s="141">
        <f>O180*H180</f>
        <v>0</v>
      </c>
      <c r="Q180" s="141">
        <v>0</v>
      </c>
      <c r="R180" s="141">
        <f>Q180*H180</f>
        <v>0</v>
      </c>
      <c r="S180" s="141">
        <v>0</v>
      </c>
      <c r="T180" s="142">
        <f>S180*H180</f>
        <v>0</v>
      </c>
      <c r="AR180" s="143" t="s">
        <v>153</v>
      </c>
      <c r="AT180" s="143" t="s">
        <v>208</v>
      </c>
      <c r="AU180" s="143" t="s">
        <v>84</v>
      </c>
      <c r="AY180" s="18" t="s">
        <v>206</v>
      </c>
      <c r="BE180" s="144">
        <f>IF(N180="základní",J180,0)</f>
        <v>0</v>
      </c>
      <c r="BF180" s="144">
        <f>IF(N180="snížená",J180,0)</f>
        <v>0</v>
      </c>
      <c r="BG180" s="144">
        <f>IF(N180="zákl. přenesená",J180,0)</f>
        <v>0</v>
      </c>
      <c r="BH180" s="144">
        <f>IF(N180="sníž. přenesená",J180,0)</f>
        <v>0</v>
      </c>
      <c r="BI180" s="144">
        <f>IF(N180="nulová",J180,0)</f>
        <v>0</v>
      </c>
      <c r="BJ180" s="18" t="s">
        <v>82</v>
      </c>
      <c r="BK180" s="144">
        <f>ROUND(I180*H180,2)</f>
        <v>0</v>
      </c>
      <c r="BL180" s="18" t="s">
        <v>153</v>
      </c>
      <c r="BM180" s="143" t="s">
        <v>2560</v>
      </c>
    </row>
    <row r="181" spans="2:47" s="1" customFormat="1" ht="12">
      <c r="B181" s="33"/>
      <c r="D181" s="145" t="s">
        <v>214</v>
      </c>
      <c r="F181" s="146" t="s">
        <v>2561</v>
      </c>
      <c r="I181" s="147"/>
      <c r="L181" s="33"/>
      <c r="M181" s="148"/>
      <c r="T181" s="52"/>
      <c r="AT181" s="18" t="s">
        <v>214</v>
      </c>
      <c r="AU181" s="18" t="s">
        <v>84</v>
      </c>
    </row>
    <row r="182" spans="2:51" s="12" customFormat="1" ht="12">
      <c r="B182" s="149"/>
      <c r="D182" s="150" t="s">
        <v>216</v>
      </c>
      <c r="E182" s="151" t="s">
        <v>19</v>
      </c>
      <c r="F182" s="152" t="s">
        <v>241</v>
      </c>
      <c r="H182" s="151" t="s">
        <v>19</v>
      </c>
      <c r="I182" s="153"/>
      <c r="L182" s="149"/>
      <c r="M182" s="154"/>
      <c r="T182" s="155"/>
      <c r="AT182" s="151" t="s">
        <v>216</v>
      </c>
      <c r="AU182" s="151" t="s">
        <v>84</v>
      </c>
      <c r="AV182" s="12" t="s">
        <v>82</v>
      </c>
      <c r="AW182" s="12" t="s">
        <v>37</v>
      </c>
      <c r="AX182" s="12" t="s">
        <v>75</v>
      </c>
      <c r="AY182" s="151" t="s">
        <v>206</v>
      </c>
    </row>
    <row r="183" spans="2:51" s="12" customFormat="1" ht="12">
      <c r="B183" s="149"/>
      <c r="D183" s="150" t="s">
        <v>216</v>
      </c>
      <c r="E183" s="151" t="s">
        <v>19</v>
      </c>
      <c r="F183" s="152" t="s">
        <v>2523</v>
      </c>
      <c r="H183" s="151" t="s">
        <v>19</v>
      </c>
      <c r="I183" s="153"/>
      <c r="L183" s="149"/>
      <c r="M183" s="154"/>
      <c r="T183" s="155"/>
      <c r="AT183" s="151" t="s">
        <v>216</v>
      </c>
      <c r="AU183" s="151" t="s">
        <v>84</v>
      </c>
      <c r="AV183" s="12" t="s">
        <v>82</v>
      </c>
      <c r="AW183" s="12" t="s">
        <v>37</v>
      </c>
      <c r="AX183" s="12" t="s">
        <v>75</v>
      </c>
      <c r="AY183" s="151" t="s">
        <v>206</v>
      </c>
    </row>
    <row r="184" spans="2:51" s="13" customFormat="1" ht="12">
      <c r="B184" s="156"/>
      <c r="D184" s="150" t="s">
        <v>216</v>
      </c>
      <c r="E184" s="157" t="s">
        <v>19</v>
      </c>
      <c r="F184" s="158" t="s">
        <v>2524</v>
      </c>
      <c r="H184" s="159">
        <v>19.18</v>
      </c>
      <c r="I184" s="160"/>
      <c r="L184" s="156"/>
      <c r="M184" s="161"/>
      <c r="T184" s="162"/>
      <c r="AT184" s="157" t="s">
        <v>216</v>
      </c>
      <c r="AU184" s="157" t="s">
        <v>84</v>
      </c>
      <c r="AV184" s="13" t="s">
        <v>84</v>
      </c>
      <c r="AW184" s="13" t="s">
        <v>37</v>
      </c>
      <c r="AX184" s="13" t="s">
        <v>75</v>
      </c>
      <c r="AY184" s="157" t="s">
        <v>206</v>
      </c>
    </row>
    <row r="185" spans="2:51" s="12" customFormat="1" ht="12">
      <c r="B185" s="149"/>
      <c r="D185" s="150" t="s">
        <v>216</v>
      </c>
      <c r="E185" s="151" t="s">
        <v>19</v>
      </c>
      <c r="F185" s="152" t="s">
        <v>2537</v>
      </c>
      <c r="H185" s="151" t="s">
        <v>19</v>
      </c>
      <c r="I185" s="153"/>
      <c r="L185" s="149"/>
      <c r="M185" s="154"/>
      <c r="T185" s="155"/>
      <c r="AT185" s="151" t="s">
        <v>216</v>
      </c>
      <c r="AU185" s="151" t="s">
        <v>84</v>
      </c>
      <c r="AV185" s="12" t="s">
        <v>82</v>
      </c>
      <c r="AW185" s="12" t="s">
        <v>37</v>
      </c>
      <c r="AX185" s="12" t="s">
        <v>75</v>
      </c>
      <c r="AY185" s="151" t="s">
        <v>206</v>
      </c>
    </row>
    <row r="186" spans="2:51" s="13" customFormat="1" ht="12">
      <c r="B186" s="156"/>
      <c r="D186" s="150" t="s">
        <v>216</v>
      </c>
      <c r="E186" s="157" t="s">
        <v>19</v>
      </c>
      <c r="F186" s="158" t="s">
        <v>2538</v>
      </c>
      <c r="H186" s="159">
        <v>4.5</v>
      </c>
      <c r="I186" s="160"/>
      <c r="L186" s="156"/>
      <c r="M186" s="161"/>
      <c r="T186" s="162"/>
      <c r="AT186" s="157" t="s">
        <v>216</v>
      </c>
      <c r="AU186" s="157" t="s">
        <v>84</v>
      </c>
      <c r="AV186" s="13" t="s">
        <v>84</v>
      </c>
      <c r="AW186" s="13" t="s">
        <v>37</v>
      </c>
      <c r="AX186" s="13" t="s">
        <v>75</v>
      </c>
      <c r="AY186" s="157" t="s">
        <v>206</v>
      </c>
    </row>
    <row r="187" spans="2:51" s="13" customFormat="1" ht="12">
      <c r="B187" s="156"/>
      <c r="D187" s="150" t="s">
        <v>216</v>
      </c>
      <c r="E187" s="157" t="s">
        <v>19</v>
      </c>
      <c r="F187" s="158" t="s">
        <v>2539</v>
      </c>
      <c r="H187" s="159">
        <v>2.7</v>
      </c>
      <c r="I187" s="160"/>
      <c r="L187" s="156"/>
      <c r="M187" s="161"/>
      <c r="T187" s="162"/>
      <c r="AT187" s="157" t="s">
        <v>216</v>
      </c>
      <c r="AU187" s="157" t="s">
        <v>84</v>
      </c>
      <c r="AV187" s="13" t="s">
        <v>84</v>
      </c>
      <c r="AW187" s="13" t="s">
        <v>37</v>
      </c>
      <c r="AX187" s="13" t="s">
        <v>75</v>
      </c>
      <c r="AY187" s="157" t="s">
        <v>206</v>
      </c>
    </row>
    <row r="188" spans="2:51" s="13" customFormat="1" ht="12">
      <c r="B188" s="156"/>
      <c r="D188" s="150" t="s">
        <v>216</v>
      </c>
      <c r="E188" s="157" t="s">
        <v>19</v>
      </c>
      <c r="F188" s="158" t="s">
        <v>2540</v>
      </c>
      <c r="H188" s="159">
        <v>1.08</v>
      </c>
      <c r="I188" s="160"/>
      <c r="L188" s="156"/>
      <c r="M188" s="161"/>
      <c r="T188" s="162"/>
      <c r="AT188" s="157" t="s">
        <v>216</v>
      </c>
      <c r="AU188" s="157" t="s">
        <v>84</v>
      </c>
      <c r="AV188" s="13" t="s">
        <v>84</v>
      </c>
      <c r="AW188" s="13" t="s">
        <v>37</v>
      </c>
      <c r="AX188" s="13" t="s">
        <v>75</v>
      </c>
      <c r="AY188" s="157" t="s">
        <v>206</v>
      </c>
    </row>
    <row r="189" spans="2:51" s="14" customFormat="1" ht="12">
      <c r="B189" s="163"/>
      <c r="D189" s="150" t="s">
        <v>216</v>
      </c>
      <c r="E189" s="164" t="s">
        <v>19</v>
      </c>
      <c r="F189" s="165" t="s">
        <v>224</v>
      </c>
      <c r="H189" s="166">
        <v>27.46</v>
      </c>
      <c r="I189" s="167"/>
      <c r="L189" s="163"/>
      <c r="M189" s="168"/>
      <c r="T189" s="169"/>
      <c r="AT189" s="164" t="s">
        <v>216</v>
      </c>
      <c r="AU189" s="164" t="s">
        <v>84</v>
      </c>
      <c r="AV189" s="14" t="s">
        <v>153</v>
      </c>
      <c r="AW189" s="14" t="s">
        <v>37</v>
      </c>
      <c r="AX189" s="14" t="s">
        <v>82</v>
      </c>
      <c r="AY189" s="164" t="s">
        <v>206</v>
      </c>
    </row>
    <row r="190" spans="2:65" s="1" customFormat="1" ht="44.25" customHeight="1">
      <c r="B190" s="33"/>
      <c r="C190" s="132" t="s">
        <v>314</v>
      </c>
      <c r="D190" s="132" t="s">
        <v>208</v>
      </c>
      <c r="E190" s="133" t="s">
        <v>2562</v>
      </c>
      <c r="F190" s="134" t="s">
        <v>2563</v>
      </c>
      <c r="G190" s="135" t="s">
        <v>211</v>
      </c>
      <c r="H190" s="136">
        <v>218.925</v>
      </c>
      <c r="I190" s="137"/>
      <c r="J190" s="138">
        <f>ROUND(I190*H190,2)</f>
        <v>0</v>
      </c>
      <c r="K190" s="134" t="s">
        <v>212</v>
      </c>
      <c r="L190" s="33"/>
      <c r="M190" s="139" t="s">
        <v>19</v>
      </c>
      <c r="N190" s="140" t="s">
        <v>46</v>
      </c>
      <c r="P190" s="141">
        <f>O190*H190</f>
        <v>0</v>
      </c>
      <c r="Q190" s="141">
        <v>0</v>
      </c>
      <c r="R190" s="141">
        <f>Q190*H190</f>
        <v>0</v>
      </c>
      <c r="S190" s="141">
        <v>0</v>
      </c>
      <c r="T190" s="142">
        <f>S190*H190</f>
        <v>0</v>
      </c>
      <c r="AR190" s="143" t="s">
        <v>153</v>
      </c>
      <c r="AT190" s="143" t="s">
        <v>208</v>
      </c>
      <c r="AU190" s="143" t="s">
        <v>84</v>
      </c>
      <c r="AY190" s="18" t="s">
        <v>206</v>
      </c>
      <c r="BE190" s="144">
        <f>IF(N190="základní",J190,0)</f>
        <v>0</v>
      </c>
      <c r="BF190" s="144">
        <f>IF(N190="snížená",J190,0)</f>
        <v>0</v>
      </c>
      <c r="BG190" s="144">
        <f>IF(N190="zákl. přenesená",J190,0)</f>
        <v>0</v>
      </c>
      <c r="BH190" s="144">
        <f>IF(N190="sníž. přenesená",J190,0)</f>
        <v>0</v>
      </c>
      <c r="BI190" s="144">
        <f>IF(N190="nulová",J190,0)</f>
        <v>0</v>
      </c>
      <c r="BJ190" s="18" t="s">
        <v>82</v>
      </c>
      <c r="BK190" s="144">
        <f>ROUND(I190*H190,2)</f>
        <v>0</v>
      </c>
      <c r="BL190" s="18" t="s">
        <v>153</v>
      </c>
      <c r="BM190" s="143" t="s">
        <v>2564</v>
      </c>
    </row>
    <row r="191" spans="2:47" s="1" customFormat="1" ht="12">
      <c r="B191" s="33"/>
      <c r="D191" s="145" t="s">
        <v>214</v>
      </c>
      <c r="F191" s="146" t="s">
        <v>2565</v>
      </c>
      <c r="I191" s="147"/>
      <c r="L191" s="33"/>
      <c r="M191" s="148"/>
      <c r="T191" s="52"/>
      <c r="AT191" s="18" t="s">
        <v>214</v>
      </c>
      <c r="AU191" s="18" t="s">
        <v>84</v>
      </c>
    </row>
    <row r="192" spans="2:65" s="1" customFormat="1" ht="37.9" customHeight="1">
      <c r="B192" s="33"/>
      <c r="C192" s="132" t="s">
        <v>321</v>
      </c>
      <c r="D192" s="132" t="s">
        <v>208</v>
      </c>
      <c r="E192" s="133" t="s">
        <v>2566</v>
      </c>
      <c r="F192" s="134" t="s">
        <v>2567</v>
      </c>
      <c r="G192" s="135" t="s">
        <v>253</v>
      </c>
      <c r="H192" s="136">
        <v>145.95</v>
      </c>
      <c r="I192" s="137"/>
      <c r="J192" s="138">
        <f>ROUND(I192*H192,2)</f>
        <v>0</v>
      </c>
      <c r="K192" s="134" t="s">
        <v>212</v>
      </c>
      <c r="L192" s="33"/>
      <c r="M192" s="139" t="s">
        <v>19</v>
      </c>
      <c r="N192" s="140" t="s">
        <v>46</v>
      </c>
      <c r="P192" s="141">
        <f>O192*H192</f>
        <v>0</v>
      </c>
      <c r="Q192" s="141">
        <v>0</v>
      </c>
      <c r="R192" s="141">
        <f>Q192*H192</f>
        <v>0</v>
      </c>
      <c r="S192" s="141">
        <v>0</v>
      </c>
      <c r="T192" s="142">
        <f>S192*H192</f>
        <v>0</v>
      </c>
      <c r="AR192" s="143" t="s">
        <v>153</v>
      </c>
      <c r="AT192" s="143" t="s">
        <v>208</v>
      </c>
      <c r="AU192" s="143" t="s">
        <v>84</v>
      </c>
      <c r="AY192" s="18" t="s">
        <v>206</v>
      </c>
      <c r="BE192" s="144">
        <f>IF(N192="základní",J192,0)</f>
        <v>0</v>
      </c>
      <c r="BF192" s="144">
        <f>IF(N192="snížená",J192,0)</f>
        <v>0</v>
      </c>
      <c r="BG192" s="144">
        <f>IF(N192="zákl. přenesená",J192,0)</f>
        <v>0</v>
      </c>
      <c r="BH192" s="144">
        <f>IF(N192="sníž. přenesená",J192,0)</f>
        <v>0</v>
      </c>
      <c r="BI192" s="144">
        <f>IF(N192="nulová",J192,0)</f>
        <v>0</v>
      </c>
      <c r="BJ192" s="18" t="s">
        <v>82</v>
      </c>
      <c r="BK192" s="144">
        <f>ROUND(I192*H192,2)</f>
        <v>0</v>
      </c>
      <c r="BL192" s="18" t="s">
        <v>153</v>
      </c>
      <c r="BM192" s="143" t="s">
        <v>2568</v>
      </c>
    </row>
    <row r="193" spans="2:47" s="1" customFormat="1" ht="12">
      <c r="B193" s="33"/>
      <c r="D193" s="145" t="s">
        <v>214</v>
      </c>
      <c r="F193" s="146" t="s">
        <v>2569</v>
      </c>
      <c r="I193" s="147"/>
      <c r="L193" s="33"/>
      <c r="M193" s="148"/>
      <c r="T193" s="52"/>
      <c r="AT193" s="18" t="s">
        <v>214</v>
      </c>
      <c r="AU193" s="18" t="s">
        <v>84</v>
      </c>
    </row>
    <row r="194" spans="2:63" s="11" customFormat="1" ht="22.9" customHeight="1">
      <c r="B194" s="120"/>
      <c r="D194" s="121" t="s">
        <v>74</v>
      </c>
      <c r="E194" s="130" t="s">
        <v>84</v>
      </c>
      <c r="F194" s="130" t="s">
        <v>701</v>
      </c>
      <c r="I194" s="123"/>
      <c r="J194" s="131">
        <f>BK194</f>
        <v>0</v>
      </c>
      <c r="L194" s="120"/>
      <c r="M194" s="125"/>
      <c r="P194" s="126">
        <f>SUM(P195:P214)</f>
        <v>0</v>
      </c>
      <c r="R194" s="126">
        <f>SUM(R195:R214)</f>
        <v>1.0553828517000001</v>
      </c>
      <c r="T194" s="127">
        <f>SUM(T195:T214)</f>
        <v>0</v>
      </c>
      <c r="AR194" s="121" t="s">
        <v>82</v>
      </c>
      <c r="AT194" s="128" t="s">
        <v>74</v>
      </c>
      <c r="AU194" s="128" t="s">
        <v>82</v>
      </c>
      <c r="AY194" s="121" t="s">
        <v>206</v>
      </c>
      <c r="BK194" s="129">
        <f>SUM(BK195:BK214)</f>
        <v>0</v>
      </c>
    </row>
    <row r="195" spans="2:65" s="1" customFormat="1" ht="44.25" customHeight="1">
      <c r="B195" s="33"/>
      <c r="C195" s="132" t="s">
        <v>8</v>
      </c>
      <c r="D195" s="132" t="s">
        <v>208</v>
      </c>
      <c r="E195" s="133" t="s">
        <v>2570</v>
      </c>
      <c r="F195" s="134" t="s">
        <v>2571</v>
      </c>
      <c r="G195" s="135" t="s">
        <v>229</v>
      </c>
      <c r="H195" s="136">
        <v>18</v>
      </c>
      <c r="I195" s="137"/>
      <c r="J195" s="138">
        <f>ROUND(I195*H195,2)</f>
        <v>0</v>
      </c>
      <c r="K195" s="134" t="s">
        <v>212</v>
      </c>
      <c r="L195" s="33"/>
      <c r="M195" s="139" t="s">
        <v>19</v>
      </c>
      <c r="N195" s="140" t="s">
        <v>46</v>
      </c>
      <c r="P195" s="141">
        <f>O195*H195</f>
        <v>0</v>
      </c>
      <c r="Q195" s="141">
        <v>0.00018991</v>
      </c>
      <c r="R195" s="141">
        <f>Q195*H195</f>
        <v>0.00341838</v>
      </c>
      <c r="S195" s="141">
        <v>0</v>
      </c>
      <c r="T195" s="142">
        <f>S195*H195</f>
        <v>0</v>
      </c>
      <c r="AR195" s="143" t="s">
        <v>153</v>
      </c>
      <c r="AT195" s="143" t="s">
        <v>208</v>
      </c>
      <c r="AU195" s="143" t="s">
        <v>84</v>
      </c>
      <c r="AY195" s="18" t="s">
        <v>206</v>
      </c>
      <c r="BE195" s="144">
        <f>IF(N195="základní",J195,0)</f>
        <v>0</v>
      </c>
      <c r="BF195" s="144">
        <f>IF(N195="snížená",J195,0)</f>
        <v>0</v>
      </c>
      <c r="BG195" s="144">
        <f>IF(N195="zákl. přenesená",J195,0)</f>
        <v>0</v>
      </c>
      <c r="BH195" s="144">
        <f>IF(N195="sníž. přenesená",J195,0)</f>
        <v>0</v>
      </c>
      <c r="BI195" s="144">
        <f>IF(N195="nulová",J195,0)</f>
        <v>0</v>
      </c>
      <c r="BJ195" s="18" t="s">
        <v>82</v>
      </c>
      <c r="BK195" s="144">
        <f>ROUND(I195*H195,2)</f>
        <v>0</v>
      </c>
      <c r="BL195" s="18" t="s">
        <v>153</v>
      </c>
      <c r="BM195" s="143" t="s">
        <v>2572</v>
      </c>
    </row>
    <row r="196" spans="2:47" s="1" customFormat="1" ht="12">
      <c r="B196" s="33"/>
      <c r="D196" s="145" t="s">
        <v>214</v>
      </c>
      <c r="F196" s="146" t="s">
        <v>2573</v>
      </c>
      <c r="I196" s="147"/>
      <c r="L196" s="33"/>
      <c r="M196" s="148"/>
      <c r="T196" s="52"/>
      <c r="AT196" s="18" t="s">
        <v>214</v>
      </c>
      <c r="AU196" s="18" t="s">
        <v>84</v>
      </c>
    </row>
    <row r="197" spans="2:51" s="12" customFormat="1" ht="12">
      <c r="B197" s="149"/>
      <c r="D197" s="150" t="s">
        <v>216</v>
      </c>
      <c r="E197" s="151" t="s">
        <v>19</v>
      </c>
      <c r="F197" s="152" t="s">
        <v>719</v>
      </c>
      <c r="H197" s="151" t="s">
        <v>19</v>
      </c>
      <c r="I197" s="153"/>
      <c r="L197" s="149"/>
      <c r="M197" s="154"/>
      <c r="T197" s="155"/>
      <c r="AT197" s="151" t="s">
        <v>216</v>
      </c>
      <c r="AU197" s="151" t="s">
        <v>84</v>
      </c>
      <c r="AV197" s="12" t="s">
        <v>82</v>
      </c>
      <c r="AW197" s="12" t="s">
        <v>37</v>
      </c>
      <c r="AX197" s="12" t="s">
        <v>75</v>
      </c>
      <c r="AY197" s="151" t="s">
        <v>206</v>
      </c>
    </row>
    <row r="198" spans="2:51" s="13" customFormat="1" ht="12">
      <c r="B198" s="156"/>
      <c r="D198" s="150" t="s">
        <v>216</v>
      </c>
      <c r="E198" s="157" t="s">
        <v>19</v>
      </c>
      <c r="F198" s="158" t="s">
        <v>2574</v>
      </c>
      <c r="H198" s="159">
        <v>18</v>
      </c>
      <c r="I198" s="160"/>
      <c r="L198" s="156"/>
      <c r="M198" s="161"/>
      <c r="T198" s="162"/>
      <c r="AT198" s="157" t="s">
        <v>216</v>
      </c>
      <c r="AU198" s="157" t="s">
        <v>84</v>
      </c>
      <c r="AV198" s="13" t="s">
        <v>84</v>
      </c>
      <c r="AW198" s="13" t="s">
        <v>37</v>
      </c>
      <c r="AX198" s="13" t="s">
        <v>75</v>
      </c>
      <c r="AY198" s="157" t="s">
        <v>206</v>
      </c>
    </row>
    <row r="199" spans="2:51" s="14" customFormat="1" ht="12">
      <c r="B199" s="163"/>
      <c r="D199" s="150" t="s">
        <v>216</v>
      </c>
      <c r="E199" s="164" t="s">
        <v>19</v>
      </c>
      <c r="F199" s="165" t="s">
        <v>224</v>
      </c>
      <c r="H199" s="166">
        <v>18</v>
      </c>
      <c r="I199" s="167"/>
      <c r="L199" s="163"/>
      <c r="M199" s="168"/>
      <c r="T199" s="169"/>
      <c r="AT199" s="164" t="s">
        <v>216</v>
      </c>
      <c r="AU199" s="164" t="s">
        <v>84</v>
      </c>
      <c r="AV199" s="14" t="s">
        <v>153</v>
      </c>
      <c r="AW199" s="14" t="s">
        <v>37</v>
      </c>
      <c r="AX199" s="14" t="s">
        <v>82</v>
      </c>
      <c r="AY199" s="164" t="s">
        <v>206</v>
      </c>
    </row>
    <row r="200" spans="2:65" s="1" customFormat="1" ht="33" customHeight="1">
      <c r="B200" s="33"/>
      <c r="C200" s="132" t="s">
        <v>338</v>
      </c>
      <c r="D200" s="132" t="s">
        <v>208</v>
      </c>
      <c r="E200" s="133" t="s">
        <v>2575</v>
      </c>
      <c r="F200" s="134" t="s">
        <v>2576</v>
      </c>
      <c r="G200" s="135" t="s">
        <v>1549</v>
      </c>
      <c r="H200" s="136">
        <v>2.25</v>
      </c>
      <c r="I200" s="137"/>
      <c r="J200" s="138">
        <f>ROUND(I200*H200,2)</f>
        <v>0</v>
      </c>
      <c r="K200" s="134" t="s">
        <v>212</v>
      </c>
      <c r="L200" s="33"/>
      <c r="M200" s="139" t="s">
        <v>19</v>
      </c>
      <c r="N200" s="140" t="s">
        <v>46</v>
      </c>
      <c r="P200" s="141">
        <f>O200*H200</f>
        <v>0</v>
      </c>
      <c r="Q200" s="141">
        <v>3.57652E-05</v>
      </c>
      <c r="R200" s="141">
        <f>Q200*H200</f>
        <v>8.04717E-05</v>
      </c>
      <c r="S200" s="141">
        <v>0</v>
      </c>
      <c r="T200" s="142">
        <f>S200*H200</f>
        <v>0</v>
      </c>
      <c r="AR200" s="143" t="s">
        <v>153</v>
      </c>
      <c r="AT200" s="143" t="s">
        <v>208</v>
      </c>
      <c r="AU200" s="143" t="s">
        <v>84</v>
      </c>
      <c r="AY200" s="18" t="s">
        <v>206</v>
      </c>
      <c r="BE200" s="144">
        <f>IF(N200="základní",J200,0)</f>
        <v>0</v>
      </c>
      <c r="BF200" s="144">
        <f>IF(N200="snížená",J200,0)</f>
        <v>0</v>
      </c>
      <c r="BG200" s="144">
        <f>IF(N200="zákl. přenesená",J200,0)</f>
        <v>0</v>
      </c>
      <c r="BH200" s="144">
        <f>IF(N200="sníž. přenesená",J200,0)</f>
        <v>0</v>
      </c>
      <c r="BI200" s="144">
        <f>IF(N200="nulová",J200,0)</f>
        <v>0</v>
      </c>
      <c r="BJ200" s="18" t="s">
        <v>82</v>
      </c>
      <c r="BK200" s="144">
        <f>ROUND(I200*H200,2)</f>
        <v>0</v>
      </c>
      <c r="BL200" s="18" t="s">
        <v>153</v>
      </c>
      <c r="BM200" s="143" t="s">
        <v>2577</v>
      </c>
    </row>
    <row r="201" spans="2:47" s="1" customFormat="1" ht="12">
      <c r="B201" s="33"/>
      <c r="D201" s="145" t="s">
        <v>214</v>
      </c>
      <c r="F201" s="146" t="s">
        <v>2578</v>
      </c>
      <c r="I201" s="147"/>
      <c r="L201" s="33"/>
      <c r="M201" s="148"/>
      <c r="T201" s="52"/>
      <c r="AT201" s="18" t="s">
        <v>214</v>
      </c>
      <c r="AU201" s="18" t="s">
        <v>84</v>
      </c>
    </row>
    <row r="202" spans="2:51" s="12" customFormat="1" ht="12">
      <c r="B202" s="149"/>
      <c r="D202" s="150" t="s">
        <v>216</v>
      </c>
      <c r="E202" s="151" t="s">
        <v>19</v>
      </c>
      <c r="F202" s="152" t="s">
        <v>2446</v>
      </c>
      <c r="H202" s="151" t="s">
        <v>19</v>
      </c>
      <c r="I202" s="153"/>
      <c r="L202" s="149"/>
      <c r="M202" s="154"/>
      <c r="T202" s="155"/>
      <c r="AT202" s="151" t="s">
        <v>216</v>
      </c>
      <c r="AU202" s="151" t="s">
        <v>84</v>
      </c>
      <c r="AV202" s="12" t="s">
        <v>82</v>
      </c>
      <c r="AW202" s="12" t="s">
        <v>37</v>
      </c>
      <c r="AX202" s="12" t="s">
        <v>75</v>
      </c>
      <c r="AY202" s="151" t="s">
        <v>206</v>
      </c>
    </row>
    <row r="203" spans="2:51" s="13" customFormat="1" ht="12">
      <c r="B203" s="156"/>
      <c r="D203" s="150" t="s">
        <v>216</v>
      </c>
      <c r="E203" s="157" t="s">
        <v>19</v>
      </c>
      <c r="F203" s="158" t="s">
        <v>2579</v>
      </c>
      <c r="H203" s="159">
        <v>2.25</v>
      </c>
      <c r="I203" s="160"/>
      <c r="L203" s="156"/>
      <c r="M203" s="161"/>
      <c r="T203" s="162"/>
      <c r="AT203" s="157" t="s">
        <v>216</v>
      </c>
      <c r="AU203" s="157" t="s">
        <v>84</v>
      </c>
      <c r="AV203" s="13" t="s">
        <v>84</v>
      </c>
      <c r="AW203" s="13" t="s">
        <v>37</v>
      </c>
      <c r="AX203" s="13" t="s">
        <v>75</v>
      </c>
      <c r="AY203" s="157" t="s">
        <v>206</v>
      </c>
    </row>
    <row r="204" spans="2:51" s="14" customFormat="1" ht="12">
      <c r="B204" s="163"/>
      <c r="D204" s="150" t="s">
        <v>216</v>
      </c>
      <c r="E204" s="164" t="s">
        <v>19</v>
      </c>
      <c r="F204" s="165" t="s">
        <v>224</v>
      </c>
      <c r="H204" s="166">
        <v>2.25</v>
      </c>
      <c r="I204" s="167"/>
      <c r="L204" s="163"/>
      <c r="M204" s="168"/>
      <c r="T204" s="169"/>
      <c r="AT204" s="164" t="s">
        <v>216</v>
      </c>
      <c r="AU204" s="164" t="s">
        <v>84</v>
      </c>
      <c r="AV204" s="14" t="s">
        <v>153</v>
      </c>
      <c r="AW204" s="14" t="s">
        <v>37</v>
      </c>
      <c r="AX204" s="14" t="s">
        <v>82</v>
      </c>
      <c r="AY204" s="164" t="s">
        <v>206</v>
      </c>
    </row>
    <row r="205" spans="2:65" s="1" customFormat="1" ht="37.9" customHeight="1">
      <c r="B205" s="33"/>
      <c r="C205" s="132" t="s">
        <v>343</v>
      </c>
      <c r="D205" s="132" t="s">
        <v>208</v>
      </c>
      <c r="E205" s="133" t="s">
        <v>2580</v>
      </c>
      <c r="F205" s="134" t="s">
        <v>2581</v>
      </c>
      <c r="G205" s="135" t="s">
        <v>229</v>
      </c>
      <c r="H205" s="136">
        <v>18</v>
      </c>
      <c r="I205" s="137"/>
      <c r="J205" s="138">
        <f>ROUND(I205*H205,2)</f>
        <v>0</v>
      </c>
      <c r="K205" s="134" t="s">
        <v>212</v>
      </c>
      <c r="L205" s="33"/>
      <c r="M205" s="139" t="s">
        <v>19</v>
      </c>
      <c r="N205" s="140" t="s">
        <v>46</v>
      </c>
      <c r="P205" s="141">
        <f>O205*H205</f>
        <v>0</v>
      </c>
      <c r="Q205" s="141">
        <v>0.03701</v>
      </c>
      <c r="R205" s="141">
        <f>Q205*H205</f>
        <v>0.66618</v>
      </c>
      <c r="S205" s="141">
        <v>0</v>
      </c>
      <c r="T205" s="142">
        <f>S205*H205</f>
        <v>0</v>
      </c>
      <c r="AR205" s="143" t="s">
        <v>153</v>
      </c>
      <c r="AT205" s="143" t="s">
        <v>208</v>
      </c>
      <c r="AU205" s="143" t="s">
        <v>84</v>
      </c>
      <c r="AY205" s="18" t="s">
        <v>206</v>
      </c>
      <c r="BE205" s="144">
        <f>IF(N205="základní",J205,0)</f>
        <v>0</v>
      </c>
      <c r="BF205" s="144">
        <f>IF(N205="snížená",J205,0)</f>
        <v>0</v>
      </c>
      <c r="BG205" s="144">
        <f>IF(N205="zákl. přenesená",J205,0)</f>
        <v>0</v>
      </c>
      <c r="BH205" s="144">
        <f>IF(N205="sníž. přenesená",J205,0)</f>
        <v>0</v>
      </c>
      <c r="BI205" s="144">
        <f>IF(N205="nulová",J205,0)</f>
        <v>0</v>
      </c>
      <c r="BJ205" s="18" t="s">
        <v>82</v>
      </c>
      <c r="BK205" s="144">
        <f>ROUND(I205*H205,2)</f>
        <v>0</v>
      </c>
      <c r="BL205" s="18" t="s">
        <v>153</v>
      </c>
      <c r="BM205" s="143" t="s">
        <v>2582</v>
      </c>
    </row>
    <row r="206" spans="2:47" s="1" customFormat="1" ht="12">
      <c r="B206" s="33"/>
      <c r="D206" s="145" t="s">
        <v>214</v>
      </c>
      <c r="F206" s="146" t="s">
        <v>2583</v>
      </c>
      <c r="I206" s="147"/>
      <c r="L206" s="33"/>
      <c r="M206" s="148"/>
      <c r="T206" s="52"/>
      <c r="AT206" s="18" t="s">
        <v>214</v>
      </c>
      <c r="AU206" s="18" t="s">
        <v>84</v>
      </c>
    </row>
    <row r="207" spans="2:51" s="12" customFormat="1" ht="12">
      <c r="B207" s="149"/>
      <c r="D207" s="150" t="s">
        <v>216</v>
      </c>
      <c r="E207" s="151" t="s">
        <v>19</v>
      </c>
      <c r="F207" s="152" t="s">
        <v>2446</v>
      </c>
      <c r="H207" s="151" t="s">
        <v>19</v>
      </c>
      <c r="I207" s="153"/>
      <c r="L207" s="149"/>
      <c r="M207" s="154"/>
      <c r="T207" s="155"/>
      <c r="AT207" s="151" t="s">
        <v>216</v>
      </c>
      <c r="AU207" s="151" t="s">
        <v>84</v>
      </c>
      <c r="AV207" s="12" t="s">
        <v>82</v>
      </c>
      <c r="AW207" s="12" t="s">
        <v>37</v>
      </c>
      <c r="AX207" s="12" t="s">
        <v>75</v>
      </c>
      <c r="AY207" s="151" t="s">
        <v>206</v>
      </c>
    </row>
    <row r="208" spans="2:51" s="13" customFormat="1" ht="12">
      <c r="B208" s="156"/>
      <c r="D208" s="150" t="s">
        <v>216</v>
      </c>
      <c r="E208" s="157" t="s">
        <v>19</v>
      </c>
      <c r="F208" s="158" t="s">
        <v>2574</v>
      </c>
      <c r="H208" s="159">
        <v>18</v>
      </c>
      <c r="I208" s="160"/>
      <c r="L208" s="156"/>
      <c r="M208" s="161"/>
      <c r="T208" s="162"/>
      <c r="AT208" s="157" t="s">
        <v>216</v>
      </c>
      <c r="AU208" s="157" t="s">
        <v>84</v>
      </c>
      <c r="AV208" s="13" t="s">
        <v>84</v>
      </c>
      <c r="AW208" s="13" t="s">
        <v>37</v>
      </c>
      <c r="AX208" s="13" t="s">
        <v>75</v>
      </c>
      <c r="AY208" s="157" t="s">
        <v>206</v>
      </c>
    </row>
    <row r="209" spans="2:51" s="14" customFormat="1" ht="12">
      <c r="B209" s="163"/>
      <c r="D209" s="150" t="s">
        <v>216</v>
      </c>
      <c r="E209" s="164" t="s">
        <v>19</v>
      </c>
      <c r="F209" s="165" t="s">
        <v>224</v>
      </c>
      <c r="H209" s="166">
        <v>18</v>
      </c>
      <c r="I209" s="167"/>
      <c r="L209" s="163"/>
      <c r="M209" s="168"/>
      <c r="T209" s="169"/>
      <c r="AT209" s="164" t="s">
        <v>216</v>
      </c>
      <c r="AU209" s="164" t="s">
        <v>84</v>
      </c>
      <c r="AV209" s="14" t="s">
        <v>153</v>
      </c>
      <c r="AW209" s="14" t="s">
        <v>37</v>
      </c>
      <c r="AX209" s="14" t="s">
        <v>82</v>
      </c>
      <c r="AY209" s="164" t="s">
        <v>206</v>
      </c>
    </row>
    <row r="210" spans="2:65" s="1" customFormat="1" ht="24.2" customHeight="1">
      <c r="B210" s="33"/>
      <c r="C210" s="175" t="s">
        <v>348</v>
      </c>
      <c r="D210" s="175" t="s">
        <v>820</v>
      </c>
      <c r="E210" s="176" t="s">
        <v>2584</v>
      </c>
      <c r="F210" s="177" t="s">
        <v>2585</v>
      </c>
      <c r="G210" s="178" t="s">
        <v>229</v>
      </c>
      <c r="H210" s="179">
        <v>19.8</v>
      </c>
      <c r="I210" s="180"/>
      <c r="J210" s="181">
        <f>ROUND(I210*H210,2)</f>
        <v>0</v>
      </c>
      <c r="K210" s="177" t="s">
        <v>212</v>
      </c>
      <c r="L210" s="182"/>
      <c r="M210" s="183" t="s">
        <v>19</v>
      </c>
      <c r="N210" s="184" t="s">
        <v>46</v>
      </c>
      <c r="P210" s="141">
        <f>O210*H210</f>
        <v>0</v>
      </c>
      <c r="Q210" s="141">
        <v>0.01948</v>
      </c>
      <c r="R210" s="141">
        <f>Q210*H210</f>
        <v>0.38570400000000005</v>
      </c>
      <c r="S210" s="141">
        <v>0</v>
      </c>
      <c r="T210" s="142">
        <f>S210*H210</f>
        <v>0</v>
      </c>
      <c r="AR210" s="143" t="s">
        <v>271</v>
      </c>
      <c r="AT210" s="143" t="s">
        <v>820</v>
      </c>
      <c r="AU210" s="143" t="s">
        <v>84</v>
      </c>
      <c r="AY210" s="18" t="s">
        <v>206</v>
      </c>
      <c r="BE210" s="144">
        <f>IF(N210="základní",J210,0)</f>
        <v>0</v>
      </c>
      <c r="BF210" s="144">
        <f>IF(N210="snížená",J210,0)</f>
        <v>0</v>
      </c>
      <c r="BG210" s="144">
        <f>IF(N210="zákl. přenesená",J210,0)</f>
        <v>0</v>
      </c>
      <c r="BH210" s="144">
        <f>IF(N210="sníž. přenesená",J210,0)</f>
        <v>0</v>
      </c>
      <c r="BI210" s="144">
        <f>IF(N210="nulová",J210,0)</f>
        <v>0</v>
      </c>
      <c r="BJ210" s="18" t="s">
        <v>82</v>
      </c>
      <c r="BK210" s="144">
        <f>ROUND(I210*H210,2)</f>
        <v>0</v>
      </c>
      <c r="BL210" s="18" t="s">
        <v>153</v>
      </c>
      <c r="BM210" s="143" t="s">
        <v>2586</v>
      </c>
    </row>
    <row r="211" spans="2:51" s="12" customFormat="1" ht="12">
      <c r="B211" s="149"/>
      <c r="D211" s="150" t="s">
        <v>216</v>
      </c>
      <c r="E211" s="151" t="s">
        <v>19</v>
      </c>
      <c r="F211" s="152" t="s">
        <v>2446</v>
      </c>
      <c r="H211" s="151" t="s">
        <v>19</v>
      </c>
      <c r="I211" s="153"/>
      <c r="L211" s="149"/>
      <c r="M211" s="154"/>
      <c r="T211" s="155"/>
      <c r="AT211" s="151" t="s">
        <v>216</v>
      </c>
      <c r="AU211" s="151" t="s">
        <v>84</v>
      </c>
      <c r="AV211" s="12" t="s">
        <v>82</v>
      </c>
      <c r="AW211" s="12" t="s">
        <v>37</v>
      </c>
      <c r="AX211" s="12" t="s">
        <v>75</v>
      </c>
      <c r="AY211" s="151" t="s">
        <v>206</v>
      </c>
    </row>
    <row r="212" spans="2:51" s="13" customFormat="1" ht="12">
      <c r="B212" s="156"/>
      <c r="D212" s="150" t="s">
        <v>216</v>
      </c>
      <c r="E212" s="157" t="s">
        <v>19</v>
      </c>
      <c r="F212" s="158" t="s">
        <v>2574</v>
      </c>
      <c r="H212" s="159">
        <v>18</v>
      </c>
      <c r="I212" s="160"/>
      <c r="L212" s="156"/>
      <c r="M212" s="161"/>
      <c r="T212" s="162"/>
      <c r="AT212" s="157" t="s">
        <v>216</v>
      </c>
      <c r="AU212" s="157" t="s">
        <v>84</v>
      </c>
      <c r="AV212" s="13" t="s">
        <v>84</v>
      </c>
      <c r="AW212" s="13" t="s">
        <v>37</v>
      </c>
      <c r="AX212" s="13" t="s">
        <v>75</v>
      </c>
      <c r="AY212" s="157" t="s">
        <v>206</v>
      </c>
    </row>
    <row r="213" spans="2:51" s="14" customFormat="1" ht="12">
      <c r="B213" s="163"/>
      <c r="D213" s="150" t="s">
        <v>216</v>
      </c>
      <c r="E213" s="164" t="s">
        <v>19</v>
      </c>
      <c r="F213" s="165" t="s">
        <v>224</v>
      </c>
      <c r="H213" s="166">
        <v>18</v>
      </c>
      <c r="I213" s="167"/>
      <c r="L213" s="163"/>
      <c r="M213" s="168"/>
      <c r="T213" s="169"/>
      <c r="AT213" s="164" t="s">
        <v>216</v>
      </c>
      <c r="AU213" s="164" t="s">
        <v>84</v>
      </c>
      <c r="AV213" s="14" t="s">
        <v>153</v>
      </c>
      <c r="AW213" s="14" t="s">
        <v>37</v>
      </c>
      <c r="AX213" s="14" t="s">
        <v>82</v>
      </c>
      <c r="AY213" s="164" t="s">
        <v>206</v>
      </c>
    </row>
    <row r="214" spans="2:51" s="13" customFormat="1" ht="12">
      <c r="B214" s="156"/>
      <c r="D214" s="150" t="s">
        <v>216</v>
      </c>
      <c r="F214" s="158" t="s">
        <v>2587</v>
      </c>
      <c r="H214" s="159">
        <v>19.8</v>
      </c>
      <c r="I214" s="160"/>
      <c r="L214" s="156"/>
      <c r="M214" s="161"/>
      <c r="T214" s="162"/>
      <c r="AT214" s="157" t="s">
        <v>216</v>
      </c>
      <c r="AU214" s="157" t="s">
        <v>84</v>
      </c>
      <c r="AV214" s="13" t="s">
        <v>84</v>
      </c>
      <c r="AW214" s="13" t="s">
        <v>4</v>
      </c>
      <c r="AX214" s="13" t="s">
        <v>82</v>
      </c>
      <c r="AY214" s="157" t="s">
        <v>206</v>
      </c>
    </row>
    <row r="215" spans="2:63" s="11" customFormat="1" ht="22.9" customHeight="1">
      <c r="B215" s="120"/>
      <c r="D215" s="121" t="s">
        <v>74</v>
      </c>
      <c r="E215" s="130" t="s">
        <v>92</v>
      </c>
      <c r="F215" s="130" t="s">
        <v>207</v>
      </c>
      <c r="I215" s="123"/>
      <c r="J215" s="131">
        <f>BK215</f>
        <v>0</v>
      </c>
      <c r="L215" s="120"/>
      <c r="M215" s="125"/>
      <c r="P215" s="126">
        <f>SUM(P216:P223)</f>
        <v>0</v>
      </c>
      <c r="R215" s="126">
        <f>SUM(R216:R223)</f>
        <v>0.053410000000000006</v>
      </c>
      <c r="T215" s="127">
        <f>SUM(T216:T223)</f>
        <v>0</v>
      </c>
      <c r="AR215" s="121" t="s">
        <v>82</v>
      </c>
      <c r="AT215" s="128" t="s">
        <v>74</v>
      </c>
      <c r="AU215" s="128" t="s">
        <v>82</v>
      </c>
      <c r="AY215" s="121" t="s">
        <v>206</v>
      </c>
      <c r="BK215" s="129">
        <f>SUM(BK216:BK223)</f>
        <v>0</v>
      </c>
    </row>
    <row r="216" spans="2:65" s="1" customFormat="1" ht="24.2" customHeight="1">
      <c r="B216" s="33"/>
      <c r="C216" s="132" t="s">
        <v>354</v>
      </c>
      <c r="D216" s="132" t="s">
        <v>208</v>
      </c>
      <c r="E216" s="133" t="s">
        <v>209</v>
      </c>
      <c r="F216" s="134" t="s">
        <v>210</v>
      </c>
      <c r="G216" s="135" t="s">
        <v>211</v>
      </c>
      <c r="H216" s="136">
        <v>0.049</v>
      </c>
      <c r="I216" s="137"/>
      <c r="J216" s="138">
        <f>ROUND(I216*H216,2)</f>
        <v>0</v>
      </c>
      <c r="K216" s="134" t="s">
        <v>212</v>
      </c>
      <c r="L216" s="33"/>
      <c r="M216" s="139" t="s">
        <v>19</v>
      </c>
      <c r="N216" s="140" t="s">
        <v>46</v>
      </c>
      <c r="P216" s="141">
        <f>O216*H216</f>
        <v>0</v>
      </c>
      <c r="Q216" s="141">
        <v>1.09</v>
      </c>
      <c r="R216" s="141">
        <f>Q216*H216</f>
        <v>0.053410000000000006</v>
      </c>
      <c r="S216" s="141">
        <v>0</v>
      </c>
      <c r="T216" s="142">
        <f>S216*H216</f>
        <v>0</v>
      </c>
      <c r="AR216" s="143" t="s">
        <v>153</v>
      </c>
      <c r="AT216" s="143" t="s">
        <v>208</v>
      </c>
      <c r="AU216" s="143" t="s">
        <v>84</v>
      </c>
      <c r="AY216" s="18" t="s">
        <v>206</v>
      </c>
      <c r="BE216" s="144">
        <f>IF(N216="základní",J216,0)</f>
        <v>0</v>
      </c>
      <c r="BF216" s="144">
        <f>IF(N216="snížená",J216,0)</f>
        <v>0</v>
      </c>
      <c r="BG216" s="144">
        <f>IF(N216="zákl. přenesená",J216,0)</f>
        <v>0</v>
      </c>
      <c r="BH216" s="144">
        <f>IF(N216="sníž. přenesená",J216,0)</f>
        <v>0</v>
      </c>
      <c r="BI216" s="144">
        <f>IF(N216="nulová",J216,0)</f>
        <v>0</v>
      </c>
      <c r="BJ216" s="18" t="s">
        <v>82</v>
      </c>
      <c r="BK216" s="144">
        <f>ROUND(I216*H216,2)</f>
        <v>0</v>
      </c>
      <c r="BL216" s="18" t="s">
        <v>153</v>
      </c>
      <c r="BM216" s="143" t="s">
        <v>2588</v>
      </c>
    </row>
    <row r="217" spans="2:47" s="1" customFormat="1" ht="12">
      <c r="B217" s="33"/>
      <c r="D217" s="145" t="s">
        <v>214</v>
      </c>
      <c r="F217" s="146" t="s">
        <v>215</v>
      </c>
      <c r="I217" s="147"/>
      <c r="L217" s="33"/>
      <c r="M217" s="148"/>
      <c r="T217" s="52"/>
      <c r="AT217" s="18" t="s">
        <v>214</v>
      </c>
      <c r="AU217" s="18" t="s">
        <v>84</v>
      </c>
    </row>
    <row r="218" spans="2:51" s="12" customFormat="1" ht="12">
      <c r="B218" s="149"/>
      <c r="D218" s="150" t="s">
        <v>216</v>
      </c>
      <c r="E218" s="151" t="s">
        <v>19</v>
      </c>
      <c r="F218" s="152" t="s">
        <v>217</v>
      </c>
      <c r="H218" s="151" t="s">
        <v>19</v>
      </c>
      <c r="I218" s="153"/>
      <c r="L218" s="149"/>
      <c r="M218" s="154"/>
      <c r="T218" s="155"/>
      <c r="AT218" s="151" t="s">
        <v>216</v>
      </c>
      <c r="AU218" s="151" t="s">
        <v>84</v>
      </c>
      <c r="AV218" s="12" t="s">
        <v>82</v>
      </c>
      <c r="AW218" s="12" t="s">
        <v>37</v>
      </c>
      <c r="AX218" s="12" t="s">
        <v>75</v>
      </c>
      <c r="AY218" s="151" t="s">
        <v>206</v>
      </c>
    </row>
    <row r="219" spans="2:51" s="13" customFormat="1" ht="12">
      <c r="B219" s="156"/>
      <c r="D219" s="150" t="s">
        <v>216</v>
      </c>
      <c r="E219" s="157" t="s">
        <v>19</v>
      </c>
      <c r="F219" s="158" t="s">
        <v>2589</v>
      </c>
      <c r="H219" s="159">
        <v>0.013</v>
      </c>
      <c r="I219" s="160"/>
      <c r="L219" s="156"/>
      <c r="M219" s="161"/>
      <c r="T219" s="162"/>
      <c r="AT219" s="157" t="s">
        <v>216</v>
      </c>
      <c r="AU219" s="157" t="s">
        <v>84</v>
      </c>
      <c r="AV219" s="13" t="s">
        <v>84</v>
      </c>
      <c r="AW219" s="13" t="s">
        <v>37</v>
      </c>
      <c r="AX219" s="13" t="s">
        <v>75</v>
      </c>
      <c r="AY219" s="157" t="s">
        <v>206</v>
      </c>
    </row>
    <row r="220" spans="2:51" s="13" customFormat="1" ht="12">
      <c r="B220" s="156"/>
      <c r="D220" s="150" t="s">
        <v>216</v>
      </c>
      <c r="E220" s="157" t="s">
        <v>19</v>
      </c>
      <c r="F220" s="158" t="s">
        <v>2590</v>
      </c>
      <c r="H220" s="159">
        <v>0.013</v>
      </c>
      <c r="I220" s="160"/>
      <c r="L220" s="156"/>
      <c r="M220" s="161"/>
      <c r="T220" s="162"/>
      <c r="AT220" s="157" t="s">
        <v>216</v>
      </c>
      <c r="AU220" s="157" t="s">
        <v>84</v>
      </c>
      <c r="AV220" s="13" t="s">
        <v>84</v>
      </c>
      <c r="AW220" s="13" t="s">
        <v>37</v>
      </c>
      <c r="AX220" s="13" t="s">
        <v>75</v>
      </c>
      <c r="AY220" s="157" t="s">
        <v>206</v>
      </c>
    </row>
    <row r="221" spans="2:51" s="13" customFormat="1" ht="12">
      <c r="B221" s="156"/>
      <c r="D221" s="150" t="s">
        <v>216</v>
      </c>
      <c r="E221" s="157" t="s">
        <v>19</v>
      </c>
      <c r="F221" s="158" t="s">
        <v>2591</v>
      </c>
      <c r="H221" s="159">
        <v>0.01</v>
      </c>
      <c r="I221" s="160"/>
      <c r="L221" s="156"/>
      <c r="M221" s="161"/>
      <c r="T221" s="162"/>
      <c r="AT221" s="157" t="s">
        <v>216</v>
      </c>
      <c r="AU221" s="157" t="s">
        <v>84</v>
      </c>
      <c r="AV221" s="13" t="s">
        <v>84</v>
      </c>
      <c r="AW221" s="13" t="s">
        <v>37</v>
      </c>
      <c r="AX221" s="13" t="s">
        <v>75</v>
      </c>
      <c r="AY221" s="157" t="s">
        <v>206</v>
      </c>
    </row>
    <row r="222" spans="2:51" s="13" customFormat="1" ht="12">
      <c r="B222" s="156"/>
      <c r="D222" s="150" t="s">
        <v>216</v>
      </c>
      <c r="E222" s="157" t="s">
        <v>19</v>
      </c>
      <c r="F222" s="158" t="s">
        <v>2592</v>
      </c>
      <c r="H222" s="159">
        <v>0.013</v>
      </c>
      <c r="I222" s="160"/>
      <c r="L222" s="156"/>
      <c r="M222" s="161"/>
      <c r="T222" s="162"/>
      <c r="AT222" s="157" t="s">
        <v>216</v>
      </c>
      <c r="AU222" s="157" t="s">
        <v>84</v>
      </c>
      <c r="AV222" s="13" t="s">
        <v>84</v>
      </c>
      <c r="AW222" s="13" t="s">
        <v>37</v>
      </c>
      <c r="AX222" s="13" t="s">
        <v>75</v>
      </c>
      <c r="AY222" s="157" t="s">
        <v>206</v>
      </c>
    </row>
    <row r="223" spans="2:51" s="14" customFormat="1" ht="12">
      <c r="B223" s="163"/>
      <c r="D223" s="150" t="s">
        <v>216</v>
      </c>
      <c r="E223" s="164" t="s">
        <v>19</v>
      </c>
      <c r="F223" s="165" t="s">
        <v>224</v>
      </c>
      <c r="H223" s="166">
        <v>0.048999999999999995</v>
      </c>
      <c r="I223" s="167"/>
      <c r="L223" s="163"/>
      <c r="M223" s="168"/>
      <c r="T223" s="169"/>
      <c r="AT223" s="164" t="s">
        <v>216</v>
      </c>
      <c r="AU223" s="164" t="s">
        <v>84</v>
      </c>
      <c r="AV223" s="14" t="s">
        <v>153</v>
      </c>
      <c r="AW223" s="14" t="s">
        <v>37</v>
      </c>
      <c r="AX223" s="14" t="s">
        <v>82</v>
      </c>
      <c r="AY223" s="164" t="s">
        <v>206</v>
      </c>
    </row>
    <row r="224" spans="2:63" s="11" customFormat="1" ht="22.9" customHeight="1">
      <c r="B224" s="120"/>
      <c r="D224" s="121" t="s">
        <v>74</v>
      </c>
      <c r="E224" s="130" t="s">
        <v>225</v>
      </c>
      <c r="F224" s="130" t="s">
        <v>226</v>
      </c>
      <c r="I224" s="123"/>
      <c r="J224" s="131">
        <f>BK224</f>
        <v>0</v>
      </c>
      <c r="L224" s="120"/>
      <c r="M224" s="125"/>
      <c r="P224" s="126">
        <f>SUM(P225:P357)</f>
        <v>0</v>
      </c>
      <c r="R224" s="126">
        <f>SUM(R225:R357)</f>
        <v>0.0788762795</v>
      </c>
      <c r="T224" s="127">
        <f>SUM(T225:T357)</f>
        <v>116.62315199999999</v>
      </c>
      <c r="AR224" s="121" t="s">
        <v>82</v>
      </c>
      <c r="AT224" s="128" t="s">
        <v>74</v>
      </c>
      <c r="AU224" s="128" t="s">
        <v>82</v>
      </c>
      <c r="AY224" s="121" t="s">
        <v>206</v>
      </c>
      <c r="BK224" s="129">
        <f>SUM(BK225:BK357)</f>
        <v>0</v>
      </c>
    </row>
    <row r="225" spans="2:65" s="1" customFormat="1" ht="24.2" customHeight="1">
      <c r="B225" s="33"/>
      <c r="C225" s="132" t="s">
        <v>359</v>
      </c>
      <c r="D225" s="132" t="s">
        <v>208</v>
      </c>
      <c r="E225" s="133" t="s">
        <v>2593</v>
      </c>
      <c r="F225" s="134" t="s">
        <v>2594</v>
      </c>
      <c r="G225" s="135" t="s">
        <v>229</v>
      </c>
      <c r="H225" s="136">
        <v>16.6</v>
      </c>
      <c r="I225" s="137"/>
      <c r="J225" s="138">
        <f>ROUND(I225*H225,2)</f>
        <v>0</v>
      </c>
      <c r="K225" s="134" t="s">
        <v>212</v>
      </c>
      <c r="L225" s="33"/>
      <c r="M225" s="139" t="s">
        <v>19</v>
      </c>
      <c r="N225" s="140" t="s">
        <v>46</v>
      </c>
      <c r="P225" s="141">
        <f>O225*H225</f>
        <v>0</v>
      </c>
      <c r="Q225" s="141">
        <v>1.995E-06</v>
      </c>
      <c r="R225" s="141">
        <f>Q225*H225</f>
        <v>3.3117E-05</v>
      </c>
      <c r="S225" s="141">
        <v>0</v>
      </c>
      <c r="T225" s="142">
        <f>S225*H225</f>
        <v>0</v>
      </c>
      <c r="AR225" s="143" t="s">
        <v>153</v>
      </c>
      <c r="AT225" s="143" t="s">
        <v>208</v>
      </c>
      <c r="AU225" s="143" t="s">
        <v>84</v>
      </c>
      <c r="AY225" s="18" t="s">
        <v>206</v>
      </c>
      <c r="BE225" s="144">
        <f>IF(N225="základní",J225,0)</f>
        <v>0</v>
      </c>
      <c r="BF225" s="144">
        <f>IF(N225="snížená",J225,0)</f>
        <v>0</v>
      </c>
      <c r="BG225" s="144">
        <f>IF(N225="zákl. přenesená",J225,0)</f>
        <v>0</v>
      </c>
      <c r="BH225" s="144">
        <f>IF(N225="sníž. přenesená",J225,0)</f>
        <v>0</v>
      </c>
      <c r="BI225" s="144">
        <f>IF(N225="nulová",J225,0)</f>
        <v>0</v>
      </c>
      <c r="BJ225" s="18" t="s">
        <v>82</v>
      </c>
      <c r="BK225" s="144">
        <f>ROUND(I225*H225,2)</f>
        <v>0</v>
      </c>
      <c r="BL225" s="18" t="s">
        <v>153</v>
      </c>
      <c r="BM225" s="143" t="s">
        <v>230</v>
      </c>
    </row>
    <row r="226" spans="2:47" s="1" customFormat="1" ht="12">
      <c r="B226" s="33"/>
      <c r="D226" s="145" t="s">
        <v>214</v>
      </c>
      <c r="F226" s="146" t="s">
        <v>2595</v>
      </c>
      <c r="I226" s="147"/>
      <c r="L226" s="33"/>
      <c r="M226" s="148"/>
      <c r="T226" s="52"/>
      <c r="AT226" s="18" t="s">
        <v>214</v>
      </c>
      <c r="AU226" s="18" t="s">
        <v>84</v>
      </c>
    </row>
    <row r="227" spans="2:51" s="12" customFormat="1" ht="12">
      <c r="B227" s="149"/>
      <c r="D227" s="150" t="s">
        <v>216</v>
      </c>
      <c r="E227" s="151" t="s">
        <v>19</v>
      </c>
      <c r="F227" s="152" t="s">
        <v>232</v>
      </c>
      <c r="H227" s="151" t="s">
        <v>19</v>
      </c>
      <c r="I227" s="153"/>
      <c r="L227" s="149"/>
      <c r="M227" s="154"/>
      <c r="T227" s="155"/>
      <c r="AT227" s="151" t="s">
        <v>216</v>
      </c>
      <c r="AU227" s="151" t="s">
        <v>84</v>
      </c>
      <c r="AV227" s="12" t="s">
        <v>82</v>
      </c>
      <c r="AW227" s="12" t="s">
        <v>37</v>
      </c>
      <c r="AX227" s="12" t="s">
        <v>75</v>
      </c>
      <c r="AY227" s="151" t="s">
        <v>206</v>
      </c>
    </row>
    <row r="228" spans="2:51" s="13" customFormat="1" ht="12">
      <c r="B228" s="156"/>
      <c r="D228" s="150" t="s">
        <v>216</v>
      </c>
      <c r="E228" s="157" t="s">
        <v>19</v>
      </c>
      <c r="F228" s="158" t="s">
        <v>2596</v>
      </c>
      <c r="H228" s="159">
        <v>16.6</v>
      </c>
      <c r="I228" s="160"/>
      <c r="L228" s="156"/>
      <c r="M228" s="161"/>
      <c r="T228" s="162"/>
      <c r="AT228" s="157" t="s">
        <v>216</v>
      </c>
      <c r="AU228" s="157" t="s">
        <v>84</v>
      </c>
      <c r="AV228" s="13" t="s">
        <v>84</v>
      </c>
      <c r="AW228" s="13" t="s">
        <v>37</v>
      </c>
      <c r="AX228" s="13" t="s">
        <v>75</v>
      </c>
      <c r="AY228" s="157" t="s">
        <v>206</v>
      </c>
    </row>
    <row r="229" spans="2:51" s="14" customFormat="1" ht="12">
      <c r="B229" s="163"/>
      <c r="D229" s="150" t="s">
        <v>216</v>
      </c>
      <c r="E229" s="164" t="s">
        <v>19</v>
      </c>
      <c r="F229" s="165" t="s">
        <v>224</v>
      </c>
      <c r="H229" s="166">
        <v>16.6</v>
      </c>
      <c r="I229" s="167"/>
      <c r="L229" s="163"/>
      <c r="M229" s="168"/>
      <c r="T229" s="169"/>
      <c r="AT229" s="164" t="s">
        <v>216</v>
      </c>
      <c r="AU229" s="164" t="s">
        <v>84</v>
      </c>
      <c r="AV229" s="14" t="s">
        <v>153</v>
      </c>
      <c r="AW229" s="14" t="s">
        <v>37</v>
      </c>
      <c r="AX229" s="14" t="s">
        <v>82</v>
      </c>
      <c r="AY229" s="164" t="s">
        <v>206</v>
      </c>
    </row>
    <row r="230" spans="2:65" s="1" customFormat="1" ht="37.9" customHeight="1">
      <c r="B230" s="33"/>
      <c r="C230" s="132" t="s">
        <v>7</v>
      </c>
      <c r="D230" s="132" t="s">
        <v>208</v>
      </c>
      <c r="E230" s="133" t="s">
        <v>236</v>
      </c>
      <c r="F230" s="134" t="s">
        <v>237</v>
      </c>
      <c r="G230" s="135" t="s">
        <v>238</v>
      </c>
      <c r="H230" s="136">
        <v>594.14</v>
      </c>
      <c r="I230" s="137"/>
      <c r="J230" s="138">
        <f>ROUND(I230*H230,2)</f>
        <v>0</v>
      </c>
      <c r="K230" s="134" t="s">
        <v>212</v>
      </c>
      <c r="L230" s="33"/>
      <c r="M230" s="139" t="s">
        <v>19</v>
      </c>
      <c r="N230" s="140" t="s">
        <v>46</v>
      </c>
      <c r="P230" s="141">
        <f>O230*H230</f>
        <v>0</v>
      </c>
      <c r="Q230" s="141">
        <v>0.00013</v>
      </c>
      <c r="R230" s="141">
        <f>Q230*H230</f>
        <v>0.07723819999999999</v>
      </c>
      <c r="S230" s="141">
        <v>0</v>
      </c>
      <c r="T230" s="142">
        <f>S230*H230</f>
        <v>0</v>
      </c>
      <c r="AR230" s="143" t="s">
        <v>153</v>
      </c>
      <c r="AT230" s="143" t="s">
        <v>208</v>
      </c>
      <c r="AU230" s="143" t="s">
        <v>84</v>
      </c>
      <c r="AY230" s="18" t="s">
        <v>206</v>
      </c>
      <c r="BE230" s="144">
        <f>IF(N230="základní",J230,0)</f>
        <v>0</v>
      </c>
      <c r="BF230" s="144">
        <f>IF(N230="snížená",J230,0)</f>
        <v>0</v>
      </c>
      <c r="BG230" s="144">
        <f>IF(N230="zákl. přenesená",J230,0)</f>
        <v>0</v>
      </c>
      <c r="BH230" s="144">
        <f>IF(N230="sníž. přenesená",J230,0)</f>
        <v>0</v>
      </c>
      <c r="BI230" s="144">
        <f>IF(N230="nulová",J230,0)</f>
        <v>0</v>
      </c>
      <c r="BJ230" s="18" t="s">
        <v>82</v>
      </c>
      <c r="BK230" s="144">
        <f>ROUND(I230*H230,2)</f>
        <v>0</v>
      </c>
      <c r="BL230" s="18" t="s">
        <v>153</v>
      </c>
      <c r="BM230" s="143" t="s">
        <v>239</v>
      </c>
    </row>
    <row r="231" spans="2:47" s="1" customFormat="1" ht="12">
      <c r="B231" s="33"/>
      <c r="D231" s="145" t="s">
        <v>214</v>
      </c>
      <c r="F231" s="146" t="s">
        <v>240</v>
      </c>
      <c r="I231" s="147"/>
      <c r="L231" s="33"/>
      <c r="M231" s="148"/>
      <c r="T231" s="52"/>
      <c r="AT231" s="18" t="s">
        <v>214</v>
      </c>
      <c r="AU231" s="18" t="s">
        <v>84</v>
      </c>
    </row>
    <row r="232" spans="2:51" s="12" customFormat="1" ht="12">
      <c r="B232" s="149"/>
      <c r="D232" s="150" t="s">
        <v>216</v>
      </c>
      <c r="E232" s="151" t="s">
        <v>19</v>
      </c>
      <c r="F232" s="152" t="s">
        <v>241</v>
      </c>
      <c r="H232" s="151" t="s">
        <v>19</v>
      </c>
      <c r="I232" s="153"/>
      <c r="L232" s="149"/>
      <c r="M232" s="154"/>
      <c r="T232" s="155"/>
      <c r="AT232" s="151" t="s">
        <v>216</v>
      </c>
      <c r="AU232" s="151" t="s">
        <v>84</v>
      </c>
      <c r="AV232" s="12" t="s">
        <v>82</v>
      </c>
      <c r="AW232" s="12" t="s">
        <v>37</v>
      </c>
      <c r="AX232" s="12" t="s">
        <v>75</v>
      </c>
      <c r="AY232" s="151" t="s">
        <v>206</v>
      </c>
    </row>
    <row r="233" spans="2:51" s="13" customFormat="1" ht="12">
      <c r="B233" s="156"/>
      <c r="D233" s="150" t="s">
        <v>216</v>
      </c>
      <c r="E233" s="157" t="s">
        <v>19</v>
      </c>
      <c r="F233" s="158" t="s">
        <v>2597</v>
      </c>
      <c r="H233" s="159">
        <v>594.14</v>
      </c>
      <c r="I233" s="160"/>
      <c r="L233" s="156"/>
      <c r="M233" s="161"/>
      <c r="T233" s="162"/>
      <c r="AT233" s="157" t="s">
        <v>216</v>
      </c>
      <c r="AU233" s="157" t="s">
        <v>84</v>
      </c>
      <c r="AV233" s="13" t="s">
        <v>84</v>
      </c>
      <c r="AW233" s="13" t="s">
        <v>37</v>
      </c>
      <c r="AX233" s="13" t="s">
        <v>75</v>
      </c>
      <c r="AY233" s="157" t="s">
        <v>206</v>
      </c>
    </row>
    <row r="234" spans="2:51" s="14" customFormat="1" ht="12">
      <c r="B234" s="163"/>
      <c r="D234" s="150" t="s">
        <v>216</v>
      </c>
      <c r="E234" s="164" t="s">
        <v>19</v>
      </c>
      <c r="F234" s="165" t="s">
        <v>224</v>
      </c>
      <c r="H234" s="166">
        <v>594.14</v>
      </c>
      <c r="I234" s="167"/>
      <c r="L234" s="163"/>
      <c r="M234" s="168"/>
      <c r="T234" s="169"/>
      <c r="AT234" s="164" t="s">
        <v>216</v>
      </c>
      <c r="AU234" s="164" t="s">
        <v>84</v>
      </c>
      <c r="AV234" s="14" t="s">
        <v>153</v>
      </c>
      <c r="AW234" s="14" t="s">
        <v>37</v>
      </c>
      <c r="AX234" s="14" t="s">
        <v>82</v>
      </c>
      <c r="AY234" s="164" t="s">
        <v>206</v>
      </c>
    </row>
    <row r="235" spans="2:65" s="1" customFormat="1" ht="44.25" customHeight="1">
      <c r="B235" s="33"/>
      <c r="C235" s="132" t="s">
        <v>368</v>
      </c>
      <c r="D235" s="132" t="s">
        <v>208</v>
      </c>
      <c r="E235" s="133" t="s">
        <v>243</v>
      </c>
      <c r="F235" s="134" t="s">
        <v>244</v>
      </c>
      <c r="G235" s="135" t="s">
        <v>238</v>
      </c>
      <c r="H235" s="136">
        <v>168.13</v>
      </c>
      <c r="I235" s="137"/>
      <c r="J235" s="138">
        <f>ROUND(I235*H235,2)</f>
        <v>0</v>
      </c>
      <c r="K235" s="134" t="s">
        <v>212</v>
      </c>
      <c r="L235" s="33"/>
      <c r="M235" s="139" t="s">
        <v>19</v>
      </c>
      <c r="N235" s="140" t="s">
        <v>46</v>
      </c>
      <c r="P235" s="141">
        <f>O235*H235</f>
        <v>0</v>
      </c>
      <c r="Q235" s="141">
        <v>0</v>
      </c>
      <c r="R235" s="141">
        <f>Q235*H235</f>
        <v>0</v>
      </c>
      <c r="S235" s="141">
        <v>0.261</v>
      </c>
      <c r="T235" s="142">
        <f>S235*H235</f>
        <v>43.88193</v>
      </c>
      <c r="AR235" s="143" t="s">
        <v>153</v>
      </c>
      <c r="AT235" s="143" t="s">
        <v>208</v>
      </c>
      <c r="AU235" s="143" t="s">
        <v>84</v>
      </c>
      <c r="AY235" s="18" t="s">
        <v>206</v>
      </c>
      <c r="BE235" s="144">
        <f>IF(N235="základní",J235,0)</f>
        <v>0</v>
      </c>
      <c r="BF235" s="144">
        <f>IF(N235="snížená",J235,0)</f>
        <v>0</v>
      </c>
      <c r="BG235" s="144">
        <f>IF(N235="zákl. přenesená",J235,0)</f>
        <v>0</v>
      </c>
      <c r="BH235" s="144">
        <f>IF(N235="sníž. přenesená",J235,0)</f>
        <v>0</v>
      </c>
      <c r="BI235" s="144">
        <f>IF(N235="nulová",J235,0)</f>
        <v>0</v>
      </c>
      <c r="BJ235" s="18" t="s">
        <v>82</v>
      </c>
      <c r="BK235" s="144">
        <f>ROUND(I235*H235,2)</f>
        <v>0</v>
      </c>
      <c r="BL235" s="18" t="s">
        <v>153</v>
      </c>
      <c r="BM235" s="143" t="s">
        <v>245</v>
      </c>
    </row>
    <row r="236" spans="2:47" s="1" customFormat="1" ht="12">
      <c r="B236" s="33"/>
      <c r="D236" s="145" t="s">
        <v>214</v>
      </c>
      <c r="F236" s="146" t="s">
        <v>246</v>
      </c>
      <c r="I236" s="147"/>
      <c r="L236" s="33"/>
      <c r="M236" s="148"/>
      <c r="T236" s="52"/>
      <c r="AT236" s="18" t="s">
        <v>214</v>
      </c>
      <c r="AU236" s="18" t="s">
        <v>84</v>
      </c>
    </row>
    <row r="237" spans="2:51" s="12" customFormat="1" ht="12">
      <c r="B237" s="149"/>
      <c r="D237" s="150" t="s">
        <v>216</v>
      </c>
      <c r="E237" s="151" t="s">
        <v>19</v>
      </c>
      <c r="F237" s="152" t="s">
        <v>241</v>
      </c>
      <c r="H237" s="151" t="s">
        <v>19</v>
      </c>
      <c r="I237" s="153"/>
      <c r="L237" s="149"/>
      <c r="M237" s="154"/>
      <c r="T237" s="155"/>
      <c r="AT237" s="151" t="s">
        <v>216</v>
      </c>
      <c r="AU237" s="151" t="s">
        <v>84</v>
      </c>
      <c r="AV237" s="12" t="s">
        <v>82</v>
      </c>
      <c r="AW237" s="12" t="s">
        <v>37</v>
      </c>
      <c r="AX237" s="12" t="s">
        <v>75</v>
      </c>
      <c r="AY237" s="151" t="s">
        <v>206</v>
      </c>
    </row>
    <row r="238" spans="2:51" s="13" customFormat="1" ht="12">
      <c r="B238" s="156"/>
      <c r="D238" s="150" t="s">
        <v>216</v>
      </c>
      <c r="E238" s="157" t="s">
        <v>19</v>
      </c>
      <c r="F238" s="158" t="s">
        <v>2598</v>
      </c>
      <c r="H238" s="159">
        <v>17.955</v>
      </c>
      <c r="I238" s="160"/>
      <c r="L238" s="156"/>
      <c r="M238" s="161"/>
      <c r="T238" s="162"/>
      <c r="AT238" s="157" t="s">
        <v>216</v>
      </c>
      <c r="AU238" s="157" t="s">
        <v>84</v>
      </c>
      <c r="AV238" s="13" t="s">
        <v>84</v>
      </c>
      <c r="AW238" s="13" t="s">
        <v>37</v>
      </c>
      <c r="AX238" s="13" t="s">
        <v>75</v>
      </c>
      <c r="AY238" s="157" t="s">
        <v>206</v>
      </c>
    </row>
    <row r="239" spans="2:51" s="13" customFormat="1" ht="12">
      <c r="B239" s="156"/>
      <c r="D239" s="150" t="s">
        <v>216</v>
      </c>
      <c r="E239" s="157" t="s">
        <v>19</v>
      </c>
      <c r="F239" s="158" t="s">
        <v>2599</v>
      </c>
      <c r="H239" s="159">
        <v>13.36</v>
      </c>
      <c r="I239" s="160"/>
      <c r="L239" s="156"/>
      <c r="M239" s="161"/>
      <c r="T239" s="162"/>
      <c r="AT239" s="157" t="s">
        <v>216</v>
      </c>
      <c r="AU239" s="157" t="s">
        <v>84</v>
      </c>
      <c r="AV239" s="13" t="s">
        <v>84</v>
      </c>
      <c r="AW239" s="13" t="s">
        <v>37</v>
      </c>
      <c r="AX239" s="13" t="s">
        <v>75</v>
      </c>
      <c r="AY239" s="157" t="s">
        <v>206</v>
      </c>
    </row>
    <row r="240" spans="2:51" s="13" customFormat="1" ht="12">
      <c r="B240" s="156"/>
      <c r="D240" s="150" t="s">
        <v>216</v>
      </c>
      <c r="E240" s="157" t="s">
        <v>19</v>
      </c>
      <c r="F240" s="158" t="s">
        <v>2600</v>
      </c>
      <c r="H240" s="159">
        <v>17.805</v>
      </c>
      <c r="I240" s="160"/>
      <c r="L240" s="156"/>
      <c r="M240" s="161"/>
      <c r="T240" s="162"/>
      <c r="AT240" s="157" t="s">
        <v>216</v>
      </c>
      <c r="AU240" s="157" t="s">
        <v>84</v>
      </c>
      <c r="AV240" s="13" t="s">
        <v>84</v>
      </c>
      <c r="AW240" s="13" t="s">
        <v>37</v>
      </c>
      <c r="AX240" s="13" t="s">
        <v>75</v>
      </c>
      <c r="AY240" s="157" t="s">
        <v>206</v>
      </c>
    </row>
    <row r="241" spans="2:51" s="13" customFormat="1" ht="12">
      <c r="B241" s="156"/>
      <c r="D241" s="150" t="s">
        <v>216</v>
      </c>
      <c r="E241" s="157" t="s">
        <v>19</v>
      </c>
      <c r="F241" s="158" t="s">
        <v>2601</v>
      </c>
      <c r="H241" s="159">
        <v>20.7</v>
      </c>
      <c r="I241" s="160"/>
      <c r="L241" s="156"/>
      <c r="M241" s="161"/>
      <c r="T241" s="162"/>
      <c r="AT241" s="157" t="s">
        <v>216</v>
      </c>
      <c r="AU241" s="157" t="s">
        <v>84</v>
      </c>
      <c r="AV241" s="13" t="s">
        <v>84</v>
      </c>
      <c r="AW241" s="13" t="s">
        <v>37</v>
      </c>
      <c r="AX241" s="13" t="s">
        <v>75</v>
      </c>
      <c r="AY241" s="157" t="s">
        <v>206</v>
      </c>
    </row>
    <row r="242" spans="2:51" s="13" customFormat="1" ht="12">
      <c r="B242" s="156"/>
      <c r="D242" s="150" t="s">
        <v>216</v>
      </c>
      <c r="E242" s="157" t="s">
        <v>19</v>
      </c>
      <c r="F242" s="158" t="s">
        <v>2602</v>
      </c>
      <c r="H242" s="159">
        <v>19.7</v>
      </c>
      <c r="I242" s="160"/>
      <c r="L242" s="156"/>
      <c r="M242" s="161"/>
      <c r="T242" s="162"/>
      <c r="AT242" s="157" t="s">
        <v>216</v>
      </c>
      <c r="AU242" s="157" t="s">
        <v>84</v>
      </c>
      <c r="AV242" s="13" t="s">
        <v>84</v>
      </c>
      <c r="AW242" s="13" t="s">
        <v>37</v>
      </c>
      <c r="AX242" s="13" t="s">
        <v>75</v>
      </c>
      <c r="AY242" s="157" t="s">
        <v>206</v>
      </c>
    </row>
    <row r="243" spans="2:51" s="13" customFormat="1" ht="12">
      <c r="B243" s="156"/>
      <c r="D243" s="150" t="s">
        <v>216</v>
      </c>
      <c r="E243" s="157" t="s">
        <v>19</v>
      </c>
      <c r="F243" s="158" t="s">
        <v>2603</v>
      </c>
      <c r="H243" s="159">
        <v>18</v>
      </c>
      <c r="I243" s="160"/>
      <c r="L243" s="156"/>
      <c r="M243" s="161"/>
      <c r="T243" s="162"/>
      <c r="AT243" s="157" t="s">
        <v>216</v>
      </c>
      <c r="AU243" s="157" t="s">
        <v>84</v>
      </c>
      <c r="AV243" s="13" t="s">
        <v>84</v>
      </c>
      <c r="AW243" s="13" t="s">
        <v>37</v>
      </c>
      <c r="AX243" s="13" t="s">
        <v>75</v>
      </c>
      <c r="AY243" s="157" t="s">
        <v>206</v>
      </c>
    </row>
    <row r="244" spans="2:51" s="13" customFormat="1" ht="12">
      <c r="B244" s="156"/>
      <c r="D244" s="150" t="s">
        <v>216</v>
      </c>
      <c r="E244" s="157" t="s">
        <v>19</v>
      </c>
      <c r="F244" s="158" t="s">
        <v>2604</v>
      </c>
      <c r="H244" s="159">
        <v>18.45</v>
      </c>
      <c r="I244" s="160"/>
      <c r="L244" s="156"/>
      <c r="M244" s="161"/>
      <c r="T244" s="162"/>
      <c r="AT244" s="157" t="s">
        <v>216</v>
      </c>
      <c r="AU244" s="157" t="s">
        <v>84</v>
      </c>
      <c r="AV244" s="13" t="s">
        <v>84</v>
      </c>
      <c r="AW244" s="13" t="s">
        <v>37</v>
      </c>
      <c r="AX244" s="13" t="s">
        <v>75</v>
      </c>
      <c r="AY244" s="157" t="s">
        <v>206</v>
      </c>
    </row>
    <row r="245" spans="2:51" s="13" customFormat="1" ht="12">
      <c r="B245" s="156"/>
      <c r="D245" s="150" t="s">
        <v>216</v>
      </c>
      <c r="E245" s="157" t="s">
        <v>19</v>
      </c>
      <c r="F245" s="158" t="s">
        <v>2605</v>
      </c>
      <c r="H245" s="159">
        <v>42.16</v>
      </c>
      <c r="I245" s="160"/>
      <c r="L245" s="156"/>
      <c r="M245" s="161"/>
      <c r="T245" s="162"/>
      <c r="AT245" s="157" t="s">
        <v>216</v>
      </c>
      <c r="AU245" s="157" t="s">
        <v>84</v>
      </c>
      <c r="AV245" s="13" t="s">
        <v>84</v>
      </c>
      <c r="AW245" s="13" t="s">
        <v>37</v>
      </c>
      <c r="AX245" s="13" t="s">
        <v>75</v>
      </c>
      <c r="AY245" s="157" t="s">
        <v>206</v>
      </c>
    </row>
    <row r="246" spans="2:51" s="14" customFormat="1" ht="12">
      <c r="B246" s="163"/>
      <c r="D246" s="150" t="s">
        <v>216</v>
      </c>
      <c r="E246" s="164" t="s">
        <v>19</v>
      </c>
      <c r="F246" s="165" t="s">
        <v>224</v>
      </c>
      <c r="H246" s="166">
        <v>168.13</v>
      </c>
      <c r="I246" s="167"/>
      <c r="L246" s="163"/>
      <c r="M246" s="168"/>
      <c r="T246" s="169"/>
      <c r="AT246" s="164" t="s">
        <v>216</v>
      </c>
      <c r="AU246" s="164" t="s">
        <v>84</v>
      </c>
      <c r="AV246" s="14" t="s">
        <v>153</v>
      </c>
      <c r="AW246" s="14" t="s">
        <v>37</v>
      </c>
      <c r="AX246" s="14" t="s">
        <v>82</v>
      </c>
      <c r="AY246" s="164" t="s">
        <v>206</v>
      </c>
    </row>
    <row r="247" spans="2:65" s="1" customFormat="1" ht="49.15" customHeight="1">
      <c r="B247" s="33"/>
      <c r="C247" s="132" t="s">
        <v>373</v>
      </c>
      <c r="D247" s="132" t="s">
        <v>208</v>
      </c>
      <c r="E247" s="133" t="s">
        <v>251</v>
      </c>
      <c r="F247" s="134" t="s">
        <v>252</v>
      </c>
      <c r="G247" s="135" t="s">
        <v>253</v>
      </c>
      <c r="H247" s="136">
        <v>10.256</v>
      </c>
      <c r="I247" s="137"/>
      <c r="J247" s="138">
        <f>ROUND(I247*H247,2)</f>
        <v>0</v>
      </c>
      <c r="K247" s="134" t="s">
        <v>212</v>
      </c>
      <c r="L247" s="33"/>
      <c r="M247" s="139" t="s">
        <v>19</v>
      </c>
      <c r="N247" s="140" t="s">
        <v>46</v>
      </c>
      <c r="P247" s="141">
        <f>O247*H247</f>
        <v>0</v>
      </c>
      <c r="Q247" s="141">
        <v>0</v>
      </c>
      <c r="R247" s="141">
        <f>Q247*H247</f>
        <v>0</v>
      </c>
      <c r="S247" s="141">
        <v>1.175</v>
      </c>
      <c r="T247" s="142">
        <f>S247*H247</f>
        <v>12.0508</v>
      </c>
      <c r="AR247" s="143" t="s">
        <v>153</v>
      </c>
      <c r="AT247" s="143" t="s">
        <v>208</v>
      </c>
      <c r="AU247" s="143" t="s">
        <v>84</v>
      </c>
      <c r="AY247" s="18" t="s">
        <v>206</v>
      </c>
      <c r="BE247" s="144">
        <f>IF(N247="základní",J247,0)</f>
        <v>0</v>
      </c>
      <c r="BF247" s="144">
        <f>IF(N247="snížená",J247,0)</f>
        <v>0</v>
      </c>
      <c r="BG247" s="144">
        <f>IF(N247="zákl. přenesená",J247,0)</f>
        <v>0</v>
      </c>
      <c r="BH247" s="144">
        <f>IF(N247="sníž. přenesená",J247,0)</f>
        <v>0</v>
      </c>
      <c r="BI247" s="144">
        <f>IF(N247="nulová",J247,0)</f>
        <v>0</v>
      </c>
      <c r="BJ247" s="18" t="s">
        <v>82</v>
      </c>
      <c r="BK247" s="144">
        <f>ROUND(I247*H247,2)</f>
        <v>0</v>
      </c>
      <c r="BL247" s="18" t="s">
        <v>153</v>
      </c>
      <c r="BM247" s="143" t="s">
        <v>254</v>
      </c>
    </row>
    <row r="248" spans="2:47" s="1" customFormat="1" ht="12">
      <c r="B248" s="33"/>
      <c r="D248" s="145" t="s">
        <v>214</v>
      </c>
      <c r="F248" s="146" t="s">
        <v>255</v>
      </c>
      <c r="I248" s="147"/>
      <c r="L248" s="33"/>
      <c r="M248" s="148"/>
      <c r="T248" s="52"/>
      <c r="AT248" s="18" t="s">
        <v>214</v>
      </c>
      <c r="AU248" s="18" t="s">
        <v>84</v>
      </c>
    </row>
    <row r="249" spans="2:51" s="12" customFormat="1" ht="12">
      <c r="B249" s="149"/>
      <c r="D249" s="150" t="s">
        <v>216</v>
      </c>
      <c r="E249" s="151" t="s">
        <v>19</v>
      </c>
      <c r="F249" s="152" t="s">
        <v>241</v>
      </c>
      <c r="H249" s="151" t="s">
        <v>19</v>
      </c>
      <c r="I249" s="153"/>
      <c r="L249" s="149"/>
      <c r="M249" s="154"/>
      <c r="T249" s="155"/>
      <c r="AT249" s="151" t="s">
        <v>216</v>
      </c>
      <c r="AU249" s="151" t="s">
        <v>84</v>
      </c>
      <c r="AV249" s="12" t="s">
        <v>82</v>
      </c>
      <c r="AW249" s="12" t="s">
        <v>37</v>
      </c>
      <c r="AX249" s="12" t="s">
        <v>75</v>
      </c>
      <c r="AY249" s="151" t="s">
        <v>206</v>
      </c>
    </row>
    <row r="250" spans="2:51" s="13" customFormat="1" ht="12">
      <c r="B250" s="156"/>
      <c r="D250" s="150" t="s">
        <v>216</v>
      </c>
      <c r="E250" s="157" t="s">
        <v>19</v>
      </c>
      <c r="F250" s="158" t="s">
        <v>2606</v>
      </c>
      <c r="H250" s="159">
        <v>10.256</v>
      </c>
      <c r="I250" s="160"/>
      <c r="L250" s="156"/>
      <c r="M250" s="161"/>
      <c r="T250" s="162"/>
      <c r="AT250" s="157" t="s">
        <v>216</v>
      </c>
      <c r="AU250" s="157" t="s">
        <v>84</v>
      </c>
      <c r="AV250" s="13" t="s">
        <v>84</v>
      </c>
      <c r="AW250" s="13" t="s">
        <v>37</v>
      </c>
      <c r="AX250" s="13" t="s">
        <v>75</v>
      </c>
      <c r="AY250" s="157" t="s">
        <v>206</v>
      </c>
    </row>
    <row r="251" spans="2:51" s="14" customFormat="1" ht="12">
      <c r="B251" s="163"/>
      <c r="D251" s="150" t="s">
        <v>216</v>
      </c>
      <c r="E251" s="164" t="s">
        <v>19</v>
      </c>
      <c r="F251" s="165" t="s">
        <v>224</v>
      </c>
      <c r="H251" s="166">
        <v>10.256</v>
      </c>
      <c r="I251" s="167"/>
      <c r="L251" s="163"/>
      <c r="M251" s="168"/>
      <c r="T251" s="169"/>
      <c r="AT251" s="164" t="s">
        <v>216</v>
      </c>
      <c r="AU251" s="164" t="s">
        <v>84</v>
      </c>
      <c r="AV251" s="14" t="s">
        <v>153</v>
      </c>
      <c r="AW251" s="14" t="s">
        <v>37</v>
      </c>
      <c r="AX251" s="14" t="s">
        <v>82</v>
      </c>
      <c r="AY251" s="164" t="s">
        <v>206</v>
      </c>
    </row>
    <row r="252" spans="2:65" s="1" customFormat="1" ht="24.2" customHeight="1">
      <c r="B252" s="33"/>
      <c r="C252" s="132" t="s">
        <v>380</v>
      </c>
      <c r="D252" s="132" t="s">
        <v>208</v>
      </c>
      <c r="E252" s="133" t="s">
        <v>2607</v>
      </c>
      <c r="F252" s="134" t="s">
        <v>2608</v>
      </c>
      <c r="G252" s="135" t="s">
        <v>253</v>
      </c>
      <c r="H252" s="136">
        <v>10.72</v>
      </c>
      <c r="I252" s="137"/>
      <c r="J252" s="138">
        <f>ROUND(I252*H252,2)</f>
        <v>0</v>
      </c>
      <c r="K252" s="134" t="s">
        <v>212</v>
      </c>
      <c r="L252" s="33"/>
      <c r="M252" s="139" t="s">
        <v>19</v>
      </c>
      <c r="N252" s="140" t="s">
        <v>46</v>
      </c>
      <c r="P252" s="141">
        <f>O252*H252</f>
        <v>0</v>
      </c>
      <c r="Q252" s="141">
        <v>0</v>
      </c>
      <c r="R252" s="141">
        <f>Q252*H252</f>
        <v>0</v>
      </c>
      <c r="S252" s="141">
        <v>2.4</v>
      </c>
      <c r="T252" s="142">
        <f>S252*H252</f>
        <v>25.728</v>
      </c>
      <c r="AR252" s="143" t="s">
        <v>153</v>
      </c>
      <c r="AT252" s="143" t="s">
        <v>208</v>
      </c>
      <c r="AU252" s="143" t="s">
        <v>84</v>
      </c>
      <c r="AY252" s="18" t="s">
        <v>206</v>
      </c>
      <c r="BE252" s="144">
        <f>IF(N252="základní",J252,0)</f>
        <v>0</v>
      </c>
      <c r="BF252" s="144">
        <f>IF(N252="snížená",J252,0)</f>
        <v>0</v>
      </c>
      <c r="BG252" s="144">
        <f>IF(N252="zákl. přenesená",J252,0)</f>
        <v>0</v>
      </c>
      <c r="BH252" s="144">
        <f>IF(N252="sníž. přenesená",J252,0)</f>
        <v>0</v>
      </c>
      <c r="BI252" s="144">
        <f>IF(N252="nulová",J252,0)</f>
        <v>0</v>
      </c>
      <c r="BJ252" s="18" t="s">
        <v>82</v>
      </c>
      <c r="BK252" s="144">
        <f>ROUND(I252*H252,2)</f>
        <v>0</v>
      </c>
      <c r="BL252" s="18" t="s">
        <v>153</v>
      </c>
      <c r="BM252" s="143" t="s">
        <v>2609</v>
      </c>
    </row>
    <row r="253" spans="2:47" s="1" customFormat="1" ht="12">
      <c r="B253" s="33"/>
      <c r="D253" s="145" t="s">
        <v>214</v>
      </c>
      <c r="F253" s="146" t="s">
        <v>2610</v>
      </c>
      <c r="I253" s="147"/>
      <c r="L253" s="33"/>
      <c r="M253" s="148"/>
      <c r="T253" s="52"/>
      <c r="AT253" s="18" t="s">
        <v>214</v>
      </c>
      <c r="AU253" s="18" t="s">
        <v>84</v>
      </c>
    </row>
    <row r="254" spans="2:51" s="12" customFormat="1" ht="12">
      <c r="B254" s="149"/>
      <c r="D254" s="150" t="s">
        <v>216</v>
      </c>
      <c r="E254" s="151" t="s">
        <v>19</v>
      </c>
      <c r="F254" s="152" t="s">
        <v>241</v>
      </c>
      <c r="H254" s="151" t="s">
        <v>19</v>
      </c>
      <c r="I254" s="153"/>
      <c r="L254" s="149"/>
      <c r="M254" s="154"/>
      <c r="T254" s="155"/>
      <c r="AT254" s="151" t="s">
        <v>216</v>
      </c>
      <c r="AU254" s="151" t="s">
        <v>84</v>
      </c>
      <c r="AV254" s="12" t="s">
        <v>82</v>
      </c>
      <c r="AW254" s="12" t="s">
        <v>37</v>
      </c>
      <c r="AX254" s="12" t="s">
        <v>75</v>
      </c>
      <c r="AY254" s="151" t="s">
        <v>206</v>
      </c>
    </row>
    <row r="255" spans="2:51" s="13" customFormat="1" ht="12">
      <c r="B255" s="156"/>
      <c r="D255" s="150" t="s">
        <v>216</v>
      </c>
      <c r="E255" s="157" t="s">
        <v>19</v>
      </c>
      <c r="F255" s="158" t="s">
        <v>2611</v>
      </c>
      <c r="H255" s="159">
        <v>10.72</v>
      </c>
      <c r="I255" s="160"/>
      <c r="L255" s="156"/>
      <c r="M255" s="161"/>
      <c r="T255" s="162"/>
      <c r="AT255" s="157" t="s">
        <v>216</v>
      </c>
      <c r="AU255" s="157" t="s">
        <v>84</v>
      </c>
      <c r="AV255" s="13" t="s">
        <v>84</v>
      </c>
      <c r="AW255" s="13" t="s">
        <v>37</v>
      </c>
      <c r="AX255" s="13" t="s">
        <v>75</v>
      </c>
      <c r="AY255" s="157" t="s">
        <v>206</v>
      </c>
    </row>
    <row r="256" spans="2:51" s="14" customFormat="1" ht="12">
      <c r="B256" s="163"/>
      <c r="D256" s="150" t="s">
        <v>216</v>
      </c>
      <c r="E256" s="164" t="s">
        <v>19</v>
      </c>
      <c r="F256" s="165" t="s">
        <v>224</v>
      </c>
      <c r="H256" s="166">
        <v>10.72</v>
      </c>
      <c r="I256" s="167"/>
      <c r="L256" s="163"/>
      <c r="M256" s="168"/>
      <c r="T256" s="169"/>
      <c r="AT256" s="164" t="s">
        <v>216</v>
      </c>
      <c r="AU256" s="164" t="s">
        <v>84</v>
      </c>
      <c r="AV256" s="14" t="s">
        <v>153</v>
      </c>
      <c r="AW256" s="14" t="s">
        <v>37</v>
      </c>
      <c r="AX256" s="14" t="s">
        <v>82</v>
      </c>
      <c r="AY256" s="164" t="s">
        <v>206</v>
      </c>
    </row>
    <row r="257" spans="2:65" s="1" customFormat="1" ht="24.2" customHeight="1">
      <c r="B257" s="33"/>
      <c r="C257" s="132" t="s">
        <v>389</v>
      </c>
      <c r="D257" s="132" t="s">
        <v>208</v>
      </c>
      <c r="E257" s="133" t="s">
        <v>2612</v>
      </c>
      <c r="F257" s="134" t="s">
        <v>2613</v>
      </c>
      <c r="G257" s="135" t="s">
        <v>253</v>
      </c>
      <c r="H257" s="136">
        <v>7.294</v>
      </c>
      <c r="I257" s="137"/>
      <c r="J257" s="138">
        <f>ROUND(I257*H257,2)</f>
        <v>0</v>
      </c>
      <c r="K257" s="134" t="s">
        <v>212</v>
      </c>
      <c r="L257" s="33"/>
      <c r="M257" s="139" t="s">
        <v>19</v>
      </c>
      <c r="N257" s="140" t="s">
        <v>46</v>
      </c>
      <c r="P257" s="141">
        <f>O257*H257</f>
        <v>0</v>
      </c>
      <c r="Q257" s="141">
        <v>0</v>
      </c>
      <c r="R257" s="141">
        <f>Q257*H257</f>
        <v>0</v>
      </c>
      <c r="S257" s="141">
        <v>2.2</v>
      </c>
      <c r="T257" s="142">
        <f>S257*H257</f>
        <v>16.0468</v>
      </c>
      <c r="AR257" s="143" t="s">
        <v>153</v>
      </c>
      <c r="AT257" s="143" t="s">
        <v>208</v>
      </c>
      <c r="AU257" s="143" t="s">
        <v>84</v>
      </c>
      <c r="AY257" s="18" t="s">
        <v>206</v>
      </c>
      <c r="BE257" s="144">
        <f>IF(N257="základní",J257,0)</f>
        <v>0</v>
      </c>
      <c r="BF257" s="144">
        <f>IF(N257="snížená",J257,0)</f>
        <v>0</v>
      </c>
      <c r="BG257" s="144">
        <f>IF(N257="zákl. přenesená",J257,0)</f>
        <v>0</v>
      </c>
      <c r="BH257" s="144">
        <f>IF(N257="sníž. přenesená",J257,0)</f>
        <v>0</v>
      </c>
      <c r="BI257" s="144">
        <f>IF(N257="nulová",J257,0)</f>
        <v>0</v>
      </c>
      <c r="BJ257" s="18" t="s">
        <v>82</v>
      </c>
      <c r="BK257" s="144">
        <f>ROUND(I257*H257,2)</f>
        <v>0</v>
      </c>
      <c r="BL257" s="18" t="s">
        <v>153</v>
      </c>
      <c r="BM257" s="143" t="s">
        <v>260</v>
      </c>
    </row>
    <row r="258" spans="2:47" s="1" customFormat="1" ht="12">
      <c r="B258" s="33"/>
      <c r="D258" s="145" t="s">
        <v>214</v>
      </c>
      <c r="F258" s="146" t="s">
        <v>2614</v>
      </c>
      <c r="I258" s="147"/>
      <c r="L258" s="33"/>
      <c r="M258" s="148"/>
      <c r="T258" s="52"/>
      <c r="AT258" s="18" t="s">
        <v>214</v>
      </c>
      <c r="AU258" s="18" t="s">
        <v>84</v>
      </c>
    </row>
    <row r="259" spans="2:51" s="12" customFormat="1" ht="12">
      <c r="B259" s="149"/>
      <c r="D259" s="150" t="s">
        <v>216</v>
      </c>
      <c r="E259" s="151" t="s">
        <v>19</v>
      </c>
      <c r="F259" s="152" t="s">
        <v>241</v>
      </c>
      <c r="H259" s="151" t="s">
        <v>19</v>
      </c>
      <c r="I259" s="153"/>
      <c r="L259" s="149"/>
      <c r="M259" s="154"/>
      <c r="T259" s="155"/>
      <c r="AT259" s="151" t="s">
        <v>216</v>
      </c>
      <c r="AU259" s="151" t="s">
        <v>84</v>
      </c>
      <c r="AV259" s="12" t="s">
        <v>82</v>
      </c>
      <c r="AW259" s="12" t="s">
        <v>37</v>
      </c>
      <c r="AX259" s="12" t="s">
        <v>75</v>
      </c>
      <c r="AY259" s="151" t="s">
        <v>206</v>
      </c>
    </row>
    <row r="260" spans="2:51" s="13" customFormat="1" ht="12">
      <c r="B260" s="156"/>
      <c r="D260" s="150" t="s">
        <v>216</v>
      </c>
      <c r="E260" s="157" t="s">
        <v>19</v>
      </c>
      <c r="F260" s="158" t="s">
        <v>2615</v>
      </c>
      <c r="H260" s="159">
        <v>0.81</v>
      </c>
      <c r="I260" s="160"/>
      <c r="L260" s="156"/>
      <c r="M260" s="161"/>
      <c r="T260" s="162"/>
      <c r="AT260" s="157" t="s">
        <v>216</v>
      </c>
      <c r="AU260" s="157" t="s">
        <v>84</v>
      </c>
      <c r="AV260" s="13" t="s">
        <v>84</v>
      </c>
      <c r="AW260" s="13" t="s">
        <v>37</v>
      </c>
      <c r="AX260" s="13" t="s">
        <v>75</v>
      </c>
      <c r="AY260" s="157" t="s">
        <v>206</v>
      </c>
    </row>
    <row r="261" spans="2:51" s="13" customFormat="1" ht="12">
      <c r="B261" s="156"/>
      <c r="D261" s="150" t="s">
        <v>216</v>
      </c>
      <c r="E261" s="157" t="s">
        <v>19</v>
      </c>
      <c r="F261" s="158" t="s">
        <v>2616</v>
      </c>
      <c r="H261" s="159">
        <v>0.25</v>
      </c>
      <c r="I261" s="160"/>
      <c r="L261" s="156"/>
      <c r="M261" s="161"/>
      <c r="T261" s="162"/>
      <c r="AT261" s="157" t="s">
        <v>216</v>
      </c>
      <c r="AU261" s="157" t="s">
        <v>84</v>
      </c>
      <c r="AV261" s="13" t="s">
        <v>84</v>
      </c>
      <c r="AW261" s="13" t="s">
        <v>37</v>
      </c>
      <c r="AX261" s="13" t="s">
        <v>75</v>
      </c>
      <c r="AY261" s="157" t="s">
        <v>206</v>
      </c>
    </row>
    <row r="262" spans="2:51" s="13" customFormat="1" ht="12">
      <c r="B262" s="156"/>
      <c r="D262" s="150" t="s">
        <v>216</v>
      </c>
      <c r="E262" s="157" t="s">
        <v>19</v>
      </c>
      <c r="F262" s="158" t="s">
        <v>2617</v>
      </c>
      <c r="H262" s="159">
        <v>0.808</v>
      </c>
      <c r="I262" s="160"/>
      <c r="L262" s="156"/>
      <c r="M262" s="161"/>
      <c r="T262" s="162"/>
      <c r="AT262" s="157" t="s">
        <v>216</v>
      </c>
      <c r="AU262" s="157" t="s">
        <v>84</v>
      </c>
      <c r="AV262" s="13" t="s">
        <v>84</v>
      </c>
      <c r="AW262" s="13" t="s">
        <v>37</v>
      </c>
      <c r="AX262" s="13" t="s">
        <v>75</v>
      </c>
      <c r="AY262" s="157" t="s">
        <v>206</v>
      </c>
    </row>
    <row r="263" spans="2:51" s="13" customFormat="1" ht="12">
      <c r="B263" s="156"/>
      <c r="D263" s="150" t="s">
        <v>216</v>
      </c>
      <c r="E263" s="157" t="s">
        <v>19</v>
      </c>
      <c r="F263" s="158" t="s">
        <v>2618</v>
      </c>
      <c r="H263" s="159">
        <v>0.491</v>
      </c>
      <c r="I263" s="160"/>
      <c r="L263" s="156"/>
      <c r="M263" s="161"/>
      <c r="T263" s="162"/>
      <c r="AT263" s="157" t="s">
        <v>216</v>
      </c>
      <c r="AU263" s="157" t="s">
        <v>84</v>
      </c>
      <c r="AV263" s="13" t="s">
        <v>84</v>
      </c>
      <c r="AW263" s="13" t="s">
        <v>37</v>
      </c>
      <c r="AX263" s="13" t="s">
        <v>75</v>
      </c>
      <c r="AY263" s="157" t="s">
        <v>206</v>
      </c>
    </row>
    <row r="264" spans="2:51" s="13" customFormat="1" ht="12">
      <c r="B264" s="156"/>
      <c r="D264" s="150" t="s">
        <v>216</v>
      </c>
      <c r="E264" s="157" t="s">
        <v>19</v>
      </c>
      <c r="F264" s="158" t="s">
        <v>2619</v>
      </c>
      <c r="H264" s="159">
        <v>0.567</v>
      </c>
      <c r="I264" s="160"/>
      <c r="L264" s="156"/>
      <c r="M264" s="161"/>
      <c r="T264" s="162"/>
      <c r="AT264" s="157" t="s">
        <v>216</v>
      </c>
      <c r="AU264" s="157" t="s">
        <v>84</v>
      </c>
      <c r="AV264" s="13" t="s">
        <v>84</v>
      </c>
      <c r="AW264" s="13" t="s">
        <v>37</v>
      </c>
      <c r="AX264" s="13" t="s">
        <v>75</v>
      </c>
      <c r="AY264" s="157" t="s">
        <v>206</v>
      </c>
    </row>
    <row r="265" spans="2:51" s="13" customFormat="1" ht="12">
      <c r="B265" s="156"/>
      <c r="D265" s="150" t="s">
        <v>216</v>
      </c>
      <c r="E265" s="157" t="s">
        <v>19</v>
      </c>
      <c r="F265" s="158" t="s">
        <v>2620</v>
      </c>
      <c r="H265" s="159">
        <v>2.139</v>
      </c>
      <c r="I265" s="160"/>
      <c r="L265" s="156"/>
      <c r="M265" s="161"/>
      <c r="T265" s="162"/>
      <c r="AT265" s="157" t="s">
        <v>216</v>
      </c>
      <c r="AU265" s="157" t="s">
        <v>84</v>
      </c>
      <c r="AV265" s="13" t="s">
        <v>84</v>
      </c>
      <c r="AW265" s="13" t="s">
        <v>37</v>
      </c>
      <c r="AX265" s="13" t="s">
        <v>75</v>
      </c>
      <c r="AY265" s="157" t="s">
        <v>206</v>
      </c>
    </row>
    <row r="266" spans="2:51" s="12" customFormat="1" ht="12">
      <c r="B266" s="149"/>
      <c r="D266" s="150" t="s">
        <v>216</v>
      </c>
      <c r="E266" s="151" t="s">
        <v>19</v>
      </c>
      <c r="F266" s="152" t="s">
        <v>2523</v>
      </c>
      <c r="H266" s="151" t="s">
        <v>19</v>
      </c>
      <c r="I266" s="153"/>
      <c r="L266" s="149"/>
      <c r="M266" s="154"/>
      <c r="T266" s="155"/>
      <c r="AT266" s="151" t="s">
        <v>216</v>
      </c>
      <c r="AU266" s="151" t="s">
        <v>84</v>
      </c>
      <c r="AV266" s="12" t="s">
        <v>82</v>
      </c>
      <c r="AW266" s="12" t="s">
        <v>37</v>
      </c>
      <c r="AX266" s="12" t="s">
        <v>75</v>
      </c>
      <c r="AY266" s="151" t="s">
        <v>206</v>
      </c>
    </row>
    <row r="267" spans="2:51" s="13" customFormat="1" ht="12">
      <c r="B267" s="156"/>
      <c r="D267" s="150" t="s">
        <v>216</v>
      </c>
      <c r="E267" s="157" t="s">
        <v>19</v>
      </c>
      <c r="F267" s="158" t="s">
        <v>2621</v>
      </c>
      <c r="H267" s="159">
        <v>0.959</v>
      </c>
      <c r="I267" s="160"/>
      <c r="L267" s="156"/>
      <c r="M267" s="161"/>
      <c r="T267" s="162"/>
      <c r="AT267" s="157" t="s">
        <v>216</v>
      </c>
      <c r="AU267" s="157" t="s">
        <v>84</v>
      </c>
      <c r="AV267" s="13" t="s">
        <v>84</v>
      </c>
      <c r="AW267" s="13" t="s">
        <v>37</v>
      </c>
      <c r="AX267" s="13" t="s">
        <v>75</v>
      </c>
      <c r="AY267" s="157" t="s">
        <v>206</v>
      </c>
    </row>
    <row r="268" spans="2:51" s="12" customFormat="1" ht="12">
      <c r="B268" s="149"/>
      <c r="D268" s="150" t="s">
        <v>216</v>
      </c>
      <c r="E268" s="151" t="s">
        <v>19</v>
      </c>
      <c r="F268" s="152" t="s">
        <v>2537</v>
      </c>
      <c r="H268" s="151" t="s">
        <v>19</v>
      </c>
      <c r="I268" s="153"/>
      <c r="L268" s="149"/>
      <c r="M268" s="154"/>
      <c r="T268" s="155"/>
      <c r="AT268" s="151" t="s">
        <v>216</v>
      </c>
      <c r="AU268" s="151" t="s">
        <v>84</v>
      </c>
      <c r="AV268" s="12" t="s">
        <v>82</v>
      </c>
      <c r="AW268" s="12" t="s">
        <v>37</v>
      </c>
      <c r="AX268" s="12" t="s">
        <v>75</v>
      </c>
      <c r="AY268" s="151" t="s">
        <v>206</v>
      </c>
    </row>
    <row r="269" spans="2:51" s="13" customFormat="1" ht="12">
      <c r="B269" s="156"/>
      <c r="D269" s="150" t="s">
        <v>216</v>
      </c>
      <c r="E269" s="157" t="s">
        <v>19</v>
      </c>
      <c r="F269" s="158" t="s">
        <v>2622</v>
      </c>
      <c r="H269" s="159">
        <v>0.375</v>
      </c>
      <c r="I269" s="160"/>
      <c r="L269" s="156"/>
      <c r="M269" s="161"/>
      <c r="T269" s="162"/>
      <c r="AT269" s="157" t="s">
        <v>216</v>
      </c>
      <c r="AU269" s="157" t="s">
        <v>84</v>
      </c>
      <c r="AV269" s="13" t="s">
        <v>84</v>
      </c>
      <c r="AW269" s="13" t="s">
        <v>37</v>
      </c>
      <c r="AX269" s="13" t="s">
        <v>75</v>
      </c>
      <c r="AY269" s="157" t="s">
        <v>206</v>
      </c>
    </row>
    <row r="270" spans="2:51" s="13" customFormat="1" ht="12">
      <c r="B270" s="156"/>
      <c r="D270" s="150" t="s">
        <v>216</v>
      </c>
      <c r="E270" s="157" t="s">
        <v>19</v>
      </c>
      <c r="F270" s="158" t="s">
        <v>2623</v>
      </c>
      <c r="H270" s="159">
        <v>0.225</v>
      </c>
      <c r="I270" s="160"/>
      <c r="L270" s="156"/>
      <c r="M270" s="161"/>
      <c r="T270" s="162"/>
      <c r="AT270" s="157" t="s">
        <v>216</v>
      </c>
      <c r="AU270" s="157" t="s">
        <v>84</v>
      </c>
      <c r="AV270" s="13" t="s">
        <v>84</v>
      </c>
      <c r="AW270" s="13" t="s">
        <v>37</v>
      </c>
      <c r="AX270" s="13" t="s">
        <v>75</v>
      </c>
      <c r="AY270" s="157" t="s">
        <v>206</v>
      </c>
    </row>
    <row r="271" spans="2:51" s="13" customFormat="1" ht="12">
      <c r="B271" s="156"/>
      <c r="D271" s="150" t="s">
        <v>216</v>
      </c>
      <c r="E271" s="157" t="s">
        <v>19</v>
      </c>
      <c r="F271" s="158" t="s">
        <v>2624</v>
      </c>
      <c r="H271" s="159">
        <v>0.09</v>
      </c>
      <c r="I271" s="160"/>
      <c r="L271" s="156"/>
      <c r="M271" s="161"/>
      <c r="T271" s="162"/>
      <c r="AT271" s="157" t="s">
        <v>216</v>
      </c>
      <c r="AU271" s="157" t="s">
        <v>84</v>
      </c>
      <c r="AV271" s="13" t="s">
        <v>84</v>
      </c>
      <c r="AW271" s="13" t="s">
        <v>37</v>
      </c>
      <c r="AX271" s="13" t="s">
        <v>75</v>
      </c>
      <c r="AY271" s="157" t="s">
        <v>206</v>
      </c>
    </row>
    <row r="272" spans="2:51" s="13" customFormat="1" ht="12">
      <c r="B272" s="156"/>
      <c r="D272" s="150" t="s">
        <v>216</v>
      </c>
      <c r="E272" s="157" t="s">
        <v>19</v>
      </c>
      <c r="F272" s="158" t="s">
        <v>2625</v>
      </c>
      <c r="H272" s="159">
        <v>0.58</v>
      </c>
      <c r="I272" s="160"/>
      <c r="L272" s="156"/>
      <c r="M272" s="161"/>
      <c r="T272" s="162"/>
      <c r="AT272" s="157" t="s">
        <v>216</v>
      </c>
      <c r="AU272" s="157" t="s">
        <v>84</v>
      </c>
      <c r="AV272" s="13" t="s">
        <v>84</v>
      </c>
      <c r="AW272" s="13" t="s">
        <v>37</v>
      </c>
      <c r="AX272" s="13" t="s">
        <v>75</v>
      </c>
      <c r="AY272" s="157" t="s">
        <v>206</v>
      </c>
    </row>
    <row r="273" spans="2:51" s="14" customFormat="1" ht="12">
      <c r="B273" s="163"/>
      <c r="D273" s="150" t="s">
        <v>216</v>
      </c>
      <c r="E273" s="164" t="s">
        <v>19</v>
      </c>
      <c r="F273" s="165" t="s">
        <v>224</v>
      </c>
      <c r="H273" s="166">
        <v>7.293999999999999</v>
      </c>
      <c r="I273" s="167"/>
      <c r="L273" s="163"/>
      <c r="M273" s="168"/>
      <c r="T273" s="169"/>
      <c r="AT273" s="164" t="s">
        <v>216</v>
      </c>
      <c r="AU273" s="164" t="s">
        <v>84</v>
      </c>
      <c r="AV273" s="14" t="s">
        <v>153</v>
      </c>
      <c r="AW273" s="14" t="s">
        <v>37</v>
      </c>
      <c r="AX273" s="14" t="s">
        <v>82</v>
      </c>
      <c r="AY273" s="164" t="s">
        <v>206</v>
      </c>
    </row>
    <row r="274" spans="2:65" s="1" customFormat="1" ht="24.2" customHeight="1">
      <c r="B274" s="33"/>
      <c r="C274" s="132" t="s">
        <v>397</v>
      </c>
      <c r="D274" s="132" t="s">
        <v>208</v>
      </c>
      <c r="E274" s="133" t="s">
        <v>266</v>
      </c>
      <c r="F274" s="134" t="s">
        <v>267</v>
      </c>
      <c r="G274" s="135" t="s">
        <v>253</v>
      </c>
      <c r="H274" s="136">
        <v>3.298</v>
      </c>
      <c r="I274" s="137"/>
      <c r="J274" s="138">
        <f>ROUND(I274*H274,2)</f>
        <v>0</v>
      </c>
      <c r="K274" s="134" t="s">
        <v>212</v>
      </c>
      <c r="L274" s="33"/>
      <c r="M274" s="139" t="s">
        <v>19</v>
      </c>
      <c r="N274" s="140" t="s">
        <v>46</v>
      </c>
      <c r="P274" s="141">
        <f>O274*H274</f>
        <v>0</v>
      </c>
      <c r="Q274" s="141">
        <v>0</v>
      </c>
      <c r="R274" s="141">
        <f>Q274*H274</f>
        <v>0</v>
      </c>
      <c r="S274" s="141">
        <v>2.2</v>
      </c>
      <c r="T274" s="142">
        <f>S274*H274</f>
        <v>7.2556</v>
      </c>
      <c r="AR274" s="143" t="s">
        <v>153</v>
      </c>
      <c r="AT274" s="143" t="s">
        <v>208</v>
      </c>
      <c r="AU274" s="143" t="s">
        <v>84</v>
      </c>
      <c r="AY274" s="18" t="s">
        <v>206</v>
      </c>
      <c r="BE274" s="144">
        <f>IF(N274="základní",J274,0)</f>
        <v>0</v>
      </c>
      <c r="BF274" s="144">
        <f>IF(N274="snížená",J274,0)</f>
        <v>0</v>
      </c>
      <c r="BG274" s="144">
        <f>IF(N274="zákl. přenesená",J274,0)</f>
        <v>0</v>
      </c>
      <c r="BH274" s="144">
        <f>IF(N274="sníž. přenesená",J274,0)</f>
        <v>0</v>
      </c>
      <c r="BI274" s="144">
        <f>IF(N274="nulová",J274,0)</f>
        <v>0</v>
      </c>
      <c r="BJ274" s="18" t="s">
        <v>82</v>
      </c>
      <c r="BK274" s="144">
        <f>ROUND(I274*H274,2)</f>
        <v>0</v>
      </c>
      <c r="BL274" s="18" t="s">
        <v>153</v>
      </c>
      <c r="BM274" s="143" t="s">
        <v>268</v>
      </c>
    </row>
    <row r="275" spans="2:47" s="1" customFormat="1" ht="12">
      <c r="B275" s="33"/>
      <c r="D275" s="145" t="s">
        <v>214</v>
      </c>
      <c r="F275" s="146" t="s">
        <v>269</v>
      </c>
      <c r="I275" s="147"/>
      <c r="L275" s="33"/>
      <c r="M275" s="148"/>
      <c r="T275" s="52"/>
      <c r="AT275" s="18" t="s">
        <v>214</v>
      </c>
      <c r="AU275" s="18" t="s">
        <v>84</v>
      </c>
    </row>
    <row r="276" spans="2:51" s="12" customFormat="1" ht="12">
      <c r="B276" s="149"/>
      <c r="D276" s="150" t="s">
        <v>216</v>
      </c>
      <c r="E276" s="151" t="s">
        <v>19</v>
      </c>
      <c r="F276" s="152" t="s">
        <v>241</v>
      </c>
      <c r="H276" s="151" t="s">
        <v>19</v>
      </c>
      <c r="I276" s="153"/>
      <c r="L276" s="149"/>
      <c r="M276" s="154"/>
      <c r="T276" s="155"/>
      <c r="AT276" s="151" t="s">
        <v>216</v>
      </c>
      <c r="AU276" s="151" t="s">
        <v>84</v>
      </c>
      <c r="AV276" s="12" t="s">
        <v>82</v>
      </c>
      <c r="AW276" s="12" t="s">
        <v>37</v>
      </c>
      <c r="AX276" s="12" t="s">
        <v>75</v>
      </c>
      <c r="AY276" s="151" t="s">
        <v>206</v>
      </c>
    </row>
    <row r="277" spans="2:51" s="12" customFormat="1" ht="12">
      <c r="B277" s="149"/>
      <c r="D277" s="150" t="s">
        <v>216</v>
      </c>
      <c r="E277" s="151" t="s">
        <v>19</v>
      </c>
      <c r="F277" s="152" t="s">
        <v>2523</v>
      </c>
      <c r="H277" s="151" t="s">
        <v>19</v>
      </c>
      <c r="I277" s="153"/>
      <c r="L277" s="149"/>
      <c r="M277" s="154"/>
      <c r="T277" s="155"/>
      <c r="AT277" s="151" t="s">
        <v>216</v>
      </c>
      <c r="AU277" s="151" t="s">
        <v>84</v>
      </c>
      <c r="AV277" s="12" t="s">
        <v>82</v>
      </c>
      <c r="AW277" s="12" t="s">
        <v>37</v>
      </c>
      <c r="AX277" s="12" t="s">
        <v>75</v>
      </c>
      <c r="AY277" s="151" t="s">
        <v>206</v>
      </c>
    </row>
    <row r="278" spans="2:51" s="13" customFormat="1" ht="12">
      <c r="B278" s="156"/>
      <c r="D278" s="150" t="s">
        <v>216</v>
      </c>
      <c r="E278" s="157" t="s">
        <v>19</v>
      </c>
      <c r="F278" s="158" t="s">
        <v>2626</v>
      </c>
      <c r="H278" s="159">
        <v>1.918</v>
      </c>
      <c r="I278" s="160"/>
      <c r="L278" s="156"/>
      <c r="M278" s="161"/>
      <c r="T278" s="162"/>
      <c r="AT278" s="157" t="s">
        <v>216</v>
      </c>
      <c r="AU278" s="157" t="s">
        <v>84</v>
      </c>
      <c r="AV278" s="13" t="s">
        <v>84</v>
      </c>
      <c r="AW278" s="13" t="s">
        <v>37</v>
      </c>
      <c r="AX278" s="13" t="s">
        <v>75</v>
      </c>
      <c r="AY278" s="157" t="s">
        <v>206</v>
      </c>
    </row>
    <row r="279" spans="2:51" s="12" customFormat="1" ht="12">
      <c r="B279" s="149"/>
      <c r="D279" s="150" t="s">
        <v>216</v>
      </c>
      <c r="E279" s="151" t="s">
        <v>19</v>
      </c>
      <c r="F279" s="152" t="s">
        <v>2537</v>
      </c>
      <c r="H279" s="151" t="s">
        <v>19</v>
      </c>
      <c r="I279" s="153"/>
      <c r="L279" s="149"/>
      <c r="M279" s="154"/>
      <c r="T279" s="155"/>
      <c r="AT279" s="151" t="s">
        <v>216</v>
      </c>
      <c r="AU279" s="151" t="s">
        <v>84</v>
      </c>
      <c r="AV279" s="12" t="s">
        <v>82</v>
      </c>
      <c r="AW279" s="12" t="s">
        <v>37</v>
      </c>
      <c r="AX279" s="12" t="s">
        <v>75</v>
      </c>
      <c r="AY279" s="151" t="s">
        <v>206</v>
      </c>
    </row>
    <row r="280" spans="2:51" s="13" customFormat="1" ht="12">
      <c r="B280" s="156"/>
      <c r="D280" s="150" t="s">
        <v>216</v>
      </c>
      <c r="E280" s="157" t="s">
        <v>19</v>
      </c>
      <c r="F280" s="158" t="s">
        <v>2627</v>
      </c>
      <c r="H280" s="159">
        <v>0.75</v>
      </c>
      <c r="I280" s="160"/>
      <c r="L280" s="156"/>
      <c r="M280" s="161"/>
      <c r="T280" s="162"/>
      <c r="AT280" s="157" t="s">
        <v>216</v>
      </c>
      <c r="AU280" s="157" t="s">
        <v>84</v>
      </c>
      <c r="AV280" s="13" t="s">
        <v>84</v>
      </c>
      <c r="AW280" s="13" t="s">
        <v>37</v>
      </c>
      <c r="AX280" s="13" t="s">
        <v>75</v>
      </c>
      <c r="AY280" s="157" t="s">
        <v>206</v>
      </c>
    </row>
    <row r="281" spans="2:51" s="13" customFormat="1" ht="12">
      <c r="B281" s="156"/>
      <c r="D281" s="150" t="s">
        <v>216</v>
      </c>
      <c r="E281" s="157" t="s">
        <v>19</v>
      </c>
      <c r="F281" s="158" t="s">
        <v>2628</v>
      </c>
      <c r="H281" s="159">
        <v>0.45</v>
      </c>
      <c r="I281" s="160"/>
      <c r="L281" s="156"/>
      <c r="M281" s="161"/>
      <c r="T281" s="162"/>
      <c r="AT281" s="157" t="s">
        <v>216</v>
      </c>
      <c r="AU281" s="157" t="s">
        <v>84</v>
      </c>
      <c r="AV281" s="13" t="s">
        <v>84</v>
      </c>
      <c r="AW281" s="13" t="s">
        <v>37</v>
      </c>
      <c r="AX281" s="13" t="s">
        <v>75</v>
      </c>
      <c r="AY281" s="157" t="s">
        <v>206</v>
      </c>
    </row>
    <row r="282" spans="2:51" s="13" customFormat="1" ht="12">
      <c r="B282" s="156"/>
      <c r="D282" s="150" t="s">
        <v>216</v>
      </c>
      <c r="E282" s="157" t="s">
        <v>19</v>
      </c>
      <c r="F282" s="158" t="s">
        <v>2629</v>
      </c>
      <c r="H282" s="159">
        <v>0.18</v>
      </c>
      <c r="I282" s="160"/>
      <c r="L282" s="156"/>
      <c r="M282" s="161"/>
      <c r="T282" s="162"/>
      <c r="AT282" s="157" t="s">
        <v>216</v>
      </c>
      <c r="AU282" s="157" t="s">
        <v>84</v>
      </c>
      <c r="AV282" s="13" t="s">
        <v>84</v>
      </c>
      <c r="AW282" s="13" t="s">
        <v>37</v>
      </c>
      <c r="AX282" s="13" t="s">
        <v>75</v>
      </c>
      <c r="AY282" s="157" t="s">
        <v>206</v>
      </c>
    </row>
    <row r="283" spans="2:51" s="14" customFormat="1" ht="12">
      <c r="B283" s="163"/>
      <c r="D283" s="150" t="s">
        <v>216</v>
      </c>
      <c r="E283" s="164" t="s">
        <v>19</v>
      </c>
      <c r="F283" s="165" t="s">
        <v>224</v>
      </c>
      <c r="H283" s="166">
        <v>3.2980000000000005</v>
      </c>
      <c r="I283" s="167"/>
      <c r="L283" s="163"/>
      <c r="M283" s="168"/>
      <c r="T283" s="169"/>
      <c r="AT283" s="164" t="s">
        <v>216</v>
      </c>
      <c r="AU283" s="164" t="s">
        <v>84</v>
      </c>
      <c r="AV283" s="14" t="s">
        <v>153</v>
      </c>
      <c r="AW283" s="14" t="s">
        <v>37</v>
      </c>
      <c r="AX283" s="14" t="s">
        <v>82</v>
      </c>
      <c r="AY283" s="164" t="s">
        <v>206</v>
      </c>
    </row>
    <row r="284" spans="2:65" s="1" customFormat="1" ht="37.9" customHeight="1">
      <c r="B284" s="33"/>
      <c r="C284" s="132" t="s">
        <v>403</v>
      </c>
      <c r="D284" s="132" t="s">
        <v>208</v>
      </c>
      <c r="E284" s="133" t="s">
        <v>283</v>
      </c>
      <c r="F284" s="134" t="s">
        <v>284</v>
      </c>
      <c r="G284" s="135" t="s">
        <v>253</v>
      </c>
      <c r="H284" s="136">
        <v>3.298</v>
      </c>
      <c r="I284" s="137"/>
      <c r="J284" s="138">
        <f>ROUND(I284*H284,2)</f>
        <v>0</v>
      </c>
      <c r="K284" s="134" t="s">
        <v>212</v>
      </c>
      <c r="L284" s="33"/>
      <c r="M284" s="139" t="s">
        <v>19</v>
      </c>
      <c r="N284" s="140" t="s">
        <v>46</v>
      </c>
      <c r="P284" s="141">
        <f>O284*H284</f>
        <v>0</v>
      </c>
      <c r="Q284" s="141">
        <v>0</v>
      </c>
      <c r="R284" s="141">
        <f>Q284*H284</f>
        <v>0</v>
      </c>
      <c r="S284" s="141">
        <v>0.029</v>
      </c>
      <c r="T284" s="142">
        <f>S284*H284</f>
        <v>0.095642</v>
      </c>
      <c r="AR284" s="143" t="s">
        <v>153</v>
      </c>
      <c r="AT284" s="143" t="s">
        <v>208</v>
      </c>
      <c r="AU284" s="143" t="s">
        <v>84</v>
      </c>
      <c r="AY284" s="18" t="s">
        <v>206</v>
      </c>
      <c r="BE284" s="144">
        <f>IF(N284="základní",J284,0)</f>
        <v>0</v>
      </c>
      <c r="BF284" s="144">
        <f>IF(N284="snížená",J284,0)</f>
        <v>0</v>
      </c>
      <c r="BG284" s="144">
        <f>IF(N284="zákl. přenesená",J284,0)</f>
        <v>0</v>
      </c>
      <c r="BH284" s="144">
        <f>IF(N284="sníž. přenesená",J284,0)</f>
        <v>0</v>
      </c>
      <c r="BI284" s="144">
        <f>IF(N284="nulová",J284,0)</f>
        <v>0</v>
      </c>
      <c r="BJ284" s="18" t="s">
        <v>82</v>
      </c>
      <c r="BK284" s="144">
        <f>ROUND(I284*H284,2)</f>
        <v>0</v>
      </c>
      <c r="BL284" s="18" t="s">
        <v>153</v>
      </c>
      <c r="BM284" s="143" t="s">
        <v>285</v>
      </c>
    </row>
    <row r="285" spans="2:47" s="1" customFormat="1" ht="12">
      <c r="B285" s="33"/>
      <c r="D285" s="145" t="s">
        <v>214</v>
      </c>
      <c r="F285" s="146" t="s">
        <v>286</v>
      </c>
      <c r="I285" s="147"/>
      <c r="L285" s="33"/>
      <c r="M285" s="148"/>
      <c r="T285" s="52"/>
      <c r="AT285" s="18" t="s">
        <v>214</v>
      </c>
      <c r="AU285" s="18" t="s">
        <v>84</v>
      </c>
    </row>
    <row r="286" spans="2:51" s="12" customFormat="1" ht="12">
      <c r="B286" s="149"/>
      <c r="D286" s="150" t="s">
        <v>216</v>
      </c>
      <c r="E286" s="151" t="s">
        <v>19</v>
      </c>
      <c r="F286" s="152" t="s">
        <v>241</v>
      </c>
      <c r="H286" s="151" t="s">
        <v>19</v>
      </c>
      <c r="I286" s="153"/>
      <c r="L286" s="149"/>
      <c r="M286" s="154"/>
      <c r="T286" s="155"/>
      <c r="AT286" s="151" t="s">
        <v>216</v>
      </c>
      <c r="AU286" s="151" t="s">
        <v>84</v>
      </c>
      <c r="AV286" s="12" t="s">
        <v>82</v>
      </c>
      <c r="AW286" s="12" t="s">
        <v>37</v>
      </c>
      <c r="AX286" s="12" t="s">
        <v>75</v>
      </c>
      <c r="AY286" s="151" t="s">
        <v>206</v>
      </c>
    </row>
    <row r="287" spans="2:51" s="12" customFormat="1" ht="12">
      <c r="B287" s="149"/>
      <c r="D287" s="150" t="s">
        <v>216</v>
      </c>
      <c r="E287" s="151" t="s">
        <v>19</v>
      </c>
      <c r="F287" s="152" t="s">
        <v>2523</v>
      </c>
      <c r="H287" s="151" t="s">
        <v>19</v>
      </c>
      <c r="I287" s="153"/>
      <c r="L287" s="149"/>
      <c r="M287" s="154"/>
      <c r="T287" s="155"/>
      <c r="AT287" s="151" t="s">
        <v>216</v>
      </c>
      <c r="AU287" s="151" t="s">
        <v>84</v>
      </c>
      <c r="AV287" s="12" t="s">
        <v>82</v>
      </c>
      <c r="AW287" s="12" t="s">
        <v>37</v>
      </c>
      <c r="AX287" s="12" t="s">
        <v>75</v>
      </c>
      <c r="AY287" s="151" t="s">
        <v>206</v>
      </c>
    </row>
    <row r="288" spans="2:51" s="13" customFormat="1" ht="12">
      <c r="B288" s="156"/>
      <c r="D288" s="150" t="s">
        <v>216</v>
      </c>
      <c r="E288" s="157" t="s">
        <v>19</v>
      </c>
      <c r="F288" s="158" t="s">
        <v>2626</v>
      </c>
      <c r="H288" s="159">
        <v>1.918</v>
      </c>
      <c r="I288" s="160"/>
      <c r="L288" s="156"/>
      <c r="M288" s="161"/>
      <c r="T288" s="162"/>
      <c r="AT288" s="157" t="s">
        <v>216</v>
      </c>
      <c r="AU288" s="157" t="s">
        <v>84</v>
      </c>
      <c r="AV288" s="13" t="s">
        <v>84</v>
      </c>
      <c r="AW288" s="13" t="s">
        <v>37</v>
      </c>
      <c r="AX288" s="13" t="s">
        <v>75</v>
      </c>
      <c r="AY288" s="157" t="s">
        <v>206</v>
      </c>
    </row>
    <row r="289" spans="2:51" s="12" customFormat="1" ht="12">
      <c r="B289" s="149"/>
      <c r="D289" s="150" t="s">
        <v>216</v>
      </c>
      <c r="E289" s="151" t="s">
        <v>19</v>
      </c>
      <c r="F289" s="152" t="s">
        <v>2537</v>
      </c>
      <c r="H289" s="151" t="s">
        <v>19</v>
      </c>
      <c r="I289" s="153"/>
      <c r="L289" s="149"/>
      <c r="M289" s="154"/>
      <c r="T289" s="155"/>
      <c r="AT289" s="151" t="s">
        <v>216</v>
      </c>
      <c r="AU289" s="151" t="s">
        <v>84</v>
      </c>
      <c r="AV289" s="12" t="s">
        <v>82</v>
      </c>
      <c r="AW289" s="12" t="s">
        <v>37</v>
      </c>
      <c r="AX289" s="12" t="s">
        <v>75</v>
      </c>
      <c r="AY289" s="151" t="s">
        <v>206</v>
      </c>
    </row>
    <row r="290" spans="2:51" s="13" customFormat="1" ht="12">
      <c r="B290" s="156"/>
      <c r="D290" s="150" t="s">
        <v>216</v>
      </c>
      <c r="E290" s="157" t="s">
        <v>19</v>
      </c>
      <c r="F290" s="158" t="s">
        <v>2627</v>
      </c>
      <c r="H290" s="159">
        <v>0.75</v>
      </c>
      <c r="I290" s="160"/>
      <c r="L290" s="156"/>
      <c r="M290" s="161"/>
      <c r="T290" s="162"/>
      <c r="AT290" s="157" t="s">
        <v>216</v>
      </c>
      <c r="AU290" s="157" t="s">
        <v>84</v>
      </c>
      <c r="AV290" s="13" t="s">
        <v>84</v>
      </c>
      <c r="AW290" s="13" t="s">
        <v>37</v>
      </c>
      <c r="AX290" s="13" t="s">
        <v>75</v>
      </c>
      <c r="AY290" s="157" t="s">
        <v>206</v>
      </c>
    </row>
    <row r="291" spans="2:51" s="13" customFormat="1" ht="12">
      <c r="B291" s="156"/>
      <c r="D291" s="150" t="s">
        <v>216</v>
      </c>
      <c r="E291" s="157" t="s">
        <v>19</v>
      </c>
      <c r="F291" s="158" t="s">
        <v>2628</v>
      </c>
      <c r="H291" s="159">
        <v>0.45</v>
      </c>
      <c r="I291" s="160"/>
      <c r="L291" s="156"/>
      <c r="M291" s="161"/>
      <c r="T291" s="162"/>
      <c r="AT291" s="157" t="s">
        <v>216</v>
      </c>
      <c r="AU291" s="157" t="s">
        <v>84</v>
      </c>
      <c r="AV291" s="13" t="s">
        <v>84</v>
      </c>
      <c r="AW291" s="13" t="s">
        <v>37</v>
      </c>
      <c r="AX291" s="13" t="s">
        <v>75</v>
      </c>
      <c r="AY291" s="157" t="s">
        <v>206</v>
      </c>
    </row>
    <row r="292" spans="2:51" s="13" customFormat="1" ht="12">
      <c r="B292" s="156"/>
      <c r="D292" s="150" t="s">
        <v>216</v>
      </c>
      <c r="E292" s="157" t="s">
        <v>19</v>
      </c>
      <c r="F292" s="158" t="s">
        <v>2629</v>
      </c>
      <c r="H292" s="159">
        <v>0.18</v>
      </c>
      <c r="I292" s="160"/>
      <c r="L292" s="156"/>
      <c r="M292" s="161"/>
      <c r="T292" s="162"/>
      <c r="AT292" s="157" t="s">
        <v>216</v>
      </c>
      <c r="AU292" s="157" t="s">
        <v>84</v>
      </c>
      <c r="AV292" s="13" t="s">
        <v>84</v>
      </c>
      <c r="AW292" s="13" t="s">
        <v>37</v>
      </c>
      <c r="AX292" s="13" t="s">
        <v>75</v>
      </c>
      <c r="AY292" s="157" t="s">
        <v>206</v>
      </c>
    </row>
    <row r="293" spans="2:51" s="14" customFormat="1" ht="12">
      <c r="B293" s="163"/>
      <c r="D293" s="150" t="s">
        <v>216</v>
      </c>
      <c r="E293" s="164" t="s">
        <v>19</v>
      </c>
      <c r="F293" s="165" t="s">
        <v>224</v>
      </c>
      <c r="H293" s="166">
        <v>3.2980000000000005</v>
      </c>
      <c r="I293" s="167"/>
      <c r="L293" s="163"/>
      <c r="M293" s="168"/>
      <c r="T293" s="169"/>
      <c r="AT293" s="164" t="s">
        <v>216</v>
      </c>
      <c r="AU293" s="164" t="s">
        <v>84</v>
      </c>
      <c r="AV293" s="14" t="s">
        <v>153</v>
      </c>
      <c r="AW293" s="14" t="s">
        <v>37</v>
      </c>
      <c r="AX293" s="14" t="s">
        <v>82</v>
      </c>
      <c r="AY293" s="164" t="s">
        <v>206</v>
      </c>
    </row>
    <row r="294" spans="2:65" s="1" customFormat="1" ht="33" customHeight="1">
      <c r="B294" s="33"/>
      <c r="C294" s="132" t="s">
        <v>413</v>
      </c>
      <c r="D294" s="132" t="s">
        <v>208</v>
      </c>
      <c r="E294" s="133" t="s">
        <v>2630</v>
      </c>
      <c r="F294" s="134" t="s">
        <v>2631</v>
      </c>
      <c r="G294" s="135" t="s">
        <v>253</v>
      </c>
      <c r="H294" s="136">
        <v>4.947</v>
      </c>
      <c r="I294" s="137"/>
      <c r="J294" s="138">
        <f>ROUND(I294*H294,2)</f>
        <v>0</v>
      </c>
      <c r="K294" s="134" t="s">
        <v>212</v>
      </c>
      <c r="L294" s="33"/>
      <c r="M294" s="139" t="s">
        <v>19</v>
      </c>
      <c r="N294" s="140" t="s">
        <v>46</v>
      </c>
      <c r="P294" s="141">
        <f>O294*H294</f>
        <v>0</v>
      </c>
      <c r="Q294" s="141">
        <v>0</v>
      </c>
      <c r="R294" s="141">
        <f>Q294*H294</f>
        <v>0</v>
      </c>
      <c r="S294" s="141">
        <v>1.4</v>
      </c>
      <c r="T294" s="142">
        <f>S294*H294</f>
        <v>6.9258</v>
      </c>
      <c r="AR294" s="143" t="s">
        <v>153</v>
      </c>
      <c r="AT294" s="143" t="s">
        <v>208</v>
      </c>
      <c r="AU294" s="143" t="s">
        <v>84</v>
      </c>
      <c r="AY294" s="18" t="s">
        <v>206</v>
      </c>
      <c r="BE294" s="144">
        <f>IF(N294="základní",J294,0)</f>
        <v>0</v>
      </c>
      <c r="BF294" s="144">
        <f>IF(N294="snížená",J294,0)</f>
        <v>0</v>
      </c>
      <c r="BG294" s="144">
        <f>IF(N294="zákl. přenesená",J294,0)</f>
        <v>0</v>
      </c>
      <c r="BH294" s="144">
        <f>IF(N294="sníž. přenesená",J294,0)</f>
        <v>0</v>
      </c>
      <c r="BI294" s="144">
        <f>IF(N294="nulová",J294,0)</f>
        <v>0</v>
      </c>
      <c r="BJ294" s="18" t="s">
        <v>82</v>
      </c>
      <c r="BK294" s="144">
        <f>ROUND(I294*H294,2)</f>
        <v>0</v>
      </c>
      <c r="BL294" s="18" t="s">
        <v>153</v>
      </c>
      <c r="BM294" s="143" t="s">
        <v>2632</v>
      </c>
    </row>
    <row r="295" spans="2:47" s="1" customFormat="1" ht="12">
      <c r="B295" s="33"/>
      <c r="D295" s="145" t="s">
        <v>214</v>
      </c>
      <c r="F295" s="146" t="s">
        <v>2633</v>
      </c>
      <c r="I295" s="147"/>
      <c r="L295" s="33"/>
      <c r="M295" s="148"/>
      <c r="T295" s="52"/>
      <c r="AT295" s="18" t="s">
        <v>214</v>
      </c>
      <c r="AU295" s="18" t="s">
        <v>84</v>
      </c>
    </row>
    <row r="296" spans="2:51" s="12" customFormat="1" ht="12">
      <c r="B296" s="149"/>
      <c r="D296" s="150" t="s">
        <v>216</v>
      </c>
      <c r="E296" s="151" t="s">
        <v>19</v>
      </c>
      <c r="F296" s="152" t="s">
        <v>241</v>
      </c>
      <c r="H296" s="151" t="s">
        <v>19</v>
      </c>
      <c r="I296" s="153"/>
      <c r="L296" s="149"/>
      <c r="M296" s="154"/>
      <c r="T296" s="155"/>
      <c r="AT296" s="151" t="s">
        <v>216</v>
      </c>
      <c r="AU296" s="151" t="s">
        <v>84</v>
      </c>
      <c r="AV296" s="12" t="s">
        <v>82</v>
      </c>
      <c r="AW296" s="12" t="s">
        <v>37</v>
      </c>
      <c r="AX296" s="12" t="s">
        <v>75</v>
      </c>
      <c r="AY296" s="151" t="s">
        <v>206</v>
      </c>
    </row>
    <row r="297" spans="2:51" s="12" customFormat="1" ht="12">
      <c r="B297" s="149"/>
      <c r="D297" s="150" t="s">
        <v>216</v>
      </c>
      <c r="E297" s="151" t="s">
        <v>19</v>
      </c>
      <c r="F297" s="152" t="s">
        <v>2523</v>
      </c>
      <c r="H297" s="151" t="s">
        <v>19</v>
      </c>
      <c r="I297" s="153"/>
      <c r="L297" s="149"/>
      <c r="M297" s="154"/>
      <c r="T297" s="155"/>
      <c r="AT297" s="151" t="s">
        <v>216</v>
      </c>
      <c r="AU297" s="151" t="s">
        <v>84</v>
      </c>
      <c r="AV297" s="12" t="s">
        <v>82</v>
      </c>
      <c r="AW297" s="12" t="s">
        <v>37</v>
      </c>
      <c r="AX297" s="12" t="s">
        <v>75</v>
      </c>
      <c r="AY297" s="151" t="s">
        <v>206</v>
      </c>
    </row>
    <row r="298" spans="2:51" s="13" customFormat="1" ht="12">
      <c r="B298" s="156"/>
      <c r="D298" s="150" t="s">
        <v>216</v>
      </c>
      <c r="E298" s="157" t="s">
        <v>19</v>
      </c>
      <c r="F298" s="158" t="s">
        <v>2634</v>
      </c>
      <c r="H298" s="159">
        <v>2.877</v>
      </c>
      <c r="I298" s="160"/>
      <c r="L298" s="156"/>
      <c r="M298" s="161"/>
      <c r="T298" s="162"/>
      <c r="AT298" s="157" t="s">
        <v>216</v>
      </c>
      <c r="AU298" s="157" t="s">
        <v>84</v>
      </c>
      <c r="AV298" s="13" t="s">
        <v>84</v>
      </c>
      <c r="AW298" s="13" t="s">
        <v>37</v>
      </c>
      <c r="AX298" s="13" t="s">
        <v>75</v>
      </c>
      <c r="AY298" s="157" t="s">
        <v>206</v>
      </c>
    </row>
    <row r="299" spans="2:51" s="12" customFormat="1" ht="12">
      <c r="B299" s="149"/>
      <c r="D299" s="150" t="s">
        <v>216</v>
      </c>
      <c r="E299" s="151" t="s">
        <v>19</v>
      </c>
      <c r="F299" s="152" t="s">
        <v>2537</v>
      </c>
      <c r="H299" s="151" t="s">
        <v>19</v>
      </c>
      <c r="I299" s="153"/>
      <c r="L299" s="149"/>
      <c r="M299" s="154"/>
      <c r="T299" s="155"/>
      <c r="AT299" s="151" t="s">
        <v>216</v>
      </c>
      <c r="AU299" s="151" t="s">
        <v>84</v>
      </c>
      <c r="AV299" s="12" t="s">
        <v>82</v>
      </c>
      <c r="AW299" s="12" t="s">
        <v>37</v>
      </c>
      <c r="AX299" s="12" t="s">
        <v>75</v>
      </c>
      <c r="AY299" s="151" t="s">
        <v>206</v>
      </c>
    </row>
    <row r="300" spans="2:51" s="13" customFormat="1" ht="12">
      <c r="B300" s="156"/>
      <c r="D300" s="150" t="s">
        <v>216</v>
      </c>
      <c r="E300" s="157" t="s">
        <v>19</v>
      </c>
      <c r="F300" s="158" t="s">
        <v>2635</v>
      </c>
      <c r="H300" s="159">
        <v>1.125</v>
      </c>
      <c r="I300" s="160"/>
      <c r="L300" s="156"/>
      <c r="M300" s="161"/>
      <c r="T300" s="162"/>
      <c r="AT300" s="157" t="s">
        <v>216</v>
      </c>
      <c r="AU300" s="157" t="s">
        <v>84</v>
      </c>
      <c r="AV300" s="13" t="s">
        <v>84</v>
      </c>
      <c r="AW300" s="13" t="s">
        <v>37</v>
      </c>
      <c r="AX300" s="13" t="s">
        <v>75</v>
      </c>
      <c r="AY300" s="157" t="s">
        <v>206</v>
      </c>
    </row>
    <row r="301" spans="2:51" s="13" customFormat="1" ht="12">
      <c r="B301" s="156"/>
      <c r="D301" s="150" t="s">
        <v>216</v>
      </c>
      <c r="E301" s="157" t="s">
        <v>19</v>
      </c>
      <c r="F301" s="158" t="s">
        <v>2636</v>
      </c>
      <c r="H301" s="159">
        <v>0.675</v>
      </c>
      <c r="I301" s="160"/>
      <c r="L301" s="156"/>
      <c r="M301" s="161"/>
      <c r="T301" s="162"/>
      <c r="AT301" s="157" t="s">
        <v>216</v>
      </c>
      <c r="AU301" s="157" t="s">
        <v>84</v>
      </c>
      <c r="AV301" s="13" t="s">
        <v>84</v>
      </c>
      <c r="AW301" s="13" t="s">
        <v>37</v>
      </c>
      <c r="AX301" s="13" t="s">
        <v>75</v>
      </c>
      <c r="AY301" s="157" t="s">
        <v>206</v>
      </c>
    </row>
    <row r="302" spans="2:51" s="13" customFormat="1" ht="12">
      <c r="B302" s="156"/>
      <c r="D302" s="150" t="s">
        <v>216</v>
      </c>
      <c r="E302" s="157" t="s">
        <v>19</v>
      </c>
      <c r="F302" s="158" t="s">
        <v>2637</v>
      </c>
      <c r="H302" s="159">
        <v>0.27</v>
      </c>
      <c r="I302" s="160"/>
      <c r="L302" s="156"/>
      <c r="M302" s="161"/>
      <c r="T302" s="162"/>
      <c r="AT302" s="157" t="s">
        <v>216</v>
      </c>
      <c r="AU302" s="157" t="s">
        <v>84</v>
      </c>
      <c r="AV302" s="13" t="s">
        <v>84</v>
      </c>
      <c r="AW302" s="13" t="s">
        <v>37</v>
      </c>
      <c r="AX302" s="13" t="s">
        <v>75</v>
      </c>
      <c r="AY302" s="157" t="s">
        <v>206</v>
      </c>
    </row>
    <row r="303" spans="2:51" s="14" customFormat="1" ht="12">
      <c r="B303" s="163"/>
      <c r="D303" s="150" t="s">
        <v>216</v>
      </c>
      <c r="E303" s="164" t="s">
        <v>19</v>
      </c>
      <c r="F303" s="165" t="s">
        <v>224</v>
      </c>
      <c r="H303" s="166">
        <v>4.946999999999999</v>
      </c>
      <c r="I303" s="167"/>
      <c r="L303" s="163"/>
      <c r="M303" s="168"/>
      <c r="T303" s="169"/>
      <c r="AT303" s="164" t="s">
        <v>216</v>
      </c>
      <c r="AU303" s="164" t="s">
        <v>84</v>
      </c>
      <c r="AV303" s="14" t="s">
        <v>153</v>
      </c>
      <c r="AW303" s="14" t="s">
        <v>37</v>
      </c>
      <c r="AX303" s="14" t="s">
        <v>82</v>
      </c>
      <c r="AY303" s="164" t="s">
        <v>206</v>
      </c>
    </row>
    <row r="304" spans="2:65" s="1" customFormat="1" ht="37.9" customHeight="1">
      <c r="B304" s="33"/>
      <c r="C304" s="132" t="s">
        <v>418</v>
      </c>
      <c r="D304" s="132" t="s">
        <v>208</v>
      </c>
      <c r="E304" s="133" t="s">
        <v>2638</v>
      </c>
      <c r="F304" s="134" t="s">
        <v>2639</v>
      </c>
      <c r="G304" s="135" t="s">
        <v>238</v>
      </c>
      <c r="H304" s="136">
        <v>8.7</v>
      </c>
      <c r="I304" s="137"/>
      <c r="J304" s="138">
        <f>ROUND(I304*H304,2)</f>
        <v>0</v>
      </c>
      <c r="K304" s="134" t="s">
        <v>212</v>
      </c>
      <c r="L304" s="33"/>
      <c r="M304" s="139" t="s">
        <v>19</v>
      </c>
      <c r="N304" s="140" t="s">
        <v>46</v>
      </c>
      <c r="P304" s="141">
        <f>O304*H304</f>
        <v>0</v>
      </c>
      <c r="Q304" s="141">
        <v>0</v>
      </c>
      <c r="R304" s="141">
        <f>Q304*H304</f>
        <v>0</v>
      </c>
      <c r="S304" s="141">
        <v>0.04</v>
      </c>
      <c r="T304" s="142">
        <f>S304*H304</f>
        <v>0.348</v>
      </c>
      <c r="AR304" s="143" t="s">
        <v>153</v>
      </c>
      <c r="AT304" s="143" t="s">
        <v>208</v>
      </c>
      <c r="AU304" s="143" t="s">
        <v>84</v>
      </c>
      <c r="AY304" s="18" t="s">
        <v>206</v>
      </c>
      <c r="BE304" s="144">
        <f>IF(N304="základní",J304,0)</f>
        <v>0</v>
      </c>
      <c r="BF304" s="144">
        <f>IF(N304="snížená",J304,0)</f>
        <v>0</v>
      </c>
      <c r="BG304" s="144">
        <f>IF(N304="zákl. přenesená",J304,0)</f>
        <v>0</v>
      </c>
      <c r="BH304" s="144">
        <f>IF(N304="sníž. přenesená",J304,0)</f>
        <v>0</v>
      </c>
      <c r="BI304" s="144">
        <f>IF(N304="nulová",J304,0)</f>
        <v>0</v>
      </c>
      <c r="BJ304" s="18" t="s">
        <v>82</v>
      </c>
      <c r="BK304" s="144">
        <f>ROUND(I304*H304,2)</f>
        <v>0</v>
      </c>
      <c r="BL304" s="18" t="s">
        <v>153</v>
      </c>
      <c r="BM304" s="143" t="s">
        <v>2640</v>
      </c>
    </row>
    <row r="305" spans="2:47" s="1" customFormat="1" ht="12">
      <c r="B305" s="33"/>
      <c r="D305" s="145" t="s">
        <v>214</v>
      </c>
      <c r="F305" s="146" t="s">
        <v>2641</v>
      </c>
      <c r="I305" s="147"/>
      <c r="L305" s="33"/>
      <c r="M305" s="148"/>
      <c r="T305" s="52"/>
      <c r="AT305" s="18" t="s">
        <v>214</v>
      </c>
      <c r="AU305" s="18" t="s">
        <v>84</v>
      </c>
    </row>
    <row r="306" spans="2:51" s="12" customFormat="1" ht="12">
      <c r="B306" s="149"/>
      <c r="D306" s="150" t="s">
        <v>216</v>
      </c>
      <c r="E306" s="151" t="s">
        <v>19</v>
      </c>
      <c r="F306" s="152" t="s">
        <v>241</v>
      </c>
      <c r="H306" s="151" t="s">
        <v>19</v>
      </c>
      <c r="I306" s="153"/>
      <c r="L306" s="149"/>
      <c r="M306" s="154"/>
      <c r="T306" s="155"/>
      <c r="AT306" s="151" t="s">
        <v>216</v>
      </c>
      <c r="AU306" s="151" t="s">
        <v>84</v>
      </c>
      <c r="AV306" s="12" t="s">
        <v>82</v>
      </c>
      <c r="AW306" s="12" t="s">
        <v>37</v>
      </c>
      <c r="AX306" s="12" t="s">
        <v>75</v>
      </c>
      <c r="AY306" s="151" t="s">
        <v>206</v>
      </c>
    </row>
    <row r="307" spans="2:51" s="13" customFormat="1" ht="12">
      <c r="B307" s="156"/>
      <c r="D307" s="150" t="s">
        <v>216</v>
      </c>
      <c r="E307" s="157" t="s">
        <v>19</v>
      </c>
      <c r="F307" s="158" t="s">
        <v>2642</v>
      </c>
      <c r="H307" s="159">
        <v>8.7</v>
      </c>
      <c r="I307" s="160"/>
      <c r="L307" s="156"/>
      <c r="M307" s="161"/>
      <c r="T307" s="162"/>
      <c r="AT307" s="157" t="s">
        <v>216</v>
      </c>
      <c r="AU307" s="157" t="s">
        <v>84</v>
      </c>
      <c r="AV307" s="13" t="s">
        <v>84</v>
      </c>
      <c r="AW307" s="13" t="s">
        <v>37</v>
      </c>
      <c r="AX307" s="13" t="s">
        <v>75</v>
      </c>
      <c r="AY307" s="157" t="s">
        <v>206</v>
      </c>
    </row>
    <row r="308" spans="2:51" s="14" customFormat="1" ht="12">
      <c r="B308" s="163"/>
      <c r="D308" s="150" t="s">
        <v>216</v>
      </c>
      <c r="E308" s="164" t="s">
        <v>19</v>
      </c>
      <c r="F308" s="165" t="s">
        <v>224</v>
      </c>
      <c r="H308" s="166">
        <v>8.7</v>
      </c>
      <c r="I308" s="167"/>
      <c r="L308" s="163"/>
      <c r="M308" s="168"/>
      <c r="T308" s="169"/>
      <c r="AT308" s="164" t="s">
        <v>216</v>
      </c>
      <c r="AU308" s="164" t="s">
        <v>84</v>
      </c>
      <c r="AV308" s="14" t="s">
        <v>153</v>
      </c>
      <c r="AW308" s="14" t="s">
        <v>37</v>
      </c>
      <c r="AX308" s="14" t="s">
        <v>82</v>
      </c>
      <c r="AY308" s="164" t="s">
        <v>206</v>
      </c>
    </row>
    <row r="309" spans="2:65" s="1" customFormat="1" ht="37.9" customHeight="1">
      <c r="B309" s="33"/>
      <c r="C309" s="132" t="s">
        <v>423</v>
      </c>
      <c r="D309" s="132" t="s">
        <v>208</v>
      </c>
      <c r="E309" s="133" t="s">
        <v>2643</v>
      </c>
      <c r="F309" s="134" t="s">
        <v>2644</v>
      </c>
      <c r="G309" s="135" t="s">
        <v>238</v>
      </c>
      <c r="H309" s="136">
        <v>22.04</v>
      </c>
      <c r="I309" s="137"/>
      <c r="J309" s="138">
        <f>ROUND(I309*H309,2)</f>
        <v>0</v>
      </c>
      <c r="K309" s="134" t="s">
        <v>212</v>
      </c>
      <c r="L309" s="33"/>
      <c r="M309" s="139" t="s">
        <v>19</v>
      </c>
      <c r="N309" s="140" t="s">
        <v>46</v>
      </c>
      <c r="P309" s="141">
        <f>O309*H309</f>
        <v>0</v>
      </c>
      <c r="Q309" s="141">
        <v>0</v>
      </c>
      <c r="R309" s="141">
        <f>Q309*H309</f>
        <v>0</v>
      </c>
      <c r="S309" s="141">
        <v>0.015</v>
      </c>
      <c r="T309" s="142">
        <f>S309*H309</f>
        <v>0.33059999999999995</v>
      </c>
      <c r="AR309" s="143" t="s">
        <v>153</v>
      </c>
      <c r="AT309" s="143" t="s">
        <v>208</v>
      </c>
      <c r="AU309" s="143" t="s">
        <v>84</v>
      </c>
      <c r="AY309" s="18" t="s">
        <v>206</v>
      </c>
      <c r="BE309" s="144">
        <f>IF(N309="základní",J309,0)</f>
        <v>0</v>
      </c>
      <c r="BF309" s="144">
        <f>IF(N309="snížená",J309,0)</f>
        <v>0</v>
      </c>
      <c r="BG309" s="144">
        <f>IF(N309="zákl. přenesená",J309,0)</f>
        <v>0</v>
      </c>
      <c r="BH309" s="144">
        <f>IF(N309="sníž. přenesená",J309,0)</f>
        <v>0</v>
      </c>
      <c r="BI309" s="144">
        <f>IF(N309="nulová",J309,0)</f>
        <v>0</v>
      </c>
      <c r="BJ309" s="18" t="s">
        <v>82</v>
      </c>
      <c r="BK309" s="144">
        <f>ROUND(I309*H309,2)</f>
        <v>0</v>
      </c>
      <c r="BL309" s="18" t="s">
        <v>153</v>
      </c>
      <c r="BM309" s="143" t="s">
        <v>2645</v>
      </c>
    </row>
    <row r="310" spans="2:47" s="1" customFormat="1" ht="12">
      <c r="B310" s="33"/>
      <c r="D310" s="145" t="s">
        <v>214</v>
      </c>
      <c r="F310" s="146" t="s">
        <v>2646</v>
      </c>
      <c r="I310" s="147"/>
      <c r="L310" s="33"/>
      <c r="M310" s="148"/>
      <c r="T310" s="52"/>
      <c r="AT310" s="18" t="s">
        <v>214</v>
      </c>
      <c r="AU310" s="18" t="s">
        <v>84</v>
      </c>
    </row>
    <row r="311" spans="2:51" s="12" customFormat="1" ht="12">
      <c r="B311" s="149"/>
      <c r="D311" s="150" t="s">
        <v>216</v>
      </c>
      <c r="E311" s="151" t="s">
        <v>19</v>
      </c>
      <c r="F311" s="152" t="s">
        <v>241</v>
      </c>
      <c r="H311" s="151" t="s">
        <v>19</v>
      </c>
      <c r="I311" s="153"/>
      <c r="L311" s="149"/>
      <c r="M311" s="154"/>
      <c r="T311" s="155"/>
      <c r="AT311" s="151" t="s">
        <v>216</v>
      </c>
      <c r="AU311" s="151" t="s">
        <v>84</v>
      </c>
      <c r="AV311" s="12" t="s">
        <v>82</v>
      </c>
      <c r="AW311" s="12" t="s">
        <v>37</v>
      </c>
      <c r="AX311" s="12" t="s">
        <v>75</v>
      </c>
      <c r="AY311" s="151" t="s">
        <v>206</v>
      </c>
    </row>
    <row r="312" spans="2:51" s="13" customFormat="1" ht="12">
      <c r="B312" s="156"/>
      <c r="D312" s="150" t="s">
        <v>216</v>
      </c>
      <c r="E312" s="157" t="s">
        <v>19</v>
      </c>
      <c r="F312" s="158" t="s">
        <v>2647</v>
      </c>
      <c r="H312" s="159">
        <v>22.04</v>
      </c>
      <c r="I312" s="160"/>
      <c r="L312" s="156"/>
      <c r="M312" s="161"/>
      <c r="T312" s="162"/>
      <c r="AT312" s="157" t="s">
        <v>216</v>
      </c>
      <c r="AU312" s="157" t="s">
        <v>84</v>
      </c>
      <c r="AV312" s="13" t="s">
        <v>84</v>
      </c>
      <c r="AW312" s="13" t="s">
        <v>37</v>
      </c>
      <c r="AX312" s="13" t="s">
        <v>75</v>
      </c>
      <c r="AY312" s="157" t="s">
        <v>206</v>
      </c>
    </row>
    <row r="313" spans="2:51" s="14" customFormat="1" ht="12">
      <c r="B313" s="163"/>
      <c r="D313" s="150" t="s">
        <v>216</v>
      </c>
      <c r="E313" s="164" t="s">
        <v>19</v>
      </c>
      <c r="F313" s="165" t="s">
        <v>224</v>
      </c>
      <c r="H313" s="166">
        <v>22.04</v>
      </c>
      <c r="I313" s="167"/>
      <c r="L313" s="163"/>
      <c r="M313" s="168"/>
      <c r="T313" s="169"/>
      <c r="AT313" s="164" t="s">
        <v>216</v>
      </c>
      <c r="AU313" s="164" t="s">
        <v>84</v>
      </c>
      <c r="AV313" s="14" t="s">
        <v>153</v>
      </c>
      <c r="AW313" s="14" t="s">
        <v>37</v>
      </c>
      <c r="AX313" s="14" t="s">
        <v>82</v>
      </c>
      <c r="AY313" s="164" t="s">
        <v>206</v>
      </c>
    </row>
    <row r="314" spans="2:65" s="1" customFormat="1" ht="37.9" customHeight="1">
      <c r="B314" s="33"/>
      <c r="C314" s="132" t="s">
        <v>430</v>
      </c>
      <c r="D314" s="132" t="s">
        <v>208</v>
      </c>
      <c r="E314" s="133" t="s">
        <v>288</v>
      </c>
      <c r="F314" s="134" t="s">
        <v>289</v>
      </c>
      <c r="G314" s="135" t="s">
        <v>238</v>
      </c>
      <c r="H314" s="136">
        <v>12.805</v>
      </c>
      <c r="I314" s="137"/>
      <c r="J314" s="138">
        <f>ROUND(I314*H314,2)</f>
        <v>0</v>
      </c>
      <c r="K314" s="134" t="s">
        <v>212</v>
      </c>
      <c r="L314" s="33"/>
      <c r="M314" s="139" t="s">
        <v>19</v>
      </c>
      <c r="N314" s="140" t="s">
        <v>46</v>
      </c>
      <c r="P314" s="141">
        <f>O314*H314</f>
        <v>0</v>
      </c>
      <c r="Q314" s="141">
        <v>0</v>
      </c>
      <c r="R314" s="141">
        <f>Q314*H314</f>
        <v>0</v>
      </c>
      <c r="S314" s="141">
        <v>0.076</v>
      </c>
      <c r="T314" s="142">
        <f>S314*H314</f>
        <v>0.9731799999999999</v>
      </c>
      <c r="AR314" s="143" t="s">
        <v>153</v>
      </c>
      <c r="AT314" s="143" t="s">
        <v>208</v>
      </c>
      <c r="AU314" s="143" t="s">
        <v>84</v>
      </c>
      <c r="AY314" s="18" t="s">
        <v>206</v>
      </c>
      <c r="BE314" s="144">
        <f>IF(N314="základní",J314,0)</f>
        <v>0</v>
      </c>
      <c r="BF314" s="144">
        <f>IF(N314="snížená",J314,0)</f>
        <v>0</v>
      </c>
      <c r="BG314" s="144">
        <f>IF(N314="zákl. přenesená",J314,0)</f>
        <v>0</v>
      </c>
      <c r="BH314" s="144">
        <f>IF(N314="sníž. přenesená",J314,0)</f>
        <v>0</v>
      </c>
      <c r="BI314" s="144">
        <f>IF(N314="nulová",J314,0)</f>
        <v>0</v>
      </c>
      <c r="BJ314" s="18" t="s">
        <v>82</v>
      </c>
      <c r="BK314" s="144">
        <f>ROUND(I314*H314,2)</f>
        <v>0</v>
      </c>
      <c r="BL314" s="18" t="s">
        <v>153</v>
      </c>
      <c r="BM314" s="143" t="s">
        <v>290</v>
      </c>
    </row>
    <row r="315" spans="2:47" s="1" customFormat="1" ht="12">
      <c r="B315" s="33"/>
      <c r="D315" s="145" t="s">
        <v>214</v>
      </c>
      <c r="F315" s="146" t="s">
        <v>291</v>
      </c>
      <c r="I315" s="147"/>
      <c r="L315" s="33"/>
      <c r="M315" s="148"/>
      <c r="T315" s="52"/>
      <c r="AT315" s="18" t="s">
        <v>214</v>
      </c>
      <c r="AU315" s="18" t="s">
        <v>84</v>
      </c>
    </row>
    <row r="316" spans="2:51" s="12" customFormat="1" ht="12">
      <c r="B316" s="149"/>
      <c r="D316" s="150" t="s">
        <v>216</v>
      </c>
      <c r="E316" s="151" t="s">
        <v>19</v>
      </c>
      <c r="F316" s="152" t="s">
        <v>241</v>
      </c>
      <c r="H316" s="151" t="s">
        <v>19</v>
      </c>
      <c r="I316" s="153"/>
      <c r="L316" s="149"/>
      <c r="M316" s="154"/>
      <c r="T316" s="155"/>
      <c r="AT316" s="151" t="s">
        <v>216</v>
      </c>
      <c r="AU316" s="151" t="s">
        <v>84</v>
      </c>
      <c r="AV316" s="12" t="s">
        <v>82</v>
      </c>
      <c r="AW316" s="12" t="s">
        <v>37</v>
      </c>
      <c r="AX316" s="12" t="s">
        <v>75</v>
      </c>
      <c r="AY316" s="151" t="s">
        <v>206</v>
      </c>
    </row>
    <row r="317" spans="2:51" s="13" customFormat="1" ht="22.5">
      <c r="B317" s="156"/>
      <c r="D317" s="150" t="s">
        <v>216</v>
      </c>
      <c r="E317" s="157" t="s">
        <v>19</v>
      </c>
      <c r="F317" s="158" t="s">
        <v>2648</v>
      </c>
      <c r="H317" s="159">
        <v>12.805</v>
      </c>
      <c r="I317" s="160"/>
      <c r="L317" s="156"/>
      <c r="M317" s="161"/>
      <c r="T317" s="162"/>
      <c r="AT317" s="157" t="s">
        <v>216</v>
      </c>
      <c r="AU317" s="157" t="s">
        <v>84</v>
      </c>
      <c r="AV317" s="13" t="s">
        <v>84</v>
      </c>
      <c r="AW317" s="13" t="s">
        <v>37</v>
      </c>
      <c r="AX317" s="13" t="s">
        <v>75</v>
      </c>
      <c r="AY317" s="157" t="s">
        <v>206</v>
      </c>
    </row>
    <row r="318" spans="2:51" s="14" customFormat="1" ht="12">
      <c r="B318" s="163"/>
      <c r="D318" s="150" t="s">
        <v>216</v>
      </c>
      <c r="E318" s="164" t="s">
        <v>19</v>
      </c>
      <c r="F318" s="165" t="s">
        <v>224</v>
      </c>
      <c r="H318" s="166">
        <v>12.805</v>
      </c>
      <c r="I318" s="167"/>
      <c r="L318" s="163"/>
      <c r="M318" s="168"/>
      <c r="T318" s="169"/>
      <c r="AT318" s="164" t="s">
        <v>216</v>
      </c>
      <c r="AU318" s="164" t="s">
        <v>84</v>
      </c>
      <c r="AV318" s="14" t="s">
        <v>153</v>
      </c>
      <c r="AW318" s="14" t="s">
        <v>37</v>
      </c>
      <c r="AX318" s="14" t="s">
        <v>82</v>
      </c>
      <c r="AY318" s="164" t="s">
        <v>206</v>
      </c>
    </row>
    <row r="319" spans="2:65" s="1" customFormat="1" ht="33" customHeight="1">
      <c r="B319" s="33"/>
      <c r="C319" s="132" t="s">
        <v>437</v>
      </c>
      <c r="D319" s="132" t="s">
        <v>208</v>
      </c>
      <c r="E319" s="133" t="s">
        <v>2649</v>
      </c>
      <c r="F319" s="134" t="s">
        <v>2650</v>
      </c>
      <c r="G319" s="135" t="s">
        <v>238</v>
      </c>
      <c r="H319" s="136">
        <v>5.4</v>
      </c>
      <c r="I319" s="137"/>
      <c r="J319" s="138">
        <f>ROUND(I319*H319,2)</f>
        <v>0</v>
      </c>
      <c r="K319" s="134" t="s">
        <v>212</v>
      </c>
      <c r="L319" s="33"/>
      <c r="M319" s="139" t="s">
        <v>19</v>
      </c>
      <c r="N319" s="140" t="s">
        <v>46</v>
      </c>
      <c r="P319" s="141">
        <f>O319*H319</f>
        <v>0</v>
      </c>
      <c r="Q319" s="141">
        <v>0</v>
      </c>
      <c r="R319" s="141">
        <f>Q319*H319</f>
        <v>0</v>
      </c>
      <c r="S319" s="141">
        <v>0.051</v>
      </c>
      <c r="T319" s="142">
        <f>S319*H319</f>
        <v>0.2754</v>
      </c>
      <c r="AR319" s="143" t="s">
        <v>153</v>
      </c>
      <c r="AT319" s="143" t="s">
        <v>208</v>
      </c>
      <c r="AU319" s="143" t="s">
        <v>84</v>
      </c>
      <c r="AY319" s="18" t="s">
        <v>206</v>
      </c>
      <c r="BE319" s="144">
        <f>IF(N319="základní",J319,0)</f>
        <v>0</v>
      </c>
      <c r="BF319" s="144">
        <f>IF(N319="snížená",J319,0)</f>
        <v>0</v>
      </c>
      <c r="BG319" s="144">
        <f>IF(N319="zákl. přenesená",J319,0)</f>
        <v>0</v>
      </c>
      <c r="BH319" s="144">
        <f>IF(N319="sníž. přenesená",J319,0)</f>
        <v>0</v>
      </c>
      <c r="BI319" s="144">
        <f>IF(N319="nulová",J319,0)</f>
        <v>0</v>
      </c>
      <c r="BJ319" s="18" t="s">
        <v>82</v>
      </c>
      <c r="BK319" s="144">
        <f>ROUND(I319*H319,2)</f>
        <v>0</v>
      </c>
      <c r="BL319" s="18" t="s">
        <v>153</v>
      </c>
      <c r="BM319" s="143" t="s">
        <v>2651</v>
      </c>
    </row>
    <row r="320" spans="2:47" s="1" customFormat="1" ht="12">
      <c r="B320" s="33"/>
      <c r="D320" s="145" t="s">
        <v>214</v>
      </c>
      <c r="F320" s="146" t="s">
        <v>2652</v>
      </c>
      <c r="I320" s="147"/>
      <c r="L320" s="33"/>
      <c r="M320" s="148"/>
      <c r="T320" s="52"/>
      <c r="AT320" s="18" t="s">
        <v>214</v>
      </c>
      <c r="AU320" s="18" t="s">
        <v>84</v>
      </c>
    </row>
    <row r="321" spans="2:51" s="12" customFormat="1" ht="12">
      <c r="B321" s="149"/>
      <c r="D321" s="150" t="s">
        <v>216</v>
      </c>
      <c r="E321" s="151" t="s">
        <v>19</v>
      </c>
      <c r="F321" s="152" t="s">
        <v>241</v>
      </c>
      <c r="H321" s="151" t="s">
        <v>19</v>
      </c>
      <c r="I321" s="153"/>
      <c r="L321" s="149"/>
      <c r="M321" s="154"/>
      <c r="T321" s="155"/>
      <c r="AT321" s="151" t="s">
        <v>216</v>
      </c>
      <c r="AU321" s="151" t="s">
        <v>84</v>
      </c>
      <c r="AV321" s="12" t="s">
        <v>82</v>
      </c>
      <c r="AW321" s="12" t="s">
        <v>37</v>
      </c>
      <c r="AX321" s="12" t="s">
        <v>75</v>
      </c>
      <c r="AY321" s="151" t="s">
        <v>206</v>
      </c>
    </row>
    <row r="322" spans="2:51" s="13" customFormat="1" ht="12">
      <c r="B322" s="156"/>
      <c r="D322" s="150" t="s">
        <v>216</v>
      </c>
      <c r="E322" s="157" t="s">
        <v>19</v>
      </c>
      <c r="F322" s="158" t="s">
        <v>2653</v>
      </c>
      <c r="H322" s="159">
        <v>5.4</v>
      </c>
      <c r="I322" s="160"/>
      <c r="L322" s="156"/>
      <c r="M322" s="161"/>
      <c r="T322" s="162"/>
      <c r="AT322" s="157" t="s">
        <v>216</v>
      </c>
      <c r="AU322" s="157" t="s">
        <v>84</v>
      </c>
      <c r="AV322" s="13" t="s">
        <v>84</v>
      </c>
      <c r="AW322" s="13" t="s">
        <v>37</v>
      </c>
      <c r="AX322" s="13" t="s">
        <v>75</v>
      </c>
      <c r="AY322" s="157" t="s">
        <v>206</v>
      </c>
    </row>
    <row r="323" spans="2:51" s="14" customFormat="1" ht="12">
      <c r="B323" s="163"/>
      <c r="D323" s="150" t="s">
        <v>216</v>
      </c>
      <c r="E323" s="164" t="s">
        <v>19</v>
      </c>
      <c r="F323" s="165" t="s">
        <v>224</v>
      </c>
      <c r="H323" s="166">
        <v>5.4</v>
      </c>
      <c r="I323" s="167"/>
      <c r="L323" s="163"/>
      <c r="M323" s="168"/>
      <c r="T323" s="169"/>
      <c r="AT323" s="164" t="s">
        <v>216</v>
      </c>
      <c r="AU323" s="164" t="s">
        <v>84</v>
      </c>
      <c r="AV323" s="14" t="s">
        <v>153</v>
      </c>
      <c r="AW323" s="14" t="s">
        <v>37</v>
      </c>
      <c r="AX323" s="14" t="s">
        <v>82</v>
      </c>
      <c r="AY323" s="164" t="s">
        <v>206</v>
      </c>
    </row>
    <row r="324" spans="2:65" s="1" customFormat="1" ht="55.5" customHeight="1">
      <c r="B324" s="33"/>
      <c r="C324" s="132" t="s">
        <v>443</v>
      </c>
      <c r="D324" s="132" t="s">
        <v>208</v>
      </c>
      <c r="E324" s="133" t="s">
        <v>296</v>
      </c>
      <c r="F324" s="134" t="s">
        <v>297</v>
      </c>
      <c r="G324" s="135" t="s">
        <v>298</v>
      </c>
      <c r="H324" s="136">
        <v>3</v>
      </c>
      <c r="I324" s="137"/>
      <c r="J324" s="138">
        <f>ROUND(I324*H324,2)</f>
        <v>0</v>
      </c>
      <c r="K324" s="134" t="s">
        <v>212</v>
      </c>
      <c r="L324" s="33"/>
      <c r="M324" s="139" t="s">
        <v>19</v>
      </c>
      <c r="N324" s="140" t="s">
        <v>46</v>
      </c>
      <c r="P324" s="141">
        <f>O324*H324</f>
        <v>0</v>
      </c>
      <c r="Q324" s="141">
        <v>0</v>
      </c>
      <c r="R324" s="141">
        <f>Q324*H324</f>
        <v>0</v>
      </c>
      <c r="S324" s="141">
        <v>0.069</v>
      </c>
      <c r="T324" s="142">
        <f>S324*H324</f>
        <v>0.20700000000000002</v>
      </c>
      <c r="AR324" s="143" t="s">
        <v>153</v>
      </c>
      <c r="AT324" s="143" t="s">
        <v>208</v>
      </c>
      <c r="AU324" s="143" t="s">
        <v>84</v>
      </c>
      <c r="AY324" s="18" t="s">
        <v>206</v>
      </c>
      <c r="BE324" s="144">
        <f>IF(N324="základní",J324,0)</f>
        <v>0</v>
      </c>
      <c r="BF324" s="144">
        <f>IF(N324="snížená",J324,0)</f>
        <v>0</v>
      </c>
      <c r="BG324" s="144">
        <f>IF(N324="zákl. přenesená",J324,0)</f>
        <v>0</v>
      </c>
      <c r="BH324" s="144">
        <f>IF(N324="sníž. přenesená",J324,0)</f>
        <v>0</v>
      </c>
      <c r="BI324" s="144">
        <f>IF(N324="nulová",J324,0)</f>
        <v>0</v>
      </c>
      <c r="BJ324" s="18" t="s">
        <v>82</v>
      </c>
      <c r="BK324" s="144">
        <f>ROUND(I324*H324,2)</f>
        <v>0</v>
      </c>
      <c r="BL324" s="18" t="s">
        <v>153</v>
      </c>
      <c r="BM324" s="143" t="s">
        <v>2654</v>
      </c>
    </row>
    <row r="325" spans="2:47" s="1" customFormat="1" ht="12">
      <c r="B325" s="33"/>
      <c r="D325" s="145" t="s">
        <v>214</v>
      </c>
      <c r="F325" s="146" t="s">
        <v>300</v>
      </c>
      <c r="I325" s="147"/>
      <c r="L325" s="33"/>
      <c r="M325" s="148"/>
      <c r="T325" s="52"/>
      <c r="AT325" s="18" t="s">
        <v>214</v>
      </c>
      <c r="AU325" s="18" t="s">
        <v>84</v>
      </c>
    </row>
    <row r="326" spans="2:51" s="12" customFormat="1" ht="12">
      <c r="B326" s="149"/>
      <c r="D326" s="150" t="s">
        <v>216</v>
      </c>
      <c r="E326" s="151" t="s">
        <v>19</v>
      </c>
      <c r="F326" s="152" t="s">
        <v>301</v>
      </c>
      <c r="H326" s="151" t="s">
        <v>19</v>
      </c>
      <c r="I326" s="153"/>
      <c r="L326" s="149"/>
      <c r="M326" s="154"/>
      <c r="T326" s="155"/>
      <c r="AT326" s="151" t="s">
        <v>216</v>
      </c>
      <c r="AU326" s="151" t="s">
        <v>84</v>
      </c>
      <c r="AV326" s="12" t="s">
        <v>82</v>
      </c>
      <c r="AW326" s="12" t="s">
        <v>37</v>
      </c>
      <c r="AX326" s="12" t="s">
        <v>75</v>
      </c>
      <c r="AY326" s="151" t="s">
        <v>206</v>
      </c>
    </row>
    <row r="327" spans="2:51" s="13" customFormat="1" ht="12">
      <c r="B327" s="156"/>
      <c r="D327" s="150" t="s">
        <v>216</v>
      </c>
      <c r="E327" s="157" t="s">
        <v>19</v>
      </c>
      <c r="F327" s="158" t="s">
        <v>2655</v>
      </c>
      <c r="H327" s="159">
        <v>1</v>
      </c>
      <c r="I327" s="160"/>
      <c r="L327" s="156"/>
      <c r="M327" s="161"/>
      <c r="T327" s="162"/>
      <c r="AT327" s="157" t="s">
        <v>216</v>
      </c>
      <c r="AU327" s="157" t="s">
        <v>84</v>
      </c>
      <c r="AV327" s="13" t="s">
        <v>84</v>
      </c>
      <c r="AW327" s="13" t="s">
        <v>37</v>
      </c>
      <c r="AX327" s="13" t="s">
        <v>75</v>
      </c>
      <c r="AY327" s="157" t="s">
        <v>206</v>
      </c>
    </row>
    <row r="328" spans="2:51" s="13" customFormat="1" ht="12">
      <c r="B328" s="156"/>
      <c r="D328" s="150" t="s">
        <v>216</v>
      </c>
      <c r="E328" s="157" t="s">
        <v>19</v>
      </c>
      <c r="F328" s="158" t="s">
        <v>2656</v>
      </c>
      <c r="H328" s="159">
        <v>1</v>
      </c>
      <c r="I328" s="160"/>
      <c r="L328" s="156"/>
      <c r="M328" s="161"/>
      <c r="T328" s="162"/>
      <c r="AT328" s="157" t="s">
        <v>216</v>
      </c>
      <c r="AU328" s="157" t="s">
        <v>84</v>
      </c>
      <c r="AV328" s="13" t="s">
        <v>84</v>
      </c>
      <c r="AW328" s="13" t="s">
        <v>37</v>
      </c>
      <c r="AX328" s="13" t="s">
        <v>75</v>
      </c>
      <c r="AY328" s="157" t="s">
        <v>206</v>
      </c>
    </row>
    <row r="329" spans="2:51" s="13" customFormat="1" ht="12">
      <c r="B329" s="156"/>
      <c r="D329" s="150" t="s">
        <v>216</v>
      </c>
      <c r="E329" s="157" t="s">
        <v>19</v>
      </c>
      <c r="F329" s="158" t="s">
        <v>2657</v>
      </c>
      <c r="H329" s="159">
        <v>1</v>
      </c>
      <c r="I329" s="160"/>
      <c r="L329" s="156"/>
      <c r="M329" s="161"/>
      <c r="T329" s="162"/>
      <c r="AT329" s="157" t="s">
        <v>216</v>
      </c>
      <c r="AU329" s="157" t="s">
        <v>84</v>
      </c>
      <c r="AV329" s="13" t="s">
        <v>84</v>
      </c>
      <c r="AW329" s="13" t="s">
        <v>37</v>
      </c>
      <c r="AX329" s="13" t="s">
        <v>75</v>
      </c>
      <c r="AY329" s="157" t="s">
        <v>206</v>
      </c>
    </row>
    <row r="330" spans="2:51" s="14" customFormat="1" ht="12">
      <c r="B330" s="163"/>
      <c r="D330" s="150" t="s">
        <v>216</v>
      </c>
      <c r="E330" s="164" t="s">
        <v>19</v>
      </c>
      <c r="F330" s="165" t="s">
        <v>224</v>
      </c>
      <c r="H330" s="166">
        <v>3</v>
      </c>
      <c r="I330" s="167"/>
      <c r="L330" s="163"/>
      <c r="M330" s="168"/>
      <c r="T330" s="169"/>
      <c r="AT330" s="164" t="s">
        <v>216</v>
      </c>
      <c r="AU330" s="164" t="s">
        <v>84</v>
      </c>
      <c r="AV330" s="14" t="s">
        <v>153</v>
      </c>
      <c r="AW330" s="14" t="s">
        <v>37</v>
      </c>
      <c r="AX330" s="14" t="s">
        <v>82</v>
      </c>
      <c r="AY330" s="164" t="s">
        <v>206</v>
      </c>
    </row>
    <row r="331" spans="2:65" s="1" customFormat="1" ht="55.5" customHeight="1">
      <c r="B331" s="33"/>
      <c r="C331" s="132" t="s">
        <v>448</v>
      </c>
      <c r="D331" s="132" t="s">
        <v>208</v>
      </c>
      <c r="E331" s="133" t="s">
        <v>308</v>
      </c>
      <c r="F331" s="134" t="s">
        <v>309</v>
      </c>
      <c r="G331" s="135" t="s">
        <v>298</v>
      </c>
      <c r="H331" s="136">
        <v>2</v>
      </c>
      <c r="I331" s="137"/>
      <c r="J331" s="138">
        <f>ROUND(I331*H331,2)</f>
        <v>0</v>
      </c>
      <c r="K331" s="134" t="s">
        <v>212</v>
      </c>
      <c r="L331" s="33"/>
      <c r="M331" s="139" t="s">
        <v>19</v>
      </c>
      <c r="N331" s="140" t="s">
        <v>46</v>
      </c>
      <c r="P331" s="141">
        <f>O331*H331</f>
        <v>0</v>
      </c>
      <c r="Q331" s="141">
        <v>0</v>
      </c>
      <c r="R331" s="141">
        <f>Q331*H331</f>
        <v>0</v>
      </c>
      <c r="S331" s="141">
        <v>0.138</v>
      </c>
      <c r="T331" s="142">
        <f>S331*H331</f>
        <v>0.276</v>
      </c>
      <c r="AR331" s="143" t="s">
        <v>153</v>
      </c>
      <c r="AT331" s="143" t="s">
        <v>208</v>
      </c>
      <c r="AU331" s="143" t="s">
        <v>84</v>
      </c>
      <c r="AY331" s="18" t="s">
        <v>206</v>
      </c>
      <c r="BE331" s="144">
        <f>IF(N331="základní",J331,0)</f>
        <v>0</v>
      </c>
      <c r="BF331" s="144">
        <f>IF(N331="snížená",J331,0)</f>
        <v>0</v>
      </c>
      <c r="BG331" s="144">
        <f>IF(N331="zákl. přenesená",J331,0)</f>
        <v>0</v>
      </c>
      <c r="BH331" s="144">
        <f>IF(N331="sníž. přenesená",J331,0)</f>
        <v>0</v>
      </c>
      <c r="BI331" s="144">
        <f>IF(N331="nulová",J331,0)</f>
        <v>0</v>
      </c>
      <c r="BJ331" s="18" t="s">
        <v>82</v>
      </c>
      <c r="BK331" s="144">
        <f>ROUND(I331*H331,2)</f>
        <v>0</v>
      </c>
      <c r="BL331" s="18" t="s">
        <v>153</v>
      </c>
      <c r="BM331" s="143" t="s">
        <v>2658</v>
      </c>
    </row>
    <row r="332" spans="2:47" s="1" customFormat="1" ht="12">
      <c r="B332" s="33"/>
      <c r="D332" s="145" t="s">
        <v>214</v>
      </c>
      <c r="F332" s="146" t="s">
        <v>311</v>
      </c>
      <c r="I332" s="147"/>
      <c r="L332" s="33"/>
      <c r="M332" s="148"/>
      <c r="T332" s="52"/>
      <c r="AT332" s="18" t="s">
        <v>214</v>
      </c>
      <c r="AU332" s="18" t="s">
        <v>84</v>
      </c>
    </row>
    <row r="333" spans="2:51" s="12" customFormat="1" ht="12">
      <c r="B333" s="149"/>
      <c r="D333" s="150" t="s">
        <v>216</v>
      </c>
      <c r="E333" s="151" t="s">
        <v>19</v>
      </c>
      <c r="F333" s="152" t="s">
        <v>301</v>
      </c>
      <c r="H333" s="151" t="s">
        <v>19</v>
      </c>
      <c r="I333" s="153"/>
      <c r="L333" s="149"/>
      <c r="M333" s="154"/>
      <c r="T333" s="155"/>
      <c r="AT333" s="151" t="s">
        <v>216</v>
      </c>
      <c r="AU333" s="151" t="s">
        <v>84</v>
      </c>
      <c r="AV333" s="12" t="s">
        <v>82</v>
      </c>
      <c r="AW333" s="12" t="s">
        <v>37</v>
      </c>
      <c r="AX333" s="12" t="s">
        <v>75</v>
      </c>
      <c r="AY333" s="151" t="s">
        <v>206</v>
      </c>
    </row>
    <row r="334" spans="2:51" s="13" customFormat="1" ht="12">
      <c r="B334" s="156"/>
      <c r="D334" s="150" t="s">
        <v>216</v>
      </c>
      <c r="E334" s="157" t="s">
        <v>19</v>
      </c>
      <c r="F334" s="158" t="s">
        <v>2659</v>
      </c>
      <c r="H334" s="159">
        <v>2</v>
      </c>
      <c r="I334" s="160"/>
      <c r="L334" s="156"/>
      <c r="M334" s="161"/>
      <c r="T334" s="162"/>
      <c r="AT334" s="157" t="s">
        <v>216</v>
      </c>
      <c r="AU334" s="157" t="s">
        <v>84</v>
      </c>
      <c r="AV334" s="13" t="s">
        <v>84</v>
      </c>
      <c r="AW334" s="13" t="s">
        <v>37</v>
      </c>
      <c r="AX334" s="13" t="s">
        <v>82</v>
      </c>
      <c r="AY334" s="157" t="s">
        <v>206</v>
      </c>
    </row>
    <row r="335" spans="2:65" s="1" customFormat="1" ht="55.5" customHeight="1">
      <c r="B335" s="33"/>
      <c r="C335" s="132" t="s">
        <v>453</v>
      </c>
      <c r="D335" s="132" t="s">
        <v>208</v>
      </c>
      <c r="E335" s="133" t="s">
        <v>322</v>
      </c>
      <c r="F335" s="134" t="s">
        <v>323</v>
      </c>
      <c r="G335" s="135" t="s">
        <v>253</v>
      </c>
      <c r="H335" s="136">
        <v>1.092</v>
      </c>
      <c r="I335" s="137"/>
      <c r="J335" s="138">
        <f>ROUND(I335*H335,2)</f>
        <v>0</v>
      </c>
      <c r="K335" s="134" t="s">
        <v>212</v>
      </c>
      <c r="L335" s="33"/>
      <c r="M335" s="139" t="s">
        <v>19</v>
      </c>
      <c r="N335" s="140" t="s">
        <v>46</v>
      </c>
      <c r="P335" s="141">
        <f>O335*H335</f>
        <v>0</v>
      </c>
      <c r="Q335" s="141">
        <v>0</v>
      </c>
      <c r="R335" s="141">
        <f>Q335*H335</f>
        <v>0</v>
      </c>
      <c r="S335" s="141">
        <v>1.8</v>
      </c>
      <c r="T335" s="142">
        <f>S335*H335</f>
        <v>1.9656000000000002</v>
      </c>
      <c r="AR335" s="143" t="s">
        <v>153</v>
      </c>
      <c r="AT335" s="143" t="s">
        <v>208</v>
      </c>
      <c r="AU335" s="143" t="s">
        <v>84</v>
      </c>
      <c r="AY335" s="18" t="s">
        <v>206</v>
      </c>
      <c r="BE335" s="144">
        <f>IF(N335="základní",J335,0)</f>
        <v>0</v>
      </c>
      <c r="BF335" s="144">
        <f>IF(N335="snížená",J335,0)</f>
        <v>0</v>
      </c>
      <c r="BG335" s="144">
        <f>IF(N335="zákl. přenesená",J335,0)</f>
        <v>0</v>
      </c>
      <c r="BH335" s="144">
        <f>IF(N335="sníž. přenesená",J335,0)</f>
        <v>0</v>
      </c>
      <c r="BI335" s="144">
        <f>IF(N335="nulová",J335,0)</f>
        <v>0</v>
      </c>
      <c r="BJ335" s="18" t="s">
        <v>82</v>
      </c>
      <c r="BK335" s="144">
        <f>ROUND(I335*H335,2)</f>
        <v>0</v>
      </c>
      <c r="BL335" s="18" t="s">
        <v>153</v>
      </c>
      <c r="BM335" s="143" t="s">
        <v>324</v>
      </c>
    </row>
    <row r="336" spans="2:47" s="1" customFormat="1" ht="12">
      <c r="B336" s="33"/>
      <c r="D336" s="145" t="s">
        <v>214</v>
      </c>
      <c r="F336" s="146" t="s">
        <v>325</v>
      </c>
      <c r="I336" s="147"/>
      <c r="L336" s="33"/>
      <c r="M336" s="148"/>
      <c r="T336" s="52"/>
      <c r="AT336" s="18" t="s">
        <v>214</v>
      </c>
      <c r="AU336" s="18" t="s">
        <v>84</v>
      </c>
    </row>
    <row r="337" spans="2:51" s="12" customFormat="1" ht="12">
      <c r="B337" s="149"/>
      <c r="D337" s="150" t="s">
        <v>216</v>
      </c>
      <c r="E337" s="151" t="s">
        <v>19</v>
      </c>
      <c r="F337" s="152" t="s">
        <v>241</v>
      </c>
      <c r="H337" s="151" t="s">
        <v>19</v>
      </c>
      <c r="I337" s="153"/>
      <c r="L337" s="149"/>
      <c r="M337" s="154"/>
      <c r="T337" s="155"/>
      <c r="AT337" s="151" t="s">
        <v>216</v>
      </c>
      <c r="AU337" s="151" t="s">
        <v>84</v>
      </c>
      <c r="AV337" s="12" t="s">
        <v>82</v>
      </c>
      <c r="AW337" s="12" t="s">
        <v>37</v>
      </c>
      <c r="AX337" s="12" t="s">
        <v>75</v>
      </c>
      <c r="AY337" s="151" t="s">
        <v>206</v>
      </c>
    </row>
    <row r="338" spans="2:51" s="13" customFormat="1" ht="12">
      <c r="B338" s="156"/>
      <c r="D338" s="150" t="s">
        <v>216</v>
      </c>
      <c r="E338" s="157" t="s">
        <v>19</v>
      </c>
      <c r="F338" s="158" t="s">
        <v>2660</v>
      </c>
      <c r="H338" s="159">
        <v>0.364</v>
      </c>
      <c r="I338" s="160"/>
      <c r="L338" s="156"/>
      <c r="M338" s="161"/>
      <c r="T338" s="162"/>
      <c r="AT338" s="157" t="s">
        <v>216</v>
      </c>
      <c r="AU338" s="157" t="s">
        <v>84</v>
      </c>
      <c r="AV338" s="13" t="s">
        <v>84</v>
      </c>
      <c r="AW338" s="13" t="s">
        <v>37</v>
      </c>
      <c r="AX338" s="13" t="s">
        <v>75</v>
      </c>
      <c r="AY338" s="157" t="s">
        <v>206</v>
      </c>
    </row>
    <row r="339" spans="2:51" s="13" customFormat="1" ht="12">
      <c r="B339" s="156"/>
      <c r="D339" s="150" t="s">
        <v>216</v>
      </c>
      <c r="E339" s="157" t="s">
        <v>19</v>
      </c>
      <c r="F339" s="158" t="s">
        <v>2661</v>
      </c>
      <c r="H339" s="159">
        <v>0.364</v>
      </c>
      <c r="I339" s="160"/>
      <c r="L339" s="156"/>
      <c r="M339" s="161"/>
      <c r="T339" s="162"/>
      <c r="AT339" s="157" t="s">
        <v>216</v>
      </c>
      <c r="AU339" s="157" t="s">
        <v>84</v>
      </c>
      <c r="AV339" s="13" t="s">
        <v>84</v>
      </c>
      <c r="AW339" s="13" t="s">
        <v>37</v>
      </c>
      <c r="AX339" s="13" t="s">
        <v>75</v>
      </c>
      <c r="AY339" s="157" t="s">
        <v>206</v>
      </c>
    </row>
    <row r="340" spans="2:51" s="13" customFormat="1" ht="12">
      <c r="B340" s="156"/>
      <c r="D340" s="150" t="s">
        <v>216</v>
      </c>
      <c r="E340" s="157" t="s">
        <v>19</v>
      </c>
      <c r="F340" s="158" t="s">
        <v>2662</v>
      </c>
      <c r="H340" s="159">
        <v>0.364</v>
      </c>
      <c r="I340" s="160"/>
      <c r="L340" s="156"/>
      <c r="M340" s="161"/>
      <c r="T340" s="162"/>
      <c r="AT340" s="157" t="s">
        <v>216</v>
      </c>
      <c r="AU340" s="157" t="s">
        <v>84</v>
      </c>
      <c r="AV340" s="13" t="s">
        <v>84</v>
      </c>
      <c r="AW340" s="13" t="s">
        <v>37</v>
      </c>
      <c r="AX340" s="13" t="s">
        <v>75</v>
      </c>
      <c r="AY340" s="157" t="s">
        <v>206</v>
      </c>
    </row>
    <row r="341" spans="2:51" s="14" customFormat="1" ht="12">
      <c r="B341" s="163"/>
      <c r="D341" s="150" t="s">
        <v>216</v>
      </c>
      <c r="E341" s="164" t="s">
        <v>19</v>
      </c>
      <c r="F341" s="165" t="s">
        <v>224</v>
      </c>
      <c r="H341" s="166">
        <v>1.092</v>
      </c>
      <c r="I341" s="167"/>
      <c r="L341" s="163"/>
      <c r="M341" s="168"/>
      <c r="T341" s="169"/>
      <c r="AT341" s="164" t="s">
        <v>216</v>
      </c>
      <c r="AU341" s="164" t="s">
        <v>84</v>
      </c>
      <c r="AV341" s="14" t="s">
        <v>153</v>
      </c>
      <c r="AW341" s="14" t="s">
        <v>37</v>
      </c>
      <c r="AX341" s="14" t="s">
        <v>82</v>
      </c>
      <c r="AY341" s="164" t="s">
        <v>206</v>
      </c>
    </row>
    <row r="342" spans="2:65" s="1" customFormat="1" ht="37.9" customHeight="1">
      <c r="B342" s="33"/>
      <c r="C342" s="132" t="s">
        <v>458</v>
      </c>
      <c r="D342" s="132" t="s">
        <v>208</v>
      </c>
      <c r="E342" s="133" t="s">
        <v>330</v>
      </c>
      <c r="F342" s="134" t="s">
        <v>331</v>
      </c>
      <c r="G342" s="135" t="s">
        <v>229</v>
      </c>
      <c r="H342" s="136">
        <v>29.2</v>
      </c>
      <c r="I342" s="137"/>
      <c r="J342" s="138">
        <f>ROUND(I342*H342,2)</f>
        <v>0</v>
      </c>
      <c r="K342" s="134" t="s">
        <v>212</v>
      </c>
      <c r="L342" s="33"/>
      <c r="M342" s="139" t="s">
        <v>19</v>
      </c>
      <c r="N342" s="140" t="s">
        <v>46</v>
      </c>
      <c r="P342" s="141">
        <f>O342*H342</f>
        <v>0</v>
      </c>
      <c r="Q342" s="141">
        <v>0</v>
      </c>
      <c r="R342" s="141">
        <f>Q342*H342</f>
        <v>0</v>
      </c>
      <c r="S342" s="141">
        <v>0.009</v>
      </c>
      <c r="T342" s="142">
        <f>S342*H342</f>
        <v>0.2628</v>
      </c>
      <c r="AR342" s="143" t="s">
        <v>153</v>
      </c>
      <c r="AT342" s="143" t="s">
        <v>208</v>
      </c>
      <c r="AU342" s="143" t="s">
        <v>84</v>
      </c>
      <c r="AY342" s="18" t="s">
        <v>206</v>
      </c>
      <c r="BE342" s="144">
        <f>IF(N342="základní",J342,0)</f>
        <v>0</v>
      </c>
      <c r="BF342" s="144">
        <f>IF(N342="snížená",J342,0)</f>
        <v>0</v>
      </c>
      <c r="BG342" s="144">
        <f>IF(N342="zákl. přenesená",J342,0)</f>
        <v>0</v>
      </c>
      <c r="BH342" s="144">
        <f>IF(N342="sníž. přenesená",J342,0)</f>
        <v>0</v>
      </c>
      <c r="BI342" s="144">
        <f>IF(N342="nulová",J342,0)</f>
        <v>0</v>
      </c>
      <c r="BJ342" s="18" t="s">
        <v>82</v>
      </c>
      <c r="BK342" s="144">
        <f>ROUND(I342*H342,2)</f>
        <v>0</v>
      </c>
      <c r="BL342" s="18" t="s">
        <v>153</v>
      </c>
      <c r="BM342" s="143" t="s">
        <v>332</v>
      </c>
    </row>
    <row r="343" spans="2:47" s="1" customFormat="1" ht="12">
      <c r="B343" s="33"/>
      <c r="D343" s="145" t="s">
        <v>214</v>
      </c>
      <c r="F343" s="146" t="s">
        <v>333</v>
      </c>
      <c r="I343" s="147"/>
      <c r="L343" s="33"/>
      <c r="M343" s="148"/>
      <c r="T343" s="52"/>
      <c r="AT343" s="18" t="s">
        <v>214</v>
      </c>
      <c r="AU343" s="18" t="s">
        <v>84</v>
      </c>
    </row>
    <row r="344" spans="2:51" s="12" customFormat="1" ht="12">
      <c r="B344" s="149"/>
      <c r="D344" s="150" t="s">
        <v>216</v>
      </c>
      <c r="E344" s="151" t="s">
        <v>19</v>
      </c>
      <c r="F344" s="152" t="s">
        <v>241</v>
      </c>
      <c r="H344" s="151" t="s">
        <v>19</v>
      </c>
      <c r="I344" s="153"/>
      <c r="L344" s="149"/>
      <c r="M344" s="154"/>
      <c r="T344" s="155"/>
      <c r="AT344" s="151" t="s">
        <v>216</v>
      </c>
      <c r="AU344" s="151" t="s">
        <v>84</v>
      </c>
      <c r="AV344" s="12" t="s">
        <v>82</v>
      </c>
      <c r="AW344" s="12" t="s">
        <v>37</v>
      </c>
      <c r="AX344" s="12" t="s">
        <v>75</v>
      </c>
      <c r="AY344" s="151" t="s">
        <v>206</v>
      </c>
    </row>
    <row r="345" spans="2:51" s="13" customFormat="1" ht="12">
      <c r="B345" s="156"/>
      <c r="D345" s="150" t="s">
        <v>216</v>
      </c>
      <c r="E345" s="157" t="s">
        <v>19</v>
      </c>
      <c r="F345" s="158" t="s">
        <v>2663</v>
      </c>
      <c r="H345" s="159">
        <v>29.2</v>
      </c>
      <c r="I345" s="160"/>
      <c r="L345" s="156"/>
      <c r="M345" s="161"/>
      <c r="T345" s="162"/>
      <c r="AT345" s="157" t="s">
        <v>216</v>
      </c>
      <c r="AU345" s="157" t="s">
        <v>84</v>
      </c>
      <c r="AV345" s="13" t="s">
        <v>84</v>
      </c>
      <c r="AW345" s="13" t="s">
        <v>37</v>
      </c>
      <c r="AX345" s="13" t="s">
        <v>75</v>
      </c>
      <c r="AY345" s="157" t="s">
        <v>206</v>
      </c>
    </row>
    <row r="346" spans="2:51" s="14" customFormat="1" ht="12">
      <c r="B346" s="163"/>
      <c r="D346" s="150" t="s">
        <v>216</v>
      </c>
      <c r="E346" s="164" t="s">
        <v>19</v>
      </c>
      <c r="F346" s="165" t="s">
        <v>224</v>
      </c>
      <c r="H346" s="166">
        <v>29.2</v>
      </c>
      <c r="I346" s="167"/>
      <c r="L346" s="163"/>
      <c r="M346" s="168"/>
      <c r="T346" s="169"/>
      <c r="AT346" s="164" t="s">
        <v>216</v>
      </c>
      <c r="AU346" s="164" t="s">
        <v>84</v>
      </c>
      <c r="AV346" s="14" t="s">
        <v>153</v>
      </c>
      <c r="AW346" s="14" t="s">
        <v>37</v>
      </c>
      <c r="AX346" s="14" t="s">
        <v>82</v>
      </c>
      <c r="AY346" s="164" t="s">
        <v>206</v>
      </c>
    </row>
    <row r="347" spans="2:65" s="1" customFormat="1" ht="24.2" customHeight="1">
      <c r="B347" s="33"/>
      <c r="C347" s="132" t="s">
        <v>463</v>
      </c>
      <c r="D347" s="132" t="s">
        <v>208</v>
      </c>
      <c r="E347" s="133" t="s">
        <v>2664</v>
      </c>
      <c r="F347" s="134" t="s">
        <v>2665</v>
      </c>
      <c r="G347" s="135" t="s">
        <v>238</v>
      </c>
      <c r="H347" s="136">
        <v>3.2</v>
      </c>
      <c r="I347" s="137"/>
      <c r="J347" s="138">
        <f>ROUND(I347*H347,2)</f>
        <v>0</v>
      </c>
      <c r="K347" s="134" t="s">
        <v>212</v>
      </c>
      <c r="L347" s="33"/>
      <c r="M347" s="139" t="s">
        <v>19</v>
      </c>
      <c r="N347" s="140" t="s">
        <v>46</v>
      </c>
      <c r="P347" s="141">
        <f>O347*H347</f>
        <v>0</v>
      </c>
      <c r="Q347" s="141">
        <v>0.0004295</v>
      </c>
      <c r="R347" s="141">
        <f>Q347*H347</f>
        <v>0.0013744</v>
      </c>
      <c r="S347" s="141">
        <v>0</v>
      </c>
      <c r="T347" s="142">
        <f>S347*H347</f>
        <v>0</v>
      </c>
      <c r="AR347" s="143" t="s">
        <v>153</v>
      </c>
      <c r="AT347" s="143" t="s">
        <v>208</v>
      </c>
      <c r="AU347" s="143" t="s">
        <v>84</v>
      </c>
      <c r="AY347" s="18" t="s">
        <v>206</v>
      </c>
      <c r="BE347" s="144">
        <f>IF(N347="základní",J347,0)</f>
        <v>0</v>
      </c>
      <c r="BF347" s="144">
        <f>IF(N347="snížená",J347,0)</f>
        <v>0</v>
      </c>
      <c r="BG347" s="144">
        <f>IF(N347="zákl. přenesená",J347,0)</f>
        <v>0</v>
      </c>
      <c r="BH347" s="144">
        <f>IF(N347="sníž. přenesená",J347,0)</f>
        <v>0</v>
      </c>
      <c r="BI347" s="144">
        <f>IF(N347="nulová",J347,0)</f>
        <v>0</v>
      </c>
      <c r="BJ347" s="18" t="s">
        <v>82</v>
      </c>
      <c r="BK347" s="144">
        <f>ROUND(I347*H347,2)</f>
        <v>0</v>
      </c>
      <c r="BL347" s="18" t="s">
        <v>153</v>
      </c>
      <c r="BM347" s="143" t="s">
        <v>2666</v>
      </c>
    </row>
    <row r="348" spans="2:47" s="1" customFormat="1" ht="12">
      <c r="B348" s="33"/>
      <c r="D348" s="145" t="s">
        <v>214</v>
      </c>
      <c r="F348" s="146" t="s">
        <v>2667</v>
      </c>
      <c r="I348" s="147"/>
      <c r="L348" s="33"/>
      <c r="M348" s="148"/>
      <c r="T348" s="52"/>
      <c r="AT348" s="18" t="s">
        <v>214</v>
      </c>
      <c r="AU348" s="18" t="s">
        <v>84</v>
      </c>
    </row>
    <row r="349" spans="2:51" s="12" customFormat="1" ht="12">
      <c r="B349" s="149"/>
      <c r="D349" s="150" t="s">
        <v>216</v>
      </c>
      <c r="E349" s="151" t="s">
        <v>19</v>
      </c>
      <c r="F349" s="152" t="s">
        <v>241</v>
      </c>
      <c r="H349" s="151" t="s">
        <v>19</v>
      </c>
      <c r="I349" s="153"/>
      <c r="L349" s="149"/>
      <c r="M349" s="154"/>
      <c r="T349" s="155"/>
      <c r="AT349" s="151" t="s">
        <v>216</v>
      </c>
      <c r="AU349" s="151" t="s">
        <v>84</v>
      </c>
      <c r="AV349" s="12" t="s">
        <v>82</v>
      </c>
      <c r="AW349" s="12" t="s">
        <v>37</v>
      </c>
      <c r="AX349" s="12" t="s">
        <v>75</v>
      </c>
      <c r="AY349" s="151" t="s">
        <v>206</v>
      </c>
    </row>
    <row r="350" spans="2:51" s="13" customFormat="1" ht="12">
      <c r="B350" s="156"/>
      <c r="D350" s="150" t="s">
        <v>216</v>
      </c>
      <c r="E350" s="157" t="s">
        <v>19</v>
      </c>
      <c r="F350" s="158" t="s">
        <v>2668</v>
      </c>
      <c r="H350" s="159">
        <v>3.2</v>
      </c>
      <c r="I350" s="160"/>
      <c r="L350" s="156"/>
      <c r="M350" s="161"/>
      <c r="T350" s="162"/>
      <c r="AT350" s="157" t="s">
        <v>216</v>
      </c>
      <c r="AU350" s="157" t="s">
        <v>84</v>
      </c>
      <c r="AV350" s="13" t="s">
        <v>84</v>
      </c>
      <c r="AW350" s="13" t="s">
        <v>37</v>
      </c>
      <c r="AX350" s="13" t="s">
        <v>75</v>
      </c>
      <c r="AY350" s="157" t="s">
        <v>206</v>
      </c>
    </row>
    <row r="351" spans="2:51" s="14" customFormat="1" ht="12">
      <c r="B351" s="163"/>
      <c r="D351" s="150" t="s">
        <v>216</v>
      </c>
      <c r="E351" s="164" t="s">
        <v>19</v>
      </c>
      <c r="F351" s="165" t="s">
        <v>224</v>
      </c>
      <c r="H351" s="166">
        <v>3.2</v>
      </c>
      <c r="I351" s="167"/>
      <c r="L351" s="163"/>
      <c r="M351" s="168"/>
      <c r="T351" s="169"/>
      <c r="AT351" s="164" t="s">
        <v>216</v>
      </c>
      <c r="AU351" s="164" t="s">
        <v>84</v>
      </c>
      <c r="AV351" s="14" t="s">
        <v>153</v>
      </c>
      <c r="AW351" s="14" t="s">
        <v>37</v>
      </c>
      <c r="AX351" s="14" t="s">
        <v>82</v>
      </c>
      <c r="AY351" s="164" t="s">
        <v>206</v>
      </c>
    </row>
    <row r="352" spans="2:65" s="1" customFormat="1" ht="24.2" customHeight="1">
      <c r="B352" s="33"/>
      <c r="C352" s="132" t="s">
        <v>468</v>
      </c>
      <c r="D352" s="132" t="s">
        <v>208</v>
      </c>
      <c r="E352" s="133" t="s">
        <v>2669</v>
      </c>
      <c r="F352" s="134" t="s">
        <v>2670</v>
      </c>
      <c r="G352" s="135" t="s">
        <v>229</v>
      </c>
      <c r="H352" s="136">
        <v>52.7</v>
      </c>
      <c r="I352" s="137"/>
      <c r="J352" s="138">
        <f>ROUND(I352*H352,2)</f>
        <v>0</v>
      </c>
      <c r="K352" s="134" t="s">
        <v>212</v>
      </c>
      <c r="L352" s="33"/>
      <c r="M352" s="139" t="s">
        <v>19</v>
      </c>
      <c r="N352" s="140" t="s">
        <v>46</v>
      </c>
      <c r="P352" s="141">
        <f>O352*H352</f>
        <v>0</v>
      </c>
      <c r="Q352" s="141">
        <v>4.375E-06</v>
      </c>
      <c r="R352" s="141">
        <f>Q352*H352</f>
        <v>0.0002305625</v>
      </c>
      <c r="S352" s="141">
        <v>0</v>
      </c>
      <c r="T352" s="142">
        <f>S352*H352</f>
        <v>0</v>
      </c>
      <c r="AR352" s="143" t="s">
        <v>153</v>
      </c>
      <c r="AT352" s="143" t="s">
        <v>208</v>
      </c>
      <c r="AU352" s="143" t="s">
        <v>84</v>
      </c>
      <c r="AY352" s="18" t="s">
        <v>206</v>
      </c>
      <c r="BE352" s="144">
        <f>IF(N352="základní",J352,0)</f>
        <v>0</v>
      </c>
      <c r="BF352" s="144">
        <f>IF(N352="snížená",J352,0)</f>
        <v>0</v>
      </c>
      <c r="BG352" s="144">
        <f>IF(N352="zákl. přenesená",J352,0)</f>
        <v>0</v>
      </c>
      <c r="BH352" s="144">
        <f>IF(N352="sníž. přenesená",J352,0)</f>
        <v>0</v>
      </c>
      <c r="BI352" s="144">
        <f>IF(N352="nulová",J352,0)</f>
        <v>0</v>
      </c>
      <c r="BJ352" s="18" t="s">
        <v>82</v>
      </c>
      <c r="BK352" s="144">
        <f>ROUND(I352*H352,2)</f>
        <v>0</v>
      </c>
      <c r="BL352" s="18" t="s">
        <v>153</v>
      </c>
      <c r="BM352" s="143" t="s">
        <v>2671</v>
      </c>
    </row>
    <row r="353" spans="2:47" s="1" customFormat="1" ht="12">
      <c r="B353" s="33"/>
      <c r="D353" s="145" t="s">
        <v>214</v>
      </c>
      <c r="F353" s="146" t="s">
        <v>2672</v>
      </c>
      <c r="I353" s="147"/>
      <c r="L353" s="33"/>
      <c r="M353" s="148"/>
      <c r="T353" s="52"/>
      <c r="AT353" s="18" t="s">
        <v>214</v>
      </c>
      <c r="AU353" s="18" t="s">
        <v>84</v>
      </c>
    </row>
    <row r="354" spans="2:51" s="12" customFormat="1" ht="12">
      <c r="B354" s="149"/>
      <c r="D354" s="150" t="s">
        <v>216</v>
      </c>
      <c r="E354" s="151" t="s">
        <v>19</v>
      </c>
      <c r="F354" s="152" t="s">
        <v>241</v>
      </c>
      <c r="H354" s="151" t="s">
        <v>19</v>
      </c>
      <c r="I354" s="153"/>
      <c r="L354" s="149"/>
      <c r="M354" s="154"/>
      <c r="T354" s="155"/>
      <c r="AT354" s="151" t="s">
        <v>216</v>
      </c>
      <c r="AU354" s="151" t="s">
        <v>84</v>
      </c>
      <c r="AV354" s="12" t="s">
        <v>82</v>
      </c>
      <c r="AW354" s="12" t="s">
        <v>37</v>
      </c>
      <c r="AX354" s="12" t="s">
        <v>75</v>
      </c>
      <c r="AY354" s="151" t="s">
        <v>206</v>
      </c>
    </row>
    <row r="355" spans="2:51" s="13" customFormat="1" ht="12">
      <c r="B355" s="156"/>
      <c r="D355" s="150" t="s">
        <v>216</v>
      </c>
      <c r="E355" s="157" t="s">
        <v>19</v>
      </c>
      <c r="F355" s="158" t="s">
        <v>2673</v>
      </c>
      <c r="H355" s="159">
        <v>19.2</v>
      </c>
      <c r="I355" s="160"/>
      <c r="L355" s="156"/>
      <c r="M355" s="161"/>
      <c r="T355" s="162"/>
      <c r="AT355" s="157" t="s">
        <v>216</v>
      </c>
      <c r="AU355" s="157" t="s">
        <v>84</v>
      </c>
      <c r="AV355" s="13" t="s">
        <v>84</v>
      </c>
      <c r="AW355" s="13" t="s">
        <v>37</v>
      </c>
      <c r="AX355" s="13" t="s">
        <v>75</v>
      </c>
      <c r="AY355" s="157" t="s">
        <v>206</v>
      </c>
    </row>
    <row r="356" spans="2:51" s="13" customFormat="1" ht="12">
      <c r="B356" s="156"/>
      <c r="D356" s="150" t="s">
        <v>216</v>
      </c>
      <c r="E356" s="157" t="s">
        <v>19</v>
      </c>
      <c r="F356" s="158" t="s">
        <v>2674</v>
      </c>
      <c r="H356" s="159">
        <v>33.5</v>
      </c>
      <c r="I356" s="160"/>
      <c r="L356" s="156"/>
      <c r="M356" s="161"/>
      <c r="T356" s="162"/>
      <c r="AT356" s="157" t="s">
        <v>216</v>
      </c>
      <c r="AU356" s="157" t="s">
        <v>84</v>
      </c>
      <c r="AV356" s="13" t="s">
        <v>84</v>
      </c>
      <c r="AW356" s="13" t="s">
        <v>37</v>
      </c>
      <c r="AX356" s="13" t="s">
        <v>75</v>
      </c>
      <c r="AY356" s="157" t="s">
        <v>206</v>
      </c>
    </row>
    <row r="357" spans="2:51" s="14" customFormat="1" ht="12">
      <c r="B357" s="163"/>
      <c r="D357" s="150" t="s">
        <v>216</v>
      </c>
      <c r="E357" s="164" t="s">
        <v>19</v>
      </c>
      <c r="F357" s="165" t="s">
        <v>224</v>
      </c>
      <c r="H357" s="166">
        <v>52.7</v>
      </c>
      <c r="I357" s="167"/>
      <c r="L357" s="163"/>
      <c r="M357" s="168"/>
      <c r="T357" s="169"/>
      <c r="AT357" s="164" t="s">
        <v>216</v>
      </c>
      <c r="AU357" s="164" t="s">
        <v>84</v>
      </c>
      <c r="AV357" s="14" t="s">
        <v>153</v>
      </c>
      <c r="AW357" s="14" t="s">
        <v>37</v>
      </c>
      <c r="AX357" s="14" t="s">
        <v>82</v>
      </c>
      <c r="AY357" s="164" t="s">
        <v>206</v>
      </c>
    </row>
    <row r="358" spans="2:63" s="11" customFormat="1" ht="22.9" customHeight="1">
      <c r="B358" s="120"/>
      <c r="D358" s="121" t="s">
        <v>74</v>
      </c>
      <c r="E358" s="130" t="s">
        <v>336</v>
      </c>
      <c r="F358" s="130" t="s">
        <v>337</v>
      </c>
      <c r="I358" s="123"/>
      <c r="J358" s="131">
        <f>BK358</f>
        <v>0</v>
      </c>
      <c r="L358" s="120"/>
      <c r="M358" s="125"/>
      <c r="P358" s="126">
        <f>SUM(P359:P379)</f>
        <v>0</v>
      </c>
      <c r="R358" s="126">
        <f>SUM(R359:R379)</f>
        <v>0</v>
      </c>
      <c r="T358" s="127">
        <f>SUM(T359:T379)</f>
        <v>0</v>
      </c>
      <c r="AR358" s="121" t="s">
        <v>82</v>
      </c>
      <c r="AT358" s="128" t="s">
        <v>74</v>
      </c>
      <c r="AU358" s="128" t="s">
        <v>82</v>
      </c>
      <c r="AY358" s="121" t="s">
        <v>206</v>
      </c>
      <c r="BK358" s="129">
        <f>SUM(BK359:BK379)</f>
        <v>0</v>
      </c>
    </row>
    <row r="359" spans="2:65" s="1" customFormat="1" ht="37.9" customHeight="1">
      <c r="B359" s="33"/>
      <c r="C359" s="132" t="s">
        <v>475</v>
      </c>
      <c r="D359" s="132" t="s">
        <v>208</v>
      </c>
      <c r="E359" s="133" t="s">
        <v>339</v>
      </c>
      <c r="F359" s="134" t="s">
        <v>340</v>
      </c>
      <c r="G359" s="135" t="s">
        <v>211</v>
      </c>
      <c r="H359" s="136">
        <v>145.625</v>
      </c>
      <c r="I359" s="137"/>
      <c r="J359" s="138">
        <f>ROUND(I359*H359,2)</f>
        <v>0</v>
      </c>
      <c r="K359" s="134" t="s">
        <v>212</v>
      </c>
      <c r="L359" s="33"/>
      <c r="M359" s="139" t="s">
        <v>19</v>
      </c>
      <c r="N359" s="140" t="s">
        <v>46</v>
      </c>
      <c r="P359" s="141">
        <f>O359*H359</f>
        <v>0</v>
      </c>
      <c r="Q359" s="141">
        <v>0</v>
      </c>
      <c r="R359" s="141">
        <f>Q359*H359</f>
        <v>0</v>
      </c>
      <c r="S359" s="141">
        <v>0</v>
      </c>
      <c r="T359" s="142">
        <f>S359*H359</f>
        <v>0</v>
      </c>
      <c r="AR359" s="143" t="s">
        <v>153</v>
      </c>
      <c r="AT359" s="143" t="s">
        <v>208</v>
      </c>
      <c r="AU359" s="143" t="s">
        <v>84</v>
      </c>
      <c r="AY359" s="18" t="s">
        <v>206</v>
      </c>
      <c r="BE359" s="144">
        <f>IF(N359="základní",J359,0)</f>
        <v>0</v>
      </c>
      <c r="BF359" s="144">
        <f>IF(N359="snížená",J359,0)</f>
        <v>0</v>
      </c>
      <c r="BG359" s="144">
        <f>IF(N359="zákl. přenesená",J359,0)</f>
        <v>0</v>
      </c>
      <c r="BH359" s="144">
        <f>IF(N359="sníž. přenesená",J359,0)</f>
        <v>0</v>
      </c>
      <c r="BI359" s="144">
        <f>IF(N359="nulová",J359,0)</f>
        <v>0</v>
      </c>
      <c r="BJ359" s="18" t="s">
        <v>82</v>
      </c>
      <c r="BK359" s="144">
        <f>ROUND(I359*H359,2)</f>
        <v>0</v>
      </c>
      <c r="BL359" s="18" t="s">
        <v>153</v>
      </c>
      <c r="BM359" s="143" t="s">
        <v>341</v>
      </c>
    </row>
    <row r="360" spans="2:47" s="1" customFormat="1" ht="12">
      <c r="B360" s="33"/>
      <c r="D360" s="145" t="s">
        <v>214</v>
      </c>
      <c r="F360" s="146" t="s">
        <v>342</v>
      </c>
      <c r="I360" s="147"/>
      <c r="L360" s="33"/>
      <c r="M360" s="148"/>
      <c r="T360" s="52"/>
      <c r="AT360" s="18" t="s">
        <v>214</v>
      </c>
      <c r="AU360" s="18" t="s">
        <v>84</v>
      </c>
    </row>
    <row r="361" spans="2:65" s="1" customFormat="1" ht="33" customHeight="1">
      <c r="B361" s="33"/>
      <c r="C361" s="132" t="s">
        <v>486</v>
      </c>
      <c r="D361" s="132" t="s">
        <v>208</v>
      </c>
      <c r="E361" s="133" t="s">
        <v>344</v>
      </c>
      <c r="F361" s="134" t="s">
        <v>345</v>
      </c>
      <c r="G361" s="135" t="s">
        <v>211</v>
      </c>
      <c r="H361" s="136">
        <v>145.625</v>
      </c>
      <c r="I361" s="137"/>
      <c r="J361" s="138">
        <f>ROUND(I361*H361,2)</f>
        <v>0</v>
      </c>
      <c r="K361" s="134" t="s">
        <v>212</v>
      </c>
      <c r="L361" s="33"/>
      <c r="M361" s="139" t="s">
        <v>19</v>
      </c>
      <c r="N361" s="140" t="s">
        <v>46</v>
      </c>
      <c r="P361" s="141">
        <f>O361*H361</f>
        <v>0</v>
      </c>
      <c r="Q361" s="141">
        <v>0</v>
      </c>
      <c r="R361" s="141">
        <f>Q361*H361</f>
        <v>0</v>
      </c>
      <c r="S361" s="141">
        <v>0</v>
      </c>
      <c r="T361" s="142">
        <f>S361*H361</f>
        <v>0</v>
      </c>
      <c r="AR361" s="143" t="s">
        <v>153</v>
      </c>
      <c r="AT361" s="143" t="s">
        <v>208</v>
      </c>
      <c r="AU361" s="143" t="s">
        <v>84</v>
      </c>
      <c r="AY361" s="18" t="s">
        <v>206</v>
      </c>
      <c r="BE361" s="144">
        <f>IF(N361="základní",J361,0)</f>
        <v>0</v>
      </c>
      <c r="BF361" s="144">
        <f>IF(N361="snížená",J361,0)</f>
        <v>0</v>
      </c>
      <c r="BG361" s="144">
        <f>IF(N361="zákl. přenesená",J361,0)</f>
        <v>0</v>
      </c>
      <c r="BH361" s="144">
        <f>IF(N361="sníž. přenesená",J361,0)</f>
        <v>0</v>
      </c>
      <c r="BI361" s="144">
        <f>IF(N361="nulová",J361,0)</f>
        <v>0</v>
      </c>
      <c r="BJ361" s="18" t="s">
        <v>82</v>
      </c>
      <c r="BK361" s="144">
        <f>ROUND(I361*H361,2)</f>
        <v>0</v>
      </c>
      <c r="BL361" s="18" t="s">
        <v>153</v>
      </c>
      <c r="BM361" s="143" t="s">
        <v>346</v>
      </c>
    </row>
    <row r="362" spans="2:47" s="1" customFormat="1" ht="12">
      <c r="B362" s="33"/>
      <c r="D362" s="145" t="s">
        <v>214</v>
      </c>
      <c r="F362" s="146" t="s">
        <v>347</v>
      </c>
      <c r="I362" s="147"/>
      <c r="L362" s="33"/>
      <c r="M362" s="148"/>
      <c r="T362" s="52"/>
      <c r="AT362" s="18" t="s">
        <v>214</v>
      </c>
      <c r="AU362" s="18" t="s">
        <v>84</v>
      </c>
    </row>
    <row r="363" spans="2:65" s="1" customFormat="1" ht="44.25" customHeight="1">
      <c r="B363" s="33"/>
      <c r="C363" s="132" t="s">
        <v>494</v>
      </c>
      <c r="D363" s="132" t="s">
        <v>208</v>
      </c>
      <c r="E363" s="133" t="s">
        <v>349</v>
      </c>
      <c r="F363" s="134" t="s">
        <v>350</v>
      </c>
      <c r="G363" s="135" t="s">
        <v>211</v>
      </c>
      <c r="H363" s="136">
        <v>728.125</v>
      </c>
      <c r="I363" s="137"/>
      <c r="J363" s="138">
        <f>ROUND(I363*H363,2)</f>
        <v>0</v>
      </c>
      <c r="K363" s="134" t="s">
        <v>212</v>
      </c>
      <c r="L363" s="33"/>
      <c r="M363" s="139" t="s">
        <v>19</v>
      </c>
      <c r="N363" s="140" t="s">
        <v>46</v>
      </c>
      <c r="P363" s="141">
        <f>O363*H363</f>
        <v>0</v>
      </c>
      <c r="Q363" s="141">
        <v>0</v>
      </c>
      <c r="R363" s="141">
        <f>Q363*H363</f>
        <v>0</v>
      </c>
      <c r="S363" s="141">
        <v>0</v>
      </c>
      <c r="T363" s="142">
        <f>S363*H363</f>
        <v>0</v>
      </c>
      <c r="AR363" s="143" t="s">
        <v>153</v>
      </c>
      <c r="AT363" s="143" t="s">
        <v>208</v>
      </c>
      <c r="AU363" s="143" t="s">
        <v>84</v>
      </c>
      <c r="AY363" s="18" t="s">
        <v>206</v>
      </c>
      <c r="BE363" s="144">
        <f>IF(N363="základní",J363,0)</f>
        <v>0</v>
      </c>
      <c r="BF363" s="144">
        <f>IF(N363="snížená",J363,0)</f>
        <v>0</v>
      </c>
      <c r="BG363" s="144">
        <f>IF(N363="zákl. přenesená",J363,0)</f>
        <v>0</v>
      </c>
      <c r="BH363" s="144">
        <f>IF(N363="sníž. přenesená",J363,0)</f>
        <v>0</v>
      </c>
      <c r="BI363" s="144">
        <f>IF(N363="nulová",J363,0)</f>
        <v>0</v>
      </c>
      <c r="BJ363" s="18" t="s">
        <v>82</v>
      </c>
      <c r="BK363" s="144">
        <f>ROUND(I363*H363,2)</f>
        <v>0</v>
      </c>
      <c r="BL363" s="18" t="s">
        <v>153</v>
      </c>
      <c r="BM363" s="143" t="s">
        <v>351</v>
      </c>
    </row>
    <row r="364" spans="2:47" s="1" customFormat="1" ht="12">
      <c r="B364" s="33"/>
      <c r="D364" s="145" t="s">
        <v>214</v>
      </c>
      <c r="F364" s="146" t="s">
        <v>352</v>
      </c>
      <c r="I364" s="147"/>
      <c r="L364" s="33"/>
      <c r="M364" s="148"/>
      <c r="T364" s="52"/>
      <c r="AT364" s="18" t="s">
        <v>214</v>
      </c>
      <c r="AU364" s="18" t="s">
        <v>84</v>
      </c>
    </row>
    <row r="365" spans="2:51" s="13" customFormat="1" ht="12">
      <c r="B365" s="156"/>
      <c r="D365" s="150" t="s">
        <v>216</v>
      </c>
      <c r="F365" s="158" t="s">
        <v>2675</v>
      </c>
      <c r="H365" s="159">
        <v>728.125</v>
      </c>
      <c r="I365" s="160"/>
      <c r="L365" s="156"/>
      <c r="M365" s="161"/>
      <c r="T365" s="162"/>
      <c r="AT365" s="157" t="s">
        <v>216</v>
      </c>
      <c r="AU365" s="157" t="s">
        <v>84</v>
      </c>
      <c r="AV365" s="13" t="s">
        <v>84</v>
      </c>
      <c r="AW365" s="13" t="s">
        <v>4</v>
      </c>
      <c r="AX365" s="13" t="s">
        <v>82</v>
      </c>
      <c r="AY365" s="157" t="s">
        <v>206</v>
      </c>
    </row>
    <row r="366" spans="2:65" s="1" customFormat="1" ht="44.25" customHeight="1">
      <c r="B366" s="33"/>
      <c r="C366" s="132" t="s">
        <v>506</v>
      </c>
      <c r="D366" s="132" t="s">
        <v>208</v>
      </c>
      <c r="E366" s="133" t="s">
        <v>355</v>
      </c>
      <c r="F366" s="134" t="s">
        <v>356</v>
      </c>
      <c r="G366" s="135" t="s">
        <v>211</v>
      </c>
      <c r="H366" s="136">
        <v>10.607</v>
      </c>
      <c r="I366" s="137"/>
      <c r="J366" s="138">
        <f>ROUND(I366*H366,2)</f>
        <v>0</v>
      </c>
      <c r="K366" s="134" t="s">
        <v>212</v>
      </c>
      <c r="L366" s="33"/>
      <c r="M366" s="139" t="s">
        <v>19</v>
      </c>
      <c r="N366" s="140" t="s">
        <v>46</v>
      </c>
      <c r="P366" s="141">
        <f>O366*H366</f>
        <v>0</v>
      </c>
      <c r="Q366" s="141">
        <v>0</v>
      </c>
      <c r="R366" s="141">
        <f>Q366*H366</f>
        <v>0</v>
      </c>
      <c r="S366" s="141">
        <v>0</v>
      </c>
      <c r="T366" s="142">
        <f>S366*H366</f>
        <v>0</v>
      </c>
      <c r="AR366" s="143" t="s">
        <v>153</v>
      </c>
      <c r="AT366" s="143" t="s">
        <v>208</v>
      </c>
      <c r="AU366" s="143" t="s">
        <v>84</v>
      </c>
      <c r="AY366" s="18" t="s">
        <v>206</v>
      </c>
      <c r="BE366" s="144">
        <f>IF(N366="základní",J366,0)</f>
        <v>0</v>
      </c>
      <c r="BF366" s="144">
        <f>IF(N366="snížená",J366,0)</f>
        <v>0</v>
      </c>
      <c r="BG366" s="144">
        <f>IF(N366="zákl. přenesená",J366,0)</f>
        <v>0</v>
      </c>
      <c r="BH366" s="144">
        <f>IF(N366="sníž. přenesená",J366,0)</f>
        <v>0</v>
      </c>
      <c r="BI366" s="144">
        <f>IF(N366="nulová",J366,0)</f>
        <v>0</v>
      </c>
      <c r="BJ366" s="18" t="s">
        <v>82</v>
      </c>
      <c r="BK366" s="144">
        <f>ROUND(I366*H366,2)</f>
        <v>0</v>
      </c>
      <c r="BL366" s="18" t="s">
        <v>153</v>
      </c>
      <c r="BM366" s="143" t="s">
        <v>357</v>
      </c>
    </row>
    <row r="367" spans="2:47" s="1" customFormat="1" ht="12">
      <c r="B367" s="33"/>
      <c r="D367" s="145" t="s">
        <v>214</v>
      </c>
      <c r="F367" s="146" t="s">
        <v>358</v>
      </c>
      <c r="I367" s="147"/>
      <c r="L367" s="33"/>
      <c r="M367" s="148"/>
      <c r="T367" s="52"/>
      <c r="AT367" s="18" t="s">
        <v>214</v>
      </c>
      <c r="AU367" s="18" t="s">
        <v>84</v>
      </c>
    </row>
    <row r="368" spans="2:65" s="1" customFormat="1" ht="55.5" customHeight="1">
      <c r="B368" s="33"/>
      <c r="C368" s="132" t="s">
        <v>513</v>
      </c>
      <c r="D368" s="132" t="s">
        <v>208</v>
      </c>
      <c r="E368" s="133" t="s">
        <v>360</v>
      </c>
      <c r="F368" s="134" t="s">
        <v>361</v>
      </c>
      <c r="G368" s="135" t="s">
        <v>211</v>
      </c>
      <c r="H368" s="136">
        <v>123.992</v>
      </c>
      <c r="I368" s="137"/>
      <c r="J368" s="138">
        <f>ROUND(I368*H368,2)</f>
        <v>0</v>
      </c>
      <c r="K368" s="134" t="s">
        <v>212</v>
      </c>
      <c r="L368" s="33"/>
      <c r="M368" s="139" t="s">
        <v>19</v>
      </c>
      <c r="N368" s="140" t="s">
        <v>46</v>
      </c>
      <c r="P368" s="141">
        <f>O368*H368</f>
        <v>0</v>
      </c>
      <c r="Q368" s="141">
        <v>0</v>
      </c>
      <c r="R368" s="141">
        <f>Q368*H368</f>
        <v>0</v>
      </c>
      <c r="S368" s="141">
        <v>0</v>
      </c>
      <c r="T368" s="142">
        <f>S368*H368</f>
        <v>0</v>
      </c>
      <c r="AR368" s="143" t="s">
        <v>153</v>
      </c>
      <c r="AT368" s="143" t="s">
        <v>208</v>
      </c>
      <c r="AU368" s="143" t="s">
        <v>84</v>
      </c>
      <c r="AY368" s="18" t="s">
        <v>206</v>
      </c>
      <c r="BE368" s="144">
        <f>IF(N368="základní",J368,0)</f>
        <v>0</v>
      </c>
      <c r="BF368" s="144">
        <f>IF(N368="snížená",J368,0)</f>
        <v>0</v>
      </c>
      <c r="BG368" s="144">
        <f>IF(N368="zákl. přenesená",J368,0)</f>
        <v>0</v>
      </c>
      <c r="BH368" s="144">
        <f>IF(N368="sníž. přenesená",J368,0)</f>
        <v>0</v>
      </c>
      <c r="BI368" s="144">
        <f>IF(N368="nulová",J368,0)</f>
        <v>0</v>
      </c>
      <c r="BJ368" s="18" t="s">
        <v>82</v>
      </c>
      <c r="BK368" s="144">
        <f>ROUND(I368*H368,2)</f>
        <v>0</v>
      </c>
      <c r="BL368" s="18" t="s">
        <v>153</v>
      </c>
      <c r="BM368" s="143" t="s">
        <v>362</v>
      </c>
    </row>
    <row r="369" spans="2:47" s="1" customFormat="1" ht="12">
      <c r="B369" s="33"/>
      <c r="D369" s="145" t="s">
        <v>214</v>
      </c>
      <c r="F369" s="146" t="s">
        <v>363</v>
      </c>
      <c r="I369" s="147"/>
      <c r="L369" s="33"/>
      <c r="M369" s="148"/>
      <c r="T369" s="52"/>
      <c r="AT369" s="18" t="s">
        <v>214</v>
      </c>
      <c r="AU369" s="18" t="s">
        <v>84</v>
      </c>
    </row>
    <row r="370" spans="2:65" s="1" customFormat="1" ht="44.25" customHeight="1">
      <c r="B370" s="33"/>
      <c r="C370" s="132" t="s">
        <v>520</v>
      </c>
      <c r="D370" s="132" t="s">
        <v>208</v>
      </c>
      <c r="E370" s="133" t="s">
        <v>364</v>
      </c>
      <c r="F370" s="134" t="s">
        <v>365</v>
      </c>
      <c r="G370" s="135" t="s">
        <v>211</v>
      </c>
      <c r="H370" s="136">
        <v>14.187</v>
      </c>
      <c r="I370" s="137"/>
      <c r="J370" s="138">
        <f>ROUND(I370*H370,2)</f>
        <v>0</v>
      </c>
      <c r="K370" s="134" t="s">
        <v>212</v>
      </c>
      <c r="L370" s="33"/>
      <c r="M370" s="139" t="s">
        <v>19</v>
      </c>
      <c r="N370" s="140" t="s">
        <v>46</v>
      </c>
      <c r="P370" s="141">
        <f>O370*H370</f>
        <v>0</v>
      </c>
      <c r="Q370" s="141">
        <v>0</v>
      </c>
      <c r="R370" s="141">
        <f>Q370*H370</f>
        <v>0</v>
      </c>
      <c r="S370" s="141">
        <v>0</v>
      </c>
      <c r="T370" s="142">
        <f>S370*H370</f>
        <v>0</v>
      </c>
      <c r="AR370" s="143" t="s">
        <v>153</v>
      </c>
      <c r="AT370" s="143" t="s">
        <v>208</v>
      </c>
      <c r="AU370" s="143" t="s">
        <v>84</v>
      </c>
      <c r="AY370" s="18" t="s">
        <v>206</v>
      </c>
      <c r="BE370" s="144">
        <f>IF(N370="základní",J370,0)</f>
        <v>0</v>
      </c>
      <c r="BF370" s="144">
        <f>IF(N370="snížená",J370,0)</f>
        <v>0</v>
      </c>
      <c r="BG370" s="144">
        <f>IF(N370="zákl. přenesená",J370,0)</f>
        <v>0</v>
      </c>
      <c r="BH370" s="144">
        <f>IF(N370="sníž. přenesená",J370,0)</f>
        <v>0</v>
      </c>
      <c r="BI370" s="144">
        <f>IF(N370="nulová",J370,0)</f>
        <v>0</v>
      </c>
      <c r="BJ370" s="18" t="s">
        <v>82</v>
      </c>
      <c r="BK370" s="144">
        <f>ROUND(I370*H370,2)</f>
        <v>0</v>
      </c>
      <c r="BL370" s="18" t="s">
        <v>153</v>
      </c>
      <c r="BM370" s="143" t="s">
        <v>366</v>
      </c>
    </row>
    <row r="371" spans="2:47" s="1" customFormat="1" ht="12">
      <c r="B371" s="33"/>
      <c r="D371" s="145" t="s">
        <v>214</v>
      </c>
      <c r="F371" s="146" t="s">
        <v>367</v>
      </c>
      <c r="I371" s="147"/>
      <c r="L371" s="33"/>
      <c r="M371" s="148"/>
      <c r="T371" s="52"/>
      <c r="AT371" s="18" t="s">
        <v>214</v>
      </c>
      <c r="AU371" s="18" t="s">
        <v>84</v>
      </c>
    </row>
    <row r="372" spans="2:65" s="1" customFormat="1" ht="44.25" customHeight="1">
      <c r="B372" s="33"/>
      <c r="C372" s="132" t="s">
        <v>537</v>
      </c>
      <c r="D372" s="132" t="s">
        <v>208</v>
      </c>
      <c r="E372" s="133" t="s">
        <v>369</v>
      </c>
      <c r="F372" s="134" t="s">
        <v>370</v>
      </c>
      <c r="G372" s="135" t="s">
        <v>211</v>
      </c>
      <c r="H372" s="136">
        <v>0.104</v>
      </c>
      <c r="I372" s="137"/>
      <c r="J372" s="138">
        <f>ROUND(I372*H372,2)</f>
        <v>0</v>
      </c>
      <c r="K372" s="134" t="s">
        <v>212</v>
      </c>
      <c r="L372" s="33"/>
      <c r="M372" s="139" t="s">
        <v>19</v>
      </c>
      <c r="N372" s="140" t="s">
        <v>46</v>
      </c>
      <c r="P372" s="141">
        <f>O372*H372</f>
        <v>0</v>
      </c>
      <c r="Q372" s="141">
        <v>0</v>
      </c>
      <c r="R372" s="141">
        <f>Q372*H372</f>
        <v>0</v>
      </c>
      <c r="S372" s="141">
        <v>0</v>
      </c>
      <c r="T372" s="142">
        <f>S372*H372</f>
        <v>0</v>
      </c>
      <c r="AR372" s="143" t="s">
        <v>153</v>
      </c>
      <c r="AT372" s="143" t="s">
        <v>208</v>
      </c>
      <c r="AU372" s="143" t="s">
        <v>84</v>
      </c>
      <c r="AY372" s="18" t="s">
        <v>206</v>
      </c>
      <c r="BE372" s="144">
        <f>IF(N372="základní",J372,0)</f>
        <v>0</v>
      </c>
      <c r="BF372" s="144">
        <f>IF(N372="snížená",J372,0)</f>
        <v>0</v>
      </c>
      <c r="BG372" s="144">
        <f>IF(N372="zákl. přenesená",J372,0)</f>
        <v>0</v>
      </c>
      <c r="BH372" s="144">
        <f>IF(N372="sníž. přenesená",J372,0)</f>
        <v>0</v>
      </c>
      <c r="BI372" s="144">
        <f>IF(N372="nulová",J372,0)</f>
        <v>0</v>
      </c>
      <c r="BJ372" s="18" t="s">
        <v>82</v>
      </c>
      <c r="BK372" s="144">
        <f>ROUND(I372*H372,2)</f>
        <v>0</v>
      </c>
      <c r="BL372" s="18" t="s">
        <v>153</v>
      </c>
      <c r="BM372" s="143" t="s">
        <v>2676</v>
      </c>
    </row>
    <row r="373" spans="2:47" s="1" customFormat="1" ht="12">
      <c r="B373" s="33"/>
      <c r="D373" s="145" t="s">
        <v>214</v>
      </c>
      <c r="F373" s="146" t="s">
        <v>372</v>
      </c>
      <c r="I373" s="147"/>
      <c r="L373" s="33"/>
      <c r="M373" s="148"/>
      <c r="T373" s="52"/>
      <c r="AT373" s="18" t="s">
        <v>214</v>
      </c>
      <c r="AU373" s="18" t="s">
        <v>84</v>
      </c>
    </row>
    <row r="374" spans="2:65" s="1" customFormat="1" ht="44.25" customHeight="1">
      <c r="B374" s="33"/>
      <c r="C374" s="132" t="s">
        <v>548</v>
      </c>
      <c r="D374" s="132" t="s">
        <v>208</v>
      </c>
      <c r="E374" s="133" t="s">
        <v>374</v>
      </c>
      <c r="F374" s="134" t="s">
        <v>375</v>
      </c>
      <c r="G374" s="135" t="s">
        <v>211</v>
      </c>
      <c r="H374" s="136">
        <v>3.595</v>
      </c>
      <c r="I374" s="137"/>
      <c r="J374" s="138">
        <f>ROUND(I374*H374,2)</f>
        <v>0</v>
      </c>
      <c r="K374" s="134" t="s">
        <v>212</v>
      </c>
      <c r="L374" s="33"/>
      <c r="M374" s="139" t="s">
        <v>19</v>
      </c>
      <c r="N374" s="140" t="s">
        <v>46</v>
      </c>
      <c r="P374" s="141">
        <f>O374*H374</f>
        <v>0</v>
      </c>
      <c r="Q374" s="141">
        <v>0</v>
      </c>
      <c r="R374" s="141">
        <f>Q374*H374</f>
        <v>0</v>
      </c>
      <c r="S374" s="141">
        <v>0</v>
      </c>
      <c r="T374" s="142">
        <f>S374*H374</f>
        <v>0</v>
      </c>
      <c r="AR374" s="143" t="s">
        <v>153</v>
      </c>
      <c r="AT374" s="143" t="s">
        <v>208</v>
      </c>
      <c r="AU374" s="143" t="s">
        <v>84</v>
      </c>
      <c r="AY374" s="18" t="s">
        <v>206</v>
      </c>
      <c r="BE374" s="144">
        <f>IF(N374="základní",J374,0)</f>
        <v>0</v>
      </c>
      <c r="BF374" s="144">
        <f>IF(N374="snížená",J374,0)</f>
        <v>0</v>
      </c>
      <c r="BG374" s="144">
        <f>IF(N374="zákl. přenesená",J374,0)</f>
        <v>0</v>
      </c>
      <c r="BH374" s="144">
        <f>IF(N374="sníž. přenesená",J374,0)</f>
        <v>0</v>
      </c>
      <c r="BI374" s="144">
        <f>IF(N374="nulová",J374,0)</f>
        <v>0</v>
      </c>
      <c r="BJ374" s="18" t="s">
        <v>82</v>
      </c>
      <c r="BK374" s="144">
        <f>ROUND(I374*H374,2)</f>
        <v>0</v>
      </c>
      <c r="BL374" s="18" t="s">
        <v>153</v>
      </c>
      <c r="BM374" s="143" t="s">
        <v>376</v>
      </c>
    </row>
    <row r="375" spans="2:47" s="1" customFormat="1" ht="12">
      <c r="B375" s="33"/>
      <c r="D375" s="145" t="s">
        <v>214</v>
      </c>
      <c r="F375" s="146" t="s">
        <v>377</v>
      </c>
      <c r="I375" s="147"/>
      <c r="L375" s="33"/>
      <c r="M375" s="148"/>
      <c r="T375" s="52"/>
      <c r="AT375" s="18" t="s">
        <v>214</v>
      </c>
      <c r="AU375" s="18" t="s">
        <v>84</v>
      </c>
    </row>
    <row r="376" spans="2:65" s="1" customFormat="1" ht="44.25" customHeight="1">
      <c r="B376" s="33"/>
      <c r="C376" s="132" t="s">
        <v>560</v>
      </c>
      <c r="D376" s="132" t="s">
        <v>208</v>
      </c>
      <c r="E376" s="133" t="s">
        <v>2677</v>
      </c>
      <c r="F376" s="134" t="s">
        <v>2678</v>
      </c>
      <c r="G376" s="135" t="s">
        <v>211</v>
      </c>
      <c r="H376" s="136">
        <v>0.232</v>
      </c>
      <c r="I376" s="137"/>
      <c r="J376" s="138">
        <f>ROUND(I376*H376,2)</f>
        <v>0</v>
      </c>
      <c r="K376" s="134" t="s">
        <v>212</v>
      </c>
      <c r="L376" s="33"/>
      <c r="M376" s="139" t="s">
        <v>19</v>
      </c>
      <c r="N376" s="140" t="s">
        <v>46</v>
      </c>
      <c r="P376" s="141">
        <f>O376*H376</f>
        <v>0</v>
      </c>
      <c r="Q376" s="141">
        <v>0</v>
      </c>
      <c r="R376" s="141">
        <f>Q376*H376</f>
        <v>0</v>
      </c>
      <c r="S376" s="141">
        <v>0</v>
      </c>
      <c r="T376" s="142">
        <f>S376*H376</f>
        <v>0</v>
      </c>
      <c r="AR376" s="143" t="s">
        <v>153</v>
      </c>
      <c r="AT376" s="143" t="s">
        <v>208</v>
      </c>
      <c r="AU376" s="143" t="s">
        <v>84</v>
      </c>
      <c r="AY376" s="18" t="s">
        <v>206</v>
      </c>
      <c r="BE376" s="144">
        <f>IF(N376="základní",J376,0)</f>
        <v>0</v>
      </c>
      <c r="BF376" s="144">
        <f>IF(N376="snížená",J376,0)</f>
        <v>0</v>
      </c>
      <c r="BG376" s="144">
        <f>IF(N376="zákl. přenesená",J376,0)</f>
        <v>0</v>
      </c>
      <c r="BH376" s="144">
        <f>IF(N376="sníž. přenesená",J376,0)</f>
        <v>0</v>
      </c>
      <c r="BI376" s="144">
        <f>IF(N376="nulová",J376,0)</f>
        <v>0</v>
      </c>
      <c r="BJ376" s="18" t="s">
        <v>82</v>
      </c>
      <c r="BK376" s="144">
        <f>ROUND(I376*H376,2)</f>
        <v>0</v>
      </c>
      <c r="BL376" s="18" t="s">
        <v>153</v>
      </c>
      <c r="BM376" s="143" t="s">
        <v>2679</v>
      </c>
    </row>
    <row r="377" spans="2:47" s="1" customFormat="1" ht="12">
      <c r="B377" s="33"/>
      <c r="D377" s="145" t="s">
        <v>214</v>
      </c>
      <c r="F377" s="146" t="s">
        <v>2680</v>
      </c>
      <c r="I377" s="147"/>
      <c r="L377" s="33"/>
      <c r="M377" s="148"/>
      <c r="T377" s="52"/>
      <c r="AT377" s="18" t="s">
        <v>214</v>
      </c>
      <c r="AU377" s="18" t="s">
        <v>84</v>
      </c>
    </row>
    <row r="378" spans="2:65" s="1" customFormat="1" ht="44.25" customHeight="1">
      <c r="B378" s="33"/>
      <c r="C378" s="132" t="s">
        <v>570</v>
      </c>
      <c r="D378" s="132" t="s">
        <v>208</v>
      </c>
      <c r="E378" s="133" t="s">
        <v>2681</v>
      </c>
      <c r="F378" s="134" t="s">
        <v>2682</v>
      </c>
      <c r="G378" s="135" t="s">
        <v>211</v>
      </c>
      <c r="H378" s="136">
        <v>0.259</v>
      </c>
      <c r="I378" s="137"/>
      <c r="J378" s="138">
        <f>ROUND(I378*H378,2)</f>
        <v>0</v>
      </c>
      <c r="K378" s="134" t="s">
        <v>212</v>
      </c>
      <c r="L378" s="33"/>
      <c r="M378" s="139" t="s">
        <v>19</v>
      </c>
      <c r="N378" s="140" t="s">
        <v>46</v>
      </c>
      <c r="P378" s="141">
        <f>O378*H378</f>
        <v>0</v>
      </c>
      <c r="Q378" s="141">
        <v>0</v>
      </c>
      <c r="R378" s="141">
        <f>Q378*H378</f>
        <v>0</v>
      </c>
      <c r="S378" s="141">
        <v>0</v>
      </c>
      <c r="T378" s="142">
        <f>S378*H378</f>
        <v>0</v>
      </c>
      <c r="AR378" s="143" t="s">
        <v>153</v>
      </c>
      <c r="AT378" s="143" t="s">
        <v>208</v>
      </c>
      <c r="AU378" s="143" t="s">
        <v>84</v>
      </c>
      <c r="AY378" s="18" t="s">
        <v>206</v>
      </c>
      <c r="BE378" s="144">
        <f>IF(N378="základní",J378,0)</f>
        <v>0</v>
      </c>
      <c r="BF378" s="144">
        <f>IF(N378="snížená",J378,0)</f>
        <v>0</v>
      </c>
      <c r="BG378" s="144">
        <f>IF(N378="zákl. přenesená",J378,0)</f>
        <v>0</v>
      </c>
      <c r="BH378" s="144">
        <f>IF(N378="sníž. přenesená",J378,0)</f>
        <v>0</v>
      </c>
      <c r="BI378" s="144">
        <f>IF(N378="nulová",J378,0)</f>
        <v>0</v>
      </c>
      <c r="BJ378" s="18" t="s">
        <v>82</v>
      </c>
      <c r="BK378" s="144">
        <f>ROUND(I378*H378,2)</f>
        <v>0</v>
      </c>
      <c r="BL378" s="18" t="s">
        <v>153</v>
      </c>
      <c r="BM378" s="143" t="s">
        <v>2683</v>
      </c>
    </row>
    <row r="379" spans="2:47" s="1" customFormat="1" ht="12">
      <c r="B379" s="33"/>
      <c r="D379" s="145" t="s">
        <v>214</v>
      </c>
      <c r="F379" s="146" t="s">
        <v>2684</v>
      </c>
      <c r="I379" s="147"/>
      <c r="L379" s="33"/>
      <c r="M379" s="148"/>
      <c r="T379" s="52"/>
      <c r="AT379" s="18" t="s">
        <v>214</v>
      </c>
      <c r="AU379" s="18" t="s">
        <v>84</v>
      </c>
    </row>
    <row r="380" spans="2:63" s="11" customFormat="1" ht="22.9" customHeight="1">
      <c r="B380" s="120"/>
      <c r="D380" s="121" t="s">
        <v>74</v>
      </c>
      <c r="E380" s="130" t="s">
        <v>378</v>
      </c>
      <c r="F380" s="130" t="s">
        <v>379</v>
      </c>
      <c r="I380" s="123"/>
      <c r="J380" s="131">
        <f>BK380</f>
        <v>0</v>
      </c>
      <c r="L380" s="120"/>
      <c r="M380" s="125"/>
      <c r="P380" s="126">
        <f>SUM(P381:P384)</f>
        <v>0</v>
      </c>
      <c r="R380" s="126">
        <f>SUM(R381:R384)</f>
        <v>0</v>
      </c>
      <c r="T380" s="127">
        <f>SUM(T381:T384)</f>
        <v>0</v>
      </c>
      <c r="AR380" s="121" t="s">
        <v>82</v>
      </c>
      <c r="AT380" s="128" t="s">
        <v>74</v>
      </c>
      <c r="AU380" s="128" t="s">
        <v>82</v>
      </c>
      <c r="AY380" s="121" t="s">
        <v>206</v>
      </c>
      <c r="BK380" s="129">
        <f>SUM(BK381:BK384)</f>
        <v>0</v>
      </c>
    </row>
    <row r="381" spans="2:65" s="1" customFormat="1" ht="21.75" customHeight="1">
      <c r="B381" s="33"/>
      <c r="C381" s="132" t="s">
        <v>579</v>
      </c>
      <c r="D381" s="132" t="s">
        <v>208</v>
      </c>
      <c r="E381" s="133" t="s">
        <v>2685</v>
      </c>
      <c r="F381" s="134" t="s">
        <v>2686</v>
      </c>
      <c r="G381" s="135" t="s">
        <v>211</v>
      </c>
      <c r="H381" s="136">
        <v>1.055</v>
      </c>
      <c r="I381" s="137"/>
      <c r="J381" s="138">
        <f>ROUND(I381*H381,2)</f>
        <v>0</v>
      </c>
      <c r="K381" s="134" t="s">
        <v>212</v>
      </c>
      <c r="L381" s="33"/>
      <c r="M381" s="139" t="s">
        <v>19</v>
      </c>
      <c r="N381" s="140" t="s">
        <v>46</v>
      </c>
      <c r="P381" s="141">
        <f>O381*H381</f>
        <v>0</v>
      </c>
      <c r="Q381" s="141">
        <v>0</v>
      </c>
      <c r="R381" s="141">
        <f>Q381*H381</f>
        <v>0</v>
      </c>
      <c r="S381" s="141">
        <v>0</v>
      </c>
      <c r="T381" s="142">
        <f>S381*H381</f>
        <v>0</v>
      </c>
      <c r="AR381" s="143" t="s">
        <v>153</v>
      </c>
      <c r="AT381" s="143" t="s">
        <v>208</v>
      </c>
      <c r="AU381" s="143" t="s">
        <v>84</v>
      </c>
      <c r="AY381" s="18" t="s">
        <v>206</v>
      </c>
      <c r="BE381" s="144">
        <f>IF(N381="základní",J381,0)</f>
        <v>0</v>
      </c>
      <c r="BF381" s="144">
        <f>IF(N381="snížená",J381,0)</f>
        <v>0</v>
      </c>
      <c r="BG381" s="144">
        <f>IF(N381="zákl. přenesená",J381,0)</f>
        <v>0</v>
      </c>
      <c r="BH381" s="144">
        <f>IF(N381="sníž. přenesená",J381,0)</f>
        <v>0</v>
      </c>
      <c r="BI381" s="144">
        <f>IF(N381="nulová",J381,0)</f>
        <v>0</v>
      </c>
      <c r="BJ381" s="18" t="s">
        <v>82</v>
      </c>
      <c r="BK381" s="144">
        <f>ROUND(I381*H381,2)</f>
        <v>0</v>
      </c>
      <c r="BL381" s="18" t="s">
        <v>153</v>
      </c>
      <c r="BM381" s="143" t="s">
        <v>2687</v>
      </c>
    </row>
    <row r="382" spans="2:47" s="1" customFormat="1" ht="12">
      <c r="B382" s="33"/>
      <c r="D382" s="145" t="s">
        <v>214</v>
      </c>
      <c r="F382" s="146" t="s">
        <v>2688</v>
      </c>
      <c r="I382" s="147"/>
      <c r="L382" s="33"/>
      <c r="M382" s="148"/>
      <c r="T382" s="52"/>
      <c r="AT382" s="18" t="s">
        <v>214</v>
      </c>
      <c r="AU382" s="18" t="s">
        <v>84</v>
      </c>
    </row>
    <row r="383" spans="2:65" s="1" customFormat="1" ht="55.5" customHeight="1">
      <c r="B383" s="33"/>
      <c r="C383" s="132" t="s">
        <v>595</v>
      </c>
      <c r="D383" s="132" t="s">
        <v>208</v>
      </c>
      <c r="E383" s="133" t="s">
        <v>381</v>
      </c>
      <c r="F383" s="134" t="s">
        <v>382</v>
      </c>
      <c r="G383" s="135" t="s">
        <v>211</v>
      </c>
      <c r="H383" s="136">
        <v>1.25</v>
      </c>
      <c r="I383" s="137"/>
      <c r="J383" s="138">
        <f>ROUND(I383*H383,2)</f>
        <v>0</v>
      </c>
      <c r="K383" s="134" t="s">
        <v>212</v>
      </c>
      <c r="L383" s="33"/>
      <c r="M383" s="139" t="s">
        <v>19</v>
      </c>
      <c r="N383" s="140" t="s">
        <v>46</v>
      </c>
      <c r="P383" s="141">
        <f>O383*H383</f>
        <v>0</v>
      </c>
      <c r="Q383" s="141">
        <v>0</v>
      </c>
      <c r="R383" s="141">
        <f>Q383*H383</f>
        <v>0</v>
      </c>
      <c r="S383" s="141">
        <v>0</v>
      </c>
      <c r="T383" s="142">
        <f>S383*H383</f>
        <v>0</v>
      </c>
      <c r="AR383" s="143" t="s">
        <v>153</v>
      </c>
      <c r="AT383" s="143" t="s">
        <v>208</v>
      </c>
      <c r="AU383" s="143" t="s">
        <v>84</v>
      </c>
      <c r="AY383" s="18" t="s">
        <v>206</v>
      </c>
      <c r="BE383" s="144">
        <f>IF(N383="základní",J383,0)</f>
        <v>0</v>
      </c>
      <c r="BF383" s="144">
        <f>IF(N383="snížená",J383,0)</f>
        <v>0</v>
      </c>
      <c r="BG383" s="144">
        <f>IF(N383="zákl. přenesená",J383,0)</f>
        <v>0</v>
      </c>
      <c r="BH383" s="144">
        <f>IF(N383="sníž. přenesená",J383,0)</f>
        <v>0</v>
      </c>
      <c r="BI383" s="144">
        <f>IF(N383="nulová",J383,0)</f>
        <v>0</v>
      </c>
      <c r="BJ383" s="18" t="s">
        <v>82</v>
      </c>
      <c r="BK383" s="144">
        <f>ROUND(I383*H383,2)</f>
        <v>0</v>
      </c>
      <c r="BL383" s="18" t="s">
        <v>153</v>
      </c>
      <c r="BM383" s="143" t="s">
        <v>383</v>
      </c>
    </row>
    <row r="384" spans="2:47" s="1" customFormat="1" ht="12">
      <c r="B384" s="33"/>
      <c r="D384" s="145" t="s">
        <v>214</v>
      </c>
      <c r="F384" s="146" t="s">
        <v>384</v>
      </c>
      <c r="I384" s="147"/>
      <c r="L384" s="33"/>
      <c r="M384" s="148"/>
      <c r="T384" s="52"/>
      <c r="AT384" s="18" t="s">
        <v>214</v>
      </c>
      <c r="AU384" s="18" t="s">
        <v>84</v>
      </c>
    </row>
    <row r="385" spans="2:63" s="11" customFormat="1" ht="25.9" customHeight="1">
      <c r="B385" s="120"/>
      <c r="D385" s="121" t="s">
        <v>74</v>
      </c>
      <c r="E385" s="122" t="s">
        <v>385</v>
      </c>
      <c r="F385" s="122" t="s">
        <v>386</v>
      </c>
      <c r="I385" s="123"/>
      <c r="J385" s="124">
        <f>BK385</f>
        <v>0</v>
      </c>
      <c r="L385" s="120"/>
      <c r="M385" s="125"/>
      <c r="P385" s="126">
        <f>P386+P393+P404+P411+P414+P425+P473+P484+P501+P515+P541</f>
        <v>0</v>
      </c>
      <c r="R385" s="126">
        <f>R386+R393+R404+R411+R414+R425+R473+R484+R501+R515+R541</f>
        <v>0</v>
      </c>
      <c r="T385" s="127">
        <f>T386+T393+T404+T411+T414+T425+T473+T484+T501+T515+T541</f>
        <v>16.988084389999997</v>
      </c>
      <c r="AR385" s="121" t="s">
        <v>84</v>
      </c>
      <c r="AT385" s="128" t="s">
        <v>74</v>
      </c>
      <c r="AU385" s="128" t="s">
        <v>75</v>
      </c>
      <c r="AY385" s="121" t="s">
        <v>206</v>
      </c>
      <c r="BK385" s="129">
        <f>BK386+BK393+BK404+BK411+BK414+BK425+BK473+BK484+BK501+BK515+BK541</f>
        <v>0</v>
      </c>
    </row>
    <row r="386" spans="2:63" s="11" customFormat="1" ht="22.9" customHeight="1">
      <c r="B386" s="120"/>
      <c r="D386" s="121" t="s">
        <v>74</v>
      </c>
      <c r="E386" s="130" t="s">
        <v>387</v>
      </c>
      <c r="F386" s="130" t="s">
        <v>388</v>
      </c>
      <c r="I386" s="123"/>
      <c r="J386" s="131">
        <f>BK386</f>
        <v>0</v>
      </c>
      <c r="L386" s="120"/>
      <c r="M386" s="125"/>
      <c r="P386" s="126">
        <f>SUM(P387:P392)</f>
        <v>0</v>
      </c>
      <c r="R386" s="126">
        <f>SUM(R387:R392)</f>
        <v>0</v>
      </c>
      <c r="T386" s="127">
        <f>SUM(T387:T392)</f>
        <v>0.10382</v>
      </c>
      <c r="AR386" s="121" t="s">
        <v>84</v>
      </c>
      <c r="AT386" s="128" t="s">
        <v>74</v>
      </c>
      <c r="AU386" s="128" t="s">
        <v>82</v>
      </c>
      <c r="AY386" s="121" t="s">
        <v>206</v>
      </c>
      <c r="BK386" s="129">
        <f>SUM(BK387:BK392)</f>
        <v>0</v>
      </c>
    </row>
    <row r="387" spans="2:65" s="1" customFormat="1" ht="24.2" customHeight="1">
      <c r="B387" s="33"/>
      <c r="C387" s="132" t="s">
        <v>601</v>
      </c>
      <c r="D387" s="132" t="s">
        <v>208</v>
      </c>
      <c r="E387" s="133" t="s">
        <v>390</v>
      </c>
      <c r="F387" s="134" t="s">
        <v>391</v>
      </c>
      <c r="G387" s="135" t="s">
        <v>238</v>
      </c>
      <c r="H387" s="136">
        <v>25.955</v>
      </c>
      <c r="I387" s="137"/>
      <c r="J387" s="138">
        <f>ROUND(I387*H387,2)</f>
        <v>0</v>
      </c>
      <c r="K387" s="134" t="s">
        <v>212</v>
      </c>
      <c r="L387" s="33"/>
      <c r="M387" s="139" t="s">
        <v>19</v>
      </c>
      <c r="N387" s="140" t="s">
        <v>46</v>
      </c>
      <c r="P387" s="141">
        <f>O387*H387</f>
        <v>0</v>
      </c>
      <c r="Q387" s="141">
        <v>0</v>
      </c>
      <c r="R387" s="141">
        <f>Q387*H387</f>
        <v>0</v>
      </c>
      <c r="S387" s="141">
        <v>0.004</v>
      </c>
      <c r="T387" s="142">
        <f>S387*H387</f>
        <v>0.10382</v>
      </c>
      <c r="AR387" s="143" t="s">
        <v>338</v>
      </c>
      <c r="AT387" s="143" t="s">
        <v>208</v>
      </c>
      <c r="AU387" s="143" t="s">
        <v>84</v>
      </c>
      <c r="AY387" s="18" t="s">
        <v>206</v>
      </c>
      <c r="BE387" s="144">
        <f>IF(N387="základní",J387,0)</f>
        <v>0</v>
      </c>
      <c r="BF387" s="144">
        <f>IF(N387="snížená",J387,0)</f>
        <v>0</v>
      </c>
      <c r="BG387" s="144">
        <f>IF(N387="zákl. přenesená",J387,0)</f>
        <v>0</v>
      </c>
      <c r="BH387" s="144">
        <f>IF(N387="sníž. přenesená",J387,0)</f>
        <v>0</v>
      </c>
      <c r="BI387" s="144">
        <f>IF(N387="nulová",J387,0)</f>
        <v>0</v>
      </c>
      <c r="BJ387" s="18" t="s">
        <v>82</v>
      </c>
      <c r="BK387" s="144">
        <f>ROUND(I387*H387,2)</f>
        <v>0</v>
      </c>
      <c r="BL387" s="18" t="s">
        <v>338</v>
      </c>
      <c r="BM387" s="143" t="s">
        <v>392</v>
      </c>
    </row>
    <row r="388" spans="2:47" s="1" customFormat="1" ht="12">
      <c r="B388" s="33"/>
      <c r="D388" s="145" t="s">
        <v>214</v>
      </c>
      <c r="F388" s="146" t="s">
        <v>393</v>
      </c>
      <c r="I388" s="147"/>
      <c r="L388" s="33"/>
      <c r="M388" s="148"/>
      <c r="T388" s="52"/>
      <c r="AT388" s="18" t="s">
        <v>214</v>
      </c>
      <c r="AU388" s="18" t="s">
        <v>84</v>
      </c>
    </row>
    <row r="389" spans="2:51" s="12" customFormat="1" ht="12">
      <c r="B389" s="149"/>
      <c r="D389" s="150" t="s">
        <v>216</v>
      </c>
      <c r="E389" s="151" t="s">
        <v>19</v>
      </c>
      <c r="F389" s="152" t="s">
        <v>241</v>
      </c>
      <c r="H389" s="151" t="s">
        <v>19</v>
      </c>
      <c r="I389" s="153"/>
      <c r="L389" s="149"/>
      <c r="M389" s="154"/>
      <c r="T389" s="155"/>
      <c r="AT389" s="151" t="s">
        <v>216</v>
      </c>
      <c r="AU389" s="151" t="s">
        <v>84</v>
      </c>
      <c r="AV389" s="12" t="s">
        <v>82</v>
      </c>
      <c r="AW389" s="12" t="s">
        <v>37</v>
      </c>
      <c r="AX389" s="12" t="s">
        <v>75</v>
      </c>
      <c r="AY389" s="151" t="s">
        <v>206</v>
      </c>
    </row>
    <row r="390" spans="2:51" s="13" customFormat="1" ht="12">
      <c r="B390" s="156"/>
      <c r="D390" s="150" t="s">
        <v>216</v>
      </c>
      <c r="E390" s="157" t="s">
        <v>19</v>
      </c>
      <c r="F390" s="158" t="s">
        <v>2689</v>
      </c>
      <c r="H390" s="159">
        <v>21.255</v>
      </c>
      <c r="I390" s="160"/>
      <c r="L390" s="156"/>
      <c r="M390" s="161"/>
      <c r="T390" s="162"/>
      <c r="AT390" s="157" t="s">
        <v>216</v>
      </c>
      <c r="AU390" s="157" t="s">
        <v>84</v>
      </c>
      <c r="AV390" s="13" t="s">
        <v>84</v>
      </c>
      <c r="AW390" s="13" t="s">
        <v>37</v>
      </c>
      <c r="AX390" s="13" t="s">
        <v>75</v>
      </c>
      <c r="AY390" s="157" t="s">
        <v>206</v>
      </c>
    </row>
    <row r="391" spans="2:51" s="13" customFormat="1" ht="12">
      <c r="B391" s="156"/>
      <c r="D391" s="150" t="s">
        <v>216</v>
      </c>
      <c r="E391" s="157" t="s">
        <v>19</v>
      </c>
      <c r="F391" s="158" t="s">
        <v>2690</v>
      </c>
      <c r="H391" s="159">
        <v>4.7</v>
      </c>
      <c r="I391" s="160"/>
      <c r="L391" s="156"/>
      <c r="M391" s="161"/>
      <c r="T391" s="162"/>
      <c r="AT391" s="157" t="s">
        <v>216</v>
      </c>
      <c r="AU391" s="157" t="s">
        <v>84</v>
      </c>
      <c r="AV391" s="13" t="s">
        <v>84</v>
      </c>
      <c r="AW391" s="13" t="s">
        <v>37</v>
      </c>
      <c r="AX391" s="13" t="s">
        <v>75</v>
      </c>
      <c r="AY391" s="157" t="s">
        <v>206</v>
      </c>
    </row>
    <row r="392" spans="2:51" s="14" customFormat="1" ht="12">
      <c r="B392" s="163"/>
      <c r="D392" s="150" t="s">
        <v>216</v>
      </c>
      <c r="E392" s="164" t="s">
        <v>19</v>
      </c>
      <c r="F392" s="165" t="s">
        <v>224</v>
      </c>
      <c r="H392" s="166">
        <v>25.955</v>
      </c>
      <c r="I392" s="167"/>
      <c r="L392" s="163"/>
      <c r="M392" s="168"/>
      <c r="T392" s="169"/>
      <c r="AT392" s="164" t="s">
        <v>216</v>
      </c>
      <c r="AU392" s="164" t="s">
        <v>84</v>
      </c>
      <c r="AV392" s="14" t="s">
        <v>153</v>
      </c>
      <c r="AW392" s="14" t="s">
        <v>37</v>
      </c>
      <c r="AX392" s="14" t="s">
        <v>82</v>
      </c>
      <c r="AY392" s="164" t="s">
        <v>206</v>
      </c>
    </row>
    <row r="393" spans="2:63" s="11" customFormat="1" ht="22.9" customHeight="1">
      <c r="B393" s="120"/>
      <c r="D393" s="121" t="s">
        <v>74</v>
      </c>
      <c r="E393" s="130" t="s">
        <v>395</v>
      </c>
      <c r="F393" s="130" t="s">
        <v>396</v>
      </c>
      <c r="I393" s="123"/>
      <c r="J393" s="131">
        <f>BK393</f>
        <v>0</v>
      </c>
      <c r="L393" s="120"/>
      <c r="M393" s="125"/>
      <c r="P393" s="126">
        <f>SUM(P394:P403)</f>
        <v>0</v>
      </c>
      <c r="R393" s="126">
        <f>SUM(R394:R403)</f>
        <v>0</v>
      </c>
      <c r="T393" s="127">
        <f>SUM(T394:T403)</f>
        <v>0.258911</v>
      </c>
      <c r="AR393" s="121" t="s">
        <v>84</v>
      </c>
      <c r="AT393" s="128" t="s">
        <v>74</v>
      </c>
      <c r="AU393" s="128" t="s">
        <v>82</v>
      </c>
      <c r="AY393" s="121" t="s">
        <v>206</v>
      </c>
      <c r="BK393" s="129">
        <f>SUM(BK394:BK403)</f>
        <v>0</v>
      </c>
    </row>
    <row r="394" spans="2:65" s="1" customFormat="1" ht="55.5" customHeight="1">
      <c r="B394" s="33"/>
      <c r="C394" s="132" t="s">
        <v>609</v>
      </c>
      <c r="D394" s="132" t="s">
        <v>208</v>
      </c>
      <c r="E394" s="133" t="s">
        <v>2691</v>
      </c>
      <c r="F394" s="134" t="s">
        <v>2692</v>
      </c>
      <c r="G394" s="135" t="s">
        <v>238</v>
      </c>
      <c r="H394" s="136">
        <v>112.57</v>
      </c>
      <c r="I394" s="137"/>
      <c r="J394" s="138">
        <f>ROUND(I394*H394,2)</f>
        <v>0</v>
      </c>
      <c r="K394" s="134" t="s">
        <v>212</v>
      </c>
      <c r="L394" s="33"/>
      <c r="M394" s="139" t="s">
        <v>19</v>
      </c>
      <c r="N394" s="140" t="s">
        <v>46</v>
      </c>
      <c r="P394" s="141">
        <f>O394*H394</f>
        <v>0</v>
      </c>
      <c r="Q394" s="141">
        <v>0</v>
      </c>
      <c r="R394" s="141">
        <f>Q394*H394</f>
        <v>0</v>
      </c>
      <c r="S394" s="141">
        <v>0.0023</v>
      </c>
      <c r="T394" s="142">
        <f>S394*H394</f>
        <v>0.258911</v>
      </c>
      <c r="AR394" s="143" t="s">
        <v>338</v>
      </c>
      <c r="AT394" s="143" t="s">
        <v>208</v>
      </c>
      <c r="AU394" s="143" t="s">
        <v>84</v>
      </c>
      <c r="AY394" s="18" t="s">
        <v>206</v>
      </c>
      <c r="BE394" s="144">
        <f>IF(N394="základní",J394,0)</f>
        <v>0</v>
      </c>
      <c r="BF394" s="144">
        <f>IF(N394="snížená",J394,0)</f>
        <v>0</v>
      </c>
      <c r="BG394" s="144">
        <f>IF(N394="zákl. přenesená",J394,0)</f>
        <v>0</v>
      </c>
      <c r="BH394" s="144">
        <f>IF(N394="sníž. přenesená",J394,0)</f>
        <v>0</v>
      </c>
      <c r="BI394" s="144">
        <f>IF(N394="nulová",J394,0)</f>
        <v>0</v>
      </c>
      <c r="BJ394" s="18" t="s">
        <v>82</v>
      </c>
      <c r="BK394" s="144">
        <f>ROUND(I394*H394,2)</f>
        <v>0</v>
      </c>
      <c r="BL394" s="18" t="s">
        <v>338</v>
      </c>
      <c r="BM394" s="143" t="s">
        <v>406</v>
      </c>
    </row>
    <row r="395" spans="2:47" s="1" customFormat="1" ht="12">
      <c r="B395" s="33"/>
      <c r="D395" s="145" t="s">
        <v>214</v>
      </c>
      <c r="F395" s="146" t="s">
        <v>2693</v>
      </c>
      <c r="I395" s="147"/>
      <c r="L395" s="33"/>
      <c r="M395" s="148"/>
      <c r="T395" s="52"/>
      <c r="AT395" s="18" t="s">
        <v>214</v>
      </c>
      <c r="AU395" s="18" t="s">
        <v>84</v>
      </c>
    </row>
    <row r="396" spans="2:51" s="12" customFormat="1" ht="12">
      <c r="B396" s="149"/>
      <c r="D396" s="150" t="s">
        <v>216</v>
      </c>
      <c r="E396" s="151" t="s">
        <v>19</v>
      </c>
      <c r="F396" s="152" t="s">
        <v>241</v>
      </c>
      <c r="H396" s="151" t="s">
        <v>19</v>
      </c>
      <c r="I396" s="153"/>
      <c r="L396" s="149"/>
      <c r="M396" s="154"/>
      <c r="T396" s="155"/>
      <c r="AT396" s="151" t="s">
        <v>216</v>
      </c>
      <c r="AU396" s="151" t="s">
        <v>84</v>
      </c>
      <c r="AV396" s="12" t="s">
        <v>82</v>
      </c>
      <c r="AW396" s="12" t="s">
        <v>37</v>
      </c>
      <c r="AX396" s="12" t="s">
        <v>75</v>
      </c>
      <c r="AY396" s="151" t="s">
        <v>206</v>
      </c>
    </row>
    <row r="397" spans="2:51" s="13" customFormat="1" ht="12">
      <c r="B397" s="156"/>
      <c r="D397" s="150" t="s">
        <v>216</v>
      </c>
      <c r="E397" s="157" t="s">
        <v>19</v>
      </c>
      <c r="F397" s="158" t="s">
        <v>2694</v>
      </c>
      <c r="H397" s="159">
        <v>18</v>
      </c>
      <c r="I397" s="160"/>
      <c r="L397" s="156"/>
      <c r="M397" s="161"/>
      <c r="T397" s="162"/>
      <c r="AT397" s="157" t="s">
        <v>216</v>
      </c>
      <c r="AU397" s="157" t="s">
        <v>84</v>
      </c>
      <c r="AV397" s="13" t="s">
        <v>84</v>
      </c>
      <c r="AW397" s="13" t="s">
        <v>37</v>
      </c>
      <c r="AX397" s="13" t="s">
        <v>75</v>
      </c>
      <c r="AY397" s="157" t="s">
        <v>206</v>
      </c>
    </row>
    <row r="398" spans="2:51" s="13" customFormat="1" ht="12">
      <c r="B398" s="156"/>
      <c r="D398" s="150" t="s">
        <v>216</v>
      </c>
      <c r="E398" s="157" t="s">
        <v>19</v>
      </c>
      <c r="F398" s="158" t="s">
        <v>2695</v>
      </c>
      <c r="H398" s="159">
        <v>5.56</v>
      </c>
      <c r="I398" s="160"/>
      <c r="L398" s="156"/>
      <c r="M398" s="161"/>
      <c r="T398" s="162"/>
      <c r="AT398" s="157" t="s">
        <v>216</v>
      </c>
      <c r="AU398" s="157" t="s">
        <v>84</v>
      </c>
      <c r="AV398" s="13" t="s">
        <v>84</v>
      </c>
      <c r="AW398" s="13" t="s">
        <v>37</v>
      </c>
      <c r="AX398" s="13" t="s">
        <v>75</v>
      </c>
      <c r="AY398" s="157" t="s">
        <v>206</v>
      </c>
    </row>
    <row r="399" spans="2:51" s="13" customFormat="1" ht="12">
      <c r="B399" s="156"/>
      <c r="D399" s="150" t="s">
        <v>216</v>
      </c>
      <c r="E399" s="157" t="s">
        <v>19</v>
      </c>
      <c r="F399" s="158" t="s">
        <v>2696</v>
      </c>
      <c r="H399" s="159">
        <v>17.96</v>
      </c>
      <c r="I399" s="160"/>
      <c r="L399" s="156"/>
      <c r="M399" s="161"/>
      <c r="T399" s="162"/>
      <c r="AT399" s="157" t="s">
        <v>216</v>
      </c>
      <c r="AU399" s="157" t="s">
        <v>84</v>
      </c>
      <c r="AV399" s="13" t="s">
        <v>84</v>
      </c>
      <c r="AW399" s="13" t="s">
        <v>37</v>
      </c>
      <c r="AX399" s="13" t="s">
        <v>75</v>
      </c>
      <c r="AY399" s="157" t="s">
        <v>206</v>
      </c>
    </row>
    <row r="400" spans="2:51" s="13" customFormat="1" ht="12">
      <c r="B400" s="156"/>
      <c r="D400" s="150" t="s">
        <v>216</v>
      </c>
      <c r="E400" s="157" t="s">
        <v>19</v>
      </c>
      <c r="F400" s="158" t="s">
        <v>2697</v>
      </c>
      <c r="H400" s="159">
        <v>10.91</v>
      </c>
      <c r="I400" s="160"/>
      <c r="L400" s="156"/>
      <c r="M400" s="161"/>
      <c r="T400" s="162"/>
      <c r="AT400" s="157" t="s">
        <v>216</v>
      </c>
      <c r="AU400" s="157" t="s">
        <v>84</v>
      </c>
      <c r="AV400" s="13" t="s">
        <v>84</v>
      </c>
      <c r="AW400" s="13" t="s">
        <v>37</v>
      </c>
      <c r="AX400" s="13" t="s">
        <v>75</v>
      </c>
      <c r="AY400" s="157" t="s">
        <v>206</v>
      </c>
    </row>
    <row r="401" spans="2:51" s="13" customFormat="1" ht="12">
      <c r="B401" s="156"/>
      <c r="D401" s="150" t="s">
        <v>216</v>
      </c>
      <c r="E401" s="157" t="s">
        <v>19</v>
      </c>
      <c r="F401" s="158" t="s">
        <v>2698</v>
      </c>
      <c r="H401" s="159">
        <v>12.6</v>
      </c>
      <c r="I401" s="160"/>
      <c r="L401" s="156"/>
      <c r="M401" s="161"/>
      <c r="T401" s="162"/>
      <c r="AT401" s="157" t="s">
        <v>216</v>
      </c>
      <c r="AU401" s="157" t="s">
        <v>84</v>
      </c>
      <c r="AV401" s="13" t="s">
        <v>84</v>
      </c>
      <c r="AW401" s="13" t="s">
        <v>37</v>
      </c>
      <c r="AX401" s="13" t="s">
        <v>75</v>
      </c>
      <c r="AY401" s="157" t="s">
        <v>206</v>
      </c>
    </row>
    <row r="402" spans="2:51" s="13" customFormat="1" ht="12">
      <c r="B402" s="156"/>
      <c r="D402" s="150" t="s">
        <v>216</v>
      </c>
      <c r="E402" s="157" t="s">
        <v>19</v>
      </c>
      <c r="F402" s="158" t="s">
        <v>2699</v>
      </c>
      <c r="H402" s="159">
        <v>47.54</v>
      </c>
      <c r="I402" s="160"/>
      <c r="L402" s="156"/>
      <c r="M402" s="161"/>
      <c r="T402" s="162"/>
      <c r="AT402" s="157" t="s">
        <v>216</v>
      </c>
      <c r="AU402" s="157" t="s">
        <v>84</v>
      </c>
      <c r="AV402" s="13" t="s">
        <v>84</v>
      </c>
      <c r="AW402" s="13" t="s">
        <v>37</v>
      </c>
      <c r="AX402" s="13" t="s">
        <v>75</v>
      </c>
      <c r="AY402" s="157" t="s">
        <v>206</v>
      </c>
    </row>
    <row r="403" spans="2:51" s="14" customFormat="1" ht="12">
      <c r="B403" s="163"/>
      <c r="D403" s="150" t="s">
        <v>216</v>
      </c>
      <c r="E403" s="164" t="s">
        <v>19</v>
      </c>
      <c r="F403" s="165" t="s">
        <v>224</v>
      </c>
      <c r="H403" s="166">
        <v>112.57</v>
      </c>
      <c r="I403" s="167"/>
      <c r="L403" s="163"/>
      <c r="M403" s="168"/>
      <c r="T403" s="169"/>
      <c r="AT403" s="164" t="s">
        <v>216</v>
      </c>
      <c r="AU403" s="164" t="s">
        <v>84</v>
      </c>
      <c r="AV403" s="14" t="s">
        <v>153</v>
      </c>
      <c r="AW403" s="14" t="s">
        <v>37</v>
      </c>
      <c r="AX403" s="14" t="s">
        <v>82</v>
      </c>
      <c r="AY403" s="164" t="s">
        <v>206</v>
      </c>
    </row>
    <row r="404" spans="2:63" s="11" customFormat="1" ht="22.9" customHeight="1">
      <c r="B404" s="120"/>
      <c r="D404" s="121" t="s">
        <v>74</v>
      </c>
      <c r="E404" s="130" t="s">
        <v>411</v>
      </c>
      <c r="F404" s="130" t="s">
        <v>412</v>
      </c>
      <c r="I404" s="123"/>
      <c r="J404" s="131">
        <f>BK404</f>
        <v>0</v>
      </c>
      <c r="L404" s="120"/>
      <c r="M404" s="125"/>
      <c r="P404" s="126">
        <f>SUM(P405:P410)</f>
        <v>0</v>
      </c>
      <c r="R404" s="126">
        <f>SUM(R405:R410)</f>
        <v>0</v>
      </c>
      <c r="T404" s="127">
        <f>SUM(T405:T410)</f>
        <v>0.23192000000000002</v>
      </c>
      <c r="AR404" s="121" t="s">
        <v>84</v>
      </c>
      <c r="AT404" s="128" t="s">
        <v>74</v>
      </c>
      <c r="AU404" s="128" t="s">
        <v>82</v>
      </c>
      <c r="AY404" s="121" t="s">
        <v>206</v>
      </c>
      <c r="BK404" s="129">
        <f>SUM(BK405:BK410)</f>
        <v>0</v>
      </c>
    </row>
    <row r="405" spans="2:65" s="1" customFormat="1" ht="24.2" customHeight="1">
      <c r="B405" s="33"/>
      <c r="C405" s="132" t="s">
        <v>626</v>
      </c>
      <c r="D405" s="132" t="s">
        <v>208</v>
      </c>
      <c r="E405" s="133" t="s">
        <v>414</v>
      </c>
      <c r="F405" s="134" t="s">
        <v>415</v>
      </c>
      <c r="G405" s="135" t="s">
        <v>298</v>
      </c>
      <c r="H405" s="136">
        <v>7</v>
      </c>
      <c r="I405" s="137"/>
      <c r="J405" s="138">
        <f>ROUND(I405*H405,2)</f>
        <v>0</v>
      </c>
      <c r="K405" s="134" t="s">
        <v>212</v>
      </c>
      <c r="L405" s="33"/>
      <c r="M405" s="139" t="s">
        <v>19</v>
      </c>
      <c r="N405" s="140" t="s">
        <v>46</v>
      </c>
      <c r="P405" s="141">
        <f>O405*H405</f>
        <v>0</v>
      </c>
      <c r="Q405" s="141">
        <v>0</v>
      </c>
      <c r="R405" s="141">
        <f>Q405*H405</f>
        <v>0</v>
      </c>
      <c r="S405" s="141">
        <v>0.02756</v>
      </c>
      <c r="T405" s="142">
        <f>S405*H405</f>
        <v>0.19292</v>
      </c>
      <c r="AR405" s="143" t="s">
        <v>338</v>
      </c>
      <c r="AT405" s="143" t="s">
        <v>208</v>
      </c>
      <c r="AU405" s="143" t="s">
        <v>84</v>
      </c>
      <c r="AY405" s="18" t="s">
        <v>206</v>
      </c>
      <c r="BE405" s="144">
        <f>IF(N405="základní",J405,0)</f>
        <v>0</v>
      </c>
      <c r="BF405" s="144">
        <f>IF(N405="snížená",J405,0)</f>
        <v>0</v>
      </c>
      <c r="BG405" s="144">
        <f>IF(N405="zákl. přenesená",J405,0)</f>
        <v>0</v>
      </c>
      <c r="BH405" s="144">
        <f>IF(N405="sníž. přenesená",J405,0)</f>
        <v>0</v>
      </c>
      <c r="BI405" s="144">
        <f>IF(N405="nulová",J405,0)</f>
        <v>0</v>
      </c>
      <c r="BJ405" s="18" t="s">
        <v>82</v>
      </c>
      <c r="BK405" s="144">
        <f>ROUND(I405*H405,2)</f>
        <v>0</v>
      </c>
      <c r="BL405" s="18" t="s">
        <v>338</v>
      </c>
      <c r="BM405" s="143" t="s">
        <v>416</v>
      </c>
    </row>
    <row r="406" spans="2:47" s="1" customFormat="1" ht="12">
      <c r="B406" s="33"/>
      <c r="D406" s="145" t="s">
        <v>214</v>
      </c>
      <c r="F406" s="146" t="s">
        <v>417</v>
      </c>
      <c r="I406" s="147"/>
      <c r="L406" s="33"/>
      <c r="M406" s="148"/>
      <c r="T406" s="52"/>
      <c r="AT406" s="18" t="s">
        <v>214</v>
      </c>
      <c r="AU406" s="18" t="s">
        <v>84</v>
      </c>
    </row>
    <row r="407" spans="2:65" s="1" customFormat="1" ht="24.2" customHeight="1">
      <c r="B407" s="33"/>
      <c r="C407" s="132" t="s">
        <v>974</v>
      </c>
      <c r="D407" s="132" t="s">
        <v>208</v>
      </c>
      <c r="E407" s="133" t="s">
        <v>419</v>
      </c>
      <c r="F407" s="134" t="s">
        <v>420</v>
      </c>
      <c r="G407" s="135" t="s">
        <v>229</v>
      </c>
      <c r="H407" s="136">
        <v>15</v>
      </c>
      <c r="I407" s="137"/>
      <c r="J407" s="138">
        <f>ROUND(I407*H407,2)</f>
        <v>0</v>
      </c>
      <c r="K407" s="134" t="s">
        <v>212</v>
      </c>
      <c r="L407" s="33"/>
      <c r="M407" s="139" t="s">
        <v>19</v>
      </c>
      <c r="N407" s="140" t="s">
        <v>46</v>
      </c>
      <c r="P407" s="141">
        <f>O407*H407</f>
        <v>0</v>
      </c>
      <c r="Q407" s="141">
        <v>0</v>
      </c>
      <c r="R407" s="141">
        <f>Q407*H407</f>
        <v>0</v>
      </c>
      <c r="S407" s="141">
        <v>0.00198</v>
      </c>
      <c r="T407" s="142">
        <f>S407*H407</f>
        <v>0.0297</v>
      </c>
      <c r="AR407" s="143" t="s">
        <v>338</v>
      </c>
      <c r="AT407" s="143" t="s">
        <v>208</v>
      </c>
      <c r="AU407" s="143" t="s">
        <v>84</v>
      </c>
      <c r="AY407" s="18" t="s">
        <v>206</v>
      </c>
      <c r="BE407" s="144">
        <f>IF(N407="základní",J407,0)</f>
        <v>0</v>
      </c>
      <c r="BF407" s="144">
        <f>IF(N407="snížená",J407,0)</f>
        <v>0</v>
      </c>
      <c r="BG407" s="144">
        <f>IF(N407="zákl. přenesená",J407,0)</f>
        <v>0</v>
      </c>
      <c r="BH407" s="144">
        <f>IF(N407="sníž. přenesená",J407,0)</f>
        <v>0</v>
      </c>
      <c r="BI407" s="144">
        <f>IF(N407="nulová",J407,0)</f>
        <v>0</v>
      </c>
      <c r="BJ407" s="18" t="s">
        <v>82</v>
      </c>
      <c r="BK407" s="144">
        <f>ROUND(I407*H407,2)</f>
        <v>0</v>
      </c>
      <c r="BL407" s="18" t="s">
        <v>338</v>
      </c>
      <c r="BM407" s="143" t="s">
        <v>421</v>
      </c>
    </row>
    <row r="408" spans="2:47" s="1" customFormat="1" ht="12">
      <c r="B408" s="33"/>
      <c r="D408" s="145" t="s">
        <v>214</v>
      </c>
      <c r="F408" s="146" t="s">
        <v>422</v>
      </c>
      <c r="I408" s="147"/>
      <c r="L408" s="33"/>
      <c r="M408" s="148"/>
      <c r="T408" s="52"/>
      <c r="AT408" s="18" t="s">
        <v>214</v>
      </c>
      <c r="AU408" s="18" t="s">
        <v>84</v>
      </c>
    </row>
    <row r="409" spans="2:65" s="1" customFormat="1" ht="16.5" customHeight="1">
      <c r="B409" s="33"/>
      <c r="C409" s="132" t="s">
        <v>979</v>
      </c>
      <c r="D409" s="132" t="s">
        <v>208</v>
      </c>
      <c r="E409" s="133" t="s">
        <v>424</v>
      </c>
      <c r="F409" s="134" t="s">
        <v>425</v>
      </c>
      <c r="G409" s="135" t="s">
        <v>298</v>
      </c>
      <c r="H409" s="136">
        <v>3</v>
      </c>
      <c r="I409" s="137"/>
      <c r="J409" s="138">
        <f>ROUND(I409*H409,2)</f>
        <v>0</v>
      </c>
      <c r="K409" s="134" t="s">
        <v>212</v>
      </c>
      <c r="L409" s="33"/>
      <c r="M409" s="139" t="s">
        <v>19</v>
      </c>
      <c r="N409" s="140" t="s">
        <v>46</v>
      </c>
      <c r="P409" s="141">
        <f>O409*H409</f>
        <v>0</v>
      </c>
      <c r="Q409" s="141">
        <v>0</v>
      </c>
      <c r="R409" s="141">
        <f>Q409*H409</f>
        <v>0</v>
      </c>
      <c r="S409" s="141">
        <v>0.0031</v>
      </c>
      <c r="T409" s="142">
        <f>S409*H409</f>
        <v>0.0093</v>
      </c>
      <c r="AR409" s="143" t="s">
        <v>338</v>
      </c>
      <c r="AT409" s="143" t="s">
        <v>208</v>
      </c>
      <c r="AU409" s="143" t="s">
        <v>84</v>
      </c>
      <c r="AY409" s="18" t="s">
        <v>206</v>
      </c>
      <c r="BE409" s="144">
        <f>IF(N409="základní",J409,0)</f>
        <v>0</v>
      </c>
      <c r="BF409" s="144">
        <f>IF(N409="snížená",J409,0)</f>
        <v>0</v>
      </c>
      <c r="BG409" s="144">
        <f>IF(N409="zákl. přenesená",J409,0)</f>
        <v>0</v>
      </c>
      <c r="BH409" s="144">
        <f>IF(N409="sníž. přenesená",J409,0)</f>
        <v>0</v>
      </c>
      <c r="BI409" s="144">
        <f>IF(N409="nulová",J409,0)</f>
        <v>0</v>
      </c>
      <c r="BJ409" s="18" t="s">
        <v>82</v>
      </c>
      <c r="BK409" s="144">
        <f>ROUND(I409*H409,2)</f>
        <v>0</v>
      </c>
      <c r="BL409" s="18" t="s">
        <v>338</v>
      </c>
      <c r="BM409" s="143" t="s">
        <v>426</v>
      </c>
    </row>
    <row r="410" spans="2:47" s="1" customFormat="1" ht="12">
      <c r="B410" s="33"/>
      <c r="D410" s="145" t="s">
        <v>214</v>
      </c>
      <c r="F410" s="146" t="s">
        <v>427</v>
      </c>
      <c r="I410" s="147"/>
      <c r="L410" s="33"/>
      <c r="M410" s="148"/>
      <c r="T410" s="52"/>
      <c r="AT410" s="18" t="s">
        <v>214</v>
      </c>
      <c r="AU410" s="18" t="s">
        <v>84</v>
      </c>
    </row>
    <row r="411" spans="2:63" s="11" customFormat="1" ht="22.9" customHeight="1">
      <c r="B411" s="120"/>
      <c r="D411" s="121" t="s">
        <v>74</v>
      </c>
      <c r="E411" s="130" t="s">
        <v>428</v>
      </c>
      <c r="F411" s="130" t="s">
        <v>429</v>
      </c>
      <c r="I411" s="123"/>
      <c r="J411" s="131">
        <f>BK411</f>
        <v>0</v>
      </c>
      <c r="L411" s="120"/>
      <c r="M411" s="125"/>
      <c r="P411" s="126">
        <f>SUM(P412:P413)</f>
        <v>0</v>
      </c>
      <c r="R411" s="126">
        <f>SUM(R412:R413)</f>
        <v>0</v>
      </c>
      <c r="T411" s="127">
        <f>SUM(T412:T413)</f>
        <v>0.013999999999999999</v>
      </c>
      <c r="AR411" s="121" t="s">
        <v>84</v>
      </c>
      <c r="AT411" s="128" t="s">
        <v>74</v>
      </c>
      <c r="AU411" s="128" t="s">
        <v>82</v>
      </c>
      <c r="AY411" s="121" t="s">
        <v>206</v>
      </c>
      <c r="BK411" s="129">
        <f>SUM(BK412:BK413)</f>
        <v>0</v>
      </c>
    </row>
    <row r="412" spans="2:65" s="1" customFormat="1" ht="16.5" customHeight="1">
      <c r="B412" s="33"/>
      <c r="C412" s="132" t="s">
        <v>984</v>
      </c>
      <c r="D412" s="132" t="s">
        <v>208</v>
      </c>
      <c r="E412" s="133" t="s">
        <v>431</v>
      </c>
      <c r="F412" s="134" t="s">
        <v>432</v>
      </c>
      <c r="G412" s="135" t="s">
        <v>229</v>
      </c>
      <c r="H412" s="136">
        <v>50</v>
      </c>
      <c r="I412" s="137"/>
      <c r="J412" s="138">
        <f>ROUND(I412*H412,2)</f>
        <v>0</v>
      </c>
      <c r="K412" s="134" t="s">
        <v>212</v>
      </c>
      <c r="L412" s="33"/>
      <c r="M412" s="139" t="s">
        <v>19</v>
      </c>
      <c r="N412" s="140" t="s">
        <v>46</v>
      </c>
      <c r="P412" s="141">
        <f>O412*H412</f>
        <v>0</v>
      </c>
      <c r="Q412" s="141">
        <v>0</v>
      </c>
      <c r="R412" s="141">
        <f>Q412*H412</f>
        <v>0</v>
      </c>
      <c r="S412" s="141">
        <v>0.00028</v>
      </c>
      <c r="T412" s="142">
        <f>S412*H412</f>
        <v>0.013999999999999999</v>
      </c>
      <c r="AR412" s="143" t="s">
        <v>338</v>
      </c>
      <c r="AT412" s="143" t="s">
        <v>208</v>
      </c>
      <c r="AU412" s="143" t="s">
        <v>84</v>
      </c>
      <c r="AY412" s="18" t="s">
        <v>206</v>
      </c>
      <c r="BE412" s="144">
        <f>IF(N412="základní",J412,0)</f>
        <v>0</v>
      </c>
      <c r="BF412" s="144">
        <f>IF(N412="snížená",J412,0)</f>
        <v>0</v>
      </c>
      <c r="BG412" s="144">
        <f>IF(N412="zákl. přenesená",J412,0)</f>
        <v>0</v>
      </c>
      <c r="BH412" s="144">
        <f>IF(N412="sníž. přenesená",J412,0)</f>
        <v>0</v>
      </c>
      <c r="BI412" s="144">
        <f>IF(N412="nulová",J412,0)</f>
        <v>0</v>
      </c>
      <c r="BJ412" s="18" t="s">
        <v>82</v>
      </c>
      <c r="BK412" s="144">
        <f>ROUND(I412*H412,2)</f>
        <v>0</v>
      </c>
      <c r="BL412" s="18" t="s">
        <v>338</v>
      </c>
      <c r="BM412" s="143" t="s">
        <v>433</v>
      </c>
    </row>
    <row r="413" spans="2:47" s="1" customFormat="1" ht="12">
      <c r="B413" s="33"/>
      <c r="D413" s="145" t="s">
        <v>214</v>
      </c>
      <c r="F413" s="146" t="s">
        <v>434</v>
      </c>
      <c r="I413" s="147"/>
      <c r="L413" s="33"/>
      <c r="M413" s="148"/>
      <c r="T413" s="52"/>
      <c r="AT413" s="18" t="s">
        <v>214</v>
      </c>
      <c r="AU413" s="18" t="s">
        <v>84</v>
      </c>
    </row>
    <row r="414" spans="2:63" s="11" customFormat="1" ht="22.9" customHeight="1">
      <c r="B414" s="120"/>
      <c r="D414" s="121" t="s">
        <v>74</v>
      </c>
      <c r="E414" s="130" t="s">
        <v>435</v>
      </c>
      <c r="F414" s="130" t="s">
        <v>436</v>
      </c>
      <c r="I414" s="123"/>
      <c r="J414" s="131">
        <f>BK414</f>
        <v>0</v>
      </c>
      <c r="L414" s="120"/>
      <c r="M414" s="125"/>
      <c r="P414" s="126">
        <f>SUM(P415:P424)</f>
        <v>0</v>
      </c>
      <c r="R414" s="126">
        <f>SUM(R415:R424)</f>
        <v>0</v>
      </c>
      <c r="T414" s="127">
        <f>SUM(T415:T424)</f>
        <v>0.11636</v>
      </c>
      <c r="AR414" s="121" t="s">
        <v>84</v>
      </c>
      <c r="AT414" s="128" t="s">
        <v>74</v>
      </c>
      <c r="AU414" s="128" t="s">
        <v>82</v>
      </c>
      <c r="AY414" s="121" t="s">
        <v>206</v>
      </c>
      <c r="BK414" s="129">
        <f>SUM(BK415:BK424)</f>
        <v>0</v>
      </c>
    </row>
    <row r="415" spans="2:65" s="1" customFormat="1" ht="24.2" customHeight="1">
      <c r="B415" s="33"/>
      <c r="C415" s="132" t="s">
        <v>989</v>
      </c>
      <c r="D415" s="132" t="s">
        <v>208</v>
      </c>
      <c r="E415" s="133" t="s">
        <v>438</v>
      </c>
      <c r="F415" s="134" t="s">
        <v>439</v>
      </c>
      <c r="G415" s="135" t="s">
        <v>440</v>
      </c>
      <c r="H415" s="136">
        <v>2</v>
      </c>
      <c r="I415" s="137"/>
      <c r="J415" s="138">
        <f>ROUND(I415*H415,2)</f>
        <v>0</v>
      </c>
      <c r="K415" s="134" t="s">
        <v>212</v>
      </c>
      <c r="L415" s="33"/>
      <c r="M415" s="139" t="s">
        <v>19</v>
      </c>
      <c r="N415" s="140" t="s">
        <v>46</v>
      </c>
      <c r="P415" s="141">
        <f>O415*H415</f>
        <v>0</v>
      </c>
      <c r="Q415" s="141">
        <v>0</v>
      </c>
      <c r="R415" s="141">
        <f>Q415*H415</f>
        <v>0</v>
      </c>
      <c r="S415" s="141">
        <v>0.01933</v>
      </c>
      <c r="T415" s="142">
        <f>S415*H415</f>
        <v>0.03866</v>
      </c>
      <c r="AR415" s="143" t="s">
        <v>338</v>
      </c>
      <c r="AT415" s="143" t="s">
        <v>208</v>
      </c>
      <c r="AU415" s="143" t="s">
        <v>84</v>
      </c>
      <c r="AY415" s="18" t="s">
        <v>206</v>
      </c>
      <c r="BE415" s="144">
        <f>IF(N415="základní",J415,0)</f>
        <v>0</v>
      </c>
      <c r="BF415" s="144">
        <f>IF(N415="snížená",J415,0)</f>
        <v>0</v>
      </c>
      <c r="BG415" s="144">
        <f>IF(N415="zákl. přenesená",J415,0)</f>
        <v>0</v>
      </c>
      <c r="BH415" s="144">
        <f>IF(N415="sníž. přenesená",J415,0)</f>
        <v>0</v>
      </c>
      <c r="BI415" s="144">
        <f>IF(N415="nulová",J415,0)</f>
        <v>0</v>
      </c>
      <c r="BJ415" s="18" t="s">
        <v>82</v>
      </c>
      <c r="BK415" s="144">
        <f>ROUND(I415*H415,2)</f>
        <v>0</v>
      </c>
      <c r="BL415" s="18" t="s">
        <v>338</v>
      </c>
      <c r="BM415" s="143" t="s">
        <v>441</v>
      </c>
    </row>
    <row r="416" spans="2:47" s="1" customFormat="1" ht="12">
      <c r="B416" s="33"/>
      <c r="D416" s="145" t="s">
        <v>214</v>
      </c>
      <c r="F416" s="146" t="s">
        <v>442</v>
      </c>
      <c r="I416" s="147"/>
      <c r="L416" s="33"/>
      <c r="M416" s="148"/>
      <c r="T416" s="52"/>
      <c r="AT416" s="18" t="s">
        <v>214</v>
      </c>
      <c r="AU416" s="18" t="s">
        <v>84</v>
      </c>
    </row>
    <row r="417" spans="2:65" s="1" customFormat="1" ht="21.75" customHeight="1">
      <c r="B417" s="33"/>
      <c r="C417" s="132" t="s">
        <v>994</v>
      </c>
      <c r="D417" s="132" t="s">
        <v>208</v>
      </c>
      <c r="E417" s="133" t="s">
        <v>449</v>
      </c>
      <c r="F417" s="134" t="s">
        <v>450</v>
      </c>
      <c r="G417" s="135" t="s">
        <v>440</v>
      </c>
      <c r="H417" s="136">
        <v>2</v>
      </c>
      <c r="I417" s="137"/>
      <c r="J417" s="138">
        <f>ROUND(I417*H417,2)</f>
        <v>0</v>
      </c>
      <c r="K417" s="134" t="s">
        <v>212</v>
      </c>
      <c r="L417" s="33"/>
      <c r="M417" s="139" t="s">
        <v>19</v>
      </c>
      <c r="N417" s="140" t="s">
        <v>46</v>
      </c>
      <c r="P417" s="141">
        <f>O417*H417</f>
        <v>0</v>
      </c>
      <c r="Q417" s="141">
        <v>0</v>
      </c>
      <c r="R417" s="141">
        <f>Q417*H417</f>
        <v>0</v>
      </c>
      <c r="S417" s="141">
        <v>0.01946</v>
      </c>
      <c r="T417" s="142">
        <f>S417*H417</f>
        <v>0.03892</v>
      </c>
      <c r="AR417" s="143" t="s">
        <v>338</v>
      </c>
      <c r="AT417" s="143" t="s">
        <v>208</v>
      </c>
      <c r="AU417" s="143" t="s">
        <v>84</v>
      </c>
      <c r="AY417" s="18" t="s">
        <v>206</v>
      </c>
      <c r="BE417" s="144">
        <f>IF(N417="základní",J417,0)</f>
        <v>0</v>
      </c>
      <c r="BF417" s="144">
        <f>IF(N417="snížená",J417,0)</f>
        <v>0</v>
      </c>
      <c r="BG417" s="144">
        <f>IF(N417="zákl. přenesená",J417,0)</f>
        <v>0</v>
      </c>
      <c r="BH417" s="144">
        <f>IF(N417="sníž. přenesená",J417,0)</f>
        <v>0</v>
      </c>
      <c r="BI417" s="144">
        <f>IF(N417="nulová",J417,0)</f>
        <v>0</v>
      </c>
      <c r="BJ417" s="18" t="s">
        <v>82</v>
      </c>
      <c r="BK417" s="144">
        <f>ROUND(I417*H417,2)</f>
        <v>0</v>
      </c>
      <c r="BL417" s="18" t="s">
        <v>338</v>
      </c>
      <c r="BM417" s="143" t="s">
        <v>451</v>
      </c>
    </row>
    <row r="418" spans="2:47" s="1" customFormat="1" ht="12">
      <c r="B418" s="33"/>
      <c r="D418" s="145" t="s">
        <v>214</v>
      </c>
      <c r="F418" s="146" t="s">
        <v>452</v>
      </c>
      <c r="I418" s="147"/>
      <c r="L418" s="33"/>
      <c r="M418" s="148"/>
      <c r="T418" s="52"/>
      <c r="AT418" s="18" t="s">
        <v>214</v>
      </c>
      <c r="AU418" s="18" t="s">
        <v>84</v>
      </c>
    </row>
    <row r="419" spans="2:65" s="1" customFormat="1" ht="24.2" customHeight="1">
      <c r="B419" s="33"/>
      <c r="C419" s="132" t="s">
        <v>999</v>
      </c>
      <c r="D419" s="132" t="s">
        <v>208</v>
      </c>
      <c r="E419" s="133" t="s">
        <v>2700</v>
      </c>
      <c r="F419" s="134" t="s">
        <v>2701</v>
      </c>
      <c r="G419" s="135" t="s">
        <v>440</v>
      </c>
      <c r="H419" s="136">
        <v>1</v>
      </c>
      <c r="I419" s="137"/>
      <c r="J419" s="138">
        <f>ROUND(I419*H419,2)</f>
        <v>0</v>
      </c>
      <c r="K419" s="134" t="s">
        <v>212</v>
      </c>
      <c r="L419" s="33"/>
      <c r="M419" s="139" t="s">
        <v>19</v>
      </c>
      <c r="N419" s="140" t="s">
        <v>46</v>
      </c>
      <c r="P419" s="141">
        <f>O419*H419</f>
        <v>0</v>
      </c>
      <c r="Q419" s="141">
        <v>0</v>
      </c>
      <c r="R419" s="141">
        <f>Q419*H419</f>
        <v>0</v>
      </c>
      <c r="S419" s="141">
        <v>0.0092</v>
      </c>
      <c r="T419" s="142">
        <f>S419*H419</f>
        <v>0.0092</v>
      </c>
      <c r="AR419" s="143" t="s">
        <v>338</v>
      </c>
      <c r="AT419" s="143" t="s">
        <v>208</v>
      </c>
      <c r="AU419" s="143" t="s">
        <v>84</v>
      </c>
      <c r="AY419" s="18" t="s">
        <v>206</v>
      </c>
      <c r="BE419" s="144">
        <f>IF(N419="základní",J419,0)</f>
        <v>0</v>
      </c>
      <c r="BF419" s="144">
        <f>IF(N419="snížená",J419,0)</f>
        <v>0</v>
      </c>
      <c r="BG419" s="144">
        <f>IF(N419="zákl. přenesená",J419,0)</f>
        <v>0</v>
      </c>
      <c r="BH419" s="144">
        <f>IF(N419="sníž. přenesená",J419,0)</f>
        <v>0</v>
      </c>
      <c r="BI419" s="144">
        <f>IF(N419="nulová",J419,0)</f>
        <v>0</v>
      </c>
      <c r="BJ419" s="18" t="s">
        <v>82</v>
      </c>
      <c r="BK419" s="144">
        <f>ROUND(I419*H419,2)</f>
        <v>0</v>
      </c>
      <c r="BL419" s="18" t="s">
        <v>338</v>
      </c>
      <c r="BM419" s="143" t="s">
        <v>461</v>
      </c>
    </row>
    <row r="420" spans="2:47" s="1" customFormat="1" ht="12">
      <c r="B420" s="33"/>
      <c r="D420" s="145" t="s">
        <v>214</v>
      </c>
      <c r="F420" s="146" t="s">
        <v>2702</v>
      </c>
      <c r="I420" s="147"/>
      <c r="L420" s="33"/>
      <c r="M420" s="148"/>
      <c r="T420" s="52"/>
      <c r="AT420" s="18" t="s">
        <v>214</v>
      </c>
      <c r="AU420" s="18" t="s">
        <v>84</v>
      </c>
    </row>
    <row r="421" spans="2:65" s="1" customFormat="1" ht="16.5" customHeight="1">
      <c r="B421" s="33"/>
      <c r="C421" s="132" t="s">
        <v>1004</v>
      </c>
      <c r="D421" s="132" t="s">
        <v>208</v>
      </c>
      <c r="E421" s="133" t="s">
        <v>464</v>
      </c>
      <c r="F421" s="134" t="s">
        <v>465</v>
      </c>
      <c r="G421" s="135" t="s">
        <v>440</v>
      </c>
      <c r="H421" s="136">
        <v>3</v>
      </c>
      <c r="I421" s="137"/>
      <c r="J421" s="138">
        <f>ROUND(I421*H421,2)</f>
        <v>0</v>
      </c>
      <c r="K421" s="134" t="s">
        <v>212</v>
      </c>
      <c r="L421" s="33"/>
      <c r="M421" s="139" t="s">
        <v>19</v>
      </c>
      <c r="N421" s="140" t="s">
        <v>46</v>
      </c>
      <c r="P421" s="141">
        <f>O421*H421</f>
        <v>0</v>
      </c>
      <c r="Q421" s="141">
        <v>0</v>
      </c>
      <c r="R421" s="141">
        <f>Q421*H421</f>
        <v>0</v>
      </c>
      <c r="S421" s="141">
        <v>0.00086</v>
      </c>
      <c r="T421" s="142">
        <f>S421*H421</f>
        <v>0.00258</v>
      </c>
      <c r="AR421" s="143" t="s">
        <v>338</v>
      </c>
      <c r="AT421" s="143" t="s">
        <v>208</v>
      </c>
      <c r="AU421" s="143" t="s">
        <v>84</v>
      </c>
      <c r="AY421" s="18" t="s">
        <v>206</v>
      </c>
      <c r="BE421" s="144">
        <f>IF(N421="základní",J421,0)</f>
        <v>0</v>
      </c>
      <c r="BF421" s="144">
        <f>IF(N421="snížená",J421,0)</f>
        <v>0</v>
      </c>
      <c r="BG421" s="144">
        <f>IF(N421="zákl. přenesená",J421,0)</f>
        <v>0</v>
      </c>
      <c r="BH421" s="144">
        <f>IF(N421="sníž. přenesená",J421,0)</f>
        <v>0</v>
      </c>
      <c r="BI421" s="144">
        <f>IF(N421="nulová",J421,0)</f>
        <v>0</v>
      </c>
      <c r="BJ421" s="18" t="s">
        <v>82</v>
      </c>
      <c r="BK421" s="144">
        <f>ROUND(I421*H421,2)</f>
        <v>0</v>
      </c>
      <c r="BL421" s="18" t="s">
        <v>338</v>
      </c>
      <c r="BM421" s="143" t="s">
        <v>466</v>
      </c>
    </row>
    <row r="422" spans="2:47" s="1" customFormat="1" ht="12">
      <c r="B422" s="33"/>
      <c r="D422" s="145" t="s">
        <v>214</v>
      </c>
      <c r="F422" s="146" t="s">
        <v>467</v>
      </c>
      <c r="I422" s="147"/>
      <c r="L422" s="33"/>
      <c r="M422" s="148"/>
      <c r="T422" s="52"/>
      <c r="AT422" s="18" t="s">
        <v>214</v>
      </c>
      <c r="AU422" s="18" t="s">
        <v>84</v>
      </c>
    </row>
    <row r="423" spans="2:65" s="1" customFormat="1" ht="24.2" customHeight="1">
      <c r="B423" s="33"/>
      <c r="C423" s="132" t="s">
        <v>1009</v>
      </c>
      <c r="D423" s="132" t="s">
        <v>208</v>
      </c>
      <c r="E423" s="133" t="s">
        <v>469</v>
      </c>
      <c r="F423" s="134" t="s">
        <v>470</v>
      </c>
      <c r="G423" s="135" t="s">
        <v>298</v>
      </c>
      <c r="H423" s="136">
        <v>12</v>
      </c>
      <c r="I423" s="137"/>
      <c r="J423" s="138">
        <f>ROUND(I423*H423,2)</f>
        <v>0</v>
      </c>
      <c r="K423" s="134" t="s">
        <v>212</v>
      </c>
      <c r="L423" s="33"/>
      <c r="M423" s="139" t="s">
        <v>19</v>
      </c>
      <c r="N423" s="140" t="s">
        <v>46</v>
      </c>
      <c r="P423" s="141">
        <f>O423*H423</f>
        <v>0</v>
      </c>
      <c r="Q423" s="141">
        <v>0</v>
      </c>
      <c r="R423" s="141">
        <f>Q423*H423</f>
        <v>0</v>
      </c>
      <c r="S423" s="141">
        <v>0.00225</v>
      </c>
      <c r="T423" s="142">
        <f>S423*H423</f>
        <v>0.026999999999999996</v>
      </c>
      <c r="AR423" s="143" t="s">
        <v>338</v>
      </c>
      <c r="AT423" s="143" t="s">
        <v>208</v>
      </c>
      <c r="AU423" s="143" t="s">
        <v>84</v>
      </c>
      <c r="AY423" s="18" t="s">
        <v>206</v>
      </c>
      <c r="BE423" s="144">
        <f>IF(N423="základní",J423,0)</f>
        <v>0</v>
      </c>
      <c r="BF423" s="144">
        <f>IF(N423="snížená",J423,0)</f>
        <v>0</v>
      </c>
      <c r="BG423" s="144">
        <f>IF(N423="zákl. přenesená",J423,0)</f>
        <v>0</v>
      </c>
      <c r="BH423" s="144">
        <f>IF(N423="sníž. přenesená",J423,0)</f>
        <v>0</v>
      </c>
      <c r="BI423" s="144">
        <f>IF(N423="nulová",J423,0)</f>
        <v>0</v>
      </c>
      <c r="BJ423" s="18" t="s">
        <v>82</v>
      </c>
      <c r="BK423" s="144">
        <f>ROUND(I423*H423,2)</f>
        <v>0</v>
      </c>
      <c r="BL423" s="18" t="s">
        <v>338</v>
      </c>
      <c r="BM423" s="143" t="s">
        <v>471</v>
      </c>
    </row>
    <row r="424" spans="2:47" s="1" customFormat="1" ht="12">
      <c r="B424" s="33"/>
      <c r="D424" s="145" t="s">
        <v>214</v>
      </c>
      <c r="F424" s="146" t="s">
        <v>472</v>
      </c>
      <c r="I424" s="147"/>
      <c r="L424" s="33"/>
      <c r="M424" s="148"/>
      <c r="T424" s="52"/>
      <c r="AT424" s="18" t="s">
        <v>214</v>
      </c>
      <c r="AU424" s="18" t="s">
        <v>84</v>
      </c>
    </row>
    <row r="425" spans="2:63" s="11" customFormat="1" ht="22.9" customHeight="1">
      <c r="B425" s="120"/>
      <c r="D425" s="121" t="s">
        <v>74</v>
      </c>
      <c r="E425" s="130" t="s">
        <v>473</v>
      </c>
      <c r="F425" s="130" t="s">
        <v>474</v>
      </c>
      <c r="I425" s="123"/>
      <c r="J425" s="131">
        <f>BK425</f>
        <v>0</v>
      </c>
      <c r="L425" s="120"/>
      <c r="M425" s="125"/>
      <c r="P425" s="126">
        <f>SUM(P426:P472)</f>
        <v>0</v>
      </c>
      <c r="R425" s="126">
        <f>SUM(R426:R472)</f>
        <v>0</v>
      </c>
      <c r="T425" s="127">
        <f>SUM(T426:T472)</f>
        <v>3.6124779900000004</v>
      </c>
      <c r="AR425" s="121" t="s">
        <v>84</v>
      </c>
      <c r="AT425" s="128" t="s">
        <v>74</v>
      </c>
      <c r="AU425" s="128" t="s">
        <v>82</v>
      </c>
      <c r="AY425" s="121" t="s">
        <v>206</v>
      </c>
      <c r="BK425" s="129">
        <f>SUM(BK426:BK472)</f>
        <v>0</v>
      </c>
    </row>
    <row r="426" spans="2:65" s="1" customFormat="1" ht="44.25" customHeight="1">
      <c r="B426" s="33"/>
      <c r="C426" s="132" t="s">
        <v>1014</v>
      </c>
      <c r="D426" s="132" t="s">
        <v>208</v>
      </c>
      <c r="E426" s="133" t="s">
        <v>476</v>
      </c>
      <c r="F426" s="134" t="s">
        <v>477</v>
      </c>
      <c r="G426" s="135" t="s">
        <v>238</v>
      </c>
      <c r="H426" s="136">
        <v>21.93</v>
      </c>
      <c r="I426" s="137"/>
      <c r="J426" s="138">
        <f>ROUND(I426*H426,2)</f>
        <v>0</v>
      </c>
      <c r="K426" s="134" t="s">
        <v>212</v>
      </c>
      <c r="L426" s="33"/>
      <c r="M426" s="139" t="s">
        <v>19</v>
      </c>
      <c r="N426" s="140" t="s">
        <v>46</v>
      </c>
      <c r="P426" s="141">
        <f>O426*H426</f>
        <v>0</v>
      </c>
      <c r="Q426" s="141">
        <v>0</v>
      </c>
      <c r="R426" s="141">
        <f>Q426*H426</f>
        <v>0</v>
      </c>
      <c r="S426" s="141">
        <v>0.01725</v>
      </c>
      <c r="T426" s="142">
        <f>S426*H426</f>
        <v>0.37829250000000003</v>
      </c>
      <c r="AR426" s="143" t="s">
        <v>338</v>
      </c>
      <c r="AT426" s="143" t="s">
        <v>208</v>
      </c>
      <c r="AU426" s="143" t="s">
        <v>84</v>
      </c>
      <c r="AY426" s="18" t="s">
        <v>206</v>
      </c>
      <c r="BE426" s="144">
        <f>IF(N426="základní",J426,0)</f>
        <v>0</v>
      </c>
      <c r="BF426" s="144">
        <f>IF(N426="snížená",J426,0)</f>
        <v>0</v>
      </c>
      <c r="BG426" s="144">
        <f>IF(N426="zákl. přenesená",J426,0)</f>
        <v>0</v>
      </c>
      <c r="BH426" s="144">
        <f>IF(N426="sníž. přenesená",J426,0)</f>
        <v>0</v>
      </c>
      <c r="BI426" s="144">
        <f>IF(N426="nulová",J426,0)</f>
        <v>0</v>
      </c>
      <c r="BJ426" s="18" t="s">
        <v>82</v>
      </c>
      <c r="BK426" s="144">
        <f>ROUND(I426*H426,2)</f>
        <v>0</v>
      </c>
      <c r="BL426" s="18" t="s">
        <v>338</v>
      </c>
      <c r="BM426" s="143" t="s">
        <v>478</v>
      </c>
    </row>
    <row r="427" spans="2:47" s="1" customFormat="1" ht="12">
      <c r="B427" s="33"/>
      <c r="D427" s="145" t="s">
        <v>214</v>
      </c>
      <c r="F427" s="146" t="s">
        <v>479</v>
      </c>
      <c r="I427" s="147"/>
      <c r="L427" s="33"/>
      <c r="M427" s="148"/>
      <c r="T427" s="52"/>
      <c r="AT427" s="18" t="s">
        <v>214</v>
      </c>
      <c r="AU427" s="18" t="s">
        <v>84</v>
      </c>
    </row>
    <row r="428" spans="2:51" s="12" customFormat="1" ht="12">
      <c r="B428" s="149"/>
      <c r="D428" s="150" t="s">
        <v>216</v>
      </c>
      <c r="E428" s="151" t="s">
        <v>19</v>
      </c>
      <c r="F428" s="152" t="s">
        <v>241</v>
      </c>
      <c r="H428" s="151" t="s">
        <v>19</v>
      </c>
      <c r="I428" s="153"/>
      <c r="L428" s="149"/>
      <c r="M428" s="154"/>
      <c r="T428" s="155"/>
      <c r="AT428" s="151" t="s">
        <v>216</v>
      </c>
      <c r="AU428" s="151" t="s">
        <v>84</v>
      </c>
      <c r="AV428" s="12" t="s">
        <v>82</v>
      </c>
      <c r="AW428" s="12" t="s">
        <v>37</v>
      </c>
      <c r="AX428" s="12" t="s">
        <v>75</v>
      </c>
      <c r="AY428" s="151" t="s">
        <v>206</v>
      </c>
    </row>
    <row r="429" spans="2:51" s="12" customFormat="1" ht="12">
      <c r="B429" s="149"/>
      <c r="D429" s="150" t="s">
        <v>216</v>
      </c>
      <c r="E429" s="151" t="s">
        <v>19</v>
      </c>
      <c r="F429" s="152" t="s">
        <v>480</v>
      </c>
      <c r="H429" s="151" t="s">
        <v>19</v>
      </c>
      <c r="I429" s="153"/>
      <c r="L429" s="149"/>
      <c r="M429" s="154"/>
      <c r="T429" s="155"/>
      <c r="AT429" s="151" t="s">
        <v>216</v>
      </c>
      <c r="AU429" s="151" t="s">
        <v>84</v>
      </c>
      <c r="AV429" s="12" t="s">
        <v>82</v>
      </c>
      <c r="AW429" s="12" t="s">
        <v>37</v>
      </c>
      <c r="AX429" s="12" t="s">
        <v>75</v>
      </c>
      <c r="AY429" s="151" t="s">
        <v>206</v>
      </c>
    </row>
    <row r="430" spans="2:51" s="13" customFormat="1" ht="12">
      <c r="B430" s="156"/>
      <c r="D430" s="150" t="s">
        <v>216</v>
      </c>
      <c r="E430" s="157" t="s">
        <v>19</v>
      </c>
      <c r="F430" s="158" t="s">
        <v>2703</v>
      </c>
      <c r="H430" s="159">
        <v>3.6</v>
      </c>
      <c r="I430" s="160"/>
      <c r="L430" s="156"/>
      <c r="M430" s="161"/>
      <c r="T430" s="162"/>
      <c r="AT430" s="157" t="s">
        <v>216</v>
      </c>
      <c r="AU430" s="157" t="s">
        <v>84</v>
      </c>
      <c r="AV430" s="13" t="s">
        <v>84</v>
      </c>
      <c r="AW430" s="13" t="s">
        <v>37</v>
      </c>
      <c r="AX430" s="13" t="s">
        <v>75</v>
      </c>
      <c r="AY430" s="157" t="s">
        <v>206</v>
      </c>
    </row>
    <row r="431" spans="2:51" s="13" customFormat="1" ht="12">
      <c r="B431" s="156"/>
      <c r="D431" s="150" t="s">
        <v>216</v>
      </c>
      <c r="E431" s="157" t="s">
        <v>19</v>
      </c>
      <c r="F431" s="158" t="s">
        <v>2704</v>
      </c>
      <c r="H431" s="159">
        <v>8.1</v>
      </c>
      <c r="I431" s="160"/>
      <c r="L431" s="156"/>
      <c r="M431" s="161"/>
      <c r="T431" s="162"/>
      <c r="AT431" s="157" t="s">
        <v>216</v>
      </c>
      <c r="AU431" s="157" t="s">
        <v>84</v>
      </c>
      <c r="AV431" s="13" t="s">
        <v>84</v>
      </c>
      <c r="AW431" s="13" t="s">
        <v>37</v>
      </c>
      <c r="AX431" s="13" t="s">
        <v>75</v>
      </c>
      <c r="AY431" s="157" t="s">
        <v>206</v>
      </c>
    </row>
    <row r="432" spans="2:51" s="13" customFormat="1" ht="12">
      <c r="B432" s="156"/>
      <c r="D432" s="150" t="s">
        <v>216</v>
      </c>
      <c r="E432" s="157" t="s">
        <v>19</v>
      </c>
      <c r="F432" s="158" t="s">
        <v>2705</v>
      </c>
      <c r="H432" s="159">
        <v>10.23</v>
      </c>
      <c r="I432" s="160"/>
      <c r="L432" s="156"/>
      <c r="M432" s="161"/>
      <c r="T432" s="162"/>
      <c r="AT432" s="157" t="s">
        <v>216</v>
      </c>
      <c r="AU432" s="157" t="s">
        <v>84</v>
      </c>
      <c r="AV432" s="13" t="s">
        <v>84</v>
      </c>
      <c r="AW432" s="13" t="s">
        <v>37</v>
      </c>
      <c r="AX432" s="13" t="s">
        <v>75</v>
      </c>
      <c r="AY432" s="157" t="s">
        <v>206</v>
      </c>
    </row>
    <row r="433" spans="2:51" s="14" customFormat="1" ht="12">
      <c r="B433" s="163"/>
      <c r="D433" s="150" t="s">
        <v>216</v>
      </c>
      <c r="E433" s="164" t="s">
        <v>19</v>
      </c>
      <c r="F433" s="165" t="s">
        <v>224</v>
      </c>
      <c r="H433" s="166">
        <v>21.93</v>
      </c>
      <c r="I433" s="167"/>
      <c r="L433" s="163"/>
      <c r="M433" s="168"/>
      <c r="T433" s="169"/>
      <c r="AT433" s="164" t="s">
        <v>216</v>
      </c>
      <c r="AU433" s="164" t="s">
        <v>84</v>
      </c>
      <c r="AV433" s="14" t="s">
        <v>153</v>
      </c>
      <c r="AW433" s="14" t="s">
        <v>37</v>
      </c>
      <c r="AX433" s="14" t="s">
        <v>82</v>
      </c>
      <c r="AY433" s="164" t="s">
        <v>206</v>
      </c>
    </row>
    <row r="434" spans="2:65" s="1" customFormat="1" ht="37.9" customHeight="1">
      <c r="B434" s="33"/>
      <c r="C434" s="132" t="s">
        <v>1019</v>
      </c>
      <c r="D434" s="132" t="s">
        <v>208</v>
      </c>
      <c r="E434" s="133" t="s">
        <v>487</v>
      </c>
      <c r="F434" s="134" t="s">
        <v>488</v>
      </c>
      <c r="G434" s="135" t="s">
        <v>238</v>
      </c>
      <c r="H434" s="136">
        <v>2.85</v>
      </c>
      <c r="I434" s="137"/>
      <c r="J434" s="138">
        <f>ROUND(I434*H434,2)</f>
        <v>0</v>
      </c>
      <c r="K434" s="134" t="s">
        <v>212</v>
      </c>
      <c r="L434" s="33"/>
      <c r="M434" s="139" t="s">
        <v>19</v>
      </c>
      <c r="N434" s="140" t="s">
        <v>46</v>
      </c>
      <c r="P434" s="141">
        <f>O434*H434</f>
        <v>0</v>
      </c>
      <c r="Q434" s="141">
        <v>0</v>
      </c>
      <c r="R434" s="141">
        <f>Q434*H434</f>
        <v>0</v>
      </c>
      <c r="S434" s="141">
        <v>0.02835</v>
      </c>
      <c r="T434" s="142">
        <f>S434*H434</f>
        <v>0.08079750000000001</v>
      </c>
      <c r="AR434" s="143" t="s">
        <v>338</v>
      </c>
      <c r="AT434" s="143" t="s">
        <v>208</v>
      </c>
      <c r="AU434" s="143" t="s">
        <v>84</v>
      </c>
      <c r="AY434" s="18" t="s">
        <v>206</v>
      </c>
      <c r="BE434" s="144">
        <f>IF(N434="základní",J434,0)</f>
        <v>0</v>
      </c>
      <c r="BF434" s="144">
        <f>IF(N434="snížená",J434,0)</f>
        <v>0</v>
      </c>
      <c r="BG434" s="144">
        <f>IF(N434="zákl. přenesená",J434,0)</f>
        <v>0</v>
      </c>
      <c r="BH434" s="144">
        <f>IF(N434="sníž. přenesená",J434,0)</f>
        <v>0</v>
      </c>
      <c r="BI434" s="144">
        <f>IF(N434="nulová",J434,0)</f>
        <v>0</v>
      </c>
      <c r="BJ434" s="18" t="s">
        <v>82</v>
      </c>
      <c r="BK434" s="144">
        <f>ROUND(I434*H434,2)</f>
        <v>0</v>
      </c>
      <c r="BL434" s="18" t="s">
        <v>338</v>
      </c>
      <c r="BM434" s="143" t="s">
        <v>489</v>
      </c>
    </row>
    <row r="435" spans="2:47" s="1" customFormat="1" ht="12">
      <c r="B435" s="33"/>
      <c r="D435" s="145" t="s">
        <v>214</v>
      </c>
      <c r="F435" s="146" t="s">
        <v>490</v>
      </c>
      <c r="I435" s="147"/>
      <c r="L435" s="33"/>
      <c r="M435" s="148"/>
      <c r="T435" s="52"/>
      <c r="AT435" s="18" t="s">
        <v>214</v>
      </c>
      <c r="AU435" s="18" t="s">
        <v>84</v>
      </c>
    </row>
    <row r="436" spans="2:51" s="12" customFormat="1" ht="12">
      <c r="B436" s="149"/>
      <c r="D436" s="150" t="s">
        <v>216</v>
      </c>
      <c r="E436" s="151" t="s">
        <v>19</v>
      </c>
      <c r="F436" s="152" t="s">
        <v>241</v>
      </c>
      <c r="H436" s="151" t="s">
        <v>19</v>
      </c>
      <c r="I436" s="153"/>
      <c r="L436" s="149"/>
      <c r="M436" s="154"/>
      <c r="T436" s="155"/>
      <c r="AT436" s="151" t="s">
        <v>216</v>
      </c>
      <c r="AU436" s="151" t="s">
        <v>84</v>
      </c>
      <c r="AV436" s="12" t="s">
        <v>82</v>
      </c>
      <c r="AW436" s="12" t="s">
        <v>37</v>
      </c>
      <c r="AX436" s="12" t="s">
        <v>75</v>
      </c>
      <c r="AY436" s="151" t="s">
        <v>206</v>
      </c>
    </row>
    <row r="437" spans="2:51" s="13" customFormat="1" ht="12">
      <c r="B437" s="156"/>
      <c r="D437" s="150" t="s">
        <v>216</v>
      </c>
      <c r="E437" s="157" t="s">
        <v>19</v>
      </c>
      <c r="F437" s="158" t="s">
        <v>2706</v>
      </c>
      <c r="H437" s="159">
        <v>2.85</v>
      </c>
      <c r="I437" s="160"/>
      <c r="L437" s="156"/>
      <c r="M437" s="161"/>
      <c r="T437" s="162"/>
      <c r="AT437" s="157" t="s">
        <v>216</v>
      </c>
      <c r="AU437" s="157" t="s">
        <v>84</v>
      </c>
      <c r="AV437" s="13" t="s">
        <v>84</v>
      </c>
      <c r="AW437" s="13" t="s">
        <v>37</v>
      </c>
      <c r="AX437" s="13" t="s">
        <v>82</v>
      </c>
      <c r="AY437" s="157" t="s">
        <v>206</v>
      </c>
    </row>
    <row r="438" spans="2:65" s="1" customFormat="1" ht="49.15" customHeight="1">
      <c r="B438" s="33"/>
      <c r="C438" s="132" t="s">
        <v>1024</v>
      </c>
      <c r="D438" s="132" t="s">
        <v>208</v>
      </c>
      <c r="E438" s="133" t="s">
        <v>495</v>
      </c>
      <c r="F438" s="134" t="s">
        <v>496</v>
      </c>
      <c r="G438" s="135" t="s">
        <v>238</v>
      </c>
      <c r="H438" s="136">
        <v>132.059</v>
      </c>
      <c r="I438" s="137"/>
      <c r="J438" s="138">
        <f>ROUND(I438*H438,2)</f>
        <v>0</v>
      </c>
      <c r="K438" s="134" t="s">
        <v>212</v>
      </c>
      <c r="L438" s="33"/>
      <c r="M438" s="139" t="s">
        <v>19</v>
      </c>
      <c r="N438" s="140" t="s">
        <v>46</v>
      </c>
      <c r="P438" s="141">
        <f>O438*H438</f>
        <v>0</v>
      </c>
      <c r="Q438" s="141">
        <v>0</v>
      </c>
      <c r="R438" s="141">
        <f>Q438*H438</f>
        <v>0</v>
      </c>
      <c r="S438" s="141">
        <v>0.01721</v>
      </c>
      <c r="T438" s="142">
        <f>S438*H438</f>
        <v>2.27273539</v>
      </c>
      <c r="AR438" s="143" t="s">
        <v>338</v>
      </c>
      <c r="AT438" s="143" t="s">
        <v>208</v>
      </c>
      <c r="AU438" s="143" t="s">
        <v>84</v>
      </c>
      <c r="AY438" s="18" t="s">
        <v>206</v>
      </c>
      <c r="BE438" s="144">
        <f>IF(N438="základní",J438,0)</f>
        <v>0</v>
      </c>
      <c r="BF438" s="144">
        <f>IF(N438="snížená",J438,0)</f>
        <v>0</v>
      </c>
      <c r="BG438" s="144">
        <f>IF(N438="zákl. přenesená",J438,0)</f>
        <v>0</v>
      </c>
      <c r="BH438" s="144">
        <f>IF(N438="sníž. přenesená",J438,0)</f>
        <v>0</v>
      </c>
      <c r="BI438" s="144">
        <f>IF(N438="nulová",J438,0)</f>
        <v>0</v>
      </c>
      <c r="BJ438" s="18" t="s">
        <v>82</v>
      </c>
      <c r="BK438" s="144">
        <f>ROUND(I438*H438,2)</f>
        <v>0</v>
      </c>
      <c r="BL438" s="18" t="s">
        <v>338</v>
      </c>
      <c r="BM438" s="143" t="s">
        <v>497</v>
      </c>
    </row>
    <row r="439" spans="2:47" s="1" customFormat="1" ht="12">
      <c r="B439" s="33"/>
      <c r="D439" s="145" t="s">
        <v>214</v>
      </c>
      <c r="F439" s="146" t="s">
        <v>498</v>
      </c>
      <c r="I439" s="147"/>
      <c r="L439" s="33"/>
      <c r="M439" s="148"/>
      <c r="T439" s="52"/>
      <c r="AT439" s="18" t="s">
        <v>214</v>
      </c>
      <c r="AU439" s="18" t="s">
        <v>84</v>
      </c>
    </row>
    <row r="440" spans="2:51" s="12" customFormat="1" ht="12">
      <c r="B440" s="149"/>
      <c r="D440" s="150" t="s">
        <v>216</v>
      </c>
      <c r="E440" s="151" t="s">
        <v>19</v>
      </c>
      <c r="F440" s="152" t="s">
        <v>241</v>
      </c>
      <c r="H440" s="151" t="s">
        <v>19</v>
      </c>
      <c r="I440" s="153"/>
      <c r="L440" s="149"/>
      <c r="M440" s="154"/>
      <c r="T440" s="155"/>
      <c r="AT440" s="151" t="s">
        <v>216</v>
      </c>
      <c r="AU440" s="151" t="s">
        <v>84</v>
      </c>
      <c r="AV440" s="12" t="s">
        <v>82</v>
      </c>
      <c r="AW440" s="12" t="s">
        <v>37</v>
      </c>
      <c r="AX440" s="12" t="s">
        <v>75</v>
      </c>
      <c r="AY440" s="151" t="s">
        <v>206</v>
      </c>
    </row>
    <row r="441" spans="2:51" s="13" customFormat="1" ht="12">
      <c r="B441" s="156"/>
      <c r="D441" s="150" t="s">
        <v>216</v>
      </c>
      <c r="E441" s="157" t="s">
        <v>19</v>
      </c>
      <c r="F441" s="158" t="s">
        <v>2707</v>
      </c>
      <c r="H441" s="159">
        <v>11.024</v>
      </c>
      <c r="I441" s="160"/>
      <c r="L441" s="156"/>
      <c r="M441" s="161"/>
      <c r="T441" s="162"/>
      <c r="AT441" s="157" t="s">
        <v>216</v>
      </c>
      <c r="AU441" s="157" t="s">
        <v>84</v>
      </c>
      <c r="AV441" s="13" t="s">
        <v>84</v>
      </c>
      <c r="AW441" s="13" t="s">
        <v>37</v>
      </c>
      <c r="AX441" s="13" t="s">
        <v>75</v>
      </c>
      <c r="AY441" s="157" t="s">
        <v>206</v>
      </c>
    </row>
    <row r="442" spans="2:51" s="13" customFormat="1" ht="12">
      <c r="B442" s="156"/>
      <c r="D442" s="150" t="s">
        <v>216</v>
      </c>
      <c r="E442" s="157" t="s">
        <v>19</v>
      </c>
      <c r="F442" s="158" t="s">
        <v>2708</v>
      </c>
      <c r="H442" s="159">
        <v>10.78</v>
      </c>
      <c r="I442" s="160"/>
      <c r="L442" s="156"/>
      <c r="M442" s="161"/>
      <c r="T442" s="162"/>
      <c r="AT442" s="157" t="s">
        <v>216</v>
      </c>
      <c r="AU442" s="157" t="s">
        <v>84</v>
      </c>
      <c r="AV442" s="13" t="s">
        <v>84</v>
      </c>
      <c r="AW442" s="13" t="s">
        <v>37</v>
      </c>
      <c r="AX442" s="13" t="s">
        <v>75</v>
      </c>
      <c r="AY442" s="157" t="s">
        <v>206</v>
      </c>
    </row>
    <row r="443" spans="2:51" s="13" customFormat="1" ht="12">
      <c r="B443" s="156"/>
      <c r="D443" s="150" t="s">
        <v>216</v>
      </c>
      <c r="E443" s="157" t="s">
        <v>19</v>
      </c>
      <c r="F443" s="158" t="s">
        <v>2709</v>
      </c>
      <c r="H443" s="159">
        <v>40.6</v>
      </c>
      <c r="I443" s="160"/>
      <c r="L443" s="156"/>
      <c r="M443" s="161"/>
      <c r="T443" s="162"/>
      <c r="AT443" s="157" t="s">
        <v>216</v>
      </c>
      <c r="AU443" s="157" t="s">
        <v>84</v>
      </c>
      <c r="AV443" s="13" t="s">
        <v>84</v>
      </c>
      <c r="AW443" s="13" t="s">
        <v>37</v>
      </c>
      <c r="AX443" s="13" t="s">
        <v>75</v>
      </c>
      <c r="AY443" s="157" t="s">
        <v>206</v>
      </c>
    </row>
    <row r="444" spans="2:51" s="13" customFormat="1" ht="12">
      <c r="B444" s="156"/>
      <c r="D444" s="150" t="s">
        <v>216</v>
      </c>
      <c r="E444" s="157" t="s">
        <v>19</v>
      </c>
      <c r="F444" s="158" t="s">
        <v>2710</v>
      </c>
      <c r="H444" s="159">
        <v>9.945</v>
      </c>
      <c r="I444" s="160"/>
      <c r="L444" s="156"/>
      <c r="M444" s="161"/>
      <c r="T444" s="162"/>
      <c r="AT444" s="157" t="s">
        <v>216</v>
      </c>
      <c r="AU444" s="157" t="s">
        <v>84</v>
      </c>
      <c r="AV444" s="13" t="s">
        <v>84</v>
      </c>
      <c r="AW444" s="13" t="s">
        <v>37</v>
      </c>
      <c r="AX444" s="13" t="s">
        <v>75</v>
      </c>
      <c r="AY444" s="157" t="s">
        <v>206</v>
      </c>
    </row>
    <row r="445" spans="2:51" s="13" customFormat="1" ht="12">
      <c r="B445" s="156"/>
      <c r="D445" s="150" t="s">
        <v>216</v>
      </c>
      <c r="E445" s="157" t="s">
        <v>19</v>
      </c>
      <c r="F445" s="158" t="s">
        <v>2711</v>
      </c>
      <c r="H445" s="159">
        <v>12.6</v>
      </c>
      <c r="I445" s="160"/>
      <c r="L445" s="156"/>
      <c r="M445" s="161"/>
      <c r="T445" s="162"/>
      <c r="AT445" s="157" t="s">
        <v>216</v>
      </c>
      <c r="AU445" s="157" t="s">
        <v>84</v>
      </c>
      <c r="AV445" s="13" t="s">
        <v>84</v>
      </c>
      <c r="AW445" s="13" t="s">
        <v>37</v>
      </c>
      <c r="AX445" s="13" t="s">
        <v>75</v>
      </c>
      <c r="AY445" s="157" t="s">
        <v>206</v>
      </c>
    </row>
    <row r="446" spans="2:51" s="13" customFormat="1" ht="12">
      <c r="B446" s="156"/>
      <c r="D446" s="150" t="s">
        <v>216</v>
      </c>
      <c r="E446" s="157" t="s">
        <v>19</v>
      </c>
      <c r="F446" s="158" t="s">
        <v>2712</v>
      </c>
      <c r="H446" s="159">
        <v>47.11</v>
      </c>
      <c r="I446" s="160"/>
      <c r="L446" s="156"/>
      <c r="M446" s="161"/>
      <c r="T446" s="162"/>
      <c r="AT446" s="157" t="s">
        <v>216</v>
      </c>
      <c r="AU446" s="157" t="s">
        <v>84</v>
      </c>
      <c r="AV446" s="13" t="s">
        <v>84</v>
      </c>
      <c r="AW446" s="13" t="s">
        <v>37</v>
      </c>
      <c r="AX446" s="13" t="s">
        <v>75</v>
      </c>
      <c r="AY446" s="157" t="s">
        <v>206</v>
      </c>
    </row>
    <row r="447" spans="2:51" s="14" customFormat="1" ht="12">
      <c r="B447" s="163"/>
      <c r="D447" s="150" t="s">
        <v>216</v>
      </c>
      <c r="E447" s="164" t="s">
        <v>19</v>
      </c>
      <c r="F447" s="165" t="s">
        <v>224</v>
      </c>
      <c r="H447" s="166">
        <v>132.059</v>
      </c>
      <c r="I447" s="167"/>
      <c r="L447" s="163"/>
      <c r="M447" s="168"/>
      <c r="T447" s="169"/>
      <c r="AT447" s="164" t="s">
        <v>216</v>
      </c>
      <c r="AU447" s="164" t="s">
        <v>84</v>
      </c>
      <c r="AV447" s="14" t="s">
        <v>153</v>
      </c>
      <c r="AW447" s="14" t="s">
        <v>37</v>
      </c>
      <c r="AX447" s="14" t="s">
        <v>82</v>
      </c>
      <c r="AY447" s="164" t="s">
        <v>206</v>
      </c>
    </row>
    <row r="448" spans="2:65" s="1" customFormat="1" ht="24.2" customHeight="1">
      <c r="B448" s="33"/>
      <c r="C448" s="132" t="s">
        <v>1031</v>
      </c>
      <c r="D448" s="132" t="s">
        <v>208</v>
      </c>
      <c r="E448" s="133" t="s">
        <v>507</v>
      </c>
      <c r="F448" s="134" t="s">
        <v>508</v>
      </c>
      <c r="G448" s="135" t="s">
        <v>238</v>
      </c>
      <c r="H448" s="136">
        <v>4.62</v>
      </c>
      <c r="I448" s="137"/>
      <c r="J448" s="138">
        <f>ROUND(I448*H448,2)</f>
        <v>0</v>
      </c>
      <c r="K448" s="134" t="s">
        <v>212</v>
      </c>
      <c r="L448" s="33"/>
      <c r="M448" s="139" t="s">
        <v>19</v>
      </c>
      <c r="N448" s="140" t="s">
        <v>46</v>
      </c>
      <c r="P448" s="141">
        <f>O448*H448</f>
        <v>0</v>
      </c>
      <c r="Q448" s="141">
        <v>0</v>
      </c>
      <c r="R448" s="141">
        <f>Q448*H448</f>
        <v>0</v>
      </c>
      <c r="S448" s="141">
        <v>0.0275</v>
      </c>
      <c r="T448" s="142">
        <f>S448*H448</f>
        <v>0.12705</v>
      </c>
      <c r="AR448" s="143" t="s">
        <v>338</v>
      </c>
      <c r="AT448" s="143" t="s">
        <v>208</v>
      </c>
      <c r="AU448" s="143" t="s">
        <v>84</v>
      </c>
      <c r="AY448" s="18" t="s">
        <v>206</v>
      </c>
      <c r="BE448" s="144">
        <f>IF(N448="základní",J448,0)</f>
        <v>0</v>
      </c>
      <c r="BF448" s="144">
        <f>IF(N448="snížená",J448,0)</f>
        <v>0</v>
      </c>
      <c r="BG448" s="144">
        <f>IF(N448="zákl. přenesená",J448,0)</f>
        <v>0</v>
      </c>
      <c r="BH448" s="144">
        <f>IF(N448="sníž. přenesená",J448,0)</f>
        <v>0</v>
      </c>
      <c r="BI448" s="144">
        <f>IF(N448="nulová",J448,0)</f>
        <v>0</v>
      </c>
      <c r="BJ448" s="18" t="s">
        <v>82</v>
      </c>
      <c r="BK448" s="144">
        <f>ROUND(I448*H448,2)</f>
        <v>0</v>
      </c>
      <c r="BL448" s="18" t="s">
        <v>338</v>
      </c>
      <c r="BM448" s="143" t="s">
        <v>509</v>
      </c>
    </row>
    <row r="449" spans="2:47" s="1" customFormat="1" ht="12">
      <c r="B449" s="33"/>
      <c r="D449" s="145" t="s">
        <v>214</v>
      </c>
      <c r="F449" s="146" t="s">
        <v>510</v>
      </c>
      <c r="I449" s="147"/>
      <c r="L449" s="33"/>
      <c r="M449" s="148"/>
      <c r="T449" s="52"/>
      <c r="AT449" s="18" t="s">
        <v>214</v>
      </c>
      <c r="AU449" s="18" t="s">
        <v>84</v>
      </c>
    </row>
    <row r="450" spans="2:51" s="12" customFormat="1" ht="12">
      <c r="B450" s="149"/>
      <c r="D450" s="150" t="s">
        <v>216</v>
      </c>
      <c r="E450" s="151" t="s">
        <v>19</v>
      </c>
      <c r="F450" s="152" t="s">
        <v>241</v>
      </c>
      <c r="H450" s="151" t="s">
        <v>19</v>
      </c>
      <c r="I450" s="153"/>
      <c r="L450" s="149"/>
      <c r="M450" s="154"/>
      <c r="T450" s="155"/>
      <c r="AT450" s="151" t="s">
        <v>216</v>
      </c>
      <c r="AU450" s="151" t="s">
        <v>84</v>
      </c>
      <c r="AV450" s="12" t="s">
        <v>82</v>
      </c>
      <c r="AW450" s="12" t="s">
        <v>37</v>
      </c>
      <c r="AX450" s="12" t="s">
        <v>75</v>
      </c>
      <c r="AY450" s="151" t="s">
        <v>206</v>
      </c>
    </row>
    <row r="451" spans="2:51" s="13" customFormat="1" ht="12">
      <c r="B451" s="156"/>
      <c r="D451" s="150" t="s">
        <v>216</v>
      </c>
      <c r="E451" s="157" t="s">
        <v>19</v>
      </c>
      <c r="F451" s="158" t="s">
        <v>2713</v>
      </c>
      <c r="H451" s="159">
        <v>4.62</v>
      </c>
      <c r="I451" s="160"/>
      <c r="L451" s="156"/>
      <c r="M451" s="161"/>
      <c r="T451" s="162"/>
      <c r="AT451" s="157" t="s">
        <v>216</v>
      </c>
      <c r="AU451" s="157" t="s">
        <v>84</v>
      </c>
      <c r="AV451" s="13" t="s">
        <v>84</v>
      </c>
      <c r="AW451" s="13" t="s">
        <v>37</v>
      </c>
      <c r="AX451" s="13" t="s">
        <v>82</v>
      </c>
      <c r="AY451" s="157" t="s">
        <v>206</v>
      </c>
    </row>
    <row r="452" spans="2:65" s="1" customFormat="1" ht="24.2" customHeight="1">
      <c r="B452" s="33"/>
      <c r="C452" s="132" t="s">
        <v>1037</v>
      </c>
      <c r="D452" s="132" t="s">
        <v>208</v>
      </c>
      <c r="E452" s="133" t="s">
        <v>514</v>
      </c>
      <c r="F452" s="134" t="s">
        <v>515</v>
      </c>
      <c r="G452" s="135" t="s">
        <v>298</v>
      </c>
      <c r="H452" s="136">
        <v>2</v>
      </c>
      <c r="I452" s="137"/>
      <c r="J452" s="138">
        <f>ROUND(I452*H452,2)</f>
        <v>0</v>
      </c>
      <c r="K452" s="134" t="s">
        <v>212</v>
      </c>
      <c r="L452" s="33"/>
      <c r="M452" s="139" t="s">
        <v>19</v>
      </c>
      <c r="N452" s="140" t="s">
        <v>46</v>
      </c>
      <c r="P452" s="141">
        <f>O452*H452</f>
        <v>0</v>
      </c>
      <c r="Q452" s="141">
        <v>0</v>
      </c>
      <c r="R452" s="141">
        <f>Q452*H452</f>
        <v>0</v>
      </c>
      <c r="S452" s="141">
        <v>0.0421</v>
      </c>
      <c r="T452" s="142">
        <f>S452*H452</f>
        <v>0.0842</v>
      </c>
      <c r="AR452" s="143" t="s">
        <v>338</v>
      </c>
      <c r="AT452" s="143" t="s">
        <v>208</v>
      </c>
      <c r="AU452" s="143" t="s">
        <v>84</v>
      </c>
      <c r="AY452" s="18" t="s">
        <v>206</v>
      </c>
      <c r="BE452" s="144">
        <f>IF(N452="základní",J452,0)</f>
        <v>0</v>
      </c>
      <c r="BF452" s="144">
        <f>IF(N452="snížená",J452,0)</f>
        <v>0</v>
      </c>
      <c r="BG452" s="144">
        <f>IF(N452="zákl. přenesená",J452,0)</f>
        <v>0</v>
      </c>
      <c r="BH452" s="144">
        <f>IF(N452="sníž. přenesená",J452,0)</f>
        <v>0</v>
      </c>
      <c r="BI452" s="144">
        <f>IF(N452="nulová",J452,0)</f>
        <v>0</v>
      </c>
      <c r="BJ452" s="18" t="s">
        <v>82</v>
      </c>
      <c r="BK452" s="144">
        <f>ROUND(I452*H452,2)</f>
        <v>0</v>
      </c>
      <c r="BL452" s="18" t="s">
        <v>338</v>
      </c>
      <c r="BM452" s="143" t="s">
        <v>516</v>
      </c>
    </row>
    <row r="453" spans="2:47" s="1" customFormat="1" ht="12">
      <c r="B453" s="33"/>
      <c r="D453" s="145" t="s">
        <v>214</v>
      </c>
      <c r="F453" s="146" t="s">
        <v>517</v>
      </c>
      <c r="I453" s="147"/>
      <c r="L453" s="33"/>
      <c r="M453" s="148"/>
      <c r="T453" s="52"/>
      <c r="AT453" s="18" t="s">
        <v>214</v>
      </c>
      <c r="AU453" s="18" t="s">
        <v>84</v>
      </c>
    </row>
    <row r="454" spans="2:51" s="12" customFormat="1" ht="12">
      <c r="B454" s="149"/>
      <c r="D454" s="150" t="s">
        <v>216</v>
      </c>
      <c r="E454" s="151" t="s">
        <v>19</v>
      </c>
      <c r="F454" s="152" t="s">
        <v>241</v>
      </c>
      <c r="H454" s="151" t="s">
        <v>19</v>
      </c>
      <c r="I454" s="153"/>
      <c r="L454" s="149"/>
      <c r="M454" s="154"/>
      <c r="T454" s="155"/>
      <c r="AT454" s="151" t="s">
        <v>216</v>
      </c>
      <c r="AU454" s="151" t="s">
        <v>84</v>
      </c>
      <c r="AV454" s="12" t="s">
        <v>82</v>
      </c>
      <c r="AW454" s="12" t="s">
        <v>37</v>
      </c>
      <c r="AX454" s="12" t="s">
        <v>75</v>
      </c>
      <c r="AY454" s="151" t="s">
        <v>206</v>
      </c>
    </row>
    <row r="455" spans="2:51" s="13" customFormat="1" ht="12">
      <c r="B455" s="156"/>
      <c r="D455" s="150" t="s">
        <v>216</v>
      </c>
      <c r="E455" s="157" t="s">
        <v>19</v>
      </c>
      <c r="F455" s="158" t="s">
        <v>2714</v>
      </c>
      <c r="H455" s="159">
        <v>2</v>
      </c>
      <c r="I455" s="160"/>
      <c r="L455" s="156"/>
      <c r="M455" s="161"/>
      <c r="T455" s="162"/>
      <c r="AT455" s="157" t="s">
        <v>216</v>
      </c>
      <c r="AU455" s="157" t="s">
        <v>84</v>
      </c>
      <c r="AV455" s="13" t="s">
        <v>84</v>
      </c>
      <c r="AW455" s="13" t="s">
        <v>37</v>
      </c>
      <c r="AX455" s="13" t="s">
        <v>82</v>
      </c>
      <c r="AY455" s="157" t="s">
        <v>206</v>
      </c>
    </row>
    <row r="456" spans="2:65" s="1" customFormat="1" ht="24.2" customHeight="1">
      <c r="B456" s="33"/>
      <c r="C456" s="132" t="s">
        <v>1042</v>
      </c>
      <c r="D456" s="132" t="s">
        <v>208</v>
      </c>
      <c r="E456" s="133" t="s">
        <v>521</v>
      </c>
      <c r="F456" s="134" t="s">
        <v>522</v>
      </c>
      <c r="G456" s="135" t="s">
        <v>238</v>
      </c>
      <c r="H456" s="136">
        <v>310.466</v>
      </c>
      <c r="I456" s="137"/>
      <c r="J456" s="138">
        <f>ROUND(I456*H456,2)</f>
        <v>0</v>
      </c>
      <c r="K456" s="134" t="s">
        <v>212</v>
      </c>
      <c r="L456" s="33"/>
      <c r="M456" s="139" t="s">
        <v>19</v>
      </c>
      <c r="N456" s="140" t="s">
        <v>46</v>
      </c>
      <c r="P456" s="141">
        <f>O456*H456</f>
        <v>0</v>
      </c>
      <c r="Q456" s="141">
        <v>0</v>
      </c>
      <c r="R456" s="141">
        <f>Q456*H456</f>
        <v>0</v>
      </c>
      <c r="S456" s="141">
        <v>0.0021</v>
      </c>
      <c r="T456" s="142">
        <f>S456*H456</f>
        <v>0.6519786</v>
      </c>
      <c r="AR456" s="143" t="s">
        <v>338</v>
      </c>
      <c r="AT456" s="143" t="s">
        <v>208</v>
      </c>
      <c r="AU456" s="143" t="s">
        <v>84</v>
      </c>
      <c r="AY456" s="18" t="s">
        <v>206</v>
      </c>
      <c r="BE456" s="144">
        <f>IF(N456="základní",J456,0)</f>
        <v>0</v>
      </c>
      <c r="BF456" s="144">
        <f>IF(N456="snížená",J456,0)</f>
        <v>0</v>
      </c>
      <c r="BG456" s="144">
        <f>IF(N456="zákl. přenesená",J456,0)</f>
        <v>0</v>
      </c>
      <c r="BH456" s="144">
        <f>IF(N456="sníž. přenesená",J456,0)</f>
        <v>0</v>
      </c>
      <c r="BI456" s="144">
        <f>IF(N456="nulová",J456,0)</f>
        <v>0</v>
      </c>
      <c r="BJ456" s="18" t="s">
        <v>82</v>
      </c>
      <c r="BK456" s="144">
        <f>ROUND(I456*H456,2)</f>
        <v>0</v>
      </c>
      <c r="BL456" s="18" t="s">
        <v>338</v>
      </c>
      <c r="BM456" s="143" t="s">
        <v>523</v>
      </c>
    </row>
    <row r="457" spans="2:47" s="1" customFormat="1" ht="12">
      <c r="B457" s="33"/>
      <c r="D457" s="145" t="s">
        <v>214</v>
      </c>
      <c r="F457" s="146" t="s">
        <v>524</v>
      </c>
      <c r="I457" s="147"/>
      <c r="L457" s="33"/>
      <c r="M457" s="148"/>
      <c r="T457" s="52"/>
      <c r="AT457" s="18" t="s">
        <v>214</v>
      </c>
      <c r="AU457" s="18" t="s">
        <v>84</v>
      </c>
    </row>
    <row r="458" spans="2:51" s="12" customFormat="1" ht="12">
      <c r="B458" s="149"/>
      <c r="D458" s="150" t="s">
        <v>216</v>
      </c>
      <c r="E458" s="151" t="s">
        <v>19</v>
      </c>
      <c r="F458" s="152" t="s">
        <v>241</v>
      </c>
      <c r="H458" s="151" t="s">
        <v>19</v>
      </c>
      <c r="I458" s="153"/>
      <c r="L458" s="149"/>
      <c r="M458" s="154"/>
      <c r="T458" s="155"/>
      <c r="AT458" s="151" t="s">
        <v>216</v>
      </c>
      <c r="AU458" s="151" t="s">
        <v>84</v>
      </c>
      <c r="AV458" s="12" t="s">
        <v>82</v>
      </c>
      <c r="AW458" s="12" t="s">
        <v>37</v>
      </c>
      <c r="AX458" s="12" t="s">
        <v>75</v>
      </c>
      <c r="AY458" s="151" t="s">
        <v>206</v>
      </c>
    </row>
    <row r="459" spans="2:51" s="13" customFormat="1" ht="12">
      <c r="B459" s="156"/>
      <c r="D459" s="150" t="s">
        <v>216</v>
      </c>
      <c r="E459" s="157" t="s">
        <v>19</v>
      </c>
      <c r="F459" s="158" t="s">
        <v>2715</v>
      </c>
      <c r="H459" s="159">
        <v>25.156</v>
      </c>
      <c r="I459" s="160"/>
      <c r="L459" s="156"/>
      <c r="M459" s="161"/>
      <c r="T459" s="162"/>
      <c r="AT459" s="157" t="s">
        <v>216</v>
      </c>
      <c r="AU459" s="157" t="s">
        <v>84</v>
      </c>
      <c r="AV459" s="13" t="s">
        <v>84</v>
      </c>
      <c r="AW459" s="13" t="s">
        <v>37</v>
      </c>
      <c r="AX459" s="13" t="s">
        <v>75</v>
      </c>
      <c r="AY459" s="157" t="s">
        <v>206</v>
      </c>
    </row>
    <row r="460" spans="2:51" s="13" customFormat="1" ht="12">
      <c r="B460" s="156"/>
      <c r="D460" s="150" t="s">
        <v>216</v>
      </c>
      <c r="E460" s="157" t="s">
        <v>19</v>
      </c>
      <c r="F460" s="158" t="s">
        <v>2716</v>
      </c>
      <c r="H460" s="159">
        <v>25.8</v>
      </c>
      <c r="I460" s="160"/>
      <c r="L460" s="156"/>
      <c r="M460" s="161"/>
      <c r="T460" s="162"/>
      <c r="AT460" s="157" t="s">
        <v>216</v>
      </c>
      <c r="AU460" s="157" t="s">
        <v>84</v>
      </c>
      <c r="AV460" s="13" t="s">
        <v>84</v>
      </c>
      <c r="AW460" s="13" t="s">
        <v>37</v>
      </c>
      <c r="AX460" s="13" t="s">
        <v>75</v>
      </c>
      <c r="AY460" s="157" t="s">
        <v>206</v>
      </c>
    </row>
    <row r="461" spans="2:51" s="13" customFormat="1" ht="12">
      <c r="B461" s="156"/>
      <c r="D461" s="150" t="s">
        <v>216</v>
      </c>
      <c r="E461" s="157" t="s">
        <v>19</v>
      </c>
      <c r="F461" s="158" t="s">
        <v>2717</v>
      </c>
      <c r="H461" s="159">
        <v>146.19</v>
      </c>
      <c r="I461" s="160"/>
      <c r="L461" s="156"/>
      <c r="M461" s="161"/>
      <c r="T461" s="162"/>
      <c r="AT461" s="157" t="s">
        <v>216</v>
      </c>
      <c r="AU461" s="157" t="s">
        <v>84</v>
      </c>
      <c r="AV461" s="13" t="s">
        <v>84</v>
      </c>
      <c r="AW461" s="13" t="s">
        <v>37</v>
      </c>
      <c r="AX461" s="13" t="s">
        <v>75</v>
      </c>
      <c r="AY461" s="157" t="s">
        <v>206</v>
      </c>
    </row>
    <row r="462" spans="2:51" s="13" customFormat="1" ht="12">
      <c r="B462" s="156"/>
      <c r="D462" s="150" t="s">
        <v>216</v>
      </c>
      <c r="E462" s="157" t="s">
        <v>19</v>
      </c>
      <c r="F462" s="158" t="s">
        <v>2718</v>
      </c>
      <c r="H462" s="159">
        <v>35.81</v>
      </c>
      <c r="I462" s="160"/>
      <c r="L462" s="156"/>
      <c r="M462" s="161"/>
      <c r="T462" s="162"/>
      <c r="AT462" s="157" t="s">
        <v>216</v>
      </c>
      <c r="AU462" s="157" t="s">
        <v>84</v>
      </c>
      <c r="AV462" s="13" t="s">
        <v>84</v>
      </c>
      <c r="AW462" s="13" t="s">
        <v>37</v>
      </c>
      <c r="AX462" s="13" t="s">
        <v>75</v>
      </c>
      <c r="AY462" s="157" t="s">
        <v>206</v>
      </c>
    </row>
    <row r="463" spans="2:51" s="13" customFormat="1" ht="12">
      <c r="B463" s="156"/>
      <c r="D463" s="150" t="s">
        <v>216</v>
      </c>
      <c r="E463" s="157" t="s">
        <v>19</v>
      </c>
      <c r="F463" s="158" t="s">
        <v>2719</v>
      </c>
      <c r="H463" s="159">
        <v>25.08</v>
      </c>
      <c r="I463" s="160"/>
      <c r="L463" s="156"/>
      <c r="M463" s="161"/>
      <c r="T463" s="162"/>
      <c r="AT463" s="157" t="s">
        <v>216</v>
      </c>
      <c r="AU463" s="157" t="s">
        <v>84</v>
      </c>
      <c r="AV463" s="13" t="s">
        <v>84</v>
      </c>
      <c r="AW463" s="13" t="s">
        <v>37</v>
      </c>
      <c r="AX463" s="13" t="s">
        <v>75</v>
      </c>
      <c r="AY463" s="157" t="s">
        <v>206</v>
      </c>
    </row>
    <row r="464" spans="2:51" s="13" customFormat="1" ht="12">
      <c r="B464" s="156"/>
      <c r="D464" s="150" t="s">
        <v>216</v>
      </c>
      <c r="E464" s="157" t="s">
        <v>19</v>
      </c>
      <c r="F464" s="158" t="s">
        <v>2694</v>
      </c>
      <c r="H464" s="159">
        <v>18</v>
      </c>
      <c r="I464" s="160"/>
      <c r="L464" s="156"/>
      <c r="M464" s="161"/>
      <c r="T464" s="162"/>
      <c r="AT464" s="157" t="s">
        <v>216</v>
      </c>
      <c r="AU464" s="157" t="s">
        <v>84</v>
      </c>
      <c r="AV464" s="13" t="s">
        <v>84</v>
      </c>
      <c r="AW464" s="13" t="s">
        <v>37</v>
      </c>
      <c r="AX464" s="13" t="s">
        <v>75</v>
      </c>
      <c r="AY464" s="157" t="s">
        <v>206</v>
      </c>
    </row>
    <row r="465" spans="2:51" s="13" customFormat="1" ht="12">
      <c r="B465" s="156"/>
      <c r="D465" s="150" t="s">
        <v>216</v>
      </c>
      <c r="E465" s="157" t="s">
        <v>19</v>
      </c>
      <c r="F465" s="158" t="s">
        <v>2695</v>
      </c>
      <c r="H465" s="159">
        <v>5.56</v>
      </c>
      <c r="I465" s="160"/>
      <c r="L465" s="156"/>
      <c r="M465" s="161"/>
      <c r="T465" s="162"/>
      <c r="AT465" s="157" t="s">
        <v>216</v>
      </c>
      <c r="AU465" s="157" t="s">
        <v>84</v>
      </c>
      <c r="AV465" s="13" t="s">
        <v>84</v>
      </c>
      <c r="AW465" s="13" t="s">
        <v>37</v>
      </c>
      <c r="AX465" s="13" t="s">
        <v>75</v>
      </c>
      <c r="AY465" s="157" t="s">
        <v>206</v>
      </c>
    </row>
    <row r="466" spans="2:51" s="13" customFormat="1" ht="12">
      <c r="B466" s="156"/>
      <c r="D466" s="150" t="s">
        <v>216</v>
      </c>
      <c r="E466" s="157" t="s">
        <v>19</v>
      </c>
      <c r="F466" s="158" t="s">
        <v>2696</v>
      </c>
      <c r="H466" s="159">
        <v>17.96</v>
      </c>
      <c r="I466" s="160"/>
      <c r="L466" s="156"/>
      <c r="M466" s="161"/>
      <c r="T466" s="162"/>
      <c r="AT466" s="157" t="s">
        <v>216</v>
      </c>
      <c r="AU466" s="157" t="s">
        <v>84</v>
      </c>
      <c r="AV466" s="13" t="s">
        <v>84</v>
      </c>
      <c r="AW466" s="13" t="s">
        <v>37</v>
      </c>
      <c r="AX466" s="13" t="s">
        <v>75</v>
      </c>
      <c r="AY466" s="157" t="s">
        <v>206</v>
      </c>
    </row>
    <row r="467" spans="2:51" s="13" customFormat="1" ht="12">
      <c r="B467" s="156"/>
      <c r="D467" s="150" t="s">
        <v>216</v>
      </c>
      <c r="E467" s="157" t="s">
        <v>19</v>
      </c>
      <c r="F467" s="158" t="s">
        <v>2697</v>
      </c>
      <c r="H467" s="159">
        <v>10.91</v>
      </c>
      <c r="I467" s="160"/>
      <c r="L467" s="156"/>
      <c r="M467" s="161"/>
      <c r="T467" s="162"/>
      <c r="AT467" s="157" t="s">
        <v>216</v>
      </c>
      <c r="AU467" s="157" t="s">
        <v>84</v>
      </c>
      <c r="AV467" s="13" t="s">
        <v>84</v>
      </c>
      <c r="AW467" s="13" t="s">
        <v>37</v>
      </c>
      <c r="AX467" s="13" t="s">
        <v>75</v>
      </c>
      <c r="AY467" s="157" t="s">
        <v>206</v>
      </c>
    </row>
    <row r="468" spans="2:51" s="14" customFormat="1" ht="12">
      <c r="B468" s="163"/>
      <c r="D468" s="150" t="s">
        <v>216</v>
      </c>
      <c r="E468" s="164" t="s">
        <v>19</v>
      </c>
      <c r="F468" s="165" t="s">
        <v>224</v>
      </c>
      <c r="H468" s="166">
        <v>310.466</v>
      </c>
      <c r="I468" s="167"/>
      <c r="L468" s="163"/>
      <c r="M468" s="168"/>
      <c r="T468" s="169"/>
      <c r="AT468" s="164" t="s">
        <v>216</v>
      </c>
      <c r="AU468" s="164" t="s">
        <v>84</v>
      </c>
      <c r="AV468" s="14" t="s">
        <v>153</v>
      </c>
      <c r="AW468" s="14" t="s">
        <v>37</v>
      </c>
      <c r="AX468" s="14" t="s">
        <v>82</v>
      </c>
      <c r="AY468" s="164" t="s">
        <v>206</v>
      </c>
    </row>
    <row r="469" spans="2:65" s="1" customFormat="1" ht="33" customHeight="1">
      <c r="B469" s="33"/>
      <c r="C469" s="132" t="s">
        <v>1048</v>
      </c>
      <c r="D469" s="132" t="s">
        <v>208</v>
      </c>
      <c r="E469" s="133" t="s">
        <v>538</v>
      </c>
      <c r="F469" s="134" t="s">
        <v>539</v>
      </c>
      <c r="G469" s="135" t="s">
        <v>238</v>
      </c>
      <c r="H469" s="136">
        <v>14.4</v>
      </c>
      <c r="I469" s="137"/>
      <c r="J469" s="138">
        <f>ROUND(I469*H469,2)</f>
        <v>0</v>
      </c>
      <c r="K469" s="134" t="s">
        <v>212</v>
      </c>
      <c r="L469" s="33"/>
      <c r="M469" s="139" t="s">
        <v>19</v>
      </c>
      <c r="N469" s="140" t="s">
        <v>46</v>
      </c>
      <c r="P469" s="141">
        <f>O469*H469</f>
        <v>0</v>
      </c>
      <c r="Q469" s="141">
        <v>0</v>
      </c>
      <c r="R469" s="141">
        <f>Q469*H469</f>
        <v>0</v>
      </c>
      <c r="S469" s="141">
        <v>0.00121</v>
      </c>
      <c r="T469" s="142">
        <f>S469*H469</f>
        <v>0.017424</v>
      </c>
      <c r="AR469" s="143" t="s">
        <v>338</v>
      </c>
      <c r="AT469" s="143" t="s">
        <v>208</v>
      </c>
      <c r="AU469" s="143" t="s">
        <v>84</v>
      </c>
      <c r="AY469" s="18" t="s">
        <v>206</v>
      </c>
      <c r="BE469" s="144">
        <f>IF(N469="základní",J469,0)</f>
        <v>0</v>
      </c>
      <c r="BF469" s="144">
        <f>IF(N469="snížená",J469,0)</f>
        <v>0</v>
      </c>
      <c r="BG469" s="144">
        <f>IF(N469="zákl. přenesená",J469,0)</f>
        <v>0</v>
      </c>
      <c r="BH469" s="144">
        <f>IF(N469="sníž. přenesená",J469,0)</f>
        <v>0</v>
      </c>
      <c r="BI469" s="144">
        <f>IF(N469="nulová",J469,0)</f>
        <v>0</v>
      </c>
      <c r="BJ469" s="18" t="s">
        <v>82</v>
      </c>
      <c r="BK469" s="144">
        <f>ROUND(I469*H469,2)</f>
        <v>0</v>
      </c>
      <c r="BL469" s="18" t="s">
        <v>338</v>
      </c>
      <c r="BM469" s="143" t="s">
        <v>2720</v>
      </c>
    </row>
    <row r="470" spans="2:47" s="1" customFormat="1" ht="12">
      <c r="B470" s="33"/>
      <c r="D470" s="145" t="s">
        <v>214</v>
      </c>
      <c r="F470" s="146" t="s">
        <v>541</v>
      </c>
      <c r="I470" s="147"/>
      <c r="L470" s="33"/>
      <c r="M470" s="148"/>
      <c r="T470" s="52"/>
      <c r="AT470" s="18" t="s">
        <v>214</v>
      </c>
      <c r="AU470" s="18" t="s">
        <v>84</v>
      </c>
    </row>
    <row r="471" spans="2:51" s="12" customFormat="1" ht="12">
      <c r="B471" s="149"/>
      <c r="D471" s="150" t="s">
        <v>216</v>
      </c>
      <c r="E471" s="151" t="s">
        <v>19</v>
      </c>
      <c r="F471" s="152" t="s">
        <v>241</v>
      </c>
      <c r="H471" s="151" t="s">
        <v>19</v>
      </c>
      <c r="I471" s="153"/>
      <c r="L471" s="149"/>
      <c r="M471" s="154"/>
      <c r="T471" s="155"/>
      <c r="AT471" s="151" t="s">
        <v>216</v>
      </c>
      <c r="AU471" s="151" t="s">
        <v>84</v>
      </c>
      <c r="AV471" s="12" t="s">
        <v>82</v>
      </c>
      <c r="AW471" s="12" t="s">
        <v>37</v>
      </c>
      <c r="AX471" s="12" t="s">
        <v>75</v>
      </c>
      <c r="AY471" s="151" t="s">
        <v>206</v>
      </c>
    </row>
    <row r="472" spans="2:51" s="13" customFormat="1" ht="12">
      <c r="B472" s="156"/>
      <c r="D472" s="150" t="s">
        <v>216</v>
      </c>
      <c r="E472" s="157" t="s">
        <v>19</v>
      </c>
      <c r="F472" s="158" t="s">
        <v>2721</v>
      </c>
      <c r="H472" s="159">
        <v>14.4</v>
      </c>
      <c r="I472" s="160"/>
      <c r="L472" s="156"/>
      <c r="M472" s="161"/>
      <c r="T472" s="162"/>
      <c r="AT472" s="157" t="s">
        <v>216</v>
      </c>
      <c r="AU472" s="157" t="s">
        <v>84</v>
      </c>
      <c r="AV472" s="13" t="s">
        <v>84</v>
      </c>
      <c r="AW472" s="13" t="s">
        <v>37</v>
      </c>
      <c r="AX472" s="13" t="s">
        <v>82</v>
      </c>
      <c r="AY472" s="157" t="s">
        <v>206</v>
      </c>
    </row>
    <row r="473" spans="2:63" s="11" customFormat="1" ht="22.9" customHeight="1">
      <c r="B473" s="120"/>
      <c r="D473" s="121" t="s">
        <v>74</v>
      </c>
      <c r="E473" s="130" t="s">
        <v>546</v>
      </c>
      <c r="F473" s="130" t="s">
        <v>547</v>
      </c>
      <c r="I473" s="123"/>
      <c r="J473" s="131">
        <f>BK473</f>
        <v>0</v>
      </c>
      <c r="L473" s="120"/>
      <c r="M473" s="125"/>
      <c r="P473" s="126">
        <f>SUM(P474:P483)</f>
        <v>0</v>
      </c>
      <c r="R473" s="126">
        <f>SUM(R474:R483)</f>
        <v>0</v>
      </c>
      <c r="T473" s="127">
        <f>SUM(T474:T483)</f>
        <v>1.0619999999999998</v>
      </c>
      <c r="AR473" s="121" t="s">
        <v>84</v>
      </c>
      <c r="AT473" s="128" t="s">
        <v>74</v>
      </c>
      <c r="AU473" s="128" t="s">
        <v>82</v>
      </c>
      <c r="AY473" s="121" t="s">
        <v>206</v>
      </c>
      <c r="BK473" s="129">
        <f>SUM(BK474:BK483)</f>
        <v>0</v>
      </c>
    </row>
    <row r="474" spans="2:65" s="1" customFormat="1" ht="49.15" customHeight="1">
      <c r="B474" s="33"/>
      <c r="C474" s="132" t="s">
        <v>1053</v>
      </c>
      <c r="D474" s="132" t="s">
        <v>208</v>
      </c>
      <c r="E474" s="133" t="s">
        <v>549</v>
      </c>
      <c r="F474" s="134" t="s">
        <v>550</v>
      </c>
      <c r="G474" s="135" t="s">
        <v>298</v>
      </c>
      <c r="H474" s="136">
        <v>8</v>
      </c>
      <c r="I474" s="137"/>
      <c r="J474" s="138">
        <f>ROUND(I474*H474,2)</f>
        <v>0</v>
      </c>
      <c r="K474" s="134" t="s">
        <v>212</v>
      </c>
      <c r="L474" s="33"/>
      <c r="M474" s="139" t="s">
        <v>19</v>
      </c>
      <c r="N474" s="140" t="s">
        <v>46</v>
      </c>
      <c r="P474" s="141">
        <f>O474*H474</f>
        <v>0</v>
      </c>
      <c r="Q474" s="141">
        <v>0</v>
      </c>
      <c r="R474" s="141">
        <f>Q474*H474</f>
        <v>0</v>
      </c>
      <c r="S474" s="141">
        <v>0.024</v>
      </c>
      <c r="T474" s="142">
        <f>S474*H474</f>
        <v>0.192</v>
      </c>
      <c r="AR474" s="143" t="s">
        <v>338</v>
      </c>
      <c r="AT474" s="143" t="s">
        <v>208</v>
      </c>
      <c r="AU474" s="143" t="s">
        <v>84</v>
      </c>
      <c r="AY474" s="18" t="s">
        <v>206</v>
      </c>
      <c r="BE474" s="144">
        <f>IF(N474="základní",J474,0)</f>
        <v>0</v>
      </c>
      <c r="BF474" s="144">
        <f>IF(N474="snížená",J474,0)</f>
        <v>0</v>
      </c>
      <c r="BG474" s="144">
        <f>IF(N474="zákl. přenesená",J474,0)</f>
        <v>0</v>
      </c>
      <c r="BH474" s="144">
        <f>IF(N474="sníž. přenesená",J474,0)</f>
        <v>0</v>
      </c>
      <c r="BI474" s="144">
        <f>IF(N474="nulová",J474,0)</f>
        <v>0</v>
      </c>
      <c r="BJ474" s="18" t="s">
        <v>82</v>
      </c>
      <c r="BK474" s="144">
        <f>ROUND(I474*H474,2)</f>
        <v>0</v>
      </c>
      <c r="BL474" s="18" t="s">
        <v>338</v>
      </c>
      <c r="BM474" s="143" t="s">
        <v>551</v>
      </c>
    </row>
    <row r="475" spans="2:47" s="1" customFormat="1" ht="12">
      <c r="B475" s="33"/>
      <c r="D475" s="145" t="s">
        <v>214</v>
      </c>
      <c r="F475" s="146" t="s">
        <v>552</v>
      </c>
      <c r="I475" s="147"/>
      <c r="L475" s="33"/>
      <c r="M475" s="148"/>
      <c r="T475" s="52"/>
      <c r="AT475" s="18" t="s">
        <v>214</v>
      </c>
      <c r="AU475" s="18" t="s">
        <v>84</v>
      </c>
    </row>
    <row r="476" spans="2:51" s="12" customFormat="1" ht="12">
      <c r="B476" s="149"/>
      <c r="D476" s="150" t="s">
        <v>216</v>
      </c>
      <c r="E476" s="151" t="s">
        <v>19</v>
      </c>
      <c r="F476" s="152" t="s">
        <v>241</v>
      </c>
      <c r="H476" s="151" t="s">
        <v>19</v>
      </c>
      <c r="I476" s="153"/>
      <c r="L476" s="149"/>
      <c r="M476" s="154"/>
      <c r="T476" s="155"/>
      <c r="AT476" s="151" t="s">
        <v>216</v>
      </c>
      <c r="AU476" s="151" t="s">
        <v>84</v>
      </c>
      <c r="AV476" s="12" t="s">
        <v>82</v>
      </c>
      <c r="AW476" s="12" t="s">
        <v>37</v>
      </c>
      <c r="AX476" s="12" t="s">
        <v>75</v>
      </c>
      <c r="AY476" s="151" t="s">
        <v>206</v>
      </c>
    </row>
    <row r="477" spans="2:51" s="13" customFormat="1" ht="12">
      <c r="B477" s="156"/>
      <c r="D477" s="150" t="s">
        <v>216</v>
      </c>
      <c r="E477" s="157" t="s">
        <v>19</v>
      </c>
      <c r="F477" s="158" t="s">
        <v>2722</v>
      </c>
      <c r="H477" s="159">
        <v>8</v>
      </c>
      <c r="I477" s="160"/>
      <c r="L477" s="156"/>
      <c r="M477" s="161"/>
      <c r="T477" s="162"/>
      <c r="AT477" s="157" t="s">
        <v>216</v>
      </c>
      <c r="AU477" s="157" t="s">
        <v>84</v>
      </c>
      <c r="AV477" s="13" t="s">
        <v>84</v>
      </c>
      <c r="AW477" s="13" t="s">
        <v>37</v>
      </c>
      <c r="AX477" s="13" t="s">
        <v>75</v>
      </c>
      <c r="AY477" s="157" t="s">
        <v>206</v>
      </c>
    </row>
    <row r="478" spans="2:51" s="14" customFormat="1" ht="12">
      <c r="B478" s="163"/>
      <c r="D478" s="150" t="s">
        <v>216</v>
      </c>
      <c r="E478" s="164" t="s">
        <v>19</v>
      </c>
      <c r="F478" s="165" t="s">
        <v>224</v>
      </c>
      <c r="H478" s="166">
        <v>8</v>
      </c>
      <c r="I478" s="167"/>
      <c r="L478" s="163"/>
      <c r="M478" s="168"/>
      <c r="T478" s="169"/>
      <c r="AT478" s="164" t="s">
        <v>216</v>
      </c>
      <c r="AU478" s="164" t="s">
        <v>84</v>
      </c>
      <c r="AV478" s="14" t="s">
        <v>153</v>
      </c>
      <c r="AW478" s="14" t="s">
        <v>37</v>
      </c>
      <c r="AX478" s="14" t="s">
        <v>82</v>
      </c>
      <c r="AY478" s="164" t="s">
        <v>206</v>
      </c>
    </row>
    <row r="479" spans="2:65" s="1" customFormat="1" ht="37.9" customHeight="1">
      <c r="B479" s="33"/>
      <c r="C479" s="132" t="s">
        <v>1058</v>
      </c>
      <c r="D479" s="132" t="s">
        <v>208</v>
      </c>
      <c r="E479" s="133" t="s">
        <v>561</v>
      </c>
      <c r="F479" s="134" t="s">
        <v>562</v>
      </c>
      <c r="G479" s="135" t="s">
        <v>298</v>
      </c>
      <c r="H479" s="136">
        <v>5</v>
      </c>
      <c r="I479" s="137"/>
      <c r="J479" s="138">
        <f>ROUND(I479*H479,2)</f>
        <v>0</v>
      </c>
      <c r="K479" s="134" t="s">
        <v>212</v>
      </c>
      <c r="L479" s="33"/>
      <c r="M479" s="139" t="s">
        <v>19</v>
      </c>
      <c r="N479" s="140" t="s">
        <v>46</v>
      </c>
      <c r="P479" s="141">
        <f>O479*H479</f>
        <v>0</v>
      </c>
      <c r="Q479" s="141">
        <v>0</v>
      </c>
      <c r="R479" s="141">
        <f>Q479*H479</f>
        <v>0</v>
      </c>
      <c r="S479" s="141">
        <v>0.174</v>
      </c>
      <c r="T479" s="142">
        <f>S479*H479</f>
        <v>0.8699999999999999</v>
      </c>
      <c r="AR479" s="143" t="s">
        <v>338</v>
      </c>
      <c r="AT479" s="143" t="s">
        <v>208</v>
      </c>
      <c r="AU479" s="143" t="s">
        <v>84</v>
      </c>
      <c r="AY479" s="18" t="s">
        <v>206</v>
      </c>
      <c r="BE479" s="144">
        <f>IF(N479="základní",J479,0)</f>
        <v>0</v>
      </c>
      <c r="BF479" s="144">
        <f>IF(N479="snížená",J479,0)</f>
        <v>0</v>
      </c>
      <c r="BG479" s="144">
        <f>IF(N479="zákl. přenesená",J479,0)</f>
        <v>0</v>
      </c>
      <c r="BH479" s="144">
        <f>IF(N479="sníž. přenesená",J479,0)</f>
        <v>0</v>
      </c>
      <c r="BI479" s="144">
        <f>IF(N479="nulová",J479,0)</f>
        <v>0</v>
      </c>
      <c r="BJ479" s="18" t="s">
        <v>82</v>
      </c>
      <c r="BK479" s="144">
        <f>ROUND(I479*H479,2)</f>
        <v>0</v>
      </c>
      <c r="BL479" s="18" t="s">
        <v>338</v>
      </c>
      <c r="BM479" s="143" t="s">
        <v>563</v>
      </c>
    </row>
    <row r="480" spans="2:47" s="1" customFormat="1" ht="12">
      <c r="B480" s="33"/>
      <c r="D480" s="145" t="s">
        <v>214</v>
      </c>
      <c r="F480" s="146" t="s">
        <v>564</v>
      </c>
      <c r="I480" s="147"/>
      <c r="L480" s="33"/>
      <c r="M480" s="148"/>
      <c r="T480" s="52"/>
      <c r="AT480" s="18" t="s">
        <v>214</v>
      </c>
      <c r="AU480" s="18" t="s">
        <v>84</v>
      </c>
    </row>
    <row r="481" spans="2:51" s="12" customFormat="1" ht="12">
      <c r="B481" s="149"/>
      <c r="D481" s="150" t="s">
        <v>216</v>
      </c>
      <c r="E481" s="151" t="s">
        <v>19</v>
      </c>
      <c r="F481" s="152" t="s">
        <v>241</v>
      </c>
      <c r="H481" s="151" t="s">
        <v>19</v>
      </c>
      <c r="I481" s="153"/>
      <c r="L481" s="149"/>
      <c r="M481" s="154"/>
      <c r="T481" s="155"/>
      <c r="AT481" s="151" t="s">
        <v>216</v>
      </c>
      <c r="AU481" s="151" t="s">
        <v>84</v>
      </c>
      <c r="AV481" s="12" t="s">
        <v>82</v>
      </c>
      <c r="AW481" s="12" t="s">
        <v>37</v>
      </c>
      <c r="AX481" s="12" t="s">
        <v>75</v>
      </c>
      <c r="AY481" s="151" t="s">
        <v>206</v>
      </c>
    </row>
    <row r="482" spans="2:51" s="13" customFormat="1" ht="12">
      <c r="B482" s="156"/>
      <c r="D482" s="150" t="s">
        <v>216</v>
      </c>
      <c r="E482" s="157" t="s">
        <v>19</v>
      </c>
      <c r="F482" s="158" t="s">
        <v>2723</v>
      </c>
      <c r="H482" s="159">
        <v>5</v>
      </c>
      <c r="I482" s="160"/>
      <c r="L482" s="156"/>
      <c r="M482" s="161"/>
      <c r="T482" s="162"/>
      <c r="AT482" s="157" t="s">
        <v>216</v>
      </c>
      <c r="AU482" s="157" t="s">
        <v>84</v>
      </c>
      <c r="AV482" s="13" t="s">
        <v>84</v>
      </c>
      <c r="AW482" s="13" t="s">
        <v>37</v>
      </c>
      <c r="AX482" s="13" t="s">
        <v>75</v>
      </c>
      <c r="AY482" s="157" t="s">
        <v>206</v>
      </c>
    </row>
    <row r="483" spans="2:51" s="14" customFormat="1" ht="12">
      <c r="B483" s="163"/>
      <c r="D483" s="150" t="s">
        <v>216</v>
      </c>
      <c r="E483" s="164" t="s">
        <v>19</v>
      </c>
      <c r="F483" s="165" t="s">
        <v>224</v>
      </c>
      <c r="H483" s="166">
        <v>5</v>
      </c>
      <c r="I483" s="167"/>
      <c r="L483" s="163"/>
      <c r="M483" s="168"/>
      <c r="T483" s="169"/>
      <c r="AT483" s="164" t="s">
        <v>216</v>
      </c>
      <c r="AU483" s="164" t="s">
        <v>84</v>
      </c>
      <c r="AV483" s="14" t="s">
        <v>153</v>
      </c>
      <c r="AW483" s="14" t="s">
        <v>37</v>
      </c>
      <c r="AX483" s="14" t="s">
        <v>82</v>
      </c>
      <c r="AY483" s="164" t="s">
        <v>206</v>
      </c>
    </row>
    <row r="484" spans="2:63" s="11" customFormat="1" ht="22.9" customHeight="1">
      <c r="B484" s="120"/>
      <c r="D484" s="121" t="s">
        <v>74</v>
      </c>
      <c r="E484" s="130" t="s">
        <v>1029</v>
      </c>
      <c r="F484" s="130" t="s">
        <v>1030</v>
      </c>
      <c r="I484" s="123"/>
      <c r="J484" s="131">
        <f>BK484</f>
        <v>0</v>
      </c>
      <c r="L484" s="120"/>
      <c r="M484" s="125"/>
      <c r="P484" s="126">
        <f>SUM(P485:P500)</f>
        <v>0</v>
      </c>
      <c r="R484" s="126">
        <f>SUM(R485:R500)</f>
        <v>0</v>
      </c>
      <c r="T484" s="127">
        <f>SUM(T485:T500)</f>
        <v>0.17912</v>
      </c>
      <c r="AR484" s="121" t="s">
        <v>84</v>
      </c>
      <c r="AT484" s="128" t="s">
        <v>74</v>
      </c>
      <c r="AU484" s="128" t="s">
        <v>82</v>
      </c>
      <c r="AY484" s="121" t="s">
        <v>206</v>
      </c>
      <c r="BK484" s="129">
        <f>SUM(BK485:BK500)</f>
        <v>0</v>
      </c>
    </row>
    <row r="485" spans="2:65" s="1" customFormat="1" ht="24.2" customHeight="1">
      <c r="B485" s="33"/>
      <c r="C485" s="132" t="s">
        <v>1063</v>
      </c>
      <c r="D485" s="132" t="s">
        <v>208</v>
      </c>
      <c r="E485" s="133" t="s">
        <v>2724</v>
      </c>
      <c r="F485" s="134" t="s">
        <v>2725</v>
      </c>
      <c r="G485" s="135" t="s">
        <v>298</v>
      </c>
      <c r="H485" s="136">
        <v>31</v>
      </c>
      <c r="I485" s="137"/>
      <c r="J485" s="138">
        <f>ROUND(I485*H485,2)</f>
        <v>0</v>
      </c>
      <c r="K485" s="134" t="s">
        <v>19</v>
      </c>
      <c r="L485" s="33"/>
      <c r="M485" s="139" t="s">
        <v>19</v>
      </c>
      <c r="N485" s="140" t="s">
        <v>46</v>
      </c>
      <c r="P485" s="141">
        <f>O485*H485</f>
        <v>0</v>
      </c>
      <c r="Q485" s="141">
        <v>0</v>
      </c>
      <c r="R485" s="141">
        <f>Q485*H485</f>
        <v>0</v>
      </c>
      <c r="S485" s="141">
        <v>0</v>
      </c>
      <c r="T485" s="142">
        <f>S485*H485</f>
        <v>0</v>
      </c>
      <c r="AR485" s="143" t="s">
        <v>338</v>
      </c>
      <c r="AT485" s="143" t="s">
        <v>208</v>
      </c>
      <c r="AU485" s="143" t="s">
        <v>84</v>
      </c>
      <c r="AY485" s="18" t="s">
        <v>206</v>
      </c>
      <c r="BE485" s="144">
        <f>IF(N485="základní",J485,0)</f>
        <v>0</v>
      </c>
      <c r="BF485" s="144">
        <f>IF(N485="snížená",J485,0)</f>
        <v>0</v>
      </c>
      <c r="BG485" s="144">
        <f>IF(N485="zákl. přenesená",J485,0)</f>
        <v>0</v>
      </c>
      <c r="BH485" s="144">
        <f>IF(N485="sníž. přenesená",J485,0)</f>
        <v>0</v>
      </c>
      <c r="BI485" s="144">
        <f>IF(N485="nulová",J485,0)</f>
        <v>0</v>
      </c>
      <c r="BJ485" s="18" t="s">
        <v>82</v>
      </c>
      <c r="BK485" s="144">
        <f>ROUND(I485*H485,2)</f>
        <v>0</v>
      </c>
      <c r="BL485" s="18" t="s">
        <v>338</v>
      </c>
      <c r="BM485" s="143" t="s">
        <v>2726</v>
      </c>
    </row>
    <row r="486" spans="2:51" s="12" customFormat="1" ht="12">
      <c r="B486" s="149"/>
      <c r="D486" s="150" t="s">
        <v>216</v>
      </c>
      <c r="E486" s="151" t="s">
        <v>19</v>
      </c>
      <c r="F486" s="152" t="s">
        <v>241</v>
      </c>
      <c r="H486" s="151" t="s">
        <v>19</v>
      </c>
      <c r="I486" s="153"/>
      <c r="L486" s="149"/>
      <c r="M486" s="154"/>
      <c r="T486" s="155"/>
      <c r="AT486" s="151" t="s">
        <v>216</v>
      </c>
      <c r="AU486" s="151" t="s">
        <v>84</v>
      </c>
      <c r="AV486" s="12" t="s">
        <v>82</v>
      </c>
      <c r="AW486" s="12" t="s">
        <v>37</v>
      </c>
      <c r="AX486" s="12" t="s">
        <v>75</v>
      </c>
      <c r="AY486" s="151" t="s">
        <v>206</v>
      </c>
    </row>
    <row r="487" spans="2:51" s="13" customFormat="1" ht="12">
      <c r="B487" s="156"/>
      <c r="D487" s="150" t="s">
        <v>216</v>
      </c>
      <c r="E487" s="157" t="s">
        <v>19</v>
      </c>
      <c r="F487" s="158" t="s">
        <v>2727</v>
      </c>
      <c r="H487" s="159">
        <v>1</v>
      </c>
      <c r="I487" s="160"/>
      <c r="L487" s="156"/>
      <c r="M487" s="161"/>
      <c r="T487" s="162"/>
      <c r="AT487" s="157" t="s">
        <v>216</v>
      </c>
      <c r="AU487" s="157" t="s">
        <v>84</v>
      </c>
      <c r="AV487" s="13" t="s">
        <v>84</v>
      </c>
      <c r="AW487" s="13" t="s">
        <v>37</v>
      </c>
      <c r="AX487" s="13" t="s">
        <v>75</v>
      </c>
      <c r="AY487" s="157" t="s">
        <v>206</v>
      </c>
    </row>
    <row r="488" spans="2:51" s="13" customFormat="1" ht="12">
      <c r="B488" s="156"/>
      <c r="D488" s="150" t="s">
        <v>216</v>
      </c>
      <c r="E488" s="157" t="s">
        <v>19</v>
      </c>
      <c r="F488" s="158" t="s">
        <v>2728</v>
      </c>
      <c r="H488" s="159">
        <v>30</v>
      </c>
      <c r="I488" s="160"/>
      <c r="L488" s="156"/>
      <c r="M488" s="161"/>
      <c r="T488" s="162"/>
      <c r="AT488" s="157" t="s">
        <v>216</v>
      </c>
      <c r="AU488" s="157" t="s">
        <v>84</v>
      </c>
      <c r="AV488" s="13" t="s">
        <v>84</v>
      </c>
      <c r="AW488" s="13" t="s">
        <v>37</v>
      </c>
      <c r="AX488" s="13" t="s">
        <v>75</v>
      </c>
      <c r="AY488" s="157" t="s">
        <v>206</v>
      </c>
    </row>
    <row r="489" spans="2:51" s="14" customFormat="1" ht="12">
      <c r="B489" s="163"/>
      <c r="D489" s="150" t="s">
        <v>216</v>
      </c>
      <c r="E489" s="164" t="s">
        <v>19</v>
      </c>
      <c r="F489" s="165" t="s">
        <v>224</v>
      </c>
      <c r="H489" s="166">
        <v>31</v>
      </c>
      <c r="I489" s="167"/>
      <c r="L489" s="163"/>
      <c r="M489" s="168"/>
      <c r="T489" s="169"/>
      <c r="AT489" s="164" t="s">
        <v>216</v>
      </c>
      <c r="AU489" s="164" t="s">
        <v>84</v>
      </c>
      <c r="AV489" s="14" t="s">
        <v>153</v>
      </c>
      <c r="AW489" s="14" t="s">
        <v>37</v>
      </c>
      <c r="AX489" s="14" t="s">
        <v>82</v>
      </c>
      <c r="AY489" s="164" t="s">
        <v>206</v>
      </c>
    </row>
    <row r="490" spans="2:65" s="1" customFormat="1" ht="24.2" customHeight="1">
      <c r="B490" s="33"/>
      <c r="C490" s="132" t="s">
        <v>1068</v>
      </c>
      <c r="D490" s="132" t="s">
        <v>208</v>
      </c>
      <c r="E490" s="133" t="s">
        <v>2729</v>
      </c>
      <c r="F490" s="134" t="s">
        <v>2730</v>
      </c>
      <c r="G490" s="135" t="s">
        <v>298</v>
      </c>
      <c r="H490" s="136">
        <v>2</v>
      </c>
      <c r="I490" s="137"/>
      <c r="J490" s="138">
        <f>ROUND(I490*H490,2)</f>
        <v>0</v>
      </c>
      <c r="K490" s="134" t="s">
        <v>212</v>
      </c>
      <c r="L490" s="33"/>
      <c r="M490" s="139" t="s">
        <v>19</v>
      </c>
      <c r="N490" s="140" t="s">
        <v>46</v>
      </c>
      <c r="P490" s="141">
        <f>O490*H490</f>
        <v>0</v>
      </c>
      <c r="Q490" s="141">
        <v>0</v>
      </c>
      <c r="R490" s="141">
        <f>Q490*H490</f>
        <v>0</v>
      </c>
      <c r="S490" s="141">
        <v>0.013</v>
      </c>
      <c r="T490" s="142">
        <f>S490*H490</f>
        <v>0.026</v>
      </c>
      <c r="AR490" s="143" t="s">
        <v>338</v>
      </c>
      <c r="AT490" s="143" t="s">
        <v>208</v>
      </c>
      <c r="AU490" s="143" t="s">
        <v>84</v>
      </c>
      <c r="AY490" s="18" t="s">
        <v>206</v>
      </c>
      <c r="BE490" s="144">
        <f>IF(N490="základní",J490,0)</f>
        <v>0</v>
      </c>
      <c r="BF490" s="144">
        <f>IF(N490="snížená",J490,0)</f>
        <v>0</v>
      </c>
      <c r="BG490" s="144">
        <f>IF(N490="zákl. přenesená",J490,0)</f>
        <v>0</v>
      </c>
      <c r="BH490" s="144">
        <f>IF(N490="sníž. přenesená",J490,0)</f>
        <v>0</v>
      </c>
      <c r="BI490" s="144">
        <f>IF(N490="nulová",J490,0)</f>
        <v>0</v>
      </c>
      <c r="BJ490" s="18" t="s">
        <v>82</v>
      </c>
      <c r="BK490" s="144">
        <f>ROUND(I490*H490,2)</f>
        <v>0</v>
      </c>
      <c r="BL490" s="18" t="s">
        <v>338</v>
      </c>
      <c r="BM490" s="143" t="s">
        <v>2731</v>
      </c>
    </row>
    <row r="491" spans="2:47" s="1" customFormat="1" ht="12">
      <c r="B491" s="33"/>
      <c r="D491" s="145" t="s">
        <v>214</v>
      </c>
      <c r="F491" s="146" t="s">
        <v>2732</v>
      </c>
      <c r="I491" s="147"/>
      <c r="L491" s="33"/>
      <c r="M491" s="148"/>
      <c r="T491" s="52"/>
      <c r="AT491" s="18" t="s">
        <v>214</v>
      </c>
      <c r="AU491" s="18" t="s">
        <v>84</v>
      </c>
    </row>
    <row r="492" spans="2:51" s="12" customFormat="1" ht="12">
      <c r="B492" s="149"/>
      <c r="D492" s="150" t="s">
        <v>216</v>
      </c>
      <c r="E492" s="151" t="s">
        <v>19</v>
      </c>
      <c r="F492" s="152" t="s">
        <v>241</v>
      </c>
      <c r="H492" s="151" t="s">
        <v>19</v>
      </c>
      <c r="I492" s="153"/>
      <c r="L492" s="149"/>
      <c r="M492" s="154"/>
      <c r="T492" s="155"/>
      <c r="AT492" s="151" t="s">
        <v>216</v>
      </c>
      <c r="AU492" s="151" t="s">
        <v>84</v>
      </c>
      <c r="AV492" s="12" t="s">
        <v>82</v>
      </c>
      <c r="AW492" s="12" t="s">
        <v>37</v>
      </c>
      <c r="AX492" s="12" t="s">
        <v>75</v>
      </c>
      <c r="AY492" s="151" t="s">
        <v>206</v>
      </c>
    </row>
    <row r="493" spans="2:51" s="13" customFormat="1" ht="12">
      <c r="B493" s="156"/>
      <c r="D493" s="150" t="s">
        <v>216</v>
      </c>
      <c r="E493" s="157" t="s">
        <v>19</v>
      </c>
      <c r="F493" s="158" t="s">
        <v>2733</v>
      </c>
      <c r="H493" s="159">
        <v>1</v>
      </c>
      <c r="I493" s="160"/>
      <c r="L493" s="156"/>
      <c r="M493" s="161"/>
      <c r="T493" s="162"/>
      <c r="AT493" s="157" t="s">
        <v>216</v>
      </c>
      <c r="AU493" s="157" t="s">
        <v>84</v>
      </c>
      <c r="AV493" s="13" t="s">
        <v>84</v>
      </c>
      <c r="AW493" s="13" t="s">
        <v>37</v>
      </c>
      <c r="AX493" s="13" t="s">
        <v>75</v>
      </c>
      <c r="AY493" s="157" t="s">
        <v>206</v>
      </c>
    </row>
    <row r="494" spans="2:51" s="13" customFormat="1" ht="12">
      <c r="B494" s="156"/>
      <c r="D494" s="150" t="s">
        <v>216</v>
      </c>
      <c r="E494" s="157" t="s">
        <v>19</v>
      </c>
      <c r="F494" s="158" t="s">
        <v>2734</v>
      </c>
      <c r="H494" s="159">
        <v>1</v>
      </c>
      <c r="I494" s="160"/>
      <c r="L494" s="156"/>
      <c r="M494" s="161"/>
      <c r="T494" s="162"/>
      <c r="AT494" s="157" t="s">
        <v>216</v>
      </c>
      <c r="AU494" s="157" t="s">
        <v>84</v>
      </c>
      <c r="AV494" s="13" t="s">
        <v>84</v>
      </c>
      <c r="AW494" s="13" t="s">
        <v>37</v>
      </c>
      <c r="AX494" s="13" t="s">
        <v>75</v>
      </c>
      <c r="AY494" s="157" t="s">
        <v>206</v>
      </c>
    </row>
    <row r="495" spans="2:51" s="14" customFormat="1" ht="12">
      <c r="B495" s="163"/>
      <c r="D495" s="150" t="s">
        <v>216</v>
      </c>
      <c r="E495" s="164" t="s">
        <v>19</v>
      </c>
      <c r="F495" s="165" t="s">
        <v>224</v>
      </c>
      <c r="H495" s="166">
        <v>2</v>
      </c>
      <c r="I495" s="167"/>
      <c r="L495" s="163"/>
      <c r="M495" s="168"/>
      <c r="T495" s="169"/>
      <c r="AT495" s="164" t="s">
        <v>216</v>
      </c>
      <c r="AU495" s="164" t="s">
        <v>84</v>
      </c>
      <c r="AV495" s="14" t="s">
        <v>153</v>
      </c>
      <c r="AW495" s="14" t="s">
        <v>37</v>
      </c>
      <c r="AX495" s="14" t="s">
        <v>82</v>
      </c>
      <c r="AY495" s="164" t="s">
        <v>206</v>
      </c>
    </row>
    <row r="496" spans="2:65" s="1" customFormat="1" ht="16.5" customHeight="1">
      <c r="B496" s="33"/>
      <c r="C496" s="132" t="s">
        <v>1073</v>
      </c>
      <c r="D496" s="132" t="s">
        <v>208</v>
      </c>
      <c r="E496" s="133" t="s">
        <v>2735</v>
      </c>
      <c r="F496" s="134" t="s">
        <v>2736</v>
      </c>
      <c r="G496" s="135" t="s">
        <v>238</v>
      </c>
      <c r="H496" s="136">
        <v>7.656</v>
      </c>
      <c r="I496" s="137"/>
      <c r="J496" s="138">
        <f>ROUND(I496*H496,2)</f>
        <v>0</v>
      </c>
      <c r="K496" s="134" t="s">
        <v>212</v>
      </c>
      <c r="L496" s="33"/>
      <c r="M496" s="139" t="s">
        <v>19</v>
      </c>
      <c r="N496" s="140" t="s">
        <v>46</v>
      </c>
      <c r="P496" s="141">
        <f>O496*H496</f>
        <v>0</v>
      </c>
      <c r="Q496" s="141">
        <v>0</v>
      </c>
      <c r="R496" s="141">
        <f>Q496*H496</f>
        <v>0</v>
      </c>
      <c r="S496" s="141">
        <v>0.02</v>
      </c>
      <c r="T496" s="142">
        <f>S496*H496</f>
        <v>0.15312</v>
      </c>
      <c r="AR496" s="143" t="s">
        <v>338</v>
      </c>
      <c r="AT496" s="143" t="s">
        <v>208</v>
      </c>
      <c r="AU496" s="143" t="s">
        <v>84</v>
      </c>
      <c r="AY496" s="18" t="s">
        <v>206</v>
      </c>
      <c r="BE496" s="144">
        <f>IF(N496="základní",J496,0)</f>
        <v>0</v>
      </c>
      <c r="BF496" s="144">
        <f>IF(N496="snížená",J496,0)</f>
        <v>0</v>
      </c>
      <c r="BG496" s="144">
        <f>IF(N496="zákl. přenesená",J496,0)</f>
        <v>0</v>
      </c>
      <c r="BH496" s="144">
        <f>IF(N496="sníž. přenesená",J496,0)</f>
        <v>0</v>
      </c>
      <c r="BI496" s="144">
        <f>IF(N496="nulová",J496,0)</f>
        <v>0</v>
      </c>
      <c r="BJ496" s="18" t="s">
        <v>82</v>
      </c>
      <c r="BK496" s="144">
        <f>ROUND(I496*H496,2)</f>
        <v>0</v>
      </c>
      <c r="BL496" s="18" t="s">
        <v>338</v>
      </c>
      <c r="BM496" s="143" t="s">
        <v>2737</v>
      </c>
    </row>
    <row r="497" spans="2:47" s="1" customFormat="1" ht="12">
      <c r="B497" s="33"/>
      <c r="D497" s="145" t="s">
        <v>214</v>
      </c>
      <c r="F497" s="146" t="s">
        <v>2738</v>
      </c>
      <c r="I497" s="147"/>
      <c r="L497" s="33"/>
      <c r="M497" s="148"/>
      <c r="T497" s="52"/>
      <c r="AT497" s="18" t="s">
        <v>214</v>
      </c>
      <c r="AU497" s="18" t="s">
        <v>84</v>
      </c>
    </row>
    <row r="498" spans="2:51" s="12" customFormat="1" ht="12">
      <c r="B498" s="149"/>
      <c r="D498" s="150" t="s">
        <v>216</v>
      </c>
      <c r="E498" s="151" t="s">
        <v>19</v>
      </c>
      <c r="F498" s="152" t="s">
        <v>241</v>
      </c>
      <c r="H498" s="151" t="s">
        <v>19</v>
      </c>
      <c r="I498" s="153"/>
      <c r="L498" s="149"/>
      <c r="M498" s="154"/>
      <c r="T498" s="155"/>
      <c r="AT498" s="151" t="s">
        <v>216</v>
      </c>
      <c r="AU498" s="151" t="s">
        <v>84</v>
      </c>
      <c r="AV498" s="12" t="s">
        <v>82</v>
      </c>
      <c r="AW498" s="12" t="s">
        <v>37</v>
      </c>
      <c r="AX498" s="12" t="s">
        <v>75</v>
      </c>
      <c r="AY498" s="151" t="s">
        <v>206</v>
      </c>
    </row>
    <row r="499" spans="2:51" s="13" customFormat="1" ht="12">
      <c r="B499" s="156"/>
      <c r="D499" s="150" t="s">
        <v>216</v>
      </c>
      <c r="E499" s="157" t="s">
        <v>19</v>
      </c>
      <c r="F499" s="158" t="s">
        <v>2739</v>
      </c>
      <c r="H499" s="159">
        <v>7.656</v>
      </c>
      <c r="I499" s="160"/>
      <c r="L499" s="156"/>
      <c r="M499" s="161"/>
      <c r="T499" s="162"/>
      <c r="AT499" s="157" t="s">
        <v>216</v>
      </c>
      <c r="AU499" s="157" t="s">
        <v>84</v>
      </c>
      <c r="AV499" s="13" t="s">
        <v>84</v>
      </c>
      <c r="AW499" s="13" t="s">
        <v>37</v>
      </c>
      <c r="AX499" s="13" t="s">
        <v>75</v>
      </c>
      <c r="AY499" s="157" t="s">
        <v>206</v>
      </c>
    </row>
    <row r="500" spans="2:51" s="14" customFormat="1" ht="12">
      <c r="B500" s="163"/>
      <c r="D500" s="150" t="s">
        <v>216</v>
      </c>
      <c r="E500" s="164" t="s">
        <v>19</v>
      </c>
      <c r="F500" s="165" t="s">
        <v>224</v>
      </c>
      <c r="H500" s="166">
        <v>7.656</v>
      </c>
      <c r="I500" s="167"/>
      <c r="L500" s="163"/>
      <c r="M500" s="168"/>
      <c r="T500" s="169"/>
      <c r="AT500" s="164" t="s">
        <v>216</v>
      </c>
      <c r="AU500" s="164" t="s">
        <v>84</v>
      </c>
      <c r="AV500" s="14" t="s">
        <v>153</v>
      </c>
      <c r="AW500" s="14" t="s">
        <v>37</v>
      </c>
      <c r="AX500" s="14" t="s">
        <v>82</v>
      </c>
      <c r="AY500" s="164" t="s">
        <v>206</v>
      </c>
    </row>
    <row r="501" spans="2:63" s="11" customFormat="1" ht="22.9" customHeight="1">
      <c r="B501" s="120"/>
      <c r="D501" s="121" t="s">
        <v>74</v>
      </c>
      <c r="E501" s="130" t="s">
        <v>568</v>
      </c>
      <c r="F501" s="130" t="s">
        <v>569</v>
      </c>
      <c r="I501" s="123"/>
      <c r="J501" s="131">
        <f>BK501</f>
        <v>0</v>
      </c>
      <c r="L501" s="120"/>
      <c r="M501" s="125"/>
      <c r="P501" s="126">
        <f>SUM(P502:P514)</f>
        <v>0</v>
      </c>
      <c r="R501" s="126">
        <f>SUM(R502:R514)</f>
        <v>0</v>
      </c>
      <c r="T501" s="127">
        <f>SUM(T502:T514)</f>
        <v>4.22188</v>
      </c>
      <c r="AR501" s="121" t="s">
        <v>84</v>
      </c>
      <c r="AT501" s="128" t="s">
        <v>74</v>
      </c>
      <c r="AU501" s="128" t="s">
        <v>82</v>
      </c>
      <c r="AY501" s="121" t="s">
        <v>206</v>
      </c>
      <c r="BK501" s="129">
        <f>SUM(BK502:BK514)</f>
        <v>0</v>
      </c>
    </row>
    <row r="502" spans="2:65" s="1" customFormat="1" ht="16.5" customHeight="1">
      <c r="B502" s="33"/>
      <c r="C502" s="132" t="s">
        <v>1078</v>
      </c>
      <c r="D502" s="132" t="s">
        <v>208</v>
      </c>
      <c r="E502" s="133" t="s">
        <v>580</v>
      </c>
      <c r="F502" s="134" t="s">
        <v>581</v>
      </c>
      <c r="G502" s="135" t="s">
        <v>238</v>
      </c>
      <c r="H502" s="136">
        <v>119.6</v>
      </c>
      <c r="I502" s="137"/>
      <c r="J502" s="138">
        <f>ROUND(I502*H502,2)</f>
        <v>0</v>
      </c>
      <c r="K502" s="134" t="s">
        <v>212</v>
      </c>
      <c r="L502" s="33"/>
      <c r="M502" s="139" t="s">
        <v>19</v>
      </c>
      <c r="N502" s="140" t="s">
        <v>46</v>
      </c>
      <c r="P502" s="141">
        <f>O502*H502</f>
        <v>0</v>
      </c>
      <c r="Q502" s="141">
        <v>0</v>
      </c>
      <c r="R502" s="141">
        <f>Q502*H502</f>
        <v>0</v>
      </c>
      <c r="S502" s="141">
        <v>0.0353</v>
      </c>
      <c r="T502" s="142">
        <f>S502*H502</f>
        <v>4.22188</v>
      </c>
      <c r="AR502" s="143" t="s">
        <v>338</v>
      </c>
      <c r="AT502" s="143" t="s">
        <v>208</v>
      </c>
      <c r="AU502" s="143" t="s">
        <v>84</v>
      </c>
      <c r="AY502" s="18" t="s">
        <v>206</v>
      </c>
      <c r="BE502" s="144">
        <f>IF(N502="základní",J502,0)</f>
        <v>0</v>
      </c>
      <c r="BF502" s="144">
        <f>IF(N502="snížená",J502,0)</f>
        <v>0</v>
      </c>
      <c r="BG502" s="144">
        <f>IF(N502="zákl. přenesená",J502,0)</f>
        <v>0</v>
      </c>
      <c r="BH502" s="144">
        <f>IF(N502="sníž. přenesená",J502,0)</f>
        <v>0</v>
      </c>
      <c r="BI502" s="144">
        <f>IF(N502="nulová",J502,0)</f>
        <v>0</v>
      </c>
      <c r="BJ502" s="18" t="s">
        <v>82</v>
      </c>
      <c r="BK502" s="144">
        <f>ROUND(I502*H502,2)</f>
        <v>0</v>
      </c>
      <c r="BL502" s="18" t="s">
        <v>338</v>
      </c>
      <c r="BM502" s="143" t="s">
        <v>582</v>
      </c>
    </row>
    <row r="503" spans="2:47" s="1" customFormat="1" ht="12">
      <c r="B503" s="33"/>
      <c r="D503" s="145" t="s">
        <v>214</v>
      </c>
      <c r="F503" s="146" t="s">
        <v>583</v>
      </c>
      <c r="I503" s="147"/>
      <c r="L503" s="33"/>
      <c r="M503" s="148"/>
      <c r="T503" s="52"/>
      <c r="AT503" s="18" t="s">
        <v>214</v>
      </c>
      <c r="AU503" s="18" t="s">
        <v>84</v>
      </c>
    </row>
    <row r="504" spans="2:51" s="12" customFormat="1" ht="12">
      <c r="B504" s="149"/>
      <c r="D504" s="150" t="s">
        <v>216</v>
      </c>
      <c r="E504" s="151" t="s">
        <v>19</v>
      </c>
      <c r="F504" s="152" t="s">
        <v>241</v>
      </c>
      <c r="H504" s="151" t="s">
        <v>19</v>
      </c>
      <c r="I504" s="153"/>
      <c r="L504" s="149"/>
      <c r="M504" s="154"/>
      <c r="T504" s="155"/>
      <c r="AT504" s="151" t="s">
        <v>216</v>
      </c>
      <c r="AU504" s="151" t="s">
        <v>84</v>
      </c>
      <c r="AV504" s="12" t="s">
        <v>82</v>
      </c>
      <c r="AW504" s="12" t="s">
        <v>37</v>
      </c>
      <c r="AX504" s="12" t="s">
        <v>75</v>
      </c>
      <c r="AY504" s="151" t="s">
        <v>206</v>
      </c>
    </row>
    <row r="505" spans="2:51" s="13" customFormat="1" ht="12">
      <c r="B505" s="156"/>
      <c r="D505" s="150" t="s">
        <v>216</v>
      </c>
      <c r="E505" s="157" t="s">
        <v>19</v>
      </c>
      <c r="F505" s="158" t="s">
        <v>2740</v>
      </c>
      <c r="H505" s="159">
        <v>3.61</v>
      </c>
      <c r="I505" s="160"/>
      <c r="L505" s="156"/>
      <c r="M505" s="161"/>
      <c r="T505" s="162"/>
      <c r="AT505" s="157" t="s">
        <v>216</v>
      </c>
      <c r="AU505" s="157" t="s">
        <v>84</v>
      </c>
      <c r="AV505" s="13" t="s">
        <v>84</v>
      </c>
      <c r="AW505" s="13" t="s">
        <v>37</v>
      </c>
      <c r="AX505" s="13" t="s">
        <v>75</v>
      </c>
      <c r="AY505" s="157" t="s">
        <v>206</v>
      </c>
    </row>
    <row r="506" spans="2:51" s="13" customFormat="1" ht="12">
      <c r="B506" s="156"/>
      <c r="D506" s="150" t="s">
        <v>216</v>
      </c>
      <c r="E506" s="157" t="s">
        <v>19</v>
      </c>
      <c r="F506" s="158" t="s">
        <v>2741</v>
      </c>
      <c r="H506" s="159">
        <v>2.02</v>
      </c>
      <c r="I506" s="160"/>
      <c r="L506" s="156"/>
      <c r="M506" s="161"/>
      <c r="T506" s="162"/>
      <c r="AT506" s="157" t="s">
        <v>216</v>
      </c>
      <c r="AU506" s="157" t="s">
        <v>84</v>
      </c>
      <c r="AV506" s="13" t="s">
        <v>84</v>
      </c>
      <c r="AW506" s="13" t="s">
        <v>37</v>
      </c>
      <c r="AX506" s="13" t="s">
        <v>75</v>
      </c>
      <c r="AY506" s="157" t="s">
        <v>206</v>
      </c>
    </row>
    <row r="507" spans="2:51" s="13" customFormat="1" ht="12">
      <c r="B507" s="156"/>
      <c r="D507" s="150" t="s">
        <v>216</v>
      </c>
      <c r="E507" s="157" t="s">
        <v>19</v>
      </c>
      <c r="F507" s="158" t="s">
        <v>2742</v>
      </c>
      <c r="H507" s="159">
        <v>1.4</v>
      </c>
      <c r="I507" s="160"/>
      <c r="L507" s="156"/>
      <c r="M507" s="161"/>
      <c r="T507" s="162"/>
      <c r="AT507" s="157" t="s">
        <v>216</v>
      </c>
      <c r="AU507" s="157" t="s">
        <v>84</v>
      </c>
      <c r="AV507" s="13" t="s">
        <v>84</v>
      </c>
      <c r="AW507" s="13" t="s">
        <v>37</v>
      </c>
      <c r="AX507" s="13" t="s">
        <v>75</v>
      </c>
      <c r="AY507" s="157" t="s">
        <v>206</v>
      </c>
    </row>
    <row r="508" spans="2:51" s="13" customFormat="1" ht="12">
      <c r="B508" s="156"/>
      <c r="D508" s="150" t="s">
        <v>216</v>
      </c>
      <c r="E508" s="157" t="s">
        <v>19</v>
      </c>
      <c r="F508" s="158" t="s">
        <v>2743</v>
      </c>
      <c r="H508" s="159">
        <v>18</v>
      </c>
      <c r="I508" s="160"/>
      <c r="L508" s="156"/>
      <c r="M508" s="161"/>
      <c r="T508" s="162"/>
      <c r="AT508" s="157" t="s">
        <v>216</v>
      </c>
      <c r="AU508" s="157" t="s">
        <v>84</v>
      </c>
      <c r="AV508" s="13" t="s">
        <v>84</v>
      </c>
      <c r="AW508" s="13" t="s">
        <v>37</v>
      </c>
      <c r="AX508" s="13" t="s">
        <v>75</v>
      </c>
      <c r="AY508" s="157" t="s">
        <v>206</v>
      </c>
    </row>
    <row r="509" spans="2:51" s="13" customFormat="1" ht="12">
      <c r="B509" s="156"/>
      <c r="D509" s="150" t="s">
        <v>216</v>
      </c>
      <c r="E509" s="157" t="s">
        <v>19</v>
      </c>
      <c r="F509" s="158" t="s">
        <v>2744</v>
      </c>
      <c r="H509" s="159">
        <v>5.56</v>
      </c>
      <c r="I509" s="160"/>
      <c r="L509" s="156"/>
      <c r="M509" s="161"/>
      <c r="T509" s="162"/>
      <c r="AT509" s="157" t="s">
        <v>216</v>
      </c>
      <c r="AU509" s="157" t="s">
        <v>84</v>
      </c>
      <c r="AV509" s="13" t="s">
        <v>84</v>
      </c>
      <c r="AW509" s="13" t="s">
        <v>37</v>
      </c>
      <c r="AX509" s="13" t="s">
        <v>75</v>
      </c>
      <c r="AY509" s="157" t="s">
        <v>206</v>
      </c>
    </row>
    <row r="510" spans="2:51" s="13" customFormat="1" ht="12">
      <c r="B510" s="156"/>
      <c r="D510" s="150" t="s">
        <v>216</v>
      </c>
      <c r="E510" s="157" t="s">
        <v>19</v>
      </c>
      <c r="F510" s="158" t="s">
        <v>2696</v>
      </c>
      <c r="H510" s="159">
        <v>17.96</v>
      </c>
      <c r="I510" s="160"/>
      <c r="L510" s="156"/>
      <c r="M510" s="161"/>
      <c r="T510" s="162"/>
      <c r="AT510" s="157" t="s">
        <v>216</v>
      </c>
      <c r="AU510" s="157" t="s">
        <v>84</v>
      </c>
      <c r="AV510" s="13" t="s">
        <v>84</v>
      </c>
      <c r="AW510" s="13" t="s">
        <v>37</v>
      </c>
      <c r="AX510" s="13" t="s">
        <v>75</v>
      </c>
      <c r="AY510" s="157" t="s">
        <v>206</v>
      </c>
    </row>
    <row r="511" spans="2:51" s="13" customFormat="1" ht="12">
      <c r="B511" s="156"/>
      <c r="D511" s="150" t="s">
        <v>216</v>
      </c>
      <c r="E511" s="157" t="s">
        <v>19</v>
      </c>
      <c r="F511" s="158" t="s">
        <v>2745</v>
      </c>
      <c r="H511" s="159">
        <v>10.91</v>
      </c>
      <c r="I511" s="160"/>
      <c r="L511" s="156"/>
      <c r="M511" s="161"/>
      <c r="T511" s="162"/>
      <c r="AT511" s="157" t="s">
        <v>216</v>
      </c>
      <c r="AU511" s="157" t="s">
        <v>84</v>
      </c>
      <c r="AV511" s="13" t="s">
        <v>84</v>
      </c>
      <c r="AW511" s="13" t="s">
        <v>37</v>
      </c>
      <c r="AX511" s="13" t="s">
        <v>75</v>
      </c>
      <c r="AY511" s="157" t="s">
        <v>206</v>
      </c>
    </row>
    <row r="512" spans="2:51" s="13" customFormat="1" ht="12">
      <c r="B512" s="156"/>
      <c r="D512" s="150" t="s">
        <v>216</v>
      </c>
      <c r="E512" s="157" t="s">
        <v>19</v>
      </c>
      <c r="F512" s="158" t="s">
        <v>2746</v>
      </c>
      <c r="H512" s="159">
        <v>12.6</v>
      </c>
      <c r="I512" s="160"/>
      <c r="L512" s="156"/>
      <c r="M512" s="161"/>
      <c r="T512" s="162"/>
      <c r="AT512" s="157" t="s">
        <v>216</v>
      </c>
      <c r="AU512" s="157" t="s">
        <v>84</v>
      </c>
      <c r="AV512" s="13" t="s">
        <v>84</v>
      </c>
      <c r="AW512" s="13" t="s">
        <v>37</v>
      </c>
      <c r="AX512" s="13" t="s">
        <v>75</v>
      </c>
      <c r="AY512" s="157" t="s">
        <v>206</v>
      </c>
    </row>
    <row r="513" spans="2:51" s="13" customFormat="1" ht="12">
      <c r="B513" s="156"/>
      <c r="D513" s="150" t="s">
        <v>216</v>
      </c>
      <c r="E513" s="157" t="s">
        <v>19</v>
      </c>
      <c r="F513" s="158" t="s">
        <v>2747</v>
      </c>
      <c r="H513" s="159">
        <v>47.54</v>
      </c>
      <c r="I513" s="160"/>
      <c r="L513" s="156"/>
      <c r="M513" s="161"/>
      <c r="T513" s="162"/>
      <c r="AT513" s="157" t="s">
        <v>216</v>
      </c>
      <c r="AU513" s="157" t="s">
        <v>84</v>
      </c>
      <c r="AV513" s="13" t="s">
        <v>84</v>
      </c>
      <c r="AW513" s="13" t="s">
        <v>37</v>
      </c>
      <c r="AX513" s="13" t="s">
        <v>75</v>
      </c>
      <c r="AY513" s="157" t="s">
        <v>206</v>
      </c>
    </row>
    <row r="514" spans="2:51" s="14" customFormat="1" ht="12">
      <c r="B514" s="163"/>
      <c r="D514" s="150" t="s">
        <v>216</v>
      </c>
      <c r="E514" s="164" t="s">
        <v>19</v>
      </c>
      <c r="F514" s="165" t="s">
        <v>224</v>
      </c>
      <c r="H514" s="166">
        <v>119.6</v>
      </c>
      <c r="I514" s="167"/>
      <c r="L514" s="163"/>
      <c r="M514" s="168"/>
      <c r="T514" s="169"/>
      <c r="AT514" s="164" t="s">
        <v>216</v>
      </c>
      <c r="AU514" s="164" t="s">
        <v>84</v>
      </c>
      <c r="AV514" s="14" t="s">
        <v>153</v>
      </c>
      <c r="AW514" s="14" t="s">
        <v>37</v>
      </c>
      <c r="AX514" s="14" t="s">
        <v>82</v>
      </c>
      <c r="AY514" s="164" t="s">
        <v>206</v>
      </c>
    </row>
    <row r="515" spans="2:63" s="11" customFormat="1" ht="22.9" customHeight="1">
      <c r="B515" s="120"/>
      <c r="D515" s="121" t="s">
        <v>74</v>
      </c>
      <c r="E515" s="130" t="s">
        <v>593</v>
      </c>
      <c r="F515" s="130" t="s">
        <v>594</v>
      </c>
      <c r="I515" s="123"/>
      <c r="J515" s="131">
        <f>BK515</f>
        <v>0</v>
      </c>
      <c r="L515" s="120"/>
      <c r="M515" s="125"/>
      <c r="P515" s="126">
        <f>SUM(P516:P540)</f>
        <v>0</v>
      </c>
      <c r="R515" s="126">
        <f>SUM(R516:R540)</f>
        <v>0</v>
      </c>
      <c r="T515" s="127">
        <f>SUM(T516:T540)</f>
        <v>0.9187569999999999</v>
      </c>
      <c r="AR515" s="121" t="s">
        <v>84</v>
      </c>
      <c r="AT515" s="128" t="s">
        <v>74</v>
      </c>
      <c r="AU515" s="128" t="s">
        <v>82</v>
      </c>
      <c r="AY515" s="121" t="s">
        <v>206</v>
      </c>
      <c r="BK515" s="129">
        <f>SUM(BK516:BK540)</f>
        <v>0</v>
      </c>
    </row>
    <row r="516" spans="2:65" s="1" customFormat="1" ht="24.2" customHeight="1">
      <c r="B516" s="33"/>
      <c r="C516" s="132" t="s">
        <v>1085</v>
      </c>
      <c r="D516" s="132" t="s">
        <v>208</v>
      </c>
      <c r="E516" s="133" t="s">
        <v>596</v>
      </c>
      <c r="F516" s="134" t="s">
        <v>597</v>
      </c>
      <c r="G516" s="135" t="s">
        <v>238</v>
      </c>
      <c r="H516" s="136">
        <v>342.4</v>
      </c>
      <c r="I516" s="137"/>
      <c r="J516" s="138">
        <f>ROUND(I516*H516,2)</f>
        <v>0</v>
      </c>
      <c r="K516" s="134" t="s">
        <v>212</v>
      </c>
      <c r="L516" s="33"/>
      <c r="M516" s="139" t="s">
        <v>19</v>
      </c>
      <c r="N516" s="140" t="s">
        <v>46</v>
      </c>
      <c r="P516" s="141">
        <f>O516*H516</f>
        <v>0</v>
      </c>
      <c r="Q516" s="141">
        <v>0</v>
      </c>
      <c r="R516" s="141">
        <f>Q516*H516</f>
        <v>0</v>
      </c>
      <c r="S516" s="141">
        <v>0.0025</v>
      </c>
      <c r="T516" s="142">
        <f>S516*H516</f>
        <v>0.856</v>
      </c>
      <c r="AR516" s="143" t="s">
        <v>338</v>
      </c>
      <c r="AT516" s="143" t="s">
        <v>208</v>
      </c>
      <c r="AU516" s="143" t="s">
        <v>84</v>
      </c>
      <c r="AY516" s="18" t="s">
        <v>206</v>
      </c>
      <c r="BE516" s="144">
        <f>IF(N516="základní",J516,0)</f>
        <v>0</v>
      </c>
      <c r="BF516" s="144">
        <f>IF(N516="snížená",J516,0)</f>
        <v>0</v>
      </c>
      <c r="BG516" s="144">
        <f>IF(N516="zákl. přenesená",J516,0)</f>
        <v>0</v>
      </c>
      <c r="BH516" s="144">
        <f>IF(N516="sníž. přenesená",J516,0)</f>
        <v>0</v>
      </c>
      <c r="BI516" s="144">
        <f>IF(N516="nulová",J516,0)</f>
        <v>0</v>
      </c>
      <c r="BJ516" s="18" t="s">
        <v>82</v>
      </c>
      <c r="BK516" s="144">
        <f>ROUND(I516*H516,2)</f>
        <v>0</v>
      </c>
      <c r="BL516" s="18" t="s">
        <v>338</v>
      </c>
      <c r="BM516" s="143" t="s">
        <v>598</v>
      </c>
    </row>
    <row r="517" spans="2:47" s="1" customFormat="1" ht="12">
      <c r="B517" s="33"/>
      <c r="D517" s="145" t="s">
        <v>214</v>
      </c>
      <c r="F517" s="146" t="s">
        <v>599</v>
      </c>
      <c r="I517" s="147"/>
      <c r="L517" s="33"/>
      <c r="M517" s="148"/>
      <c r="T517" s="52"/>
      <c r="AT517" s="18" t="s">
        <v>214</v>
      </c>
      <c r="AU517" s="18" t="s">
        <v>84</v>
      </c>
    </row>
    <row r="518" spans="2:51" s="12" customFormat="1" ht="12">
      <c r="B518" s="149"/>
      <c r="D518" s="150" t="s">
        <v>216</v>
      </c>
      <c r="E518" s="151" t="s">
        <v>19</v>
      </c>
      <c r="F518" s="152" t="s">
        <v>241</v>
      </c>
      <c r="H518" s="151" t="s">
        <v>19</v>
      </c>
      <c r="I518" s="153"/>
      <c r="L518" s="149"/>
      <c r="M518" s="154"/>
      <c r="T518" s="155"/>
      <c r="AT518" s="151" t="s">
        <v>216</v>
      </c>
      <c r="AU518" s="151" t="s">
        <v>84</v>
      </c>
      <c r="AV518" s="12" t="s">
        <v>82</v>
      </c>
      <c r="AW518" s="12" t="s">
        <v>37</v>
      </c>
      <c r="AX518" s="12" t="s">
        <v>75</v>
      </c>
      <c r="AY518" s="151" t="s">
        <v>206</v>
      </c>
    </row>
    <row r="519" spans="2:51" s="13" customFormat="1" ht="12">
      <c r="B519" s="156"/>
      <c r="D519" s="150" t="s">
        <v>216</v>
      </c>
      <c r="E519" s="157" t="s">
        <v>19</v>
      </c>
      <c r="F519" s="158" t="s">
        <v>2748</v>
      </c>
      <c r="H519" s="159">
        <v>36.18</v>
      </c>
      <c r="I519" s="160"/>
      <c r="L519" s="156"/>
      <c r="M519" s="161"/>
      <c r="T519" s="162"/>
      <c r="AT519" s="157" t="s">
        <v>216</v>
      </c>
      <c r="AU519" s="157" t="s">
        <v>84</v>
      </c>
      <c r="AV519" s="13" t="s">
        <v>84</v>
      </c>
      <c r="AW519" s="13" t="s">
        <v>37</v>
      </c>
      <c r="AX519" s="13" t="s">
        <v>75</v>
      </c>
      <c r="AY519" s="157" t="s">
        <v>206</v>
      </c>
    </row>
    <row r="520" spans="2:51" s="13" customFormat="1" ht="12">
      <c r="B520" s="156"/>
      <c r="D520" s="150" t="s">
        <v>216</v>
      </c>
      <c r="E520" s="157" t="s">
        <v>19</v>
      </c>
      <c r="F520" s="158" t="s">
        <v>2749</v>
      </c>
      <c r="H520" s="159">
        <v>14.8</v>
      </c>
      <c r="I520" s="160"/>
      <c r="L520" s="156"/>
      <c r="M520" s="161"/>
      <c r="T520" s="162"/>
      <c r="AT520" s="157" t="s">
        <v>216</v>
      </c>
      <c r="AU520" s="157" t="s">
        <v>84</v>
      </c>
      <c r="AV520" s="13" t="s">
        <v>84</v>
      </c>
      <c r="AW520" s="13" t="s">
        <v>37</v>
      </c>
      <c r="AX520" s="13" t="s">
        <v>75</v>
      </c>
      <c r="AY520" s="157" t="s">
        <v>206</v>
      </c>
    </row>
    <row r="521" spans="2:51" s="13" customFormat="1" ht="12">
      <c r="B521" s="156"/>
      <c r="D521" s="150" t="s">
        <v>216</v>
      </c>
      <c r="E521" s="157" t="s">
        <v>19</v>
      </c>
      <c r="F521" s="158" t="s">
        <v>2750</v>
      </c>
      <c r="H521" s="159">
        <v>7.08</v>
      </c>
      <c r="I521" s="160"/>
      <c r="L521" s="156"/>
      <c r="M521" s="161"/>
      <c r="T521" s="162"/>
      <c r="AT521" s="157" t="s">
        <v>216</v>
      </c>
      <c r="AU521" s="157" t="s">
        <v>84</v>
      </c>
      <c r="AV521" s="13" t="s">
        <v>84</v>
      </c>
      <c r="AW521" s="13" t="s">
        <v>37</v>
      </c>
      <c r="AX521" s="13" t="s">
        <v>75</v>
      </c>
      <c r="AY521" s="157" t="s">
        <v>206</v>
      </c>
    </row>
    <row r="522" spans="2:51" s="13" customFormat="1" ht="12">
      <c r="B522" s="156"/>
      <c r="D522" s="150" t="s">
        <v>216</v>
      </c>
      <c r="E522" s="157" t="s">
        <v>19</v>
      </c>
      <c r="F522" s="158" t="s">
        <v>2751</v>
      </c>
      <c r="H522" s="159">
        <v>7.29</v>
      </c>
      <c r="I522" s="160"/>
      <c r="L522" s="156"/>
      <c r="M522" s="161"/>
      <c r="T522" s="162"/>
      <c r="AT522" s="157" t="s">
        <v>216</v>
      </c>
      <c r="AU522" s="157" t="s">
        <v>84</v>
      </c>
      <c r="AV522" s="13" t="s">
        <v>84</v>
      </c>
      <c r="AW522" s="13" t="s">
        <v>37</v>
      </c>
      <c r="AX522" s="13" t="s">
        <v>75</v>
      </c>
      <c r="AY522" s="157" t="s">
        <v>206</v>
      </c>
    </row>
    <row r="523" spans="2:51" s="13" customFormat="1" ht="12">
      <c r="B523" s="156"/>
      <c r="D523" s="150" t="s">
        <v>216</v>
      </c>
      <c r="E523" s="157" t="s">
        <v>19</v>
      </c>
      <c r="F523" s="158" t="s">
        <v>2752</v>
      </c>
      <c r="H523" s="159">
        <v>66.36</v>
      </c>
      <c r="I523" s="160"/>
      <c r="L523" s="156"/>
      <c r="M523" s="161"/>
      <c r="T523" s="162"/>
      <c r="AT523" s="157" t="s">
        <v>216</v>
      </c>
      <c r="AU523" s="157" t="s">
        <v>84</v>
      </c>
      <c r="AV523" s="13" t="s">
        <v>84</v>
      </c>
      <c r="AW523" s="13" t="s">
        <v>37</v>
      </c>
      <c r="AX523" s="13" t="s">
        <v>75</v>
      </c>
      <c r="AY523" s="157" t="s">
        <v>206</v>
      </c>
    </row>
    <row r="524" spans="2:51" s="13" customFormat="1" ht="12">
      <c r="B524" s="156"/>
      <c r="D524" s="150" t="s">
        <v>216</v>
      </c>
      <c r="E524" s="157" t="s">
        <v>19</v>
      </c>
      <c r="F524" s="158" t="s">
        <v>2717</v>
      </c>
      <c r="H524" s="159">
        <v>146.19</v>
      </c>
      <c r="I524" s="160"/>
      <c r="L524" s="156"/>
      <c r="M524" s="161"/>
      <c r="T524" s="162"/>
      <c r="AT524" s="157" t="s">
        <v>216</v>
      </c>
      <c r="AU524" s="157" t="s">
        <v>84</v>
      </c>
      <c r="AV524" s="13" t="s">
        <v>84</v>
      </c>
      <c r="AW524" s="13" t="s">
        <v>37</v>
      </c>
      <c r="AX524" s="13" t="s">
        <v>75</v>
      </c>
      <c r="AY524" s="157" t="s">
        <v>206</v>
      </c>
    </row>
    <row r="525" spans="2:51" s="13" customFormat="1" ht="12">
      <c r="B525" s="156"/>
      <c r="D525" s="150" t="s">
        <v>216</v>
      </c>
      <c r="E525" s="157" t="s">
        <v>19</v>
      </c>
      <c r="F525" s="158" t="s">
        <v>2718</v>
      </c>
      <c r="H525" s="159">
        <v>35.81</v>
      </c>
      <c r="I525" s="160"/>
      <c r="L525" s="156"/>
      <c r="M525" s="161"/>
      <c r="T525" s="162"/>
      <c r="AT525" s="157" t="s">
        <v>216</v>
      </c>
      <c r="AU525" s="157" t="s">
        <v>84</v>
      </c>
      <c r="AV525" s="13" t="s">
        <v>84</v>
      </c>
      <c r="AW525" s="13" t="s">
        <v>37</v>
      </c>
      <c r="AX525" s="13" t="s">
        <v>75</v>
      </c>
      <c r="AY525" s="157" t="s">
        <v>206</v>
      </c>
    </row>
    <row r="526" spans="2:51" s="13" customFormat="1" ht="12">
      <c r="B526" s="156"/>
      <c r="D526" s="150" t="s">
        <v>216</v>
      </c>
      <c r="E526" s="157" t="s">
        <v>19</v>
      </c>
      <c r="F526" s="158" t="s">
        <v>2753</v>
      </c>
      <c r="H526" s="159">
        <v>25.08</v>
      </c>
      <c r="I526" s="160"/>
      <c r="L526" s="156"/>
      <c r="M526" s="161"/>
      <c r="T526" s="162"/>
      <c r="AT526" s="157" t="s">
        <v>216</v>
      </c>
      <c r="AU526" s="157" t="s">
        <v>84</v>
      </c>
      <c r="AV526" s="13" t="s">
        <v>84</v>
      </c>
      <c r="AW526" s="13" t="s">
        <v>37</v>
      </c>
      <c r="AX526" s="13" t="s">
        <v>75</v>
      </c>
      <c r="AY526" s="157" t="s">
        <v>206</v>
      </c>
    </row>
    <row r="527" spans="2:51" s="13" customFormat="1" ht="12">
      <c r="B527" s="156"/>
      <c r="D527" s="150" t="s">
        <v>216</v>
      </c>
      <c r="E527" s="157" t="s">
        <v>19</v>
      </c>
      <c r="F527" s="158" t="s">
        <v>2754</v>
      </c>
      <c r="H527" s="159">
        <v>3.61</v>
      </c>
      <c r="I527" s="160"/>
      <c r="L527" s="156"/>
      <c r="M527" s="161"/>
      <c r="T527" s="162"/>
      <c r="AT527" s="157" t="s">
        <v>216</v>
      </c>
      <c r="AU527" s="157" t="s">
        <v>84</v>
      </c>
      <c r="AV527" s="13" t="s">
        <v>84</v>
      </c>
      <c r="AW527" s="13" t="s">
        <v>37</v>
      </c>
      <c r="AX527" s="13" t="s">
        <v>75</v>
      </c>
      <c r="AY527" s="157" t="s">
        <v>206</v>
      </c>
    </row>
    <row r="528" spans="2:51" s="14" customFormat="1" ht="12">
      <c r="B528" s="163"/>
      <c r="D528" s="150" t="s">
        <v>216</v>
      </c>
      <c r="E528" s="164" t="s">
        <v>19</v>
      </c>
      <c r="F528" s="165" t="s">
        <v>224</v>
      </c>
      <c r="H528" s="166">
        <v>342.4</v>
      </c>
      <c r="I528" s="167"/>
      <c r="L528" s="163"/>
      <c r="M528" s="168"/>
      <c r="T528" s="169"/>
      <c r="AT528" s="164" t="s">
        <v>216</v>
      </c>
      <c r="AU528" s="164" t="s">
        <v>84</v>
      </c>
      <c r="AV528" s="14" t="s">
        <v>153</v>
      </c>
      <c r="AW528" s="14" t="s">
        <v>37</v>
      </c>
      <c r="AX528" s="14" t="s">
        <v>82</v>
      </c>
      <c r="AY528" s="164" t="s">
        <v>206</v>
      </c>
    </row>
    <row r="529" spans="2:65" s="1" customFormat="1" ht="21.75" customHeight="1">
      <c r="B529" s="33"/>
      <c r="C529" s="132" t="s">
        <v>1090</v>
      </c>
      <c r="D529" s="132" t="s">
        <v>208</v>
      </c>
      <c r="E529" s="133" t="s">
        <v>602</v>
      </c>
      <c r="F529" s="134" t="s">
        <v>603</v>
      </c>
      <c r="G529" s="135" t="s">
        <v>229</v>
      </c>
      <c r="H529" s="136">
        <v>209.19</v>
      </c>
      <c r="I529" s="137"/>
      <c r="J529" s="138">
        <f>ROUND(I529*H529,2)</f>
        <v>0</v>
      </c>
      <c r="K529" s="134" t="s">
        <v>212</v>
      </c>
      <c r="L529" s="33"/>
      <c r="M529" s="139" t="s">
        <v>19</v>
      </c>
      <c r="N529" s="140" t="s">
        <v>46</v>
      </c>
      <c r="P529" s="141">
        <f>O529*H529</f>
        <v>0</v>
      </c>
      <c r="Q529" s="141">
        <v>0</v>
      </c>
      <c r="R529" s="141">
        <f>Q529*H529</f>
        <v>0</v>
      </c>
      <c r="S529" s="141">
        <v>0.0003</v>
      </c>
      <c r="T529" s="142">
        <f>S529*H529</f>
        <v>0.062757</v>
      </c>
      <c r="AR529" s="143" t="s">
        <v>338</v>
      </c>
      <c r="AT529" s="143" t="s">
        <v>208</v>
      </c>
      <c r="AU529" s="143" t="s">
        <v>84</v>
      </c>
      <c r="AY529" s="18" t="s">
        <v>206</v>
      </c>
      <c r="BE529" s="144">
        <f>IF(N529="základní",J529,0)</f>
        <v>0</v>
      </c>
      <c r="BF529" s="144">
        <f>IF(N529="snížená",J529,0)</f>
        <v>0</v>
      </c>
      <c r="BG529" s="144">
        <f>IF(N529="zákl. přenesená",J529,0)</f>
        <v>0</v>
      </c>
      <c r="BH529" s="144">
        <f>IF(N529="sníž. přenesená",J529,0)</f>
        <v>0</v>
      </c>
      <c r="BI529" s="144">
        <f>IF(N529="nulová",J529,0)</f>
        <v>0</v>
      </c>
      <c r="BJ529" s="18" t="s">
        <v>82</v>
      </c>
      <c r="BK529" s="144">
        <f>ROUND(I529*H529,2)</f>
        <v>0</v>
      </c>
      <c r="BL529" s="18" t="s">
        <v>338</v>
      </c>
      <c r="BM529" s="143" t="s">
        <v>604</v>
      </c>
    </row>
    <row r="530" spans="2:47" s="1" customFormat="1" ht="12">
      <c r="B530" s="33"/>
      <c r="D530" s="145" t="s">
        <v>214</v>
      </c>
      <c r="F530" s="146" t="s">
        <v>605</v>
      </c>
      <c r="I530" s="147"/>
      <c r="L530" s="33"/>
      <c r="M530" s="148"/>
      <c r="T530" s="52"/>
      <c r="AT530" s="18" t="s">
        <v>214</v>
      </c>
      <c r="AU530" s="18" t="s">
        <v>84</v>
      </c>
    </row>
    <row r="531" spans="2:51" s="12" customFormat="1" ht="12">
      <c r="B531" s="149"/>
      <c r="D531" s="150" t="s">
        <v>216</v>
      </c>
      <c r="E531" s="151" t="s">
        <v>19</v>
      </c>
      <c r="F531" s="152" t="s">
        <v>241</v>
      </c>
      <c r="H531" s="151" t="s">
        <v>19</v>
      </c>
      <c r="I531" s="153"/>
      <c r="L531" s="149"/>
      <c r="M531" s="154"/>
      <c r="T531" s="155"/>
      <c r="AT531" s="151" t="s">
        <v>216</v>
      </c>
      <c r="AU531" s="151" t="s">
        <v>84</v>
      </c>
      <c r="AV531" s="12" t="s">
        <v>82</v>
      </c>
      <c r="AW531" s="12" t="s">
        <v>37</v>
      </c>
      <c r="AX531" s="12" t="s">
        <v>75</v>
      </c>
      <c r="AY531" s="151" t="s">
        <v>206</v>
      </c>
    </row>
    <row r="532" spans="2:51" s="13" customFormat="1" ht="12">
      <c r="B532" s="156"/>
      <c r="D532" s="150" t="s">
        <v>216</v>
      </c>
      <c r="E532" s="157" t="s">
        <v>19</v>
      </c>
      <c r="F532" s="158" t="s">
        <v>2755</v>
      </c>
      <c r="H532" s="159">
        <v>32.85</v>
      </c>
      <c r="I532" s="160"/>
      <c r="L532" s="156"/>
      <c r="M532" s="161"/>
      <c r="T532" s="162"/>
      <c r="AT532" s="157" t="s">
        <v>216</v>
      </c>
      <c r="AU532" s="157" t="s">
        <v>84</v>
      </c>
      <c r="AV532" s="13" t="s">
        <v>84</v>
      </c>
      <c r="AW532" s="13" t="s">
        <v>37</v>
      </c>
      <c r="AX532" s="13" t="s">
        <v>75</v>
      </c>
      <c r="AY532" s="157" t="s">
        <v>206</v>
      </c>
    </row>
    <row r="533" spans="2:51" s="13" customFormat="1" ht="12">
      <c r="B533" s="156"/>
      <c r="D533" s="150" t="s">
        <v>216</v>
      </c>
      <c r="E533" s="157" t="s">
        <v>19</v>
      </c>
      <c r="F533" s="158" t="s">
        <v>2756</v>
      </c>
      <c r="H533" s="159">
        <v>10.76</v>
      </c>
      <c r="I533" s="160"/>
      <c r="L533" s="156"/>
      <c r="M533" s="161"/>
      <c r="T533" s="162"/>
      <c r="AT533" s="157" t="s">
        <v>216</v>
      </c>
      <c r="AU533" s="157" t="s">
        <v>84</v>
      </c>
      <c r="AV533" s="13" t="s">
        <v>84</v>
      </c>
      <c r="AW533" s="13" t="s">
        <v>37</v>
      </c>
      <c r="AX533" s="13" t="s">
        <v>75</v>
      </c>
      <c r="AY533" s="157" t="s">
        <v>206</v>
      </c>
    </row>
    <row r="534" spans="2:51" s="13" customFormat="1" ht="12">
      <c r="B534" s="156"/>
      <c r="D534" s="150" t="s">
        <v>216</v>
      </c>
      <c r="E534" s="157" t="s">
        <v>19</v>
      </c>
      <c r="F534" s="158" t="s">
        <v>2757</v>
      </c>
      <c r="H534" s="159">
        <v>11.76</v>
      </c>
      <c r="I534" s="160"/>
      <c r="L534" s="156"/>
      <c r="M534" s="161"/>
      <c r="T534" s="162"/>
      <c r="AT534" s="157" t="s">
        <v>216</v>
      </c>
      <c r="AU534" s="157" t="s">
        <v>84</v>
      </c>
      <c r="AV534" s="13" t="s">
        <v>84</v>
      </c>
      <c r="AW534" s="13" t="s">
        <v>37</v>
      </c>
      <c r="AX534" s="13" t="s">
        <v>75</v>
      </c>
      <c r="AY534" s="157" t="s">
        <v>206</v>
      </c>
    </row>
    <row r="535" spans="2:51" s="13" customFormat="1" ht="12">
      <c r="B535" s="156"/>
      <c r="D535" s="150" t="s">
        <v>216</v>
      </c>
      <c r="E535" s="157" t="s">
        <v>19</v>
      </c>
      <c r="F535" s="158" t="s">
        <v>2758</v>
      </c>
      <c r="H535" s="159">
        <v>35.4</v>
      </c>
      <c r="I535" s="160"/>
      <c r="L535" s="156"/>
      <c r="M535" s="161"/>
      <c r="T535" s="162"/>
      <c r="AT535" s="157" t="s">
        <v>216</v>
      </c>
      <c r="AU535" s="157" t="s">
        <v>84</v>
      </c>
      <c r="AV535" s="13" t="s">
        <v>84</v>
      </c>
      <c r="AW535" s="13" t="s">
        <v>37</v>
      </c>
      <c r="AX535" s="13" t="s">
        <v>75</v>
      </c>
      <c r="AY535" s="157" t="s">
        <v>206</v>
      </c>
    </row>
    <row r="536" spans="2:51" s="13" customFormat="1" ht="12">
      <c r="B536" s="156"/>
      <c r="D536" s="150" t="s">
        <v>216</v>
      </c>
      <c r="E536" s="157" t="s">
        <v>19</v>
      </c>
      <c r="F536" s="158" t="s">
        <v>2759</v>
      </c>
      <c r="H536" s="159">
        <v>70</v>
      </c>
      <c r="I536" s="160"/>
      <c r="L536" s="156"/>
      <c r="M536" s="161"/>
      <c r="T536" s="162"/>
      <c r="AT536" s="157" t="s">
        <v>216</v>
      </c>
      <c r="AU536" s="157" t="s">
        <v>84</v>
      </c>
      <c r="AV536" s="13" t="s">
        <v>84</v>
      </c>
      <c r="AW536" s="13" t="s">
        <v>37</v>
      </c>
      <c r="AX536" s="13" t="s">
        <v>75</v>
      </c>
      <c r="AY536" s="157" t="s">
        <v>206</v>
      </c>
    </row>
    <row r="537" spans="2:51" s="13" customFormat="1" ht="12">
      <c r="B537" s="156"/>
      <c r="D537" s="150" t="s">
        <v>216</v>
      </c>
      <c r="E537" s="157" t="s">
        <v>19</v>
      </c>
      <c r="F537" s="158" t="s">
        <v>2760</v>
      </c>
      <c r="H537" s="159">
        <v>26.2</v>
      </c>
      <c r="I537" s="160"/>
      <c r="L537" s="156"/>
      <c r="M537" s="161"/>
      <c r="T537" s="162"/>
      <c r="AT537" s="157" t="s">
        <v>216</v>
      </c>
      <c r="AU537" s="157" t="s">
        <v>84</v>
      </c>
      <c r="AV537" s="13" t="s">
        <v>84</v>
      </c>
      <c r="AW537" s="13" t="s">
        <v>37</v>
      </c>
      <c r="AX537" s="13" t="s">
        <v>75</v>
      </c>
      <c r="AY537" s="157" t="s">
        <v>206</v>
      </c>
    </row>
    <row r="538" spans="2:51" s="13" customFormat="1" ht="12">
      <c r="B538" s="156"/>
      <c r="D538" s="150" t="s">
        <v>216</v>
      </c>
      <c r="E538" s="157" t="s">
        <v>19</v>
      </c>
      <c r="F538" s="158" t="s">
        <v>2761</v>
      </c>
      <c r="H538" s="159">
        <v>17.4</v>
      </c>
      <c r="I538" s="160"/>
      <c r="L538" s="156"/>
      <c r="M538" s="161"/>
      <c r="T538" s="162"/>
      <c r="AT538" s="157" t="s">
        <v>216</v>
      </c>
      <c r="AU538" s="157" t="s">
        <v>84</v>
      </c>
      <c r="AV538" s="13" t="s">
        <v>84</v>
      </c>
      <c r="AW538" s="13" t="s">
        <v>37</v>
      </c>
      <c r="AX538" s="13" t="s">
        <v>75</v>
      </c>
      <c r="AY538" s="157" t="s">
        <v>206</v>
      </c>
    </row>
    <row r="539" spans="2:51" s="13" customFormat="1" ht="12">
      <c r="B539" s="156"/>
      <c r="D539" s="150" t="s">
        <v>216</v>
      </c>
      <c r="E539" s="157" t="s">
        <v>19</v>
      </c>
      <c r="F539" s="158" t="s">
        <v>2762</v>
      </c>
      <c r="H539" s="159">
        <v>4.82</v>
      </c>
      <c r="I539" s="160"/>
      <c r="L539" s="156"/>
      <c r="M539" s="161"/>
      <c r="T539" s="162"/>
      <c r="AT539" s="157" t="s">
        <v>216</v>
      </c>
      <c r="AU539" s="157" t="s">
        <v>84</v>
      </c>
      <c r="AV539" s="13" t="s">
        <v>84</v>
      </c>
      <c r="AW539" s="13" t="s">
        <v>37</v>
      </c>
      <c r="AX539" s="13" t="s">
        <v>75</v>
      </c>
      <c r="AY539" s="157" t="s">
        <v>206</v>
      </c>
    </row>
    <row r="540" spans="2:51" s="14" customFormat="1" ht="12">
      <c r="B540" s="163"/>
      <c r="D540" s="150" t="s">
        <v>216</v>
      </c>
      <c r="E540" s="164" t="s">
        <v>19</v>
      </c>
      <c r="F540" s="165" t="s">
        <v>224</v>
      </c>
      <c r="H540" s="166">
        <v>209.18999999999997</v>
      </c>
      <c r="I540" s="167"/>
      <c r="L540" s="163"/>
      <c r="M540" s="168"/>
      <c r="T540" s="169"/>
      <c r="AT540" s="164" t="s">
        <v>216</v>
      </c>
      <c r="AU540" s="164" t="s">
        <v>84</v>
      </c>
      <c r="AV540" s="14" t="s">
        <v>153</v>
      </c>
      <c r="AW540" s="14" t="s">
        <v>37</v>
      </c>
      <c r="AX540" s="14" t="s">
        <v>82</v>
      </c>
      <c r="AY540" s="164" t="s">
        <v>206</v>
      </c>
    </row>
    <row r="541" spans="2:63" s="11" customFormat="1" ht="22.9" customHeight="1">
      <c r="B541" s="120"/>
      <c r="D541" s="121" t="s">
        <v>74</v>
      </c>
      <c r="E541" s="130" t="s">
        <v>607</v>
      </c>
      <c r="F541" s="130" t="s">
        <v>608</v>
      </c>
      <c r="I541" s="123"/>
      <c r="J541" s="131">
        <f>BK541</f>
        <v>0</v>
      </c>
      <c r="L541" s="120"/>
      <c r="M541" s="125"/>
      <c r="P541" s="126">
        <f>SUM(P542:P554)</f>
        <v>0</v>
      </c>
      <c r="R541" s="126">
        <f>SUM(R542:R554)</f>
        <v>0</v>
      </c>
      <c r="T541" s="127">
        <f>SUM(T542:T554)</f>
        <v>6.2688384</v>
      </c>
      <c r="AR541" s="121" t="s">
        <v>84</v>
      </c>
      <c r="AT541" s="128" t="s">
        <v>74</v>
      </c>
      <c r="AU541" s="128" t="s">
        <v>82</v>
      </c>
      <c r="AY541" s="121" t="s">
        <v>206</v>
      </c>
      <c r="BK541" s="129">
        <f>SUM(BK542:BK554)</f>
        <v>0</v>
      </c>
    </row>
    <row r="542" spans="2:65" s="1" customFormat="1" ht="21.75" customHeight="1">
      <c r="B542" s="33"/>
      <c r="C542" s="132" t="s">
        <v>1095</v>
      </c>
      <c r="D542" s="132" t="s">
        <v>208</v>
      </c>
      <c r="E542" s="133" t="s">
        <v>610</v>
      </c>
      <c r="F542" s="134" t="s">
        <v>611</v>
      </c>
      <c r="G542" s="135" t="s">
        <v>238</v>
      </c>
      <c r="H542" s="136">
        <v>230.472</v>
      </c>
      <c r="I542" s="137"/>
      <c r="J542" s="138">
        <f>ROUND(I542*H542,2)</f>
        <v>0</v>
      </c>
      <c r="K542" s="134" t="s">
        <v>212</v>
      </c>
      <c r="L542" s="33"/>
      <c r="M542" s="139" t="s">
        <v>19</v>
      </c>
      <c r="N542" s="140" t="s">
        <v>46</v>
      </c>
      <c r="P542" s="141">
        <f>O542*H542</f>
        <v>0</v>
      </c>
      <c r="Q542" s="141">
        <v>0</v>
      </c>
      <c r="R542" s="141">
        <f>Q542*H542</f>
        <v>0</v>
      </c>
      <c r="S542" s="141">
        <v>0.0272</v>
      </c>
      <c r="T542" s="142">
        <f>S542*H542</f>
        <v>6.2688384</v>
      </c>
      <c r="AR542" s="143" t="s">
        <v>338</v>
      </c>
      <c r="AT542" s="143" t="s">
        <v>208</v>
      </c>
      <c r="AU542" s="143" t="s">
        <v>84</v>
      </c>
      <c r="AY542" s="18" t="s">
        <v>206</v>
      </c>
      <c r="BE542" s="144">
        <f>IF(N542="základní",J542,0)</f>
        <v>0</v>
      </c>
      <c r="BF542" s="144">
        <f>IF(N542="snížená",J542,0)</f>
        <v>0</v>
      </c>
      <c r="BG542" s="144">
        <f>IF(N542="zákl. přenesená",J542,0)</f>
        <v>0</v>
      </c>
      <c r="BH542" s="144">
        <f>IF(N542="sníž. přenesená",J542,0)</f>
        <v>0</v>
      </c>
      <c r="BI542" s="144">
        <f>IF(N542="nulová",J542,0)</f>
        <v>0</v>
      </c>
      <c r="BJ542" s="18" t="s">
        <v>82</v>
      </c>
      <c r="BK542" s="144">
        <f>ROUND(I542*H542,2)</f>
        <v>0</v>
      </c>
      <c r="BL542" s="18" t="s">
        <v>338</v>
      </c>
      <c r="BM542" s="143" t="s">
        <v>612</v>
      </c>
    </row>
    <row r="543" spans="2:47" s="1" customFormat="1" ht="12">
      <c r="B543" s="33"/>
      <c r="D543" s="145" t="s">
        <v>214</v>
      </c>
      <c r="F543" s="146" t="s">
        <v>613</v>
      </c>
      <c r="I543" s="147"/>
      <c r="L543" s="33"/>
      <c r="M543" s="148"/>
      <c r="T543" s="52"/>
      <c r="AT543" s="18" t="s">
        <v>214</v>
      </c>
      <c r="AU543" s="18" t="s">
        <v>84</v>
      </c>
    </row>
    <row r="544" spans="2:51" s="12" customFormat="1" ht="12">
      <c r="B544" s="149"/>
      <c r="D544" s="150" t="s">
        <v>216</v>
      </c>
      <c r="E544" s="151" t="s">
        <v>19</v>
      </c>
      <c r="F544" s="152" t="s">
        <v>241</v>
      </c>
      <c r="H544" s="151" t="s">
        <v>19</v>
      </c>
      <c r="I544" s="153"/>
      <c r="L544" s="149"/>
      <c r="M544" s="154"/>
      <c r="T544" s="155"/>
      <c r="AT544" s="151" t="s">
        <v>216</v>
      </c>
      <c r="AU544" s="151" t="s">
        <v>84</v>
      </c>
      <c r="AV544" s="12" t="s">
        <v>82</v>
      </c>
      <c r="AW544" s="12" t="s">
        <v>37</v>
      </c>
      <c r="AX544" s="12" t="s">
        <v>75</v>
      </c>
      <c r="AY544" s="151" t="s">
        <v>206</v>
      </c>
    </row>
    <row r="545" spans="2:51" s="13" customFormat="1" ht="12">
      <c r="B545" s="156"/>
      <c r="D545" s="150" t="s">
        <v>216</v>
      </c>
      <c r="E545" s="157" t="s">
        <v>19</v>
      </c>
      <c r="F545" s="158" t="s">
        <v>2763</v>
      </c>
      <c r="H545" s="159">
        <v>16.64</v>
      </c>
      <c r="I545" s="160"/>
      <c r="L545" s="156"/>
      <c r="M545" s="161"/>
      <c r="T545" s="162"/>
      <c r="AT545" s="157" t="s">
        <v>216</v>
      </c>
      <c r="AU545" s="157" t="s">
        <v>84</v>
      </c>
      <c r="AV545" s="13" t="s">
        <v>84</v>
      </c>
      <c r="AW545" s="13" t="s">
        <v>37</v>
      </c>
      <c r="AX545" s="13" t="s">
        <v>75</v>
      </c>
      <c r="AY545" s="157" t="s">
        <v>206</v>
      </c>
    </row>
    <row r="546" spans="2:51" s="13" customFormat="1" ht="12">
      <c r="B546" s="156"/>
      <c r="D546" s="150" t="s">
        <v>216</v>
      </c>
      <c r="E546" s="157" t="s">
        <v>19</v>
      </c>
      <c r="F546" s="158" t="s">
        <v>2764</v>
      </c>
      <c r="H546" s="159">
        <v>4.48</v>
      </c>
      <c r="I546" s="160"/>
      <c r="L546" s="156"/>
      <c r="M546" s="161"/>
      <c r="T546" s="162"/>
      <c r="AT546" s="157" t="s">
        <v>216</v>
      </c>
      <c r="AU546" s="157" t="s">
        <v>84</v>
      </c>
      <c r="AV546" s="13" t="s">
        <v>84</v>
      </c>
      <c r="AW546" s="13" t="s">
        <v>37</v>
      </c>
      <c r="AX546" s="13" t="s">
        <v>75</v>
      </c>
      <c r="AY546" s="157" t="s">
        <v>206</v>
      </c>
    </row>
    <row r="547" spans="2:51" s="13" customFormat="1" ht="12">
      <c r="B547" s="156"/>
      <c r="D547" s="150" t="s">
        <v>216</v>
      </c>
      <c r="E547" s="157" t="s">
        <v>19</v>
      </c>
      <c r="F547" s="158" t="s">
        <v>2765</v>
      </c>
      <c r="H547" s="159">
        <v>9.84</v>
      </c>
      <c r="I547" s="160"/>
      <c r="L547" s="156"/>
      <c r="M547" s="161"/>
      <c r="T547" s="162"/>
      <c r="AT547" s="157" t="s">
        <v>216</v>
      </c>
      <c r="AU547" s="157" t="s">
        <v>84</v>
      </c>
      <c r="AV547" s="13" t="s">
        <v>84</v>
      </c>
      <c r="AW547" s="13" t="s">
        <v>37</v>
      </c>
      <c r="AX547" s="13" t="s">
        <v>75</v>
      </c>
      <c r="AY547" s="157" t="s">
        <v>206</v>
      </c>
    </row>
    <row r="548" spans="2:51" s="13" customFormat="1" ht="22.5">
      <c r="B548" s="156"/>
      <c r="D548" s="150" t="s">
        <v>216</v>
      </c>
      <c r="E548" s="157" t="s">
        <v>19</v>
      </c>
      <c r="F548" s="158" t="s">
        <v>2766</v>
      </c>
      <c r="H548" s="159">
        <v>39.52</v>
      </c>
      <c r="I548" s="160"/>
      <c r="L548" s="156"/>
      <c r="M548" s="161"/>
      <c r="T548" s="162"/>
      <c r="AT548" s="157" t="s">
        <v>216</v>
      </c>
      <c r="AU548" s="157" t="s">
        <v>84</v>
      </c>
      <c r="AV548" s="13" t="s">
        <v>84</v>
      </c>
      <c r="AW548" s="13" t="s">
        <v>37</v>
      </c>
      <c r="AX548" s="13" t="s">
        <v>75</v>
      </c>
      <c r="AY548" s="157" t="s">
        <v>206</v>
      </c>
    </row>
    <row r="549" spans="2:51" s="13" customFormat="1" ht="12">
      <c r="B549" s="156"/>
      <c r="D549" s="150" t="s">
        <v>216</v>
      </c>
      <c r="E549" s="157" t="s">
        <v>19</v>
      </c>
      <c r="F549" s="158" t="s">
        <v>2767</v>
      </c>
      <c r="H549" s="159">
        <v>5.12</v>
      </c>
      <c r="I549" s="160"/>
      <c r="L549" s="156"/>
      <c r="M549" s="161"/>
      <c r="T549" s="162"/>
      <c r="AT549" s="157" t="s">
        <v>216</v>
      </c>
      <c r="AU549" s="157" t="s">
        <v>84</v>
      </c>
      <c r="AV549" s="13" t="s">
        <v>84</v>
      </c>
      <c r="AW549" s="13" t="s">
        <v>37</v>
      </c>
      <c r="AX549" s="13" t="s">
        <v>75</v>
      </c>
      <c r="AY549" s="157" t="s">
        <v>206</v>
      </c>
    </row>
    <row r="550" spans="2:51" s="13" customFormat="1" ht="22.5">
      <c r="B550" s="156"/>
      <c r="D550" s="150" t="s">
        <v>216</v>
      </c>
      <c r="E550" s="157" t="s">
        <v>19</v>
      </c>
      <c r="F550" s="158" t="s">
        <v>2768</v>
      </c>
      <c r="H550" s="159">
        <v>48.44</v>
      </c>
      <c r="I550" s="160"/>
      <c r="L550" s="156"/>
      <c r="M550" s="161"/>
      <c r="T550" s="162"/>
      <c r="AT550" s="157" t="s">
        <v>216</v>
      </c>
      <c r="AU550" s="157" t="s">
        <v>84</v>
      </c>
      <c r="AV550" s="13" t="s">
        <v>84</v>
      </c>
      <c r="AW550" s="13" t="s">
        <v>37</v>
      </c>
      <c r="AX550" s="13" t="s">
        <v>75</v>
      </c>
      <c r="AY550" s="157" t="s">
        <v>206</v>
      </c>
    </row>
    <row r="551" spans="2:51" s="13" customFormat="1" ht="22.5">
      <c r="B551" s="156"/>
      <c r="D551" s="150" t="s">
        <v>216</v>
      </c>
      <c r="E551" s="157" t="s">
        <v>19</v>
      </c>
      <c r="F551" s="158" t="s">
        <v>2769</v>
      </c>
      <c r="H551" s="159">
        <v>20.64</v>
      </c>
      <c r="I551" s="160"/>
      <c r="L551" s="156"/>
      <c r="M551" s="161"/>
      <c r="T551" s="162"/>
      <c r="AT551" s="157" t="s">
        <v>216</v>
      </c>
      <c r="AU551" s="157" t="s">
        <v>84</v>
      </c>
      <c r="AV551" s="13" t="s">
        <v>84</v>
      </c>
      <c r="AW551" s="13" t="s">
        <v>37</v>
      </c>
      <c r="AX551" s="13" t="s">
        <v>75</v>
      </c>
      <c r="AY551" s="157" t="s">
        <v>206</v>
      </c>
    </row>
    <row r="552" spans="2:51" s="13" customFormat="1" ht="12">
      <c r="B552" s="156"/>
      <c r="D552" s="150" t="s">
        <v>216</v>
      </c>
      <c r="E552" s="157" t="s">
        <v>19</v>
      </c>
      <c r="F552" s="158" t="s">
        <v>2770</v>
      </c>
      <c r="H552" s="159">
        <v>33.52</v>
      </c>
      <c r="I552" s="160"/>
      <c r="L552" s="156"/>
      <c r="M552" s="161"/>
      <c r="T552" s="162"/>
      <c r="AT552" s="157" t="s">
        <v>216</v>
      </c>
      <c r="AU552" s="157" t="s">
        <v>84</v>
      </c>
      <c r="AV552" s="13" t="s">
        <v>84</v>
      </c>
      <c r="AW552" s="13" t="s">
        <v>37</v>
      </c>
      <c r="AX552" s="13" t="s">
        <v>75</v>
      </c>
      <c r="AY552" s="157" t="s">
        <v>206</v>
      </c>
    </row>
    <row r="553" spans="2:51" s="13" customFormat="1" ht="12">
      <c r="B553" s="156"/>
      <c r="D553" s="150" t="s">
        <v>216</v>
      </c>
      <c r="E553" s="157" t="s">
        <v>19</v>
      </c>
      <c r="F553" s="158" t="s">
        <v>2771</v>
      </c>
      <c r="H553" s="159">
        <v>52.272</v>
      </c>
      <c r="I553" s="160"/>
      <c r="L553" s="156"/>
      <c r="M553" s="161"/>
      <c r="T553" s="162"/>
      <c r="AT553" s="157" t="s">
        <v>216</v>
      </c>
      <c r="AU553" s="157" t="s">
        <v>84</v>
      </c>
      <c r="AV553" s="13" t="s">
        <v>84</v>
      </c>
      <c r="AW553" s="13" t="s">
        <v>37</v>
      </c>
      <c r="AX553" s="13" t="s">
        <v>75</v>
      </c>
      <c r="AY553" s="157" t="s">
        <v>206</v>
      </c>
    </row>
    <row r="554" spans="2:51" s="14" customFormat="1" ht="12">
      <c r="B554" s="163"/>
      <c r="D554" s="150" t="s">
        <v>216</v>
      </c>
      <c r="E554" s="164" t="s">
        <v>19</v>
      </c>
      <c r="F554" s="165" t="s">
        <v>224</v>
      </c>
      <c r="H554" s="166">
        <v>230.472</v>
      </c>
      <c r="I554" s="167"/>
      <c r="L554" s="163"/>
      <c r="M554" s="192"/>
      <c r="N554" s="193"/>
      <c r="O554" s="193"/>
      <c r="P554" s="193"/>
      <c r="Q554" s="193"/>
      <c r="R554" s="193"/>
      <c r="S554" s="193"/>
      <c r="T554" s="194"/>
      <c r="AT554" s="164" t="s">
        <v>216</v>
      </c>
      <c r="AU554" s="164" t="s">
        <v>84</v>
      </c>
      <c r="AV554" s="14" t="s">
        <v>153</v>
      </c>
      <c r="AW554" s="14" t="s">
        <v>37</v>
      </c>
      <c r="AX554" s="14" t="s">
        <v>82</v>
      </c>
      <c r="AY554" s="164" t="s">
        <v>206</v>
      </c>
    </row>
    <row r="555" spans="2:12" s="1" customFormat="1" ht="6.95" customHeight="1">
      <c r="B555" s="41"/>
      <c r="C555" s="42"/>
      <c r="D555" s="42"/>
      <c r="E555" s="42"/>
      <c r="F555" s="42"/>
      <c r="G555" s="42"/>
      <c r="H555" s="42"/>
      <c r="I555" s="42"/>
      <c r="J555" s="42"/>
      <c r="K555" s="42"/>
      <c r="L555" s="33"/>
    </row>
  </sheetData>
  <sheetProtection algorithmName="SHA-512" hashValue="C0nTcuzsY/1sS/mVM84d92o37qxebFJF2XGANloEnsEYz0DoY/ojHJZNnNBRgddUbrGkPx3/2sYe1NDKoVyJ7w==" saltValue="QwQHPy/YdRAq+y+zObRH/RHALHgMJ3/W79I0MR8wpcInyo3EWN0tytKGYSz0Knp3tu7m0whuz9wvY6PBWN18CQ==" spinCount="100000" sheet="1" objects="1" scenarios="1" formatColumns="0" formatRows="0" autoFilter="0"/>
  <autoFilter ref="C109:K554"/>
  <mergeCells count="15">
    <mergeCell ref="E96:H96"/>
    <mergeCell ref="E100:H100"/>
    <mergeCell ref="E98:H98"/>
    <mergeCell ref="E102:H102"/>
    <mergeCell ref="L2:V2"/>
    <mergeCell ref="E31:H31"/>
    <mergeCell ref="E52:H52"/>
    <mergeCell ref="E56:H56"/>
    <mergeCell ref="E54:H54"/>
    <mergeCell ref="E58:H58"/>
    <mergeCell ref="E7:H7"/>
    <mergeCell ref="E11:H11"/>
    <mergeCell ref="E9:H9"/>
    <mergeCell ref="E13:H13"/>
    <mergeCell ref="E22:H22"/>
  </mergeCells>
  <hyperlinks>
    <hyperlink ref="F114" r:id="rId1" display="https://podminky.urs.cz/item/CS_URS_2023_02/113107322"/>
    <hyperlink ref="F120" r:id="rId2" display="https://podminky.urs.cz/item/CS_URS_2023_02/113107343"/>
    <hyperlink ref="F125" r:id="rId3" display="https://podminky.urs.cz/item/CS_URS_2023_02/113202111"/>
    <hyperlink ref="F131" r:id="rId4" display="https://podminky.urs.cz/item/CS_URS_2023_02/121151103"/>
    <hyperlink ref="F136" r:id="rId5" display="https://podminky.urs.cz/item/CS_URS_2023_02/131213701"/>
    <hyperlink ref="F142" r:id="rId6" display="https://podminky.urs.cz/item/CS_URS_2023_02/131253102"/>
    <hyperlink ref="F150" r:id="rId7" display="https://podminky.urs.cz/item/CS_URS_2023_02/132212131"/>
    <hyperlink ref="F157" r:id="rId8" display="https://podminky.urs.cz/item/CS_URS_2023_02/151101301"/>
    <hyperlink ref="F163" r:id="rId9" display="https://podminky.urs.cz/item/CS_URS_2023_02/151101311"/>
    <hyperlink ref="F169" r:id="rId10" display="https://podminky.urs.cz/item/CS_URS_2023_02/151102201"/>
    <hyperlink ref="F175" r:id="rId11" display="https://podminky.urs.cz/item/CS_URS_2023_02/151102211"/>
    <hyperlink ref="F181" r:id="rId12" display="https://podminky.urs.cz/item/CS_URS_2023_02/162211311"/>
    <hyperlink ref="F191" r:id="rId13" display="https://podminky.urs.cz/item/CS_URS_2023_02/171201221"/>
    <hyperlink ref="F193" r:id="rId14" display="https://podminky.urs.cz/item/CS_URS_2023_02/171251201"/>
    <hyperlink ref="F196" r:id="rId15" display="https://podminky.urs.cz/item/CS_URS_2023_02/224321112"/>
    <hyperlink ref="F201" r:id="rId16" display="https://podminky.urs.cz/item/CS_URS_2023_02/282601112"/>
    <hyperlink ref="F206" r:id="rId17" display="https://podminky.urs.cz/item/CS_URS_2023_02/283111112"/>
    <hyperlink ref="F217" r:id="rId18" display="https://podminky.urs.cz/item/CS_URS_2023_02/317944321"/>
    <hyperlink ref="F226" r:id="rId19" display="https://podminky.urs.cz/item/CS_URS_2023_02/919735113"/>
    <hyperlink ref="F231" r:id="rId20" display="https://podminky.urs.cz/item/CS_URS_2023_02/949101111"/>
    <hyperlink ref="F236" r:id="rId21" display="https://podminky.urs.cz/item/CS_URS_2023_02/962031133"/>
    <hyperlink ref="F248" r:id="rId22" display="https://podminky.urs.cz/item/CS_URS_2023_02/962032432"/>
    <hyperlink ref="F253" r:id="rId23" display="https://podminky.urs.cz/item/CS_URS_2023_02/962052211"/>
    <hyperlink ref="F258" r:id="rId24" display="https://podminky.urs.cz/item/CS_URS_2023_02/965042141"/>
    <hyperlink ref="F275" r:id="rId25" display="https://podminky.urs.cz/item/CS_URS_2023_02/965042241"/>
    <hyperlink ref="F285" r:id="rId26" display="https://podminky.urs.cz/item/CS_URS_2023_02/965049112"/>
    <hyperlink ref="F295" r:id="rId27" display="https://podminky.urs.cz/item/CS_URS_2023_02/965082933"/>
    <hyperlink ref="F305" r:id="rId28" display="https://podminky.urs.cz/item/CS_URS_2023_02/966074241"/>
    <hyperlink ref="F310" r:id="rId29" display="https://podminky.urs.cz/item/CS_URS_2023_02/966080105"/>
    <hyperlink ref="F315" r:id="rId30" display="https://podminky.urs.cz/item/CS_URS_2023_02/968072455"/>
    <hyperlink ref="F320" r:id="rId31" display="https://podminky.urs.cz/item/CS_URS_2023_02/968082017"/>
    <hyperlink ref="F325" r:id="rId32" display="https://podminky.urs.cz/item/CS_URS_2023_02/971033431"/>
    <hyperlink ref="F332" r:id="rId33" display="https://podminky.urs.cz/item/CS_URS_2023_02/971033441"/>
    <hyperlink ref="F336" r:id="rId34" display="https://podminky.urs.cz/item/CS_URS_2023_02/971033641"/>
    <hyperlink ref="F343" r:id="rId35" display="https://podminky.urs.cz/item/CS_URS_2023_02/974031142"/>
    <hyperlink ref="F348" r:id="rId36" display="https://podminky.urs.cz/item/CS_URS_2023_02/977212112"/>
    <hyperlink ref="F353" r:id="rId37" display="https://podminky.urs.cz/item/CS_URS_2023_02/977312112"/>
    <hyperlink ref="F360" r:id="rId38" display="https://podminky.urs.cz/item/CS_URS_2023_02/997013151"/>
    <hyperlink ref="F362" r:id="rId39" display="https://podminky.urs.cz/item/CS_URS_2023_02/997013501"/>
    <hyperlink ref="F364" r:id="rId40" display="https://podminky.urs.cz/item/CS_URS_2023_02/997013509"/>
    <hyperlink ref="F367" r:id="rId41" display="https://podminky.urs.cz/item/CS_URS_2023_02/997013607"/>
    <hyperlink ref="F369" r:id="rId42" display="https://podminky.urs.cz/item/CS_URS_2023_02/997013609"/>
    <hyperlink ref="F371" r:id="rId43" display="https://podminky.urs.cz/item/CS_URS_2023_02/997013631"/>
    <hyperlink ref="F373" r:id="rId44" display="https://podminky.urs.cz/item/CS_URS_2023_02/997013645"/>
    <hyperlink ref="F375" r:id="rId45" display="https://podminky.urs.cz/item/CS_URS_2023_02/997013812"/>
    <hyperlink ref="F377" r:id="rId46" display="https://podminky.urs.cz/item/CS_URS_2023_02/997013813"/>
    <hyperlink ref="F379" r:id="rId47" display="https://podminky.urs.cz/item/CS_URS_2023_02/997013814"/>
    <hyperlink ref="F382" r:id="rId48" display="https://podminky.urs.cz/item/CS_URS_2023_02/998004011"/>
    <hyperlink ref="F384" r:id="rId49" display="https://podminky.urs.cz/item/CS_URS_2023_02/998011001"/>
    <hyperlink ref="F388" r:id="rId50" display="https://podminky.urs.cz/item/CS_URS_2023_02/711131811"/>
    <hyperlink ref="F395" r:id="rId51" display="https://podminky.urs.cz/item/CS_URS_2023_02/713120823"/>
    <hyperlink ref="F406" r:id="rId52" display="https://podminky.urs.cz/item/CS_URS_2023_02/721210812"/>
    <hyperlink ref="F408" r:id="rId53" display="https://podminky.urs.cz/item/CS_URS_2023_02/721171808"/>
    <hyperlink ref="F410" r:id="rId54" display="https://podminky.urs.cz/item/CS_URS_2023_02/721220801"/>
    <hyperlink ref="F413" r:id="rId55" display="https://podminky.urs.cz/item/CS_URS_2023_02/722170801"/>
    <hyperlink ref="F416" r:id="rId56" display="https://podminky.urs.cz/item/CS_URS_2023_02/725110811"/>
    <hyperlink ref="F418" r:id="rId57" display="https://podminky.urs.cz/item/CS_URS_2023_02/725210821"/>
    <hyperlink ref="F420" r:id="rId58" display="https://podminky.urs.cz/item/CS_URS_2023_02/725310823"/>
    <hyperlink ref="F422" r:id="rId59" display="https://podminky.urs.cz/item/CS_URS_2023_02/725820802"/>
    <hyperlink ref="F424" r:id="rId60" display="https://podminky.urs.cz/item/CS_URS_2023_02/725840850"/>
    <hyperlink ref="F427" r:id="rId61" display="https://podminky.urs.cz/item/CS_URS_2023_02/763121811"/>
    <hyperlink ref="F435" r:id="rId62" display="https://podminky.urs.cz/item/CS_URS_2023_02/763121812"/>
    <hyperlink ref="F439" r:id="rId63" display="https://podminky.urs.cz/item/CS_URS_2023_02/763131821"/>
    <hyperlink ref="F449" r:id="rId64" display="https://podminky.urs.cz/item/CS_URS_2023_02/763411811"/>
    <hyperlink ref="F453" r:id="rId65" display="https://podminky.urs.cz/item/CS_URS_2023_02/763411821"/>
    <hyperlink ref="F457" r:id="rId66" display="https://podminky.urs.cz/item/CS_URS_2023_02/763431801"/>
    <hyperlink ref="F470" r:id="rId67" display="https://podminky.urs.cz/item/CS_URS_2023_02/763431871"/>
    <hyperlink ref="F475" r:id="rId68" display="https://podminky.urs.cz/item/CS_URS_2023_02/766691914"/>
    <hyperlink ref="F480" r:id="rId69" display="https://podminky.urs.cz/item/CS_URS_2023_02/766812840"/>
    <hyperlink ref="F491" r:id="rId70" display="https://podminky.urs.cz/item/CS_URS_2023_02/767641800"/>
    <hyperlink ref="F497" r:id="rId71" display="https://podminky.urs.cz/item/CS_URS_2023_02/767661811"/>
    <hyperlink ref="F503" r:id="rId72" display="https://podminky.urs.cz/item/CS_URS_2023_02/771573810"/>
    <hyperlink ref="F517" r:id="rId73" display="https://podminky.urs.cz/item/CS_URS_2023_02/776201811"/>
    <hyperlink ref="F530" r:id="rId74" display="https://podminky.urs.cz/item/CS_URS_2023_02/776410811"/>
    <hyperlink ref="F543" r:id="rId75" display="https://podminky.urs.cz/item/CS_URS_2023_02/78147381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127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95"/>
      <c r="M2" s="295"/>
      <c r="N2" s="295"/>
      <c r="O2" s="295"/>
      <c r="P2" s="295"/>
      <c r="Q2" s="295"/>
      <c r="R2" s="295"/>
      <c r="S2" s="295"/>
      <c r="T2" s="295"/>
      <c r="U2" s="295"/>
      <c r="V2" s="295"/>
      <c r="AT2" s="18" t="s">
        <v>129</v>
      </c>
      <c r="AZ2" s="173" t="s">
        <v>632</v>
      </c>
      <c r="BA2" s="173" t="s">
        <v>2772</v>
      </c>
      <c r="BB2" s="173" t="s">
        <v>19</v>
      </c>
      <c r="BC2" s="173" t="s">
        <v>2773</v>
      </c>
      <c r="BD2" s="173" t="s">
        <v>84</v>
      </c>
    </row>
    <row r="3" spans="2:56" ht="6.95" customHeight="1">
      <c r="B3" s="19"/>
      <c r="C3" s="20"/>
      <c r="D3" s="20"/>
      <c r="E3" s="20"/>
      <c r="F3" s="20"/>
      <c r="G3" s="20"/>
      <c r="H3" s="20"/>
      <c r="I3" s="20"/>
      <c r="J3" s="20"/>
      <c r="K3" s="20"/>
      <c r="L3" s="21"/>
      <c r="AT3" s="18" t="s">
        <v>84</v>
      </c>
      <c r="AZ3" s="173" t="s">
        <v>635</v>
      </c>
      <c r="BA3" s="173" t="s">
        <v>633</v>
      </c>
      <c r="BB3" s="173" t="s">
        <v>19</v>
      </c>
      <c r="BC3" s="173" t="s">
        <v>2774</v>
      </c>
      <c r="BD3" s="173" t="s">
        <v>84</v>
      </c>
    </row>
    <row r="4" spans="2:56" ht="24.95" customHeight="1">
      <c r="B4" s="21"/>
      <c r="D4" s="22" t="s">
        <v>163</v>
      </c>
      <c r="L4" s="21"/>
      <c r="M4" s="89" t="s">
        <v>10</v>
      </c>
      <c r="AT4" s="18" t="s">
        <v>4</v>
      </c>
      <c r="AZ4" s="173" t="s">
        <v>638</v>
      </c>
      <c r="BA4" s="173" t="s">
        <v>2775</v>
      </c>
      <c r="BB4" s="173" t="s">
        <v>19</v>
      </c>
      <c r="BC4" s="173" t="s">
        <v>2776</v>
      </c>
      <c r="BD4" s="173" t="s">
        <v>84</v>
      </c>
    </row>
    <row r="5" spans="2:56" ht="6.95" customHeight="1">
      <c r="B5" s="21"/>
      <c r="L5" s="21"/>
      <c r="AZ5" s="173" t="s">
        <v>641</v>
      </c>
      <c r="BA5" s="173" t="s">
        <v>2777</v>
      </c>
      <c r="BB5" s="173" t="s">
        <v>19</v>
      </c>
      <c r="BC5" s="173" t="s">
        <v>2778</v>
      </c>
      <c r="BD5" s="173" t="s">
        <v>84</v>
      </c>
    </row>
    <row r="6" spans="2:56" ht="12" customHeight="1">
      <c r="B6" s="21"/>
      <c r="D6" s="28" t="s">
        <v>16</v>
      </c>
      <c r="L6" s="21"/>
      <c r="AZ6" s="173" t="s">
        <v>879</v>
      </c>
      <c r="BA6" s="173" t="s">
        <v>2779</v>
      </c>
      <c r="BB6" s="173" t="s">
        <v>19</v>
      </c>
      <c r="BC6" s="173" t="s">
        <v>2780</v>
      </c>
      <c r="BD6" s="173" t="s">
        <v>84</v>
      </c>
    </row>
    <row r="7" spans="2:56" ht="16.5" customHeight="1">
      <c r="B7" s="21"/>
      <c r="E7" s="335" t="str">
        <f>'Rekapitulace stavby'!K6</f>
        <v>AREÁL KLÍŠE, ÚSTÍ NAD LABEM – WELLNESS A FITNESS</v>
      </c>
      <c r="F7" s="336"/>
      <c r="G7" s="336"/>
      <c r="H7" s="336"/>
      <c r="L7" s="21"/>
      <c r="AZ7" s="173" t="s">
        <v>861</v>
      </c>
      <c r="BA7" s="173" t="s">
        <v>2781</v>
      </c>
      <c r="BB7" s="173" t="s">
        <v>19</v>
      </c>
      <c r="BC7" s="173" t="s">
        <v>2782</v>
      </c>
      <c r="BD7" s="173" t="s">
        <v>84</v>
      </c>
    </row>
    <row r="8" spans="2:56" ht="12.75">
      <c r="B8" s="21"/>
      <c r="D8" s="28" t="s">
        <v>164</v>
      </c>
      <c r="L8" s="21"/>
      <c r="AZ8" s="173" t="s">
        <v>644</v>
      </c>
      <c r="BA8" s="173" t="s">
        <v>2783</v>
      </c>
      <c r="BB8" s="173" t="s">
        <v>19</v>
      </c>
      <c r="BC8" s="173" t="s">
        <v>2784</v>
      </c>
      <c r="BD8" s="173" t="s">
        <v>84</v>
      </c>
    </row>
    <row r="9" spans="2:56" ht="16.5" customHeight="1">
      <c r="B9" s="21"/>
      <c r="E9" s="335" t="s">
        <v>2496</v>
      </c>
      <c r="F9" s="295"/>
      <c r="G9" s="295"/>
      <c r="H9" s="295"/>
      <c r="L9" s="21"/>
      <c r="AZ9" s="173" t="s">
        <v>647</v>
      </c>
      <c r="BA9" s="173" t="s">
        <v>2785</v>
      </c>
      <c r="BB9" s="173" t="s">
        <v>19</v>
      </c>
      <c r="BC9" s="173" t="s">
        <v>2786</v>
      </c>
      <c r="BD9" s="173" t="s">
        <v>84</v>
      </c>
    </row>
    <row r="10" spans="2:56" ht="12" customHeight="1">
      <c r="B10" s="21"/>
      <c r="D10" s="28" t="s">
        <v>166</v>
      </c>
      <c r="L10" s="21"/>
      <c r="AZ10" s="173" t="s">
        <v>650</v>
      </c>
      <c r="BA10" s="173" t="s">
        <v>2787</v>
      </c>
      <c r="BB10" s="173" t="s">
        <v>19</v>
      </c>
      <c r="BC10" s="173" t="s">
        <v>2788</v>
      </c>
      <c r="BD10" s="173" t="s">
        <v>84</v>
      </c>
    </row>
    <row r="11" spans="2:56" s="1" customFormat="1" ht="16.5" customHeight="1">
      <c r="B11" s="33"/>
      <c r="E11" s="304" t="s">
        <v>167</v>
      </c>
      <c r="F11" s="337"/>
      <c r="G11" s="337"/>
      <c r="H11" s="337"/>
      <c r="L11" s="33"/>
      <c r="AZ11" s="173" t="s">
        <v>653</v>
      </c>
      <c r="BA11" s="173" t="s">
        <v>660</v>
      </c>
      <c r="BB11" s="173" t="s">
        <v>19</v>
      </c>
      <c r="BC11" s="173" t="s">
        <v>2789</v>
      </c>
      <c r="BD11" s="173" t="s">
        <v>84</v>
      </c>
    </row>
    <row r="12" spans="2:56" s="1" customFormat="1" ht="12" customHeight="1">
      <c r="B12" s="33"/>
      <c r="D12" s="28" t="s">
        <v>168</v>
      </c>
      <c r="L12" s="33"/>
      <c r="AZ12" s="173" t="s">
        <v>656</v>
      </c>
      <c r="BA12" s="173" t="s">
        <v>2790</v>
      </c>
      <c r="BB12" s="173" t="s">
        <v>19</v>
      </c>
      <c r="BC12" s="173" t="s">
        <v>2791</v>
      </c>
      <c r="BD12" s="173" t="s">
        <v>84</v>
      </c>
    </row>
    <row r="13" spans="2:56" s="1" customFormat="1" ht="16.5" customHeight="1">
      <c r="B13" s="33"/>
      <c r="E13" s="322" t="s">
        <v>665</v>
      </c>
      <c r="F13" s="337"/>
      <c r="G13" s="337"/>
      <c r="H13" s="337"/>
      <c r="L13" s="33"/>
      <c r="AZ13" s="173" t="s">
        <v>659</v>
      </c>
      <c r="BA13" s="173" t="s">
        <v>2792</v>
      </c>
      <c r="BB13" s="173" t="s">
        <v>19</v>
      </c>
      <c r="BC13" s="173" t="s">
        <v>2793</v>
      </c>
      <c r="BD13" s="173" t="s">
        <v>84</v>
      </c>
    </row>
    <row r="14" spans="2:56" s="1" customFormat="1" ht="12">
      <c r="B14" s="33"/>
      <c r="L14" s="33"/>
      <c r="AZ14" s="173" t="s">
        <v>662</v>
      </c>
      <c r="BA14" s="173" t="s">
        <v>2794</v>
      </c>
      <c r="BB14" s="173" t="s">
        <v>19</v>
      </c>
      <c r="BC14" s="173" t="s">
        <v>2795</v>
      </c>
      <c r="BD14" s="173" t="s">
        <v>84</v>
      </c>
    </row>
    <row r="15" spans="2:56" s="1" customFormat="1" ht="12" customHeight="1">
      <c r="B15" s="33"/>
      <c r="D15" s="28" t="s">
        <v>18</v>
      </c>
      <c r="F15" s="26" t="s">
        <v>19</v>
      </c>
      <c r="I15" s="28" t="s">
        <v>20</v>
      </c>
      <c r="J15" s="26" t="s">
        <v>19</v>
      </c>
      <c r="L15" s="33"/>
      <c r="AZ15" s="173" t="s">
        <v>666</v>
      </c>
      <c r="BA15" s="173" t="s">
        <v>2796</v>
      </c>
      <c r="BB15" s="173" t="s">
        <v>19</v>
      </c>
      <c r="BC15" s="173" t="s">
        <v>2797</v>
      </c>
      <c r="BD15" s="173" t="s">
        <v>84</v>
      </c>
    </row>
    <row r="16" spans="2:56" s="1" customFormat="1" ht="12" customHeight="1">
      <c r="B16" s="33"/>
      <c r="D16" s="28" t="s">
        <v>21</v>
      </c>
      <c r="F16" s="26" t="s">
        <v>22</v>
      </c>
      <c r="I16" s="28" t="s">
        <v>23</v>
      </c>
      <c r="J16" s="49" t="str">
        <f>'Rekapitulace stavby'!AN8</f>
        <v>14. 11. 2023</v>
      </c>
      <c r="L16" s="33"/>
      <c r="AZ16" s="173" t="s">
        <v>669</v>
      </c>
      <c r="BA16" s="173" t="s">
        <v>2798</v>
      </c>
      <c r="BB16" s="173" t="s">
        <v>19</v>
      </c>
      <c r="BC16" s="173" t="s">
        <v>2799</v>
      </c>
      <c r="BD16" s="173" t="s">
        <v>84</v>
      </c>
    </row>
    <row r="17" spans="2:56" s="1" customFormat="1" ht="10.9" customHeight="1">
      <c r="B17" s="33"/>
      <c r="L17" s="33"/>
      <c r="AZ17" s="173" t="s">
        <v>2800</v>
      </c>
      <c r="BA17" s="173" t="s">
        <v>670</v>
      </c>
      <c r="BB17" s="173" t="s">
        <v>19</v>
      </c>
      <c r="BC17" s="173" t="s">
        <v>2801</v>
      </c>
      <c r="BD17" s="173" t="s">
        <v>84</v>
      </c>
    </row>
    <row r="18" spans="2:56" s="1" customFormat="1" ht="12" customHeight="1">
      <c r="B18" s="33"/>
      <c r="D18" s="28" t="s">
        <v>25</v>
      </c>
      <c r="I18" s="28" t="s">
        <v>26</v>
      </c>
      <c r="J18" s="26" t="s">
        <v>27</v>
      </c>
      <c r="L18" s="33"/>
      <c r="AZ18" s="173" t="s">
        <v>2802</v>
      </c>
      <c r="BA18" s="173" t="s">
        <v>673</v>
      </c>
      <c r="BB18" s="173" t="s">
        <v>19</v>
      </c>
      <c r="BC18" s="173" t="s">
        <v>2803</v>
      </c>
      <c r="BD18" s="173" t="s">
        <v>84</v>
      </c>
    </row>
    <row r="19" spans="2:56" s="1" customFormat="1" ht="18" customHeight="1">
      <c r="B19" s="33"/>
      <c r="E19" s="26" t="s">
        <v>28</v>
      </c>
      <c r="I19" s="28" t="s">
        <v>29</v>
      </c>
      <c r="J19" s="26" t="s">
        <v>30</v>
      </c>
      <c r="L19" s="33"/>
      <c r="AZ19" s="173" t="s">
        <v>2804</v>
      </c>
      <c r="BA19" s="173" t="s">
        <v>2805</v>
      </c>
      <c r="BB19" s="173" t="s">
        <v>19</v>
      </c>
      <c r="BC19" s="173" t="s">
        <v>2806</v>
      </c>
      <c r="BD19" s="173" t="s">
        <v>84</v>
      </c>
    </row>
    <row r="20" spans="2:56" s="1" customFormat="1" ht="6.95" customHeight="1">
      <c r="B20" s="33"/>
      <c r="L20" s="33"/>
      <c r="AZ20" s="173" t="s">
        <v>2807</v>
      </c>
      <c r="BA20" s="173" t="s">
        <v>2808</v>
      </c>
      <c r="BB20" s="173" t="s">
        <v>19</v>
      </c>
      <c r="BC20" s="173" t="s">
        <v>2809</v>
      </c>
      <c r="BD20" s="173" t="s">
        <v>84</v>
      </c>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ROUND(J117,2)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ROUND((SUM(BE117:BE1273)),2)</f>
        <v>0</v>
      </c>
      <c r="I37" s="94">
        <v>0.21</v>
      </c>
      <c r="J37" s="81">
        <f>ROUND(((SUM(BE117:BE1273))*I37),2)</f>
        <v>0</v>
      </c>
      <c r="L37" s="33"/>
    </row>
    <row r="38" spans="2:12" s="1" customFormat="1" ht="14.45" customHeight="1">
      <c r="B38" s="33"/>
      <c r="E38" s="28" t="s">
        <v>47</v>
      </c>
      <c r="F38" s="81">
        <f>ROUND((SUM(BF117:BF1273)),2)</f>
        <v>0</v>
      </c>
      <c r="I38" s="94">
        <v>0.15</v>
      </c>
      <c r="J38" s="81">
        <f>ROUND(((SUM(BF117:BF1273))*I38),2)</f>
        <v>0</v>
      </c>
      <c r="L38" s="33"/>
    </row>
    <row r="39" spans="2:12" s="1" customFormat="1" ht="14.45" customHeight="1" hidden="1">
      <c r="B39" s="33"/>
      <c r="E39" s="28" t="s">
        <v>48</v>
      </c>
      <c r="F39" s="81">
        <f>ROUND((SUM(BG117:BG1273)),2)</f>
        <v>0</v>
      </c>
      <c r="I39" s="94">
        <v>0.21</v>
      </c>
      <c r="J39" s="81">
        <f>0</f>
        <v>0</v>
      </c>
      <c r="L39" s="33"/>
    </row>
    <row r="40" spans="2:12" s="1" customFormat="1" ht="14.45" customHeight="1" hidden="1">
      <c r="B40" s="33"/>
      <c r="E40" s="28" t="s">
        <v>49</v>
      </c>
      <c r="F40" s="81">
        <f>ROUND((SUM(BH117:BH1273)),2)</f>
        <v>0</v>
      </c>
      <c r="I40" s="94">
        <v>0.15</v>
      </c>
      <c r="J40" s="81">
        <f>0</f>
        <v>0</v>
      </c>
      <c r="L40" s="33"/>
    </row>
    <row r="41" spans="2:12" s="1" customFormat="1" ht="14.45" customHeight="1" hidden="1">
      <c r="B41" s="33"/>
      <c r="E41" s="28" t="s">
        <v>50</v>
      </c>
      <c r="F41" s="81">
        <f>ROUND((SUM(BI117:BI1273)),2)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2496</v>
      </c>
      <c r="F54" s="295"/>
      <c r="G54" s="295"/>
      <c r="H54" s="295"/>
      <c r="L54" s="21"/>
    </row>
    <row r="55" spans="2:12" ht="12" customHeight="1">
      <c r="B55" s="21"/>
      <c r="C55" s="28" t="s">
        <v>166</v>
      </c>
      <c r="L55" s="21"/>
    </row>
    <row r="56" spans="2:12" s="1" customFormat="1" ht="16.5" customHeight="1">
      <c r="B56" s="33"/>
      <c r="E56" s="304" t="s">
        <v>167</v>
      </c>
      <c r="F56" s="337"/>
      <c r="G56" s="337"/>
      <c r="H56" s="337"/>
      <c r="L56" s="33"/>
    </row>
    <row r="57" spans="2:12" s="1" customFormat="1" ht="12" customHeight="1">
      <c r="B57" s="33"/>
      <c r="C57" s="28" t="s">
        <v>168</v>
      </c>
      <c r="L57" s="33"/>
    </row>
    <row r="58" spans="2:12" s="1" customFormat="1" ht="16.5" customHeight="1">
      <c r="B58" s="33"/>
      <c r="E58" s="322" t="str">
        <f>E13</f>
        <v>D.1.1b - Architektonicko stavební řešení - Stavební úpravy</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J117</f>
        <v>0</v>
      </c>
      <c r="L67" s="33"/>
      <c r="AU67" s="18" t="s">
        <v>173</v>
      </c>
    </row>
    <row r="68" spans="2:12" s="8" customFormat="1" ht="24.95" customHeight="1">
      <c r="B68" s="104"/>
      <c r="D68" s="105" t="s">
        <v>174</v>
      </c>
      <c r="E68" s="106"/>
      <c r="F68" s="106"/>
      <c r="G68" s="106"/>
      <c r="H68" s="106"/>
      <c r="I68" s="106"/>
      <c r="J68" s="107">
        <f>J118</f>
        <v>0</v>
      </c>
      <c r="L68" s="104"/>
    </row>
    <row r="69" spans="2:12" s="9" customFormat="1" ht="19.9" customHeight="1">
      <c r="B69" s="108"/>
      <c r="D69" s="109" t="s">
        <v>675</v>
      </c>
      <c r="E69" s="110"/>
      <c r="F69" s="110"/>
      <c r="G69" s="110"/>
      <c r="H69" s="110"/>
      <c r="I69" s="110"/>
      <c r="J69" s="111">
        <f>J119</f>
        <v>0</v>
      </c>
      <c r="L69" s="108"/>
    </row>
    <row r="70" spans="2:12" s="9" customFormat="1" ht="19.9" customHeight="1">
      <c r="B70" s="108"/>
      <c r="D70" s="109" t="s">
        <v>676</v>
      </c>
      <c r="E70" s="110"/>
      <c r="F70" s="110"/>
      <c r="G70" s="110"/>
      <c r="H70" s="110"/>
      <c r="I70" s="110"/>
      <c r="J70" s="111">
        <f>J174</f>
        <v>0</v>
      </c>
      <c r="L70" s="108"/>
    </row>
    <row r="71" spans="2:12" s="9" customFormat="1" ht="19.9" customHeight="1">
      <c r="B71" s="108"/>
      <c r="D71" s="109" t="s">
        <v>175</v>
      </c>
      <c r="E71" s="110"/>
      <c r="F71" s="110"/>
      <c r="G71" s="110"/>
      <c r="H71" s="110"/>
      <c r="I71" s="110"/>
      <c r="J71" s="111">
        <f>J231</f>
        <v>0</v>
      </c>
      <c r="L71" s="108"/>
    </row>
    <row r="72" spans="2:12" s="9" customFormat="1" ht="19.9" customHeight="1">
      <c r="B72" s="108"/>
      <c r="D72" s="109" t="s">
        <v>2810</v>
      </c>
      <c r="E72" s="110"/>
      <c r="F72" s="110"/>
      <c r="G72" s="110"/>
      <c r="H72" s="110"/>
      <c r="I72" s="110"/>
      <c r="J72" s="111">
        <f>J281</f>
        <v>0</v>
      </c>
      <c r="L72" s="108"/>
    </row>
    <row r="73" spans="2:12" s="9" customFormat="1" ht="19.9" customHeight="1">
      <c r="B73" s="108"/>
      <c r="D73" s="109" t="s">
        <v>2811</v>
      </c>
      <c r="E73" s="110"/>
      <c r="F73" s="110"/>
      <c r="G73" s="110"/>
      <c r="H73" s="110"/>
      <c r="I73" s="110"/>
      <c r="J73" s="111">
        <f>J299</f>
        <v>0</v>
      </c>
      <c r="L73" s="108"/>
    </row>
    <row r="74" spans="2:12" s="9" customFormat="1" ht="19.9" customHeight="1">
      <c r="B74" s="108"/>
      <c r="D74" s="109" t="s">
        <v>677</v>
      </c>
      <c r="E74" s="110"/>
      <c r="F74" s="110"/>
      <c r="G74" s="110"/>
      <c r="H74" s="110"/>
      <c r="I74" s="110"/>
      <c r="J74" s="111">
        <f>J318</f>
        <v>0</v>
      </c>
      <c r="L74" s="108"/>
    </row>
    <row r="75" spans="2:12" s="9" customFormat="1" ht="19.9" customHeight="1">
      <c r="B75" s="108"/>
      <c r="D75" s="109" t="s">
        <v>176</v>
      </c>
      <c r="E75" s="110"/>
      <c r="F75" s="110"/>
      <c r="G75" s="110"/>
      <c r="H75" s="110"/>
      <c r="I75" s="110"/>
      <c r="J75" s="111">
        <f>J446</f>
        <v>0</v>
      </c>
      <c r="L75" s="108"/>
    </row>
    <row r="76" spans="2:12" s="9" customFormat="1" ht="19.9" customHeight="1">
      <c r="B76" s="108"/>
      <c r="D76" s="109" t="s">
        <v>177</v>
      </c>
      <c r="E76" s="110"/>
      <c r="F76" s="110"/>
      <c r="G76" s="110"/>
      <c r="H76" s="110"/>
      <c r="I76" s="110"/>
      <c r="J76" s="111">
        <f>J472</f>
        <v>0</v>
      </c>
      <c r="L76" s="108"/>
    </row>
    <row r="77" spans="2:12" s="9" customFormat="1" ht="19.9" customHeight="1">
      <c r="B77" s="108"/>
      <c r="D77" s="109" t="s">
        <v>178</v>
      </c>
      <c r="E77" s="110"/>
      <c r="F77" s="110"/>
      <c r="G77" s="110"/>
      <c r="H77" s="110"/>
      <c r="I77" s="110"/>
      <c r="J77" s="111">
        <f>J478</f>
        <v>0</v>
      </c>
      <c r="L77" s="108"/>
    </row>
    <row r="78" spans="2:12" s="8" customFormat="1" ht="24.95" customHeight="1">
      <c r="B78" s="104"/>
      <c r="D78" s="105" t="s">
        <v>179</v>
      </c>
      <c r="E78" s="106"/>
      <c r="F78" s="106"/>
      <c r="G78" s="106"/>
      <c r="H78" s="106"/>
      <c r="I78" s="106"/>
      <c r="J78" s="107">
        <f>J481</f>
        <v>0</v>
      </c>
      <c r="L78" s="104"/>
    </row>
    <row r="79" spans="2:12" s="9" customFormat="1" ht="19.9" customHeight="1">
      <c r="B79" s="108"/>
      <c r="D79" s="109" t="s">
        <v>180</v>
      </c>
      <c r="E79" s="110"/>
      <c r="F79" s="110"/>
      <c r="G79" s="110"/>
      <c r="H79" s="110"/>
      <c r="I79" s="110"/>
      <c r="J79" s="111">
        <f>J482</f>
        <v>0</v>
      </c>
      <c r="L79" s="108"/>
    </row>
    <row r="80" spans="2:12" s="9" customFormat="1" ht="19.9" customHeight="1">
      <c r="B80" s="108"/>
      <c r="D80" s="109" t="s">
        <v>181</v>
      </c>
      <c r="E80" s="110"/>
      <c r="F80" s="110"/>
      <c r="G80" s="110"/>
      <c r="H80" s="110"/>
      <c r="I80" s="110"/>
      <c r="J80" s="111">
        <f>J523</f>
        <v>0</v>
      </c>
      <c r="L80" s="108"/>
    </row>
    <row r="81" spans="2:12" s="9" customFormat="1" ht="19.9" customHeight="1">
      <c r="B81" s="108"/>
      <c r="D81" s="109" t="s">
        <v>678</v>
      </c>
      <c r="E81" s="110"/>
      <c r="F81" s="110"/>
      <c r="G81" s="110"/>
      <c r="H81" s="110"/>
      <c r="I81" s="110"/>
      <c r="J81" s="111">
        <f>J566</f>
        <v>0</v>
      </c>
      <c r="L81" s="108"/>
    </row>
    <row r="82" spans="2:12" s="9" customFormat="1" ht="19.9" customHeight="1">
      <c r="B82" s="108"/>
      <c r="D82" s="109" t="s">
        <v>679</v>
      </c>
      <c r="E82" s="110"/>
      <c r="F82" s="110"/>
      <c r="G82" s="110"/>
      <c r="H82" s="110"/>
      <c r="I82" s="110"/>
      <c r="J82" s="111">
        <f>J574</f>
        <v>0</v>
      </c>
      <c r="L82" s="108"/>
    </row>
    <row r="83" spans="2:12" s="9" customFormat="1" ht="19.9" customHeight="1">
      <c r="B83" s="108"/>
      <c r="D83" s="109" t="s">
        <v>185</v>
      </c>
      <c r="E83" s="110"/>
      <c r="F83" s="110"/>
      <c r="G83" s="110"/>
      <c r="H83" s="110"/>
      <c r="I83" s="110"/>
      <c r="J83" s="111">
        <f>J641</f>
        <v>0</v>
      </c>
      <c r="L83" s="108"/>
    </row>
    <row r="84" spans="2:12" s="9" customFormat="1" ht="19.9" customHeight="1">
      <c r="B84" s="108"/>
      <c r="D84" s="109" t="s">
        <v>2812</v>
      </c>
      <c r="E84" s="110"/>
      <c r="F84" s="110"/>
      <c r="G84" s="110"/>
      <c r="H84" s="110"/>
      <c r="I84" s="110"/>
      <c r="J84" s="111">
        <f>J728</f>
        <v>0</v>
      </c>
      <c r="L84" s="108"/>
    </row>
    <row r="85" spans="2:12" s="9" customFormat="1" ht="19.9" customHeight="1">
      <c r="B85" s="108"/>
      <c r="D85" s="109" t="s">
        <v>186</v>
      </c>
      <c r="E85" s="110"/>
      <c r="F85" s="110"/>
      <c r="G85" s="110"/>
      <c r="H85" s="110"/>
      <c r="I85" s="110"/>
      <c r="J85" s="111">
        <f>J735</f>
        <v>0</v>
      </c>
      <c r="L85" s="108"/>
    </row>
    <row r="86" spans="2:12" s="9" customFormat="1" ht="19.9" customHeight="1">
      <c r="B86" s="108"/>
      <c r="D86" s="109" t="s">
        <v>680</v>
      </c>
      <c r="E86" s="110"/>
      <c r="F86" s="110"/>
      <c r="G86" s="110"/>
      <c r="H86" s="110"/>
      <c r="I86" s="110"/>
      <c r="J86" s="111">
        <f>J807</f>
        <v>0</v>
      </c>
      <c r="L86" s="108"/>
    </row>
    <row r="87" spans="2:12" s="9" customFormat="1" ht="19.9" customHeight="1">
      <c r="B87" s="108"/>
      <c r="D87" s="109" t="s">
        <v>187</v>
      </c>
      <c r="E87" s="110"/>
      <c r="F87" s="110"/>
      <c r="G87" s="110"/>
      <c r="H87" s="110"/>
      <c r="I87" s="110"/>
      <c r="J87" s="111">
        <f>J840</f>
        <v>0</v>
      </c>
      <c r="L87" s="108"/>
    </row>
    <row r="88" spans="2:12" s="9" customFormat="1" ht="19.9" customHeight="1">
      <c r="B88" s="108"/>
      <c r="D88" s="109" t="s">
        <v>681</v>
      </c>
      <c r="E88" s="110"/>
      <c r="F88" s="110"/>
      <c r="G88" s="110"/>
      <c r="H88" s="110"/>
      <c r="I88" s="110"/>
      <c r="J88" s="111">
        <f>J1013</f>
        <v>0</v>
      </c>
      <c r="L88" s="108"/>
    </row>
    <row r="89" spans="2:12" s="9" customFormat="1" ht="19.9" customHeight="1">
      <c r="B89" s="108"/>
      <c r="D89" s="109" t="s">
        <v>188</v>
      </c>
      <c r="E89" s="110"/>
      <c r="F89" s="110"/>
      <c r="G89" s="110"/>
      <c r="H89" s="110"/>
      <c r="I89" s="110"/>
      <c r="J89" s="111">
        <f>J1022</f>
        <v>0</v>
      </c>
      <c r="L89" s="108"/>
    </row>
    <row r="90" spans="2:12" s="9" customFormat="1" ht="19.9" customHeight="1">
      <c r="B90" s="108"/>
      <c r="D90" s="109" t="s">
        <v>189</v>
      </c>
      <c r="E90" s="110"/>
      <c r="F90" s="110"/>
      <c r="G90" s="110"/>
      <c r="H90" s="110"/>
      <c r="I90" s="110"/>
      <c r="J90" s="111">
        <f>J1053</f>
        <v>0</v>
      </c>
      <c r="L90" s="108"/>
    </row>
    <row r="91" spans="2:12" s="9" customFormat="1" ht="19.9" customHeight="1">
      <c r="B91" s="108"/>
      <c r="D91" s="109" t="s">
        <v>2813</v>
      </c>
      <c r="E91" s="110"/>
      <c r="F91" s="110"/>
      <c r="G91" s="110"/>
      <c r="H91" s="110"/>
      <c r="I91" s="110"/>
      <c r="J91" s="111">
        <f>J1182</f>
        <v>0</v>
      </c>
      <c r="L91" s="108"/>
    </row>
    <row r="92" spans="2:12" s="9" customFormat="1" ht="19.9" customHeight="1">
      <c r="B92" s="108"/>
      <c r="D92" s="109" t="s">
        <v>682</v>
      </c>
      <c r="E92" s="110"/>
      <c r="F92" s="110"/>
      <c r="G92" s="110"/>
      <c r="H92" s="110"/>
      <c r="I92" s="110"/>
      <c r="J92" s="111">
        <f>J1198</f>
        <v>0</v>
      </c>
      <c r="L92" s="108"/>
    </row>
    <row r="93" spans="2:12" s="9" customFormat="1" ht="19.9" customHeight="1">
      <c r="B93" s="108"/>
      <c r="D93" s="109" t="s">
        <v>683</v>
      </c>
      <c r="E93" s="110"/>
      <c r="F93" s="110"/>
      <c r="G93" s="110"/>
      <c r="H93" s="110"/>
      <c r="I93" s="110"/>
      <c r="J93" s="111">
        <f>J1234</f>
        <v>0</v>
      </c>
      <c r="L93" s="108"/>
    </row>
    <row r="94" spans="2:12" s="1" customFormat="1" ht="21.75" customHeight="1">
      <c r="B94" s="33"/>
      <c r="L94" s="33"/>
    </row>
    <row r="95" spans="2:12" s="1" customFormat="1" ht="6.95" customHeight="1">
      <c r="B95" s="41"/>
      <c r="C95" s="42"/>
      <c r="D95" s="42"/>
      <c r="E95" s="42"/>
      <c r="F95" s="42"/>
      <c r="G95" s="42"/>
      <c r="H95" s="42"/>
      <c r="I95" s="42"/>
      <c r="J95" s="42"/>
      <c r="K95" s="42"/>
      <c r="L95" s="33"/>
    </row>
    <row r="99" spans="2:12" s="1" customFormat="1" ht="6.95" customHeight="1">
      <c r="B99" s="43"/>
      <c r="C99" s="44"/>
      <c r="D99" s="44"/>
      <c r="E99" s="44"/>
      <c r="F99" s="44"/>
      <c r="G99" s="44"/>
      <c r="H99" s="44"/>
      <c r="I99" s="44"/>
      <c r="J99" s="44"/>
      <c r="K99" s="44"/>
      <c r="L99" s="33"/>
    </row>
    <row r="100" spans="2:12" s="1" customFormat="1" ht="24.95" customHeight="1">
      <c r="B100" s="33"/>
      <c r="C100" s="22" t="s">
        <v>191</v>
      </c>
      <c r="L100" s="33"/>
    </row>
    <row r="101" spans="2:12" s="1" customFormat="1" ht="6.95" customHeight="1">
      <c r="B101" s="33"/>
      <c r="L101" s="33"/>
    </row>
    <row r="102" spans="2:12" s="1" customFormat="1" ht="12" customHeight="1">
      <c r="B102" s="33"/>
      <c r="C102" s="28" t="s">
        <v>16</v>
      </c>
      <c r="L102" s="33"/>
    </row>
    <row r="103" spans="2:12" s="1" customFormat="1" ht="16.5" customHeight="1">
      <c r="B103" s="33"/>
      <c r="E103" s="335" t="str">
        <f>E7</f>
        <v>AREÁL KLÍŠE, ÚSTÍ NAD LABEM – WELLNESS A FITNESS</v>
      </c>
      <c r="F103" s="336"/>
      <c r="G103" s="336"/>
      <c r="H103" s="336"/>
      <c r="L103" s="33"/>
    </row>
    <row r="104" spans="2:12" ht="12" customHeight="1">
      <c r="B104" s="21"/>
      <c r="C104" s="28" t="s">
        <v>164</v>
      </c>
      <c r="L104" s="21"/>
    </row>
    <row r="105" spans="2:12" ht="16.5" customHeight="1">
      <c r="B105" s="21"/>
      <c r="E105" s="335" t="s">
        <v>2496</v>
      </c>
      <c r="F105" s="295"/>
      <c r="G105" s="295"/>
      <c r="H105" s="295"/>
      <c r="L105" s="21"/>
    </row>
    <row r="106" spans="2:12" ht="12" customHeight="1">
      <c r="B106" s="21"/>
      <c r="C106" s="28" t="s">
        <v>166</v>
      </c>
      <c r="L106" s="21"/>
    </row>
    <row r="107" spans="2:12" s="1" customFormat="1" ht="16.5" customHeight="1">
      <c r="B107" s="33"/>
      <c r="E107" s="304" t="s">
        <v>167</v>
      </c>
      <c r="F107" s="337"/>
      <c r="G107" s="337"/>
      <c r="H107" s="337"/>
      <c r="L107" s="33"/>
    </row>
    <row r="108" spans="2:12" s="1" customFormat="1" ht="12" customHeight="1">
      <c r="B108" s="33"/>
      <c r="C108" s="28" t="s">
        <v>168</v>
      </c>
      <c r="L108" s="33"/>
    </row>
    <row r="109" spans="2:12" s="1" customFormat="1" ht="16.5" customHeight="1">
      <c r="B109" s="33"/>
      <c r="E109" s="322" t="str">
        <f>E13</f>
        <v>D.1.1b - Architektonicko stavební řešení - Stavební úpravy</v>
      </c>
      <c r="F109" s="337"/>
      <c r="G109" s="337"/>
      <c r="H109" s="337"/>
      <c r="L109" s="33"/>
    </row>
    <row r="110" spans="2:12" s="1" customFormat="1" ht="6.95" customHeight="1">
      <c r="B110" s="33"/>
      <c r="L110" s="33"/>
    </row>
    <row r="111" spans="2:12" s="1" customFormat="1" ht="12" customHeight="1">
      <c r="B111" s="33"/>
      <c r="C111" s="28" t="s">
        <v>21</v>
      </c>
      <c r="F111" s="26" t="str">
        <f>F16</f>
        <v>ÚSTÍ NAD LABEM</v>
      </c>
      <c r="I111" s="28" t="s">
        <v>23</v>
      </c>
      <c r="J111" s="49" t="str">
        <f>IF(J16="","",J16)</f>
        <v>14. 11. 2023</v>
      </c>
      <c r="L111" s="33"/>
    </row>
    <row r="112" spans="2:12" s="1" customFormat="1" ht="6.95" customHeight="1">
      <c r="B112" s="33"/>
      <c r="L112" s="33"/>
    </row>
    <row r="113" spans="2:12" s="1" customFormat="1" ht="15.2" customHeight="1">
      <c r="B113" s="33"/>
      <c r="C113" s="28" t="s">
        <v>25</v>
      </c>
      <c r="F113" s="26" t="str">
        <f>E19</f>
        <v>Městské služby Ústí nad Labem p.o.</v>
      </c>
      <c r="I113" s="28" t="s">
        <v>33</v>
      </c>
      <c r="J113" s="31" t="str">
        <f>E25</f>
        <v>Specta s.r.o.</v>
      </c>
      <c r="L113" s="33"/>
    </row>
    <row r="114" spans="2:12" s="1" customFormat="1" ht="15.2" customHeight="1">
      <c r="B114" s="33"/>
      <c r="C114" s="28" t="s">
        <v>31</v>
      </c>
      <c r="F114" s="26" t="str">
        <f>IF(E22="","",E22)</f>
        <v>Vyplň údaj</v>
      </c>
      <c r="I114" s="28" t="s">
        <v>38</v>
      </c>
      <c r="J114" s="31" t="str">
        <f>E28</f>
        <v>Specta s.r.o.</v>
      </c>
      <c r="L114" s="33"/>
    </row>
    <row r="115" spans="2:12" s="1" customFormat="1" ht="10.35" customHeight="1">
      <c r="B115" s="33"/>
      <c r="L115" s="33"/>
    </row>
    <row r="116" spans="2:20" s="10" customFormat="1" ht="29.25" customHeight="1">
      <c r="B116" s="112"/>
      <c r="C116" s="113" t="s">
        <v>192</v>
      </c>
      <c r="D116" s="114" t="s">
        <v>60</v>
      </c>
      <c r="E116" s="114" t="s">
        <v>56</v>
      </c>
      <c r="F116" s="114" t="s">
        <v>57</v>
      </c>
      <c r="G116" s="114" t="s">
        <v>193</v>
      </c>
      <c r="H116" s="114" t="s">
        <v>194</v>
      </c>
      <c r="I116" s="114" t="s">
        <v>195</v>
      </c>
      <c r="J116" s="114" t="s">
        <v>172</v>
      </c>
      <c r="K116" s="115" t="s">
        <v>196</v>
      </c>
      <c r="L116" s="112"/>
      <c r="M116" s="55" t="s">
        <v>19</v>
      </c>
      <c r="N116" s="56" t="s">
        <v>45</v>
      </c>
      <c r="O116" s="56" t="s">
        <v>197</v>
      </c>
      <c r="P116" s="56" t="s">
        <v>198</v>
      </c>
      <c r="Q116" s="56" t="s">
        <v>199</v>
      </c>
      <c r="R116" s="56" t="s">
        <v>200</v>
      </c>
      <c r="S116" s="56" t="s">
        <v>201</v>
      </c>
      <c r="T116" s="57" t="s">
        <v>202</v>
      </c>
    </row>
    <row r="117" spans="2:63" s="1" customFormat="1" ht="22.9" customHeight="1">
      <c r="B117" s="33"/>
      <c r="C117" s="60" t="s">
        <v>203</v>
      </c>
      <c r="J117" s="116">
        <f>BK117</f>
        <v>0</v>
      </c>
      <c r="L117" s="33"/>
      <c r="M117" s="58"/>
      <c r="N117" s="50"/>
      <c r="O117" s="50"/>
      <c r="P117" s="117">
        <f>P118+P481</f>
        <v>0</v>
      </c>
      <c r="Q117" s="50"/>
      <c r="R117" s="117">
        <f>R118+R481</f>
        <v>278.9504581087021</v>
      </c>
      <c r="S117" s="50"/>
      <c r="T117" s="118">
        <f>T118+T481</f>
        <v>0.26443434</v>
      </c>
      <c r="AT117" s="18" t="s">
        <v>74</v>
      </c>
      <c r="AU117" s="18" t="s">
        <v>173</v>
      </c>
      <c r="BK117" s="119">
        <f>BK118+BK481</f>
        <v>0</v>
      </c>
    </row>
    <row r="118" spans="2:63" s="11" customFormat="1" ht="25.9" customHeight="1">
      <c r="B118" s="120"/>
      <c r="D118" s="121" t="s">
        <v>74</v>
      </c>
      <c r="E118" s="122" t="s">
        <v>204</v>
      </c>
      <c r="F118" s="122" t="s">
        <v>205</v>
      </c>
      <c r="I118" s="123"/>
      <c r="J118" s="124">
        <f>BK118</f>
        <v>0</v>
      </c>
      <c r="L118" s="120"/>
      <c r="M118" s="125"/>
      <c r="P118" s="126">
        <f>P119+P174+P231+P281+P299+P318+P446+P472+P478</f>
        <v>0</v>
      </c>
      <c r="R118" s="126">
        <f>R119+R174+R231+R281+R299+R318+R446+R472+R478</f>
        <v>227.5147153266571</v>
      </c>
      <c r="T118" s="127">
        <f>T119+T174+T231+T281+T299+T318+T446+T472+T478</f>
        <v>0</v>
      </c>
      <c r="AR118" s="121" t="s">
        <v>82</v>
      </c>
      <c r="AT118" s="128" t="s">
        <v>74</v>
      </c>
      <c r="AU118" s="128" t="s">
        <v>75</v>
      </c>
      <c r="AY118" s="121" t="s">
        <v>206</v>
      </c>
      <c r="BK118" s="129">
        <f>BK119+BK174+BK231+BK281+BK299+BK318+BK446+BK472+BK478</f>
        <v>0</v>
      </c>
    </row>
    <row r="119" spans="2:63" s="11" customFormat="1" ht="22.9" customHeight="1">
      <c r="B119" s="120"/>
      <c r="D119" s="121" t="s">
        <v>74</v>
      </c>
      <c r="E119" s="130" t="s">
        <v>82</v>
      </c>
      <c r="F119" s="130" t="s">
        <v>684</v>
      </c>
      <c r="I119" s="123"/>
      <c r="J119" s="131">
        <f>BK119</f>
        <v>0</v>
      </c>
      <c r="L119" s="120"/>
      <c r="M119" s="125"/>
      <c r="P119" s="126">
        <f>SUM(P120:P173)</f>
        <v>0</v>
      </c>
      <c r="R119" s="126">
        <f>SUM(R120:R173)</f>
        <v>45.919</v>
      </c>
      <c r="T119" s="127">
        <f>SUM(T120:T173)</f>
        <v>0</v>
      </c>
      <c r="AR119" s="121" t="s">
        <v>82</v>
      </c>
      <c r="AT119" s="128" t="s">
        <v>74</v>
      </c>
      <c r="AU119" s="128" t="s">
        <v>82</v>
      </c>
      <c r="AY119" s="121" t="s">
        <v>206</v>
      </c>
      <c r="BK119" s="129">
        <f>SUM(BK120:BK173)</f>
        <v>0</v>
      </c>
    </row>
    <row r="120" spans="2:65" s="1" customFormat="1" ht="55.5" customHeight="1">
      <c r="B120" s="33"/>
      <c r="C120" s="132" t="s">
        <v>82</v>
      </c>
      <c r="D120" s="132" t="s">
        <v>208</v>
      </c>
      <c r="E120" s="133" t="s">
        <v>2814</v>
      </c>
      <c r="F120" s="134" t="s">
        <v>2815</v>
      </c>
      <c r="G120" s="135" t="s">
        <v>253</v>
      </c>
      <c r="H120" s="136">
        <v>85.007</v>
      </c>
      <c r="I120" s="137"/>
      <c r="J120" s="138">
        <f>ROUND(I120*H120,2)</f>
        <v>0</v>
      </c>
      <c r="K120" s="134" t="s">
        <v>212</v>
      </c>
      <c r="L120" s="33"/>
      <c r="M120" s="139" t="s">
        <v>19</v>
      </c>
      <c r="N120" s="140" t="s">
        <v>46</v>
      </c>
      <c r="P120" s="141">
        <f>O120*H120</f>
        <v>0</v>
      </c>
      <c r="Q120" s="141">
        <v>0</v>
      </c>
      <c r="R120" s="141">
        <f>Q120*H120</f>
        <v>0</v>
      </c>
      <c r="S120" s="141">
        <v>0</v>
      </c>
      <c r="T120" s="142">
        <f>S120*H120</f>
        <v>0</v>
      </c>
      <c r="AR120" s="143" t="s">
        <v>153</v>
      </c>
      <c r="AT120" s="143" t="s">
        <v>208</v>
      </c>
      <c r="AU120" s="143" t="s">
        <v>84</v>
      </c>
      <c r="AY120" s="18" t="s">
        <v>206</v>
      </c>
      <c r="BE120" s="144">
        <f>IF(N120="základní",J120,0)</f>
        <v>0</v>
      </c>
      <c r="BF120" s="144">
        <f>IF(N120="snížená",J120,0)</f>
        <v>0</v>
      </c>
      <c r="BG120" s="144">
        <f>IF(N120="zákl. přenesená",J120,0)</f>
        <v>0</v>
      </c>
      <c r="BH120" s="144">
        <f>IF(N120="sníž. přenesená",J120,0)</f>
        <v>0</v>
      </c>
      <c r="BI120" s="144">
        <f>IF(N120="nulová",J120,0)</f>
        <v>0</v>
      </c>
      <c r="BJ120" s="18" t="s">
        <v>82</v>
      </c>
      <c r="BK120" s="144">
        <f>ROUND(I120*H120,2)</f>
        <v>0</v>
      </c>
      <c r="BL120" s="18" t="s">
        <v>153</v>
      </c>
      <c r="BM120" s="143" t="s">
        <v>2816</v>
      </c>
    </row>
    <row r="121" spans="2:47" s="1" customFormat="1" ht="12">
      <c r="B121" s="33"/>
      <c r="D121" s="145" t="s">
        <v>214</v>
      </c>
      <c r="F121" s="146" t="s">
        <v>2817</v>
      </c>
      <c r="I121" s="147"/>
      <c r="L121" s="33"/>
      <c r="M121" s="148"/>
      <c r="T121" s="52"/>
      <c r="AT121" s="18" t="s">
        <v>214</v>
      </c>
      <c r="AU121" s="18" t="s">
        <v>84</v>
      </c>
    </row>
    <row r="122" spans="2:65" s="1" customFormat="1" ht="44.25" customHeight="1">
      <c r="B122" s="33"/>
      <c r="C122" s="132" t="s">
        <v>84</v>
      </c>
      <c r="D122" s="132" t="s">
        <v>208</v>
      </c>
      <c r="E122" s="133" t="s">
        <v>2818</v>
      </c>
      <c r="F122" s="134" t="s">
        <v>2819</v>
      </c>
      <c r="G122" s="135" t="s">
        <v>253</v>
      </c>
      <c r="H122" s="136">
        <v>85.007</v>
      </c>
      <c r="I122" s="137"/>
      <c r="J122" s="138">
        <f>ROUND(I122*H122,2)</f>
        <v>0</v>
      </c>
      <c r="K122" s="134" t="s">
        <v>212</v>
      </c>
      <c r="L122" s="33"/>
      <c r="M122" s="139" t="s">
        <v>19</v>
      </c>
      <c r="N122" s="140" t="s">
        <v>46</v>
      </c>
      <c r="P122" s="141">
        <f>O122*H122</f>
        <v>0</v>
      </c>
      <c r="Q122" s="141">
        <v>0</v>
      </c>
      <c r="R122" s="141">
        <f>Q122*H122</f>
        <v>0</v>
      </c>
      <c r="S122" s="141">
        <v>0</v>
      </c>
      <c r="T122" s="142">
        <f>S122*H122</f>
        <v>0</v>
      </c>
      <c r="AR122" s="143" t="s">
        <v>153</v>
      </c>
      <c r="AT122" s="143" t="s">
        <v>208</v>
      </c>
      <c r="AU122" s="143" t="s">
        <v>84</v>
      </c>
      <c r="AY122" s="18" t="s">
        <v>206</v>
      </c>
      <c r="BE122" s="144">
        <f>IF(N122="základní",J122,0)</f>
        <v>0</v>
      </c>
      <c r="BF122" s="144">
        <f>IF(N122="snížená",J122,0)</f>
        <v>0</v>
      </c>
      <c r="BG122" s="144">
        <f>IF(N122="zákl. přenesená",J122,0)</f>
        <v>0</v>
      </c>
      <c r="BH122" s="144">
        <f>IF(N122="sníž. přenesená",J122,0)</f>
        <v>0</v>
      </c>
      <c r="BI122" s="144">
        <f>IF(N122="nulová",J122,0)</f>
        <v>0</v>
      </c>
      <c r="BJ122" s="18" t="s">
        <v>82</v>
      </c>
      <c r="BK122" s="144">
        <f>ROUND(I122*H122,2)</f>
        <v>0</v>
      </c>
      <c r="BL122" s="18" t="s">
        <v>153</v>
      </c>
      <c r="BM122" s="143" t="s">
        <v>2820</v>
      </c>
    </row>
    <row r="123" spans="2:47" s="1" customFormat="1" ht="12">
      <c r="B123" s="33"/>
      <c r="D123" s="145" t="s">
        <v>214</v>
      </c>
      <c r="F123" s="146" t="s">
        <v>2821</v>
      </c>
      <c r="I123" s="147"/>
      <c r="L123" s="33"/>
      <c r="M123" s="148"/>
      <c r="T123" s="52"/>
      <c r="AT123" s="18" t="s">
        <v>214</v>
      </c>
      <c r="AU123" s="18" t="s">
        <v>84</v>
      </c>
    </row>
    <row r="124" spans="2:65" s="1" customFormat="1" ht="44.25" customHeight="1">
      <c r="B124" s="33"/>
      <c r="C124" s="132" t="s">
        <v>92</v>
      </c>
      <c r="D124" s="132" t="s">
        <v>208</v>
      </c>
      <c r="E124" s="133" t="s">
        <v>2822</v>
      </c>
      <c r="F124" s="134" t="s">
        <v>2823</v>
      </c>
      <c r="G124" s="135" t="s">
        <v>253</v>
      </c>
      <c r="H124" s="136">
        <v>75.702</v>
      </c>
      <c r="I124" s="137"/>
      <c r="J124" s="138">
        <f>ROUND(I124*H124,2)</f>
        <v>0</v>
      </c>
      <c r="K124" s="134" t="s">
        <v>212</v>
      </c>
      <c r="L124" s="33"/>
      <c r="M124" s="139" t="s">
        <v>19</v>
      </c>
      <c r="N124" s="140" t="s">
        <v>46</v>
      </c>
      <c r="P124" s="141">
        <f>O124*H124</f>
        <v>0</v>
      </c>
      <c r="Q124" s="141">
        <v>0</v>
      </c>
      <c r="R124" s="141">
        <f>Q124*H124</f>
        <v>0</v>
      </c>
      <c r="S124" s="141">
        <v>0</v>
      </c>
      <c r="T124" s="142">
        <f>S124*H124</f>
        <v>0</v>
      </c>
      <c r="AR124" s="143" t="s">
        <v>153</v>
      </c>
      <c r="AT124" s="143" t="s">
        <v>208</v>
      </c>
      <c r="AU124" s="143" t="s">
        <v>84</v>
      </c>
      <c r="AY124" s="18" t="s">
        <v>206</v>
      </c>
      <c r="BE124" s="144">
        <f>IF(N124="základní",J124,0)</f>
        <v>0</v>
      </c>
      <c r="BF124" s="144">
        <f>IF(N124="snížená",J124,0)</f>
        <v>0</v>
      </c>
      <c r="BG124" s="144">
        <f>IF(N124="zákl. přenesená",J124,0)</f>
        <v>0</v>
      </c>
      <c r="BH124" s="144">
        <f>IF(N124="sníž. přenesená",J124,0)</f>
        <v>0</v>
      </c>
      <c r="BI124" s="144">
        <f>IF(N124="nulová",J124,0)</f>
        <v>0</v>
      </c>
      <c r="BJ124" s="18" t="s">
        <v>82</v>
      </c>
      <c r="BK124" s="144">
        <f>ROUND(I124*H124,2)</f>
        <v>0</v>
      </c>
      <c r="BL124" s="18" t="s">
        <v>153</v>
      </c>
      <c r="BM124" s="143" t="s">
        <v>2824</v>
      </c>
    </row>
    <row r="125" spans="2:47" s="1" customFormat="1" ht="12">
      <c r="B125" s="33"/>
      <c r="D125" s="145" t="s">
        <v>214</v>
      </c>
      <c r="F125" s="146" t="s">
        <v>2825</v>
      </c>
      <c r="I125" s="147"/>
      <c r="L125" s="33"/>
      <c r="M125" s="148"/>
      <c r="T125" s="52"/>
      <c r="AT125" s="18" t="s">
        <v>214</v>
      </c>
      <c r="AU125" s="18" t="s">
        <v>84</v>
      </c>
    </row>
    <row r="126" spans="2:51" s="12" customFormat="1" ht="12">
      <c r="B126" s="149"/>
      <c r="D126" s="150" t="s">
        <v>216</v>
      </c>
      <c r="E126" s="151" t="s">
        <v>19</v>
      </c>
      <c r="F126" s="152" t="s">
        <v>719</v>
      </c>
      <c r="H126" s="151" t="s">
        <v>19</v>
      </c>
      <c r="I126" s="153"/>
      <c r="L126" s="149"/>
      <c r="M126" s="154"/>
      <c r="T126" s="155"/>
      <c r="AT126" s="151" t="s">
        <v>216</v>
      </c>
      <c r="AU126" s="151" t="s">
        <v>84</v>
      </c>
      <c r="AV126" s="12" t="s">
        <v>82</v>
      </c>
      <c r="AW126" s="12" t="s">
        <v>37</v>
      </c>
      <c r="AX126" s="12" t="s">
        <v>75</v>
      </c>
      <c r="AY126" s="151" t="s">
        <v>206</v>
      </c>
    </row>
    <row r="127" spans="2:51" s="12" customFormat="1" ht="12">
      <c r="B127" s="149"/>
      <c r="D127" s="150" t="s">
        <v>216</v>
      </c>
      <c r="E127" s="151" t="s">
        <v>19</v>
      </c>
      <c r="F127" s="152" t="s">
        <v>2826</v>
      </c>
      <c r="H127" s="151" t="s">
        <v>19</v>
      </c>
      <c r="I127" s="153"/>
      <c r="L127" s="149"/>
      <c r="M127" s="154"/>
      <c r="T127" s="155"/>
      <c r="AT127" s="151" t="s">
        <v>216</v>
      </c>
      <c r="AU127" s="151" t="s">
        <v>84</v>
      </c>
      <c r="AV127" s="12" t="s">
        <v>82</v>
      </c>
      <c r="AW127" s="12" t="s">
        <v>37</v>
      </c>
      <c r="AX127" s="12" t="s">
        <v>75</v>
      </c>
      <c r="AY127" s="151" t="s">
        <v>206</v>
      </c>
    </row>
    <row r="128" spans="2:51" s="13" customFormat="1" ht="12">
      <c r="B128" s="156"/>
      <c r="D128" s="150" t="s">
        <v>216</v>
      </c>
      <c r="E128" s="157" t="s">
        <v>19</v>
      </c>
      <c r="F128" s="158" t="s">
        <v>2827</v>
      </c>
      <c r="H128" s="159">
        <v>3</v>
      </c>
      <c r="I128" s="160"/>
      <c r="L128" s="156"/>
      <c r="M128" s="161"/>
      <c r="T128" s="162"/>
      <c r="AT128" s="157" t="s">
        <v>216</v>
      </c>
      <c r="AU128" s="157" t="s">
        <v>84</v>
      </c>
      <c r="AV128" s="13" t="s">
        <v>84</v>
      </c>
      <c r="AW128" s="13" t="s">
        <v>37</v>
      </c>
      <c r="AX128" s="13" t="s">
        <v>75</v>
      </c>
      <c r="AY128" s="157" t="s">
        <v>206</v>
      </c>
    </row>
    <row r="129" spans="2:51" s="13" customFormat="1" ht="12">
      <c r="B129" s="156"/>
      <c r="D129" s="150" t="s">
        <v>216</v>
      </c>
      <c r="E129" s="157" t="s">
        <v>19</v>
      </c>
      <c r="F129" s="158" t="s">
        <v>2828</v>
      </c>
      <c r="H129" s="159">
        <v>1.8</v>
      </c>
      <c r="I129" s="160"/>
      <c r="L129" s="156"/>
      <c r="M129" s="161"/>
      <c r="T129" s="162"/>
      <c r="AT129" s="157" t="s">
        <v>216</v>
      </c>
      <c r="AU129" s="157" t="s">
        <v>84</v>
      </c>
      <c r="AV129" s="13" t="s">
        <v>84</v>
      </c>
      <c r="AW129" s="13" t="s">
        <v>37</v>
      </c>
      <c r="AX129" s="13" t="s">
        <v>75</v>
      </c>
      <c r="AY129" s="157" t="s">
        <v>206</v>
      </c>
    </row>
    <row r="130" spans="2:51" s="13" customFormat="1" ht="12">
      <c r="B130" s="156"/>
      <c r="D130" s="150" t="s">
        <v>216</v>
      </c>
      <c r="E130" s="157" t="s">
        <v>19</v>
      </c>
      <c r="F130" s="158" t="s">
        <v>2829</v>
      </c>
      <c r="H130" s="159">
        <v>0.72</v>
      </c>
      <c r="I130" s="160"/>
      <c r="L130" s="156"/>
      <c r="M130" s="161"/>
      <c r="T130" s="162"/>
      <c r="AT130" s="157" t="s">
        <v>216</v>
      </c>
      <c r="AU130" s="157" t="s">
        <v>84</v>
      </c>
      <c r="AV130" s="13" t="s">
        <v>84</v>
      </c>
      <c r="AW130" s="13" t="s">
        <v>37</v>
      </c>
      <c r="AX130" s="13" t="s">
        <v>75</v>
      </c>
      <c r="AY130" s="157" t="s">
        <v>206</v>
      </c>
    </row>
    <row r="131" spans="2:51" s="15" customFormat="1" ht="12">
      <c r="B131" s="185"/>
      <c r="D131" s="150" t="s">
        <v>216</v>
      </c>
      <c r="E131" s="186" t="s">
        <v>19</v>
      </c>
      <c r="F131" s="187" t="s">
        <v>1174</v>
      </c>
      <c r="H131" s="188">
        <v>5.52</v>
      </c>
      <c r="I131" s="189"/>
      <c r="L131" s="185"/>
      <c r="M131" s="190"/>
      <c r="T131" s="191"/>
      <c r="AT131" s="186" t="s">
        <v>216</v>
      </c>
      <c r="AU131" s="186" t="s">
        <v>84</v>
      </c>
      <c r="AV131" s="15" t="s">
        <v>92</v>
      </c>
      <c r="AW131" s="15" t="s">
        <v>37</v>
      </c>
      <c r="AX131" s="15" t="s">
        <v>75</v>
      </c>
      <c r="AY131" s="186" t="s">
        <v>206</v>
      </c>
    </row>
    <row r="132" spans="2:51" s="12" customFormat="1" ht="12">
      <c r="B132" s="149"/>
      <c r="D132" s="150" t="s">
        <v>216</v>
      </c>
      <c r="E132" s="151" t="s">
        <v>19</v>
      </c>
      <c r="F132" s="152" t="s">
        <v>2830</v>
      </c>
      <c r="H132" s="151" t="s">
        <v>19</v>
      </c>
      <c r="I132" s="153"/>
      <c r="L132" s="149"/>
      <c r="M132" s="154"/>
      <c r="T132" s="155"/>
      <c r="AT132" s="151" t="s">
        <v>216</v>
      </c>
      <c r="AU132" s="151" t="s">
        <v>84</v>
      </c>
      <c r="AV132" s="12" t="s">
        <v>82</v>
      </c>
      <c r="AW132" s="12" t="s">
        <v>37</v>
      </c>
      <c r="AX132" s="12" t="s">
        <v>75</v>
      </c>
      <c r="AY132" s="151" t="s">
        <v>206</v>
      </c>
    </row>
    <row r="133" spans="2:51" s="13" customFormat="1" ht="12">
      <c r="B133" s="156"/>
      <c r="D133" s="150" t="s">
        <v>216</v>
      </c>
      <c r="E133" s="157" t="s">
        <v>19</v>
      </c>
      <c r="F133" s="158" t="s">
        <v>2831</v>
      </c>
      <c r="H133" s="159">
        <v>58.806</v>
      </c>
      <c r="I133" s="160"/>
      <c r="L133" s="156"/>
      <c r="M133" s="161"/>
      <c r="T133" s="162"/>
      <c r="AT133" s="157" t="s">
        <v>216</v>
      </c>
      <c r="AU133" s="157" t="s">
        <v>84</v>
      </c>
      <c r="AV133" s="13" t="s">
        <v>84</v>
      </c>
      <c r="AW133" s="13" t="s">
        <v>37</v>
      </c>
      <c r="AX133" s="13" t="s">
        <v>75</v>
      </c>
      <c r="AY133" s="157" t="s">
        <v>206</v>
      </c>
    </row>
    <row r="134" spans="2:51" s="12" customFormat="1" ht="12">
      <c r="B134" s="149"/>
      <c r="D134" s="150" t="s">
        <v>216</v>
      </c>
      <c r="E134" s="151" t="s">
        <v>19</v>
      </c>
      <c r="F134" s="152" t="s">
        <v>2832</v>
      </c>
      <c r="H134" s="151" t="s">
        <v>19</v>
      </c>
      <c r="I134" s="153"/>
      <c r="L134" s="149"/>
      <c r="M134" s="154"/>
      <c r="T134" s="155"/>
      <c r="AT134" s="151" t="s">
        <v>216</v>
      </c>
      <c r="AU134" s="151" t="s">
        <v>84</v>
      </c>
      <c r="AV134" s="12" t="s">
        <v>82</v>
      </c>
      <c r="AW134" s="12" t="s">
        <v>37</v>
      </c>
      <c r="AX134" s="12" t="s">
        <v>75</v>
      </c>
      <c r="AY134" s="151" t="s">
        <v>206</v>
      </c>
    </row>
    <row r="135" spans="2:51" s="13" customFormat="1" ht="12">
      <c r="B135" s="156"/>
      <c r="D135" s="150" t="s">
        <v>216</v>
      </c>
      <c r="E135" s="157" t="s">
        <v>19</v>
      </c>
      <c r="F135" s="158" t="s">
        <v>2833</v>
      </c>
      <c r="H135" s="159">
        <v>11.376</v>
      </c>
      <c r="I135" s="160"/>
      <c r="L135" s="156"/>
      <c r="M135" s="161"/>
      <c r="T135" s="162"/>
      <c r="AT135" s="157" t="s">
        <v>216</v>
      </c>
      <c r="AU135" s="157" t="s">
        <v>84</v>
      </c>
      <c r="AV135" s="13" t="s">
        <v>84</v>
      </c>
      <c r="AW135" s="13" t="s">
        <v>37</v>
      </c>
      <c r="AX135" s="13" t="s">
        <v>75</v>
      </c>
      <c r="AY135" s="157" t="s">
        <v>206</v>
      </c>
    </row>
    <row r="136" spans="2:51" s="14" customFormat="1" ht="12">
      <c r="B136" s="163"/>
      <c r="D136" s="150" t="s">
        <v>216</v>
      </c>
      <c r="E136" s="164" t="s">
        <v>19</v>
      </c>
      <c r="F136" s="165" t="s">
        <v>224</v>
      </c>
      <c r="H136" s="166">
        <v>75.702</v>
      </c>
      <c r="I136" s="167"/>
      <c r="L136" s="163"/>
      <c r="M136" s="168"/>
      <c r="T136" s="169"/>
      <c r="AT136" s="164" t="s">
        <v>216</v>
      </c>
      <c r="AU136" s="164" t="s">
        <v>84</v>
      </c>
      <c r="AV136" s="14" t="s">
        <v>153</v>
      </c>
      <c r="AW136" s="14" t="s">
        <v>37</v>
      </c>
      <c r="AX136" s="14" t="s">
        <v>82</v>
      </c>
      <c r="AY136" s="164" t="s">
        <v>206</v>
      </c>
    </row>
    <row r="137" spans="2:65" s="1" customFormat="1" ht="66.75" customHeight="1">
      <c r="B137" s="33"/>
      <c r="C137" s="132" t="s">
        <v>153</v>
      </c>
      <c r="D137" s="132" t="s">
        <v>208</v>
      </c>
      <c r="E137" s="133" t="s">
        <v>2834</v>
      </c>
      <c r="F137" s="134" t="s">
        <v>2835</v>
      </c>
      <c r="G137" s="135" t="s">
        <v>253</v>
      </c>
      <c r="H137" s="136">
        <v>7.925</v>
      </c>
      <c r="I137" s="137"/>
      <c r="J137" s="138">
        <f>ROUND(I137*H137,2)</f>
        <v>0</v>
      </c>
      <c r="K137" s="134" t="s">
        <v>212</v>
      </c>
      <c r="L137" s="33"/>
      <c r="M137" s="139" t="s">
        <v>19</v>
      </c>
      <c r="N137" s="140" t="s">
        <v>46</v>
      </c>
      <c r="P137" s="141">
        <f>O137*H137</f>
        <v>0</v>
      </c>
      <c r="Q137" s="141">
        <v>0</v>
      </c>
      <c r="R137" s="141">
        <f>Q137*H137</f>
        <v>0</v>
      </c>
      <c r="S137" s="141">
        <v>0</v>
      </c>
      <c r="T137" s="142">
        <f>S137*H137</f>
        <v>0</v>
      </c>
      <c r="AR137" s="143" t="s">
        <v>153</v>
      </c>
      <c r="AT137" s="143" t="s">
        <v>208</v>
      </c>
      <c r="AU137" s="143" t="s">
        <v>84</v>
      </c>
      <c r="AY137" s="18" t="s">
        <v>206</v>
      </c>
      <c r="BE137" s="144">
        <f>IF(N137="základní",J137,0)</f>
        <v>0</v>
      </c>
      <c r="BF137" s="144">
        <f>IF(N137="snížená",J137,0)</f>
        <v>0</v>
      </c>
      <c r="BG137" s="144">
        <f>IF(N137="zákl. přenesená",J137,0)</f>
        <v>0</v>
      </c>
      <c r="BH137" s="144">
        <f>IF(N137="sníž. přenesená",J137,0)</f>
        <v>0</v>
      </c>
      <c r="BI137" s="144">
        <f>IF(N137="nulová",J137,0)</f>
        <v>0</v>
      </c>
      <c r="BJ137" s="18" t="s">
        <v>82</v>
      </c>
      <c r="BK137" s="144">
        <f>ROUND(I137*H137,2)</f>
        <v>0</v>
      </c>
      <c r="BL137" s="18" t="s">
        <v>153</v>
      </c>
      <c r="BM137" s="143" t="s">
        <v>2836</v>
      </c>
    </row>
    <row r="138" spans="2:47" s="1" customFormat="1" ht="12">
      <c r="B138" s="33"/>
      <c r="D138" s="145" t="s">
        <v>214</v>
      </c>
      <c r="F138" s="146" t="s">
        <v>2837</v>
      </c>
      <c r="I138" s="147"/>
      <c r="L138" s="33"/>
      <c r="M138" s="148"/>
      <c r="T138" s="52"/>
      <c r="AT138" s="18" t="s">
        <v>214</v>
      </c>
      <c r="AU138" s="18" t="s">
        <v>84</v>
      </c>
    </row>
    <row r="139" spans="2:51" s="12" customFormat="1" ht="12">
      <c r="B139" s="149"/>
      <c r="D139" s="150" t="s">
        <v>216</v>
      </c>
      <c r="E139" s="151" t="s">
        <v>19</v>
      </c>
      <c r="F139" s="152" t="s">
        <v>719</v>
      </c>
      <c r="H139" s="151" t="s">
        <v>19</v>
      </c>
      <c r="I139" s="153"/>
      <c r="L139" s="149"/>
      <c r="M139" s="154"/>
      <c r="T139" s="155"/>
      <c r="AT139" s="151" t="s">
        <v>216</v>
      </c>
      <c r="AU139" s="151" t="s">
        <v>84</v>
      </c>
      <c r="AV139" s="12" t="s">
        <v>82</v>
      </c>
      <c r="AW139" s="12" t="s">
        <v>37</v>
      </c>
      <c r="AX139" s="12" t="s">
        <v>75</v>
      </c>
      <c r="AY139" s="151" t="s">
        <v>206</v>
      </c>
    </row>
    <row r="140" spans="2:51" s="12" customFormat="1" ht="12">
      <c r="B140" s="149"/>
      <c r="D140" s="150" t="s">
        <v>216</v>
      </c>
      <c r="E140" s="151" t="s">
        <v>19</v>
      </c>
      <c r="F140" s="152" t="s">
        <v>2826</v>
      </c>
      <c r="H140" s="151" t="s">
        <v>19</v>
      </c>
      <c r="I140" s="153"/>
      <c r="L140" s="149"/>
      <c r="M140" s="154"/>
      <c r="T140" s="155"/>
      <c r="AT140" s="151" t="s">
        <v>216</v>
      </c>
      <c r="AU140" s="151" t="s">
        <v>84</v>
      </c>
      <c r="AV140" s="12" t="s">
        <v>82</v>
      </c>
      <c r="AW140" s="12" t="s">
        <v>37</v>
      </c>
      <c r="AX140" s="12" t="s">
        <v>75</v>
      </c>
      <c r="AY140" s="151" t="s">
        <v>206</v>
      </c>
    </row>
    <row r="141" spans="2:51" s="13" customFormat="1" ht="12">
      <c r="B141" s="156"/>
      <c r="D141" s="150" t="s">
        <v>216</v>
      </c>
      <c r="E141" s="157" t="s">
        <v>19</v>
      </c>
      <c r="F141" s="158" t="s">
        <v>2838</v>
      </c>
      <c r="H141" s="159">
        <v>1.875</v>
      </c>
      <c r="I141" s="160"/>
      <c r="L141" s="156"/>
      <c r="M141" s="161"/>
      <c r="T141" s="162"/>
      <c r="AT141" s="157" t="s">
        <v>216</v>
      </c>
      <c r="AU141" s="157" t="s">
        <v>84</v>
      </c>
      <c r="AV141" s="13" t="s">
        <v>84</v>
      </c>
      <c r="AW141" s="13" t="s">
        <v>37</v>
      </c>
      <c r="AX141" s="13" t="s">
        <v>75</v>
      </c>
      <c r="AY141" s="157" t="s">
        <v>206</v>
      </c>
    </row>
    <row r="142" spans="2:51" s="13" customFormat="1" ht="12">
      <c r="B142" s="156"/>
      <c r="D142" s="150" t="s">
        <v>216</v>
      </c>
      <c r="E142" s="157" t="s">
        <v>19</v>
      </c>
      <c r="F142" s="158" t="s">
        <v>2839</v>
      </c>
      <c r="H142" s="159">
        <v>1.125</v>
      </c>
      <c r="I142" s="160"/>
      <c r="L142" s="156"/>
      <c r="M142" s="161"/>
      <c r="T142" s="162"/>
      <c r="AT142" s="157" t="s">
        <v>216</v>
      </c>
      <c r="AU142" s="157" t="s">
        <v>84</v>
      </c>
      <c r="AV142" s="13" t="s">
        <v>84</v>
      </c>
      <c r="AW142" s="13" t="s">
        <v>37</v>
      </c>
      <c r="AX142" s="13" t="s">
        <v>75</v>
      </c>
      <c r="AY142" s="157" t="s">
        <v>206</v>
      </c>
    </row>
    <row r="143" spans="2:51" s="13" customFormat="1" ht="12">
      <c r="B143" s="156"/>
      <c r="D143" s="150" t="s">
        <v>216</v>
      </c>
      <c r="E143" s="157" t="s">
        <v>19</v>
      </c>
      <c r="F143" s="158" t="s">
        <v>2840</v>
      </c>
      <c r="H143" s="159">
        <v>0.45</v>
      </c>
      <c r="I143" s="160"/>
      <c r="L143" s="156"/>
      <c r="M143" s="161"/>
      <c r="T143" s="162"/>
      <c r="AT143" s="157" t="s">
        <v>216</v>
      </c>
      <c r="AU143" s="157" t="s">
        <v>84</v>
      </c>
      <c r="AV143" s="13" t="s">
        <v>84</v>
      </c>
      <c r="AW143" s="13" t="s">
        <v>37</v>
      </c>
      <c r="AX143" s="13" t="s">
        <v>75</v>
      </c>
      <c r="AY143" s="157" t="s">
        <v>206</v>
      </c>
    </row>
    <row r="144" spans="2:51" s="15" customFormat="1" ht="12">
      <c r="B144" s="185"/>
      <c r="D144" s="150" t="s">
        <v>216</v>
      </c>
      <c r="E144" s="186" t="s">
        <v>19</v>
      </c>
      <c r="F144" s="187" t="s">
        <v>1174</v>
      </c>
      <c r="H144" s="188">
        <v>3.45</v>
      </c>
      <c r="I144" s="189"/>
      <c r="L144" s="185"/>
      <c r="M144" s="190"/>
      <c r="T144" s="191"/>
      <c r="AT144" s="186" t="s">
        <v>216</v>
      </c>
      <c r="AU144" s="186" t="s">
        <v>84</v>
      </c>
      <c r="AV144" s="15" t="s">
        <v>92</v>
      </c>
      <c r="AW144" s="15" t="s">
        <v>37</v>
      </c>
      <c r="AX144" s="15" t="s">
        <v>75</v>
      </c>
      <c r="AY144" s="186" t="s">
        <v>206</v>
      </c>
    </row>
    <row r="145" spans="2:51" s="12" customFormat="1" ht="12">
      <c r="B145" s="149"/>
      <c r="D145" s="150" t="s">
        <v>216</v>
      </c>
      <c r="E145" s="151" t="s">
        <v>19</v>
      </c>
      <c r="F145" s="152" t="s">
        <v>2841</v>
      </c>
      <c r="H145" s="151" t="s">
        <v>19</v>
      </c>
      <c r="I145" s="153"/>
      <c r="L145" s="149"/>
      <c r="M145" s="154"/>
      <c r="T145" s="155"/>
      <c r="AT145" s="151" t="s">
        <v>216</v>
      </c>
      <c r="AU145" s="151" t="s">
        <v>84</v>
      </c>
      <c r="AV145" s="12" t="s">
        <v>82</v>
      </c>
      <c r="AW145" s="12" t="s">
        <v>37</v>
      </c>
      <c r="AX145" s="12" t="s">
        <v>75</v>
      </c>
      <c r="AY145" s="151" t="s">
        <v>206</v>
      </c>
    </row>
    <row r="146" spans="2:51" s="13" customFormat="1" ht="12">
      <c r="B146" s="156"/>
      <c r="D146" s="150" t="s">
        <v>216</v>
      </c>
      <c r="E146" s="157" t="s">
        <v>19</v>
      </c>
      <c r="F146" s="158" t="s">
        <v>2842</v>
      </c>
      <c r="H146" s="159">
        <v>4.475</v>
      </c>
      <c r="I146" s="160"/>
      <c r="L146" s="156"/>
      <c r="M146" s="161"/>
      <c r="T146" s="162"/>
      <c r="AT146" s="157" t="s">
        <v>216</v>
      </c>
      <c r="AU146" s="157" t="s">
        <v>84</v>
      </c>
      <c r="AV146" s="13" t="s">
        <v>84</v>
      </c>
      <c r="AW146" s="13" t="s">
        <v>37</v>
      </c>
      <c r="AX146" s="13" t="s">
        <v>75</v>
      </c>
      <c r="AY146" s="157" t="s">
        <v>206</v>
      </c>
    </row>
    <row r="147" spans="2:51" s="15" customFormat="1" ht="12">
      <c r="B147" s="185"/>
      <c r="D147" s="150" t="s">
        <v>216</v>
      </c>
      <c r="E147" s="186" t="s">
        <v>19</v>
      </c>
      <c r="F147" s="187" t="s">
        <v>1174</v>
      </c>
      <c r="H147" s="188">
        <v>4.475</v>
      </c>
      <c r="I147" s="189"/>
      <c r="L147" s="185"/>
      <c r="M147" s="190"/>
      <c r="T147" s="191"/>
      <c r="AT147" s="186" t="s">
        <v>216</v>
      </c>
      <c r="AU147" s="186" t="s">
        <v>84</v>
      </c>
      <c r="AV147" s="15" t="s">
        <v>92</v>
      </c>
      <c r="AW147" s="15" t="s">
        <v>37</v>
      </c>
      <c r="AX147" s="15" t="s">
        <v>75</v>
      </c>
      <c r="AY147" s="186" t="s">
        <v>206</v>
      </c>
    </row>
    <row r="148" spans="2:51" s="14" customFormat="1" ht="12">
      <c r="B148" s="163"/>
      <c r="D148" s="150" t="s">
        <v>216</v>
      </c>
      <c r="E148" s="164" t="s">
        <v>19</v>
      </c>
      <c r="F148" s="165" t="s">
        <v>224</v>
      </c>
      <c r="H148" s="166">
        <v>7.925</v>
      </c>
      <c r="I148" s="167"/>
      <c r="L148" s="163"/>
      <c r="M148" s="168"/>
      <c r="T148" s="169"/>
      <c r="AT148" s="164" t="s">
        <v>216</v>
      </c>
      <c r="AU148" s="164" t="s">
        <v>84</v>
      </c>
      <c r="AV148" s="14" t="s">
        <v>153</v>
      </c>
      <c r="AW148" s="14" t="s">
        <v>37</v>
      </c>
      <c r="AX148" s="14" t="s">
        <v>82</v>
      </c>
      <c r="AY148" s="164" t="s">
        <v>206</v>
      </c>
    </row>
    <row r="149" spans="2:65" s="1" customFormat="1" ht="16.5" customHeight="1">
      <c r="B149" s="33"/>
      <c r="C149" s="175" t="s">
        <v>156</v>
      </c>
      <c r="D149" s="175" t="s">
        <v>820</v>
      </c>
      <c r="E149" s="176" t="s">
        <v>2843</v>
      </c>
      <c r="F149" s="177" t="s">
        <v>2844</v>
      </c>
      <c r="G149" s="178" t="s">
        <v>211</v>
      </c>
      <c r="H149" s="179">
        <v>45.918</v>
      </c>
      <c r="I149" s="180"/>
      <c r="J149" s="181">
        <f>ROUND(I149*H149,2)</f>
        <v>0</v>
      </c>
      <c r="K149" s="177" t="s">
        <v>212</v>
      </c>
      <c r="L149" s="182"/>
      <c r="M149" s="183" t="s">
        <v>19</v>
      </c>
      <c r="N149" s="184" t="s">
        <v>46</v>
      </c>
      <c r="P149" s="141">
        <f>O149*H149</f>
        <v>0</v>
      </c>
      <c r="Q149" s="141">
        <v>1</v>
      </c>
      <c r="R149" s="141">
        <f>Q149*H149</f>
        <v>45.918</v>
      </c>
      <c r="S149" s="141">
        <v>0</v>
      </c>
      <c r="T149" s="142">
        <f>S149*H149</f>
        <v>0</v>
      </c>
      <c r="AR149" s="143" t="s">
        <v>271</v>
      </c>
      <c r="AT149" s="143" t="s">
        <v>820</v>
      </c>
      <c r="AU149" s="143" t="s">
        <v>84</v>
      </c>
      <c r="AY149" s="18" t="s">
        <v>206</v>
      </c>
      <c r="BE149" s="144">
        <f>IF(N149="základní",J149,0)</f>
        <v>0</v>
      </c>
      <c r="BF149" s="144">
        <f>IF(N149="snížená",J149,0)</f>
        <v>0</v>
      </c>
      <c r="BG149" s="144">
        <f>IF(N149="zákl. přenesená",J149,0)</f>
        <v>0</v>
      </c>
      <c r="BH149" s="144">
        <f>IF(N149="sníž. přenesená",J149,0)</f>
        <v>0</v>
      </c>
      <c r="BI149" s="144">
        <f>IF(N149="nulová",J149,0)</f>
        <v>0</v>
      </c>
      <c r="BJ149" s="18" t="s">
        <v>82</v>
      </c>
      <c r="BK149" s="144">
        <f>ROUND(I149*H149,2)</f>
        <v>0</v>
      </c>
      <c r="BL149" s="18" t="s">
        <v>153</v>
      </c>
      <c r="BM149" s="143" t="s">
        <v>2845</v>
      </c>
    </row>
    <row r="150" spans="2:51" s="12" customFormat="1" ht="12">
      <c r="B150" s="149"/>
      <c r="D150" s="150" t="s">
        <v>216</v>
      </c>
      <c r="E150" s="151" t="s">
        <v>19</v>
      </c>
      <c r="F150" s="152" t="s">
        <v>719</v>
      </c>
      <c r="H150" s="151" t="s">
        <v>19</v>
      </c>
      <c r="I150" s="153"/>
      <c r="L150" s="149"/>
      <c r="M150" s="154"/>
      <c r="T150" s="155"/>
      <c r="AT150" s="151" t="s">
        <v>216</v>
      </c>
      <c r="AU150" s="151" t="s">
        <v>84</v>
      </c>
      <c r="AV150" s="12" t="s">
        <v>82</v>
      </c>
      <c r="AW150" s="12" t="s">
        <v>37</v>
      </c>
      <c r="AX150" s="12" t="s">
        <v>75</v>
      </c>
      <c r="AY150" s="151" t="s">
        <v>206</v>
      </c>
    </row>
    <row r="151" spans="2:51" s="12" customFormat="1" ht="12">
      <c r="B151" s="149"/>
      <c r="D151" s="150" t="s">
        <v>216</v>
      </c>
      <c r="E151" s="151" t="s">
        <v>19</v>
      </c>
      <c r="F151" s="152" t="s">
        <v>2826</v>
      </c>
      <c r="H151" s="151" t="s">
        <v>19</v>
      </c>
      <c r="I151" s="153"/>
      <c r="L151" s="149"/>
      <c r="M151" s="154"/>
      <c r="T151" s="155"/>
      <c r="AT151" s="151" t="s">
        <v>216</v>
      </c>
      <c r="AU151" s="151" t="s">
        <v>84</v>
      </c>
      <c r="AV151" s="12" t="s">
        <v>82</v>
      </c>
      <c r="AW151" s="12" t="s">
        <v>37</v>
      </c>
      <c r="AX151" s="12" t="s">
        <v>75</v>
      </c>
      <c r="AY151" s="151" t="s">
        <v>206</v>
      </c>
    </row>
    <row r="152" spans="2:51" s="13" customFormat="1" ht="12">
      <c r="B152" s="156"/>
      <c r="D152" s="150" t="s">
        <v>216</v>
      </c>
      <c r="E152" s="157" t="s">
        <v>19</v>
      </c>
      <c r="F152" s="158" t="s">
        <v>2846</v>
      </c>
      <c r="H152" s="159">
        <v>8.1</v>
      </c>
      <c r="I152" s="160"/>
      <c r="L152" s="156"/>
      <c r="M152" s="161"/>
      <c r="T152" s="162"/>
      <c r="AT152" s="157" t="s">
        <v>216</v>
      </c>
      <c r="AU152" s="157" t="s">
        <v>84</v>
      </c>
      <c r="AV152" s="13" t="s">
        <v>84</v>
      </c>
      <c r="AW152" s="13" t="s">
        <v>37</v>
      </c>
      <c r="AX152" s="13" t="s">
        <v>75</v>
      </c>
      <c r="AY152" s="157" t="s">
        <v>206</v>
      </c>
    </row>
    <row r="153" spans="2:51" s="13" customFormat="1" ht="12">
      <c r="B153" s="156"/>
      <c r="D153" s="150" t="s">
        <v>216</v>
      </c>
      <c r="E153" s="157" t="s">
        <v>19</v>
      </c>
      <c r="F153" s="158" t="s">
        <v>2847</v>
      </c>
      <c r="H153" s="159">
        <v>4.86</v>
      </c>
      <c r="I153" s="160"/>
      <c r="L153" s="156"/>
      <c r="M153" s="161"/>
      <c r="T153" s="162"/>
      <c r="AT153" s="157" t="s">
        <v>216</v>
      </c>
      <c r="AU153" s="157" t="s">
        <v>84</v>
      </c>
      <c r="AV153" s="13" t="s">
        <v>84</v>
      </c>
      <c r="AW153" s="13" t="s">
        <v>37</v>
      </c>
      <c r="AX153" s="13" t="s">
        <v>75</v>
      </c>
      <c r="AY153" s="157" t="s">
        <v>206</v>
      </c>
    </row>
    <row r="154" spans="2:51" s="13" customFormat="1" ht="12">
      <c r="B154" s="156"/>
      <c r="D154" s="150" t="s">
        <v>216</v>
      </c>
      <c r="E154" s="157" t="s">
        <v>19</v>
      </c>
      <c r="F154" s="158" t="s">
        <v>2848</v>
      </c>
      <c r="H154" s="159">
        <v>1.944</v>
      </c>
      <c r="I154" s="160"/>
      <c r="L154" s="156"/>
      <c r="M154" s="161"/>
      <c r="T154" s="162"/>
      <c r="AT154" s="157" t="s">
        <v>216</v>
      </c>
      <c r="AU154" s="157" t="s">
        <v>84</v>
      </c>
      <c r="AV154" s="13" t="s">
        <v>84</v>
      </c>
      <c r="AW154" s="13" t="s">
        <v>37</v>
      </c>
      <c r="AX154" s="13" t="s">
        <v>75</v>
      </c>
      <c r="AY154" s="157" t="s">
        <v>206</v>
      </c>
    </row>
    <row r="155" spans="2:51" s="15" customFormat="1" ht="12">
      <c r="B155" s="185"/>
      <c r="D155" s="150" t="s">
        <v>216</v>
      </c>
      <c r="E155" s="186" t="s">
        <v>19</v>
      </c>
      <c r="F155" s="187" t="s">
        <v>1174</v>
      </c>
      <c r="H155" s="188">
        <v>14.904</v>
      </c>
      <c r="I155" s="189"/>
      <c r="L155" s="185"/>
      <c r="M155" s="190"/>
      <c r="T155" s="191"/>
      <c r="AT155" s="186" t="s">
        <v>216</v>
      </c>
      <c r="AU155" s="186" t="s">
        <v>84</v>
      </c>
      <c r="AV155" s="15" t="s">
        <v>92</v>
      </c>
      <c r="AW155" s="15" t="s">
        <v>37</v>
      </c>
      <c r="AX155" s="15" t="s">
        <v>75</v>
      </c>
      <c r="AY155" s="186" t="s">
        <v>206</v>
      </c>
    </row>
    <row r="156" spans="2:51" s="12" customFormat="1" ht="12">
      <c r="B156" s="149"/>
      <c r="D156" s="150" t="s">
        <v>216</v>
      </c>
      <c r="E156" s="151" t="s">
        <v>19</v>
      </c>
      <c r="F156" s="152" t="s">
        <v>2841</v>
      </c>
      <c r="H156" s="151" t="s">
        <v>19</v>
      </c>
      <c r="I156" s="153"/>
      <c r="L156" s="149"/>
      <c r="M156" s="154"/>
      <c r="T156" s="155"/>
      <c r="AT156" s="151" t="s">
        <v>216</v>
      </c>
      <c r="AU156" s="151" t="s">
        <v>84</v>
      </c>
      <c r="AV156" s="12" t="s">
        <v>82</v>
      </c>
      <c r="AW156" s="12" t="s">
        <v>37</v>
      </c>
      <c r="AX156" s="12" t="s">
        <v>75</v>
      </c>
      <c r="AY156" s="151" t="s">
        <v>206</v>
      </c>
    </row>
    <row r="157" spans="2:51" s="13" customFormat="1" ht="12">
      <c r="B157" s="156"/>
      <c r="D157" s="150" t="s">
        <v>216</v>
      </c>
      <c r="E157" s="157" t="s">
        <v>19</v>
      </c>
      <c r="F157" s="158" t="s">
        <v>2849</v>
      </c>
      <c r="H157" s="159">
        <v>8.055</v>
      </c>
      <c r="I157" s="160"/>
      <c r="L157" s="156"/>
      <c r="M157" s="161"/>
      <c r="T157" s="162"/>
      <c r="AT157" s="157" t="s">
        <v>216</v>
      </c>
      <c r="AU157" s="157" t="s">
        <v>84</v>
      </c>
      <c r="AV157" s="13" t="s">
        <v>84</v>
      </c>
      <c r="AW157" s="13" t="s">
        <v>37</v>
      </c>
      <c r="AX157" s="13" t="s">
        <v>75</v>
      </c>
      <c r="AY157" s="157" t="s">
        <v>206</v>
      </c>
    </row>
    <row r="158" spans="2:51" s="14" customFormat="1" ht="12">
      <c r="B158" s="163"/>
      <c r="D158" s="150" t="s">
        <v>216</v>
      </c>
      <c r="E158" s="164" t="s">
        <v>19</v>
      </c>
      <c r="F158" s="165" t="s">
        <v>224</v>
      </c>
      <c r="H158" s="166">
        <v>22.959</v>
      </c>
      <c r="I158" s="167"/>
      <c r="L158" s="163"/>
      <c r="M158" s="168"/>
      <c r="T158" s="169"/>
      <c r="AT158" s="164" t="s">
        <v>216</v>
      </c>
      <c r="AU158" s="164" t="s">
        <v>84</v>
      </c>
      <c r="AV158" s="14" t="s">
        <v>153</v>
      </c>
      <c r="AW158" s="14" t="s">
        <v>37</v>
      </c>
      <c r="AX158" s="14" t="s">
        <v>82</v>
      </c>
      <c r="AY158" s="164" t="s">
        <v>206</v>
      </c>
    </row>
    <row r="159" spans="2:51" s="13" customFormat="1" ht="12">
      <c r="B159" s="156"/>
      <c r="D159" s="150" t="s">
        <v>216</v>
      </c>
      <c r="F159" s="158" t="s">
        <v>2850</v>
      </c>
      <c r="H159" s="159">
        <v>45.918</v>
      </c>
      <c r="I159" s="160"/>
      <c r="L159" s="156"/>
      <c r="M159" s="161"/>
      <c r="T159" s="162"/>
      <c r="AT159" s="157" t="s">
        <v>216</v>
      </c>
      <c r="AU159" s="157" t="s">
        <v>84</v>
      </c>
      <c r="AV159" s="13" t="s">
        <v>84</v>
      </c>
      <c r="AW159" s="13" t="s">
        <v>4</v>
      </c>
      <c r="AX159" s="13" t="s">
        <v>82</v>
      </c>
      <c r="AY159" s="157" t="s">
        <v>206</v>
      </c>
    </row>
    <row r="160" spans="2:65" s="1" customFormat="1" ht="37.9" customHeight="1">
      <c r="B160" s="33"/>
      <c r="C160" s="132" t="s">
        <v>257</v>
      </c>
      <c r="D160" s="132" t="s">
        <v>208</v>
      </c>
      <c r="E160" s="133" t="s">
        <v>2851</v>
      </c>
      <c r="F160" s="134" t="s">
        <v>2852</v>
      </c>
      <c r="G160" s="135" t="s">
        <v>238</v>
      </c>
      <c r="H160" s="136">
        <v>13.74</v>
      </c>
      <c r="I160" s="137"/>
      <c r="J160" s="138">
        <f>ROUND(I160*H160,2)</f>
        <v>0</v>
      </c>
      <c r="K160" s="134" t="s">
        <v>212</v>
      </c>
      <c r="L160" s="33"/>
      <c r="M160" s="139" t="s">
        <v>19</v>
      </c>
      <c r="N160" s="140" t="s">
        <v>46</v>
      </c>
      <c r="P160" s="141">
        <f>O160*H160</f>
        <v>0</v>
      </c>
      <c r="Q160" s="141">
        <v>0</v>
      </c>
      <c r="R160" s="141">
        <f>Q160*H160</f>
        <v>0</v>
      </c>
      <c r="S160" s="141">
        <v>0</v>
      </c>
      <c r="T160" s="142">
        <f>S160*H160</f>
        <v>0</v>
      </c>
      <c r="AR160" s="143" t="s">
        <v>153</v>
      </c>
      <c r="AT160" s="143" t="s">
        <v>208</v>
      </c>
      <c r="AU160" s="143" t="s">
        <v>84</v>
      </c>
      <c r="AY160" s="18" t="s">
        <v>206</v>
      </c>
      <c r="BE160" s="144">
        <f>IF(N160="základní",J160,0)</f>
        <v>0</v>
      </c>
      <c r="BF160" s="144">
        <f>IF(N160="snížená",J160,0)</f>
        <v>0</v>
      </c>
      <c r="BG160" s="144">
        <f>IF(N160="zákl. přenesená",J160,0)</f>
        <v>0</v>
      </c>
      <c r="BH160" s="144">
        <f>IF(N160="sníž. přenesená",J160,0)</f>
        <v>0</v>
      </c>
      <c r="BI160" s="144">
        <f>IF(N160="nulová",J160,0)</f>
        <v>0</v>
      </c>
      <c r="BJ160" s="18" t="s">
        <v>82</v>
      </c>
      <c r="BK160" s="144">
        <f>ROUND(I160*H160,2)</f>
        <v>0</v>
      </c>
      <c r="BL160" s="18" t="s">
        <v>153</v>
      </c>
      <c r="BM160" s="143" t="s">
        <v>2853</v>
      </c>
    </row>
    <row r="161" spans="2:47" s="1" customFormat="1" ht="12">
      <c r="B161" s="33"/>
      <c r="D161" s="145" t="s">
        <v>214</v>
      </c>
      <c r="F161" s="146" t="s">
        <v>2854</v>
      </c>
      <c r="I161" s="147"/>
      <c r="L161" s="33"/>
      <c r="M161" s="148"/>
      <c r="T161" s="52"/>
      <c r="AT161" s="18" t="s">
        <v>214</v>
      </c>
      <c r="AU161" s="18" t="s">
        <v>84</v>
      </c>
    </row>
    <row r="162" spans="2:51" s="12" customFormat="1" ht="12">
      <c r="B162" s="149"/>
      <c r="D162" s="150" t="s">
        <v>216</v>
      </c>
      <c r="E162" s="151" t="s">
        <v>19</v>
      </c>
      <c r="F162" s="152" t="s">
        <v>719</v>
      </c>
      <c r="H162" s="151" t="s">
        <v>19</v>
      </c>
      <c r="I162" s="153"/>
      <c r="L162" s="149"/>
      <c r="M162" s="154"/>
      <c r="T162" s="155"/>
      <c r="AT162" s="151" t="s">
        <v>216</v>
      </c>
      <c r="AU162" s="151" t="s">
        <v>84</v>
      </c>
      <c r="AV162" s="12" t="s">
        <v>82</v>
      </c>
      <c r="AW162" s="12" t="s">
        <v>37</v>
      </c>
      <c r="AX162" s="12" t="s">
        <v>75</v>
      </c>
      <c r="AY162" s="151" t="s">
        <v>206</v>
      </c>
    </row>
    <row r="163" spans="2:51" s="12" customFormat="1" ht="12">
      <c r="B163" s="149"/>
      <c r="D163" s="150" t="s">
        <v>216</v>
      </c>
      <c r="E163" s="151" t="s">
        <v>19</v>
      </c>
      <c r="F163" s="152" t="s">
        <v>2830</v>
      </c>
      <c r="H163" s="151" t="s">
        <v>19</v>
      </c>
      <c r="I163" s="153"/>
      <c r="L163" s="149"/>
      <c r="M163" s="154"/>
      <c r="T163" s="155"/>
      <c r="AT163" s="151" t="s">
        <v>216</v>
      </c>
      <c r="AU163" s="151" t="s">
        <v>84</v>
      </c>
      <c r="AV163" s="12" t="s">
        <v>82</v>
      </c>
      <c r="AW163" s="12" t="s">
        <v>37</v>
      </c>
      <c r="AX163" s="12" t="s">
        <v>75</v>
      </c>
      <c r="AY163" s="151" t="s">
        <v>206</v>
      </c>
    </row>
    <row r="164" spans="2:51" s="13" customFormat="1" ht="12">
      <c r="B164" s="156"/>
      <c r="D164" s="150" t="s">
        <v>216</v>
      </c>
      <c r="E164" s="157" t="s">
        <v>19</v>
      </c>
      <c r="F164" s="158" t="s">
        <v>2855</v>
      </c>
      <c r="H164" s="159">
        <v>13.74</v>
      </c>
      <c r="I164" s="160"/>
      <c r="L164" s="156"/>
      <c r="M164" s="161"/>
      <c r="T164" s="162"/>
      <c r="AT164" s="157" t="s">
        <v>216</v>
      </c>
      <c r="AU164" s="157" t="s">
        <v>84</v>
      </c>
      <c r="AV164" s="13" t="s">
        <v>84</v>
      </c>
      <c r="AW164" s="13" t="s">
        <v>37</v>
      </c>
      <c r="AX164" s="13" t="s">
        <v>75</v>
      </c>
      <c r="AY164" s="157" t="s">
        <v>206</v>
      </c>
    </row>
    <row r="165" spans="2:51" s="14" customFormat="1" ht="12">
      <c r="B165" s="163"/>
      <c r="D165" s="150" t="s">
        <v>216</v>
      </c>
      <c r="E165" s="164" t="s">
        <v>19</v>
      </c>
      <c r="F165" s="165" t="s">
        <v>224</v>
      </c>
      <c r="H165" s="166">
        <v>13.74</v>
      </c>
      <c r="I165" s="167"/>
      <c r="L165" s="163"/>
      <c r="M165" s="168"/>
      <c r="T165" s="169"/>
      <c r="AT165" s="164" t="s">
        <v>216</v>
      </c>
      <c r="AU165" s="164" t="s">
        <v>84</v>
      </c>
      <c r="AV165" s="14" t="s">
        <v>153</v>
      </c>
      <c r="AW165" s="14" t="s">
        <v>37</v>
      </c>
      <c r="AX165" s="14" t="s">
        <v>82</v>
      </c>
      <c r="AY165" s="164" t="s">
        <v>206</v>
      </c>
    </row>
    <row r="166" spans="2:65" s="1" customFormat="1" ht="37.9" customHeight="1">
      <c r="B166" s="33"/>
      <c r="C166" s="132" t="s">
        <v>265</v>
      </c>
      <c r="D166" s="132" t="s">
        <v>208</v>
      </c>
      <c r="E166" s="133" t="s">
        <v>2856</v>
      </c>
      <c r="F166" s="134" t="s">
        <v>2857</v>
      </c>
      <c r="G166" s="135" t="s">
        <v>238</v>
      </c>
      <c r="H166" s="136">
        <v>13.74</v>
      </c>
      <c r="I166" s="137"/>
      <c r="J166" s="138">
        <f>ROUND(I166*H166,2)</f>
        <v>0</v>
      </c>
      <c r="K166" s="134" t="s">
        <v>212</v>
      </c>
      <c r="L166" s="33"/>
      <c r="M166" s="139" t="s">
        <v>19</v>
      </c>
      <c r="N166" s="140" t="s">
        <v>46</v>
      </c>
      <c r="P166" s="141">
        <f>O166*H166</f>
        <v>0</v>
      </c>
      <c r="Q166" s="141">
        <v>0</v>
      </c>
      <c r="R166" s="141">
        <f>Q166*H166</f>
        <v>0</v>
      </c>
      <c r="S166" s="141">
        <v>0</v>
      </c>
      <c r="T166" s="142">
        <f>S166*H166</f>
        <v>0</v>
      </c>
      <c r="AR166" s="143" t="s">
        <v>153</v>
      </c>
      <c r="AT166" s="143" t="s">
        <v>208</v>
      </c>
      <c r="AU166" s="143" t="s">
        <v>84</v>
      </c>
      <c r="AY166" s="18" t="s">
        <v>206</v>
      </c>
      <c r="BE166" s="144">
        <f>IF(N166="základní",J166,0)</f>
        <v>0</v>
      </c>
      <c r="BF166" s="144">
        <f>IF(N166="snížená",J166,0)</f>
        <v>0</v>
      </c>
      <c r="BG166" s="144">
        <f>IF(N166="zákl. přenesená",J166,0)</f>
        <v>0</v>
      </c>
      <c r="BH166" s="144">
        <f>IF(N166="sníž. přenesená",J166,0)</f>
        <v>0</v>
      </c>
      <c r="BI166" s="144">
        <f>IF(N166="nulová",J166,0)</f>
        <v>0</v>
      </c>
      <c r="BJ166" s="18" t="s">
        <v>82</v>
      </c>
      <c r="BK166" s="144">
        <f>ROUND(I166*H166,2)</f>
        <v>0</v>
      </c>
      <c r="BL166" s="18" t="s">
        <v>153</v>
      </c>
      <c r="BM166" s="143" t="s">
        <v>2858</v>
      </c>
    </row>
    <row r="167" spans="2:47" s="1" customFormat="1" ht="12">
      <c r="B167" s="33"/>
      <c r="D167" s="145" t="s">
        <v>214</v>
      </c>
      <c r="F167" s="146" t="s">
        <v>2859</v>
      </c>
      <c r="I167" s="147"/>
      <c r="L167" s="33"/>
      <c r="M167" s="148"/>
      <c r="T167" s="52"/>
      <c r="AT167" s="18" t="s">
        <v>214</v>
      </c>
      <c r="AU167" s="18" t="s">
        <v>84</v>
      </c>
    </row>
    <row r="168" spans="2:51" s="12" customFormat="1" ht="12">
      <c r="B168" s="149"/>
      <c r="D168" s="150" t="s">
        <v>216</v>
      </c>
      <c r="E168" s="151" t="s">
        <v>19</v>
      </c>
      <c r="F168" s="152" t="s">
        <v>719</v>
      </c>
      <c r="H168" s="151" t="s">
        <v>19</v>
      </c>
      <c r="I168" s="153"/>
      <c r="L168" s="149"/>
      <c r="M168" s="154"/>
      <c r="T168" s="155"/>
      <c r="AT168" s="151" t="s">
        <v>216</v>
      </c>
      <c r="AU168" s="151" t="s">
        <v>84</v>
      </c>
      <c r="AV168" s="12" t="s">
        <v>82</v>
      </c>
      <c r="AW168" s="12" t="s">
        <v>37</v>
      </c>
      <c r="AX168" s="12" t="s">
        <v>75</v>
      </c>
      <c r="AY168" s="151" t="s">
        <v>206</v>
      </c>
    </row>
    <row r="169" spans="2:51" s="12" customFormat="1" ht="12">
      <c r="B169" s="149"/>
      <c r="D169" s="150" t="s">
        <v>216</v>
      </c>
      <c r="E169" s="151" t="s">
        <v>19</v>
      </c>
      <c r="F169" s="152" t="s">
        <v>2830</v>
      </c>
      <c r="H169" s="151" t="s">
        <v>19</v>
      </c>
      <c r="I169" s="153"/>
      <c r="L169" s="149"/>
      <c r="M169" s="154"/>
      <c r="T169" s="155"/>
      <c r="AT169" s="151" t="s">
        <v>216</v>
      </c>
      <c r="AU169" s="151" t="s">
        <v>84</v>
      </c>
      <c r="AV169" s="12" t="s">
        <v>82</v>
      </c>
      <c r="AW169" s="12" t="s">
        <v>37</v>
      </c>
      <c r="AX169" s="12" t="s">
        <v>75</v>
      </c>
      <c r="AY169" s="151" t="s">
        <v>206</v>
      </c>
    </row>
    <row r="170" spans="2:51" s="13" customFormat="1" ht="12">
      <c r="B170" s="156"/>
      <c r="D170" s="150" t="s">
        <v>216</v>
      </c>
      <c r="E170" s="157" t="s">
        <v>19</v>
      </c>
      <c r="F170" s="158" t="s">
        <v>2855</v>
      </c>
      <c r="H170" s="159">
        <v>13.74</v>
      </c>
      <c r="I170" s="160"/>
      <c r="L170" s="156"/>
      <c r="M170" s="161"/>
      <c r="T170" s="162"/>
      <c r="AT170" s="157" t="s">
        <v>216</v>
      </c>
      <c r="AU170" s="157" t="s">
        <v>84</v>
      </c>
      <c r="AV170" s="13" t="s">
        <v>84</v>
      </c>
      <c r="AW170" s="13" t="s">
        <v>37</v>
      </c>
      <c r="AX170" s="13" t="s">
        <v>75</v>
      </c>
      <c r="AY170" s="157" t="s">
        <v>206</v>
      </c>
    </row>
    <row r="171" spans="2:51" s="14" customFormat="1" ht="12">
      <c r="B171" s="163"/>
      <c r="D171" s="150" t="s">
        <v>216</v>
      </c>
      <c r="E171" s="164" t="s">
        <v>19</v>
      </c>
      <c r="F171" s="165" t="s">
        <v>224</v>
      </c>
      <c r="H171" s="166">
        <v>13.74</v>
      </c>
      <c r="I171" s="167"/>
      <c r="L171" s="163"/>
      <c r="M171" s="168"/>
      <c r="T171" s="169"/>
      <c r="AT171" s="164" t="s">
        <v>216</v>
      </c>
      <c r="AU171" s="164" t="s">
        <v>84</v>
      </c>
      <c r="AV171" s="14" t="s">
        <v>153</v>
      </c>
      <c r="AW171" s="14" t="s">
        <v>37</v>
      </c>
      <c r="AX171" s="14" t="s">
        <v>82</v>
      </c>
      <c r="AY171" s="164" t="s">
        <v>206</v>
      </c>
    </row>
    <row r="172" spans="2:65" s="1" customFormat="1" ht="16.5" customHeight="1">
      <c r="B172" s="33"/>
      <c r="C172" s="175" t="s">
        <v>271</v>
      </c>
      <c r="D172" s="175" t="s">
        <v>820</v>
      </c>
      <c r="E172" s="176" t="s">
        <v>2860</v>
      </c>
      <c r="F172" s="177" t="s">
        <v>2861</v>
      </c>
      <c r="G172" s="178" t="s">
        <v>1098</v>
      </c>
      <c r="H172" s="179">
        <v>1</v>
      </c>
      <c r="I172" s="180"/>
      <c r="J172" s="181">
        <f>ROUND(I172*H172,2)</f>
        <v>0</v>
      </c>
      <c r="K172" s="177" t="s">
        <v>212</v>
      </c>
      <c r="L172" s="182"/>
      <c r="M172" s="183" t="s">
        <v>19</v>
      </c>
      <c r="N172" s="184" t="s">
        <v>46</v>
      </c>
      <c r="P172" s="141">
        <f>O172*H172</f>
        <v>0</v>
      </c>
      <c r="Q172" s="141">
        <v>0.001</v>
      </c>
      <c r="R172" s="141">
        <f>Q172*H172</f>
        <v>0.001</v>
      </c>
      <c r="S172" s="141">
        <v>0</v>
      </c>
      <c r="T172" s="142">
        <f>S172*H172</f>
        <v>0</v>
      </c>
      <c r="AR172" s="143" t="s">
        <v>271</v>
      </c>
      <c r="AT172" s="143" t="s">
        <v>820</v>
      </c>
      <c r="AU172" s="143" t="s">
        <v>84</v>
      </c>
      <c r="AY172" s="18" t="s">
        <v>206</v>
      </c>
      <c r="BE172" s="144">
        <f>IF(N172="základní",J172,0)</f>
        <v>0</v>
      </c>
      <c r="BF172" s="144">
        <f>IF(N172="snížená",J172,0)</f>
        <v>0</v>
      </c>
      <c r="BG172" s="144">
        <f>IF(N172="zákl. přenesená",J172,0)</f>
        <v>0</v>
      </c>
      <c r="BH172" s="144">
        <f>IF(N172="sníž. přenesená",J172,0)</f>
        <v>0</v>
      </c>
      <c r="BI172" s="144">
        <f>IF(N172="nulová",J172,0)</f>
        <v>0</v>
      </c>
      <c r="BJ172" s="18" t="s">
        <v>82</v>
      </c>
      <c r="BK172" s="144">
        <f>ROUND(I172*H172,2)</f>
        <v>0</v>
      </c>
      <c r="BL172" s="18" t="s">
        <v>153</v>
      </c>
      <c r="BM172" s="143" t="s">
        <v>2862</v>
      </c>
    </row>
    <row r="173" spans="2:51" s="13" customFormat="1" ht="12">
      <c r="B173" s="156"/>
      <c r="D173" s="150" t="s">
        <v>216</v>
      </c>
      <c r="F173" s="158" t="s">
        <v>2863</v>
      </c>
      <c r="H173" s="159">
        <v>1</v>
      </c>
      <c r="I173" s="160"/>
      <c r="L173" s="156"/>
      <c r="M173" s="161"/>
      <c r="T173" s="162"/>
      <c r="AT173" s="157" t="s">
        <v>216</v>
      </c>
      <c r="AU173" s="157" t="s">
        <v>84</v>
      </c>
      <c r="AV173" s="13" t="s">
        <v>84</v>
      </c>
      <c r="AW173" s="13" t="s">
        <v>4</v>
      </c>
      <c r="AX173" s="13" t="s">
        <v>82</v>
      </c>
      <c r="AY173" s="157" t="s">
        <v>206</v>
      </c>
    </row>
    <row r="174" spans="2:63" s="11" customFormat="1" ht="22.9" customHeight="1">
      <c r="B174" s="120"/>
      <c r="D174" s="121" t="s">
        <v>74</v>
      </c>
      <c r="E174" s="130" t="s">
        <v>84</v>
      </c>
      <c r="F174" s="130" t="s">
        <v>701</v>
      </c>
      <c r="I174" s="123"/>
      <c r="J174" s="131">
        <f>BK174</f>
        <v>0</v>
      </c>
      <c r="L174" s="120"/>
      <c r="M174" s="125"/>
      <c r="P174" s="126">
        <f>SUM(P175:P230)</f>
        <v>0</v>
      </c>
      <c r="R174" s="126">
        <f>SUM(R175:R230)</f>
        <v>102.60802210470722</v>
      </c>
      <c r="T174" s="127">
        <f>SUM(T175:T230)</f>
        <v>0</v>
      </c>
      <c r="AR174" s="121" t="s">
        <v>82</v>
      </c>
      <c r="AT174" s="128" t="s">
        <v>74</v>
      </c>
      <c r="AU174" s="128" t="s">
        <v>82</v>
      </c>
      <c r="AY174" s="121" t="s">
        <v>206</v>
      </c>
      <c r="BK174" s="129">
        <f>SUM(BK175:BK230)</f>
        <v>0</v>
      </c>
    </row>
    <row r="175" spans="2:65" s="1" customFormat="1" ht="33" customHeight="1">
      <c r="B175" s="33"/>
      <c r="C175" s="132" t="s">
        <v>225</v>
      </c>
      <c r="D175" s="132" t="s">
        <v>208</v>
      </c>
      <c r="E175" s="133" t="s">
        <v>2864</v>
      </c>
      <c r="F175" s="134" t="s">
        <v>2865</v>
      </c>
      <c r="G175" s="135" t="s">
        <v>253</v>
      </c>
      <c r="H175" s="136">
        <v>1.38</v>
      </c>
      <c r="I175" s="137"/>
      <c r="J175" s="138">
        <f>ROUND(I175*H175,2)</f>
        <v>0</v>
      </c>
      <c r="K175" s="134" t="s">
        <v>212</v>
      </c>
      <c r="L175" s="33"/>
      <c r="M175" s="139" t="s">
        <v>19</v>
      </c>
      <c r="N175" s="140" t="s">
        <v>46</v>
      </c>
      <c r="P175" s="141">
        <f>O175*H175</f>
        <v>0</v>
      </c>
      <c r="Q175" s="141">
        <v>2.501872204</v>
      </c>
      <c r="R175" s="141">
        <f>Q175*H175</f>
        <v>3.45258364152</v>
      </c>
      <c r="S175" s="141">
        <v>0</v>
      </c>
      <c r="T175" s="142">
        <f>S175*H175</f>
        <v>0</v>
      </c>
      <c r="AR175" s="143" t="s">
        <v>153</v>
      </c>
      <c r="AT175" s="143" t="s">
        <v>208</v>
      </c>
      <c r="AU175" s="143" t="s">
        <v>84</v>
      </c>
      <c r="AY175" s="18" t="s">
        <v>206</v>
      </c>
      <c r="BE175" s="144">
        <f>IF(N175="základní",J175,0)</f>
        <v>0</v>
      </c>
      <c r="BF175" s="144">
        <f>IF(N175="snížená",J175,0)</f>
        <v>0</v>
      </c>
      <c r="BG175" s="144">
        <f>IF(N175="zákl. přenesená",J175,0)</f>
        <v>0</v>
      </c>
      <c r="BH175" s="144">
        <f>IF(N175="sníž. přenesená",J175,0)</f>
        <v>0</v>
      </c>
      <c r="BI175" s="144">
        <f>IF(N175="nulová",J175,0)</f>
        <v>0</v>
      </c>
      <c r="BJ175" s="18" t="s">
        <v>82</v>
      </c>
      <c r="BK175" s="144">
        <f>ROUND(I175*H175,2)</f>
        <v>0</v>
      </c>
      <c r="BL175" s="18" t="s">
        <v>153</v>
      </c>
      <c r="BM175" s="143" t="s">
        <v>2866</v>
      </c>
    </row>
    <row r="176" spans="2:47" s="1" customFormat="1" ht="12">
      <c r="B176" s="33"/>
      <c r="D176" s="145" t="s">
        <v>214</v>
      </c>
      <c r="F176" s="146" t="s">
        <v>2867</v>
      </c>
      <c r="I176" s="147"/>
      <c r="L176" s="33"/>
      <c r="M176" s="148"/>
      <c r="T176" s="52"/>
      <c r="AT176" s="18" t="s">
        <v>214</v>
      </c>
      <c r="AU176" s="18" t="s">
        <v>84</v>
      </c>
    </row>
    <row r="177" spans="2:51" s="12" customFormat="1" ht="12">
      <c r="B177" s="149"/>
      <c r="D177" s="150" t="s">
        <v>216</v>
      </c>
      <c r="E177" s="151" t="s">
        <v>19</v>
      </c>
      <c r="F177" s="152" t="s">
        <v>719</v>
      </c>
      <c r="H177" s="151" t="s">
        <v>19</v>
      </c>
      <c r="I177" s="153"/>
      <c r="L177" s="149"/>
      <c r="M177" s="154"/>
      <c r="T177" s="155"/>
      <c r="AT177" s="151" t="s">
        <v>216</v>
      </c>
      <c r="AU177" s="151" t="s">
        <v>84</v>
      </c>
      <c r="AV177" s="12" t="s">
        <v>82</v>
      </c>
      <c r="AW177" s="12" t="s">
        <v>37</v>
      </c>
      <c r="AX177" s="12" t="s">
        <v>75</v>
      </c>
      <c r="AY177" s="151" t="s">
        <v>206</v>
      </c>
    </row>
    <row r="178" spans="2:51" s="13" customFormat="1" ht="12">
      <c r="B178" s="156"/>
      <c r="D178" s="150" t="s">
        <v>216</v>
      </c>
      <c r="E178" s="157" t="s">
        <v>19</v>
      </c>
      <c r="F178" s="158" t="s">
        <v>2868</v>
      </c>
      <c r="H178" s="159">
        <v>1.38</v>
      </c>
      <c r="I178" s="160"/>
      <c r="L178" s="156"/>
      <c r="M178" s="161"/>
      <c r="T178" s="162"/>
      <c r="AT178" s="157" t="s">
        <v>216</v>
      </c>
      <c r="AU178" s="157" t="s">
        <v>84</v>
      </c>
      <c r="AV178" s="13" t="s">
        <v>84</v>
      </c>
      <c r="AW178" s="13" t="s">
        <v>37</v>
      </c>
      <c r="AX178" s="13" t="s">
        <v>75</v>
      </c>
      <c r="AY178" s="157" t="s">
        <v>206</v>
      </c>
    </row>
    <row r="179" spans="2:51" s="14" customFormat="1" ht="12">
      <c r="B179" s="163"/>
      <c r="D179" s="150" t="s">
        <v>216</v>
      </c>
      <c r="E179" s="164" t="s">
        <v>19</v>
      </c>
      <c r="F179" s="165" t="s">
        <v>224</v>
      </c>
      <c r="H179" s="166">
        <v>1.38</v>
      </c>
      <c r="I179" s="167"/>
      <c r="L179" s="163"/>
      <c r="M179" s="168"/>
      <c r="T179" s="169"/>
      <c r="AT179" s="164" t="s">
        <v>216</v>
      </c>
      <c r="AU179" s="164" t="s">
        <v>84</v>
      </c>
      <c r="AV179" s="14" t="s">
        <v>153</v>
      </c>
      <c r="AW179" s="14" t="s">
        <v>37</v>
      </c>
      <c r="AX179" s="14" t="s">
        <v>82</v>
      </c>
      <c r="AY179" s="164" t="s">
        <v>206</v>
      </c>
    </row>
    <row r="180" spans="2:65" s="1" customFormat="1" ht="16.5" customHeight="1">
      <c r="B180" s="33"/>
      <c r="C180" s="132" t="s">
        <v>287</v>
      </c>
      <c r="D180" s="132" t="s">
        <v>208</v>
      </c>
      <c r="E180" s="133" t="s">
        <v>2869</v>
      </c>
      <c r="F180" s="134" t="s">
        <v>2870</v>
      </c>
      <c r="G180" s="135" t="s">
        <v>238</v>
      </c>
      <c r="H180" s="136">
        <v>1.89</v>
      </c>
      <c r="I180" s="137"/>
      <c r="J180" s="138">
        <f>ROUND(I180*H180,2)</f>
        <v>0</v>
      </c>
      <c r="K180" s="134" t="s">
        <v>212</v>
      </c>
      <c r="L180" s="33"/>
      <c r="M180" s="139" t="s">
        <v>19</v>
      </c>
      <c r="N180" s="140" t="s">
        <v>46</v>
      </c>
      <c r="P180" s="141">
        <f>O180*H180</f>
        <v>0</v>
      </c>
      <c r="Q180" s="141">
        <v>0.0024719</v>
      </c>
      <c r="R180" s="141">
        <f>Q180*H180</f>
        <v>0.004671891</v>
      </c>
      <c r="S180" s="141">
        <v>0</v>
      </c>
      <c r="T180" s="142">
        <f>S180*H180</f>
        <v>0</v>
      </c>
      <c r="AR180" s="143" t="s">
        <v>153</v>
      </c>
      <c r="AT180" s="143" t="s">
        <v>208</v>
      </c>
      <c r="AU180" s="143" t="s">
        <v>84</v>
      </c>
      <c r="AY180" s="18" t="s">
        <v>206</v>
      </c>
      <c r="BE180" s="144">
        <f>IF(N180="základní",J180,0)</f>
        <v>0</v>
      </c>
      <c r="BF180" s="144">
        <f>IF(N180="snížená",J180,0)</f>
        <v>0</v>
      </c>
      <c r="BG180" s="144">
        <f>IF(N180="zákl. přenesená",J180,0)</f>
        <v>0</v>
      </c>
      <c r="BH180" s="144">
        <f>IF(N180="sníž. přenesená",J180,0)</f>
        <v>0</v>
      </c>
      <c r="BI180" s="144">
        <f>IF(N180="nulová",J180,0)</f>
        <v>0</v>
      </c>
      <c r="BJ180" s="18" t="s">
        <v>82</v>
      </c>
      <c r="BK180" s="144">
        <f>ROUND(I180*H180,2)</f>
        <v>0</v>
      </c>
      <c r="BL180" s="18" t="s">
        <v>153</v>
      </c>
      <c r="BM180" s="143" t="s">
        <v>2871</v>
      </c>
    </row>
    <row r="181" spans="2:47" s="1" customFormat="1" ht="12">
      <c r="B181" s="33"/>
      <c r="D181" s="145" t="s">
        <v>214</v>
      </c>
      <c r="F181" s="146" t="s">
        <v>2872</v>
      </c>
      <c r="I181" s="147"/>
      <c r="L181" s="33"/>
      <c r="M181" s="148"/>
      <c r="T181" s="52"/>
      <c r="AT181" s="18" t="s">
        <v>214</v>
      </c>
      <c r="AU181" s="18" t="s">
        <v>84</v>
      </c>
    </row>
    <row r="182" spans="2:51" s="12" customFormat="1" ht="12">
      <c r="B182" s="149"/>
      <c r="D182" s="150" t="s">
        <v>216</v>
      </c>
      <c r="E182" s="151" t="s">
        <v>19</v>
      </c>
      <c r="F182" s="152" t="s">
        <v>719</v>
      </c>
      <c r="H182" s="151" t="s">
        <v>19</v>
      </c>
      <c r="I182" s="153"/>
      <c r="L182" s="149"/>
      <c r="M182" s="154"/>
      <c r="T182" s="155"/>
      <c r="AT182" s="151" t="s">
        <v>216</v>
      </c>
      <c r="AU182" s="151" t="s">
        <v>84</v>
      </c>
      <c r="AV182" s="12" t="s">
        <v>82</v>
      </c>
      <c r="AW182" s="12" t="s">
        <v>37</v>
      </c>
      <c r="AX182" s="12" t="s">
        <v>75</v>
      </c>
      <c r="AY182" s="151" t="s">
        <v>206</v>
      </c>
    </row>
    <row r="183" spans="2:51" s="13" customFormat="1" ht="22.5">
      <c r="B183" s="156"/>
      <c r="D183" s="150" t="s">
        <v>216</v>
      </c>
      <c r="E183" s="157" t="s">
        <v>19</v>
      </c>
      <c r="F183" s="158" t="s">
        <v>2873</v>
      </c>
      <c r="H183" s="159">
        <v>1.89</v>
      </c>
      <c r="I183" s="160"/>
      <c r="L183" s="156"/>
      <c r="M183" s="161"/>
      <c r="T183" s="162"/>
      <c r="AT183" s="157" t="s">
        <v>216</v>
      </c>
      <c r="AU183" s="157" t="s">
        <v>84</v>
      </c>
      <c r="AV183" s="13" t="s">
        <v>84</v>
      </c>
      <c r="AW183" s="13" t="s">
        <v>37</v>
      </c>
      <c r="AX183" s="13" t="s">
        <v>75</v>
      </c>
      <c r="AY183" s="157" t="s">
        <v>206</v>
      </c>
    </row>
    <row r="184" spans="2:51" s="14" customFormat="1" ht="12">
      <c r="B184" s="163"/>
      <c r="D184" s="150" t="s">
        <v>216</v>
      </c>
      <c r="E184" s="164" t="s">
        <v>19</v>
      </c>
      <c r="F184" s="165" t="s">
        <v>224</v>
      </c>
      <c r="H184" s="166">
        <v>1.89</v>
      </c>
      <c r="I184" s="167"/>
      <c r="L184" s="163"/>
      <c r="M184" s="168"/>
      <c r="T184" s="169"/>
      <c r="AT184" s="164" t="s">
        <v>216</v>
      </c>
      <c r="AU184" s="164" t="s">
        <v>84</v>
      </c>
      <c r="AV184" s="14" t="s">
        <v>153</v>
      </c>
      <c r="AW184" s="14" t="s">
        <v>37</v>
      </c>
      <c r="AX184" s="14" t="s">
        <v>82</v>
      </c>
      <c r="AY184" s="164" t="s">
        <v>206</v>
      </c>
    </row>
    <row r="185" spans="2:65" s="1" customFormat="1" ht="16.5" customHeight="1">
      <c r="B185" s="33"/>
      <c r="C185" s="132" t="s">
        <v>295</v>
      </c>
      <c r="D185" s="132" t="s">
        <v>208</v>
      </c>
      <c r="E185" s="133" t="s">
        <v>2874</v>
      </c>
      <c r="F185" s="134" t="s">
        <v>2875</v>
      </c>
      <c r="G185" s="135" t="s">
        <v>238</v>
      </c>
      <c r="H185" s="136">
        <v>1.89</v>
      </c>
      <c r="I185" s="137"/>
      <c r="J185" s="138">
        <f>ROUND(I185*H185,2)</f>
        <v>0</v>
      </c>
      <c r="K185" s="134" t="s">
        <v>212</v>
      </c>
      <c r="L185" s="33"/>
      <c r="M185" s="139" t="s">
        <v>19</v>
      </c>
      <c r="N185" s="140" t="s">
        <v>46</v>
      </c>
      <c r="P185" s="141">
        <f>O185*H185</f>
        <v>0</v>
      </c>
      <c r="Q185" s="141">
        <v>0</v>
      </c>
      <c r="R185" s="141">
        <f>Q185*H185</f>
        <v>0</v>
      </c>
      <c r="S185" s="141">
        <v>0</v>
      </c>
      <c r="T185" s="142">
        <f>S185*H185</f>
        <v>0</v>
      </c>
      <c r="AR185" s="143" t="s">
        <v>153</v>
      </c>
      <c r="AT185" s="143" t="s">
        <v>208</v>
      </c>
      <c r="AU185" s="143" t="s">
        <v>84</v>
      </c>
      <c r="AY185" s="18" t="s">
        <v>206</v>
      </c>
      <c r="BE185" s="144">
        <f>IF(N185="základní",J185,0)</f>
        <v>0</v>
      </c>
      <c r="BF185" s="144">
        <f>IF(N185="snížená",J185,0)</f>
        <v>0</v>
      </c>
      <c r="BG185" s="144">
        <f>IF(N185="zákl. přenesená",J185,0)</f>
        <v>0</v>
      </c>
      <c r="BH185" s="144">
        <f>IF(N185="sníž. přenesená",J185,0)</f>
        <v>0</v>
      </c>
      <c r="BI185" s="144">
        <f>IF(N185="nulová",J185,0)</f>
        <v>0</v>
      </c>
      <c r="BJ185" s="18" t="s">
        <v>82</v>
      </c>
      <c r="BK185" s="144">
        <f>ROUND(I185*H185,2)</f>
        <v>0</v>
      </c>
      <c r="BL185" s="18" t="s">
        <v>153</v>
      </c>
      <c r="BM185" s="143" t="s">
        <v>2876</v>
      </c>
    </row>
    <row r="186" spans="2:47" s="1" customFormat="1" ht="12">
      <c r="B186" s="33"/>
      <c r="D186" s="145" t="s">
        <v>214</v>
      </c>
      <c r="F186" s="146" t="s">
        <v>2877</v>
      </c>
      <c r="I186" s="147"/>
      <c r="L186" s="33"/>
      <c r="M186" s="148"/>
      <c r="T186" s="52"/>
      <c r="AT186" s="18" t="s">
        <v>214</v>
      </c>
      <c r="AU186" s="18" t="s">
        <v>84</v>
      </c>
    </row>
    <row r="187" spans="2:51" s="12" customFormat="1" ht="12">
      <c r="B187" s="149"/>
      <c r="D187" s="150" t="s">
        <v>216</v>
      </c>
      <c r="E187" s="151" t="s">
        <v>19</v>
      </c>
      <c r="F187" s="152" t="s">
        <v>719</v>
      </c>
      <c r="H187" s="151" t="s">
        <v>19</v>
      </c>
      <c r="I187" s="153"/>
      <c r="L187" s="149"/>
      <c r="M187" s="154"/>
      <c r="T187" s="155"/>
      <c r="AT187" s="151" t="s">
        <v>216</v>
      </c>
      <c r="AU187" s="151" t="s">
        <v>84</v>
      </c>
      <c r="AV187" s="12" t="s">
        <v>82</v>
      </c>
      <c r="AW187" s="12" t="s">
        <v>37</v>
      </c>
      <c r="AX187" s="12" t="s">
        <v>75</v>
      </c>
      <c r="AY187" s="151" t="s">
        <v>206</v>
      </c>
    </row>
    <row r="188" spans="2:51" s="13" customFormat="1" ht="22.5">
      <c r="B188" s="156"/>
      <c r="D188" s="150" t="s">
        <v>216</v>
      </c>
      <c r="E188" s="157" t="s">
        <v>19</v>
      </c>
      <c r="F188" s="158" t="s">
        <v>2873</v>
      </c>
      <c r="H188" s="159">
        <v>1.89</v>
      </c>
      <c r="I188" s="160"/>
      <c r="L188" s="156"/>
      <c r="M188" s="161"/>
      <c r="T188" s="162"/>
      <c r="AT188" s="157" t="s">
        <v>216</v>
      </c>
      <c r="AU188" s="157" t="s">
        <v>84</v>
      </c>
      <c r="AV188" s="13" t="s">
        <v>84</v>
      </c>
      <c r="AW188" s="13" t="s">
        <v>37</v>
      </c>
      <c r="AX188" s="13" t="s">
        <v>75</v>
      </c>
      <c r="AY188" s="157" t="s">
        <v>206</v>
      </c>
    </row>
    <row r="189" spans="2:51" s="14" customFormat="1" ht="12">
      <c r="B189" s="163"/>
      <c r="D189" s="150" t="s">
        <v>216</v>
      </c>
      <c r="E189" s="164" t="s">
        <v>19</v>
      </c>
      <c r="F189" s="165" t="s">
        <v>224</v>
      </c>
      <c r="H189" s="166">
        <v>1.89</v>
      </c>
      <c r="I189" s="167"/>
      <c r="L189" s="163"/>
      <c r="M189" s="168"/>
      <c r="T189" s="169"/>
      <c r="AT189" s="164" t="s">
        <v>216</v>
      </c>
      <c r="AU189" s="164" t="s">
        <v>84</v>
      </c>
      <c r="AV189" s="14" t="s">
        <v>153</v>
      </c>
      <c r="AW189" s="14" t="s">
        <v>37</v>
      </c>
      <c r="AX189" s="14" t="s">
        <v>82</v>
      </c>
      <c r="AY189" s="164" t="s">
        <v>206</v>
      </c>
    </row>
    <row r="190" spans="2:65" s="1" customFormat="1" ht="24.2" customHeight="1">
      <c r="B190" s="33"/>
      <c r="C190" s="132" t="s">
        <v>307</v>
      </c>
      <c r="D190" s="132" t="s">
        <v>208</v>
      </c>
      <c r="E190" s="133" t="s">
        <v>2878</v>
      </c>
      <c r="F190" s="134" t="s">
        <v>2879</v>
      </c>
      <c r="G190" s="135" t="s">
        <v>211</v>
      </c>
      <c r="H190" s="136">
        <v>0.096</v>
      </c>
      <c r="I190" s="137"/>
      <c r="J190" s="138">
        <f>ROUND(I190*H190,2)</f>
        <v>0</v>
      </c>
      <c r="K190" s="134" t="s">
        <v>212</v>
      </c>
      <c r="L190" s="33"/>
      <c r="M190" s="139" t="s">
        <v>19</v>
      </c>
      <c r="N190" s="140" t="s">
        <v>46</v>
      </c>
      <c r="P190" s="141">
        <f>O190*H190</f>
        <v>0</v>
      </c>
      <c r="Q190" s="141">
        <v>1.0627727797</v>
      </c>
      <c r="R190" s="141">
        <f>Q190*H190</f>
        <v>0.10202618685119999</v>
      </c>
      <c r="S190" s="141">
        <v>0</v>
      </c>
      <c r="T190" s="142">
        <f>S190*H190</f>
        <v>0</v>
      </c>
      <c r="AR190" s="143" t="s">
        <v>153</v>
      </c>
      <c r="AT190" s="143" t="s">
        <v>208</v>
      </c>
      <c r="AU190" s="143" t="s">
        <v>84</v>
      </c>
      <c r="AY190" s="18" t="s">
        <v>206</v>
      </c>
      <c r="BE190" s="144">
        <f>IF(N190="základní",J190,0)</f>
        <v>0</v>
      </c>
      <c r="BF190" s="144">
        <f>IF(N190="snížená",J190,0)</f>
        <v>0</v>
      </c>
      <c r="BG190" s="144">
        <f>IF(N190="zákl. přenesená",J190,0)</f>
        <v>0</v>
      </c>
      <c r="BH190" s="144">
        <f>IF(N190="sníž. přenesená",J190,0)</f>
        <v>0</v>
      </c>
      <c r="BI190" s="144">
        <f>IF(N190="nulová",J190,0)</f>
        <v>0</v>
      </c>
      <c r="BJ190" s="18" t="s">
        <v>82</v>
      </c>
      <c r="BK190" s="144">
        <f>ROUND(I190*H190,2)</f>
        <v>0</v>
      </c>
      <c r="BL190" s="18" t="s">
        <v>153</v>
      </c>
      <c r="BM190" s="143" t="s">
        <v>2880</v>
      </c>
    </row>
    <row r="191" spans="2:47" s="1" customFormat="1" ht="12">
      <c r="B191" s="33"/>
      <c r="D191" s="145" t="s">
        <v>214</v>
      </c>
      <c r="F191" s="146" t="s">
        <v>2881</v>
      </c>
      <c r="I191" s="147"/>
      <c r="L191" s="33"/>
      <c r="M191" s="148"/>
      <c r="T191" s="52"/>
      <c r="AT191" s="18" t="s">
        <v>214</v>
      </c>
      <c r="AU191" s="18" t="s">
        <v>84</v>
      </c>
    </row>
    <row r="192" spans="2:51" s="12" customFormat="1" ht="12">
      <c r="B192" s="149"/>
      <c r="D192" s="150" t="s">
        <v>216</v>
      </c>
      <c r="E192" s="151" t="s">
        <v>19</v>
      </c>
      <c r="F192" s="152" t="s">
        <v>719</v>
      </c>
      <c r="H192" s="151" t="s">
        <v>19</v>
      </c>
      <c r="I192" s="153"/>
      <c r="L192" s="149"/>
      <c r="M192" s="154"/>
      <c r="T192" s="155"/>
      <c r="AT192" s="151" t="s">
        <v>216</v>
      </c>
      <c r="AU192" s="151" t="s">
        <v>84</v>
      </c>
      <c r="AV192" s="12" t="s">
        <v>82</v>
      </c>
      <c r="AW192" s="12" t="s">
        <v>37</v>
      </c>
      <c r="AX192" s="12" t="s">
        <v>75</v>
      </c>
      <c r="AY192" s="151" t="s">
        <v>206</v>
      </c>
    </row>
    <row r="193" spans="2:51" s="13" customFormat="1" ht="12">
      <c r="B193" s="156"/>
      <c r="D193" s="150" t="s">
        <v>216</v>
      </c>
      <c r="E193" s="157" t="s">
        <v>19</v>
      </c>
      <c r="F193" s="158" t="s">
        <v>2882</v>
      </c>
      <c r="H193" s="159">
        <v>0.096</v>
      </c>
      <c r="I193" s="160"/>
      <c r="L193" s="156"/>
      <c r="M193" s="161"/>
      <c r="T193" s="162"/>
      <c r="AT193" s="157" t="s">
        <v>216</v>
      </c>
      <c r="AU193" s="157" t="s">
        <v>84</v>
      </c>
      <c r="AV193" s="13" t="s">
        <v>84</v>
      </c>
      <c r="AW193" s="13" t="s">
        <v>37</v>
      </c>
      <c r="AX193" s="13" t="s">
        <v>75</v>
      </c>
      <c r="AY193" s="157" t="s">
        <v>206</v>
      </c>
    </row>
    <row r="194" spans="2:51" s="14" customFormat="1" ht="12">
      <c r="B194" s="163"/>
      <c r="D194" s="150" t="s">
        <v>216</v>
      </c>
      <c r="E194" s="164" t="s">
        <v>19</v>
      </c>
      <c r="F194" s="165" t="s">
        <v>224</v>
      </c>
      <c r="H194" s="166">
        <v>0.096</v>
      </c>
      <c r="I194" s="167"/>
      <c r="L194" s="163"/>
      <c r="M194" s="168"/>
      <c r="T194" s="169"/>
      <c r="AT194" s="164" t="s">
        <v>216</v>
      </c>
      <c r="AU194" s="164" t="s">
        <v>84</v>
      </c>
      <c r="AV194" s="14" t="s">
        <v>153</v>
      </c>
      <c r="AW194" s="14" t="s">
        <v>37</v>
      </c>
      <c r="AX194" s="14" t="s">
        <v>82</v>
      </c>
      <c r="AY194" s="164" t="s">
        <v>206</v>
      </c>
    </row>
    <row r="195" spans="2:65" s="1" customFormat="1" ht="33" customHeight="1">
      <c r="B195" s="33"/>
      <c r="C195" s="132" t="s">
        <v>314</v>
      </c>
      <c r="D195" s="132" t="s">
        <v>208</v>
      </c>
      <c r="E195" s="133" t="s">
        <v>2883</v>
      </c>
      <c r="F195" s="134" t="s">
        <v>2884</v>
      </c>
      <c r="G195" s="135" t="s">
        <v>253</v>
      </c>
      <c r="H195" s="136">
        <v>18.364</v>
      </c>
      <c r="I195" s="137"/>
      <c r="J195" s="138">
        <f>ROUND(I195*H195,2)</f>
        <v>0</v>
      </c>
      <c r="K195" s="134" t="s">
        <v>212</v>
      </c>
      <c r="L195" s="33"/>
      <c r="M195" s="139" t="s">
        <v>19</v>
      </c>
      <c r="N195" s="140" t="s">
        <v>46</v>
      </c>
      <c r="P195" s="141">
        <f>O195*H195</f>
        <v>0</v>
      </c>
      <c r="Q195" s="141">
        <v>2.501872204</v>
      </c>
      <c r="R195" s="141">
        <f>Q195*H195</f>
        <v>45.94438115425601</v>
      </c>
      <c r="S195" s="141">
        <v>0</v>
      </c>
      <c r="T195" s="142">
        <f>S195*H195</f>
        <v>0</v>
      </c>
      <c r="AR195" s="143" t="s">
        <v>153</v>
      </c>
      <c r="AT195" s="143" t="s">
        <v>208</v>
      </c>
      <c r="AU195" s="143" t="s">
        <v>84</v>
      </c>
      <c r="AY195" s="18" t="s">
        <v>206</v>
      </c>
      <c r="BE195" s="144">
        <f>IF(N195="základní",J195,0)</f>
        <v>0</v>
      </c>
      <c r="BF195" s="144">
        <f>IF(N195="snížená",J195,0)</f>
        <v>0</v>
      </c>
      <c r="BG195" s="144">
        <f>IF(N195="zákl. přenesená",J195,0)</f>
        <v>0</v>
      </c>
      <c r="BH195" s="144">
        <f>IF(N195="sníž. přenesená",J195,0)</f>
        <v>0</v>
      </c>
      <c r="BI195" s="144">
        <f>IF(N195="nulová",J195,0)</f>
        <v>0</v>
      </c>
      <c r="BJ195" s="18" t="s">
        <v>82</v>
      </c>
      <c r="BK195" s="144">
        <f>ROUND(I195*H195,2)</f>
        <v>0</v>
      </c>
      <c r="BL195" s="18" t="s">
        <v>153</v>
      </c>
      <c r="BM195" s="143" t="s">
        <v>2885</v>
      </c>
    </row>
    <row r="196" spans="2:47" s="1" customFormat="1" ht="12">
      <c r="B196" s="33"/>
      <c r="D196" s="145" t="s">
        <v>214</v>
      </c>
      <c r="F196" s="146" t="s">
        <v>2886</v>
      </c>
      <c r="I196" s="147"/>
      <c r="L196" s="33"/>
      <c r="M196" s="148"/>
      <c r="T196" s="52"/>
      <c r="AT196" s="18" t="s">
        <v>214</v>
      </c>
      <c r="AU196" s="18" t="s">
        <v>84</v>
      </c>
    </row>
    <row r="197" spans="2:51" s="12" customFormat="1" ht="12">
      <c r="B197" s="149"/>
      <c r="D197" s="150" t="s">
        <v>216</v>
      </c>
      <c r="E197" s="151" t="s">
        <v>19</v>
      </c>
      <c r="F197" s="152" t="s">
        <v>719</v>
      </c>
      <c r="H197" s="151" t="s">
        <v>19</v>
      </c>
      <c r="I197" s="153"/>
      <c r="L197" s="149"/>
      <c r="M197" s="154"/>
      <c r="T197" s="155"/>
      <c r="AT197" s="151" t="s">
        <v>216</v>
      </c>
      <c r="AU197" s="151" t="s">
        <v>84</v>
      </c>
      <c r="AV197" s="12" t="s">
        <v>82</v>
      </c>
      <c r="AW197" s="12" t="s">
        <v>37</v>
      </c>
      <c r="AX197" s="12" t="s">
        <v>75</v>
      </c>
      <c r="AY197" s="151" t="s">
        <v>206</v>
      </c>
    </row>
    <row r="198" spans="2:51" s="13" customFormat="1" ht="12">
      <c r="B198" s="156"/>
      <c r="D198" s="150" t="s">
        <v>216</v>
      </c>
      <c r="E198" s="157" t="s">
        <v>19</v>
      </c>
      <c r="F198" s="158" t="s">
        <v>2887</v>
      </c>
      <c r="H198" s="159">
        <v>18.364</v>
      </c>
      <c r="I198" s="160"/>
      <c r="L198" s="156"/>
      <c r="M198" s="161"/>
      <c r="T198" s="162"/>
      <c r="AT198" s="157" t="s">
        <v>216</v>
      </c>
      <c r="AU198" s="157" t="s">
        <v>84</v>
      </c>
      <c r="AV198" s="13" t="s">
        <v>84</v>
      </c>
      <c r="AW198" s="13" t="s">
        <v>37</v>
      </c>
      <c r="AX198" s="13" t="s">
        <v>75</v>
      </c>
      <c r="AY198" s="157" t="s">
        <v>206</v>
      </c>
    </row>
    <row r="199" spans="2:51" s="14" customFormat="1" ht="12">
      <c r="B199" s="163"/>
      <c r="D199" s="150" t="s">
        <v>216</v>
      </c>
      <c r="E199" s="164" t="s">
        <v>19</v>
      </c>
      <c r="F199" s="165" t="s">
        <v>224</v>
      </c>
      <c r="H199" s="166">
        <v>18.364</v>
      </c>
      <c r="I199" s="167"/>
      <c r="L199" s="163"/>
      <c r="M199" s="168"/>
      <c r="T199" s="169"/>
      <c r="AT199" s="164" t="s">
        <v>216</v>
      </c>
      <c r="AU199" s="164" t="s">
        <v>84</v>
      </c>
      <c r="AV199" s="14" t="s">
        <v>153</v>
      </c>
      <c r="AW199" s="14" t="s">
        <v>37</v>
      </c>
      <c r="AX199" s="14" t="s">
        <v>82</v>
      </c>
      <c r="AY199" s="164" t="s">
        <v>206</v>
      </c>
    </row>
    <row r="200" spans="2:65" s="1" customFormat="1" ht="24.2" customHeight="1">
      <c r="B200" s="33"/>
      <c r="C200" s="132" t="s">
        <v>321</v>
      </c>
      <c r="D200" s="132" t="s">
        <v>208</v>
      </c>
      <c r="E200" s="133" t="s">
        <v>2888</v>
      </c>
      <c r="F200" s="134" t="s">
        <v>2889</v>
      </c>
      <c r="G200" s="135" t="s">
        <v>211</v>
      </c>
      <c r="H200" s="136">
        <v>0.409</v>
      </c>
      <c r="I200" s="137"/>
      <c r="J200" s="138">
        <f>ROUND(I200*H200,2)</f>
        <v>0</v>
      </c>
      <c r="K200" s="134" t="s">
        <v>212</v>
      </c>
      <c r="L200" s="33"/>
      <c r="M200" s="139" t="s">
        <v>19</v>
      </c>
      <c r="N200" s="140" t="s">
        <v>46</v>
      </c>
      <c r="P200" s="141">
        <f>O200*H200</f>
        <v>0</v>
      </c>
      <c r="Q200" s="141">
        <v>1.0606208</v>
      </c>
      <c r="R200" s="141">
        <f>Q200*H200</f>
        <v>0.43379390719999994</v>
      </c>
      <c r="S200" s="141">
        <v>0</v>
      </c>
      <c r="T200" s="142">
        <f>S200*H200</f>
        <v>0</v>
      </c>
      <c r="AR200" s="143" t="s">
        <v>153</v>
      </c>
      <c r="AT200" s="143" t="s">
        <v>208</v>
      </c>
      <c r="AU200" s="143" t="s">
        <v>84</v>
      </c>
      <c r="AY200" s="18" t="s">
        <v>206</v>
      </c>
      <c r="BE200" s="144">
        <f>IF(N200="základní",J200,0)</f>
        <v>0</v>
      </c>
      <c r="BF200" s="144">
        <f>IF(N200="snížená",J200,0)</f>
        <v>0</v>
      </c>
      <c r="BG200" s="144">
        <f>IF(N200="zákl. přenesená",J200,0)</f>
        <v>0</v>
      </c>
      <c r="BH200" s="144">
        <f>IF(N200="sníž. přenesená",J200,0)</f>
        <v>0</v>
      </c>
      <c r="BI200" s="144">
        <f>IF(N200="nulová",J200,0)</f>
        <v>0</v>
      </c>
      <c r="BJ200" s="18" t="s">
        <v>82</v>
      </c>
      <c r="BK200" s="144">
        <f>ROUND(I200*H200,2)</f>
        <v>0</v>
      </c>
      <c r="BL200" s="18" t="s">
        <v>153</v>
      </c>
      <c r="BM200" s="143" t="s">
        <v>2890</v>
      </c>
    </row>
    <row r="201" spans="2:47" s="1" customFormat="1" ht="12">
      <c r="B201" s="33"/>
      <c r="D201" s="145" t="s">
        <v>214</v>
      </c>
      <c r="F201" s="146" t="s">
        <v>2891</v>
      </c>
      <c r="I201" s="147"/>
      <c r="L201" s="33"/>
      <c r="M201" s="148"/>
      <c r="T201" s="52"/>
      <c r="AT201" s="18" t="s">
        <v>214</v>
      </c>
      <c r="AU201" s="18" t="s">
        <v>84</v>
      </c>
    </row>
    <row r="202" spans="2:51" s="12" customFormat="1" ht="12">
      <c r="B202" s="149"/>
      <c r="D202" s="150" t="s">
        <v>216</v>
      </c>
      <c r="E202" s="151" t="s">
        <v>19</v>
      </c>
      <c r="F202" s="152" t="s">
        <v>719</v>
      </c>
      <c r="H202" s="151" t="s">
        <v>19</v>
      </c>
      <c r="I202" s="153"/>
      <c r="L202" s="149"/>
      <c r="M202" s="154"/>
      <c r="T202" s="155"/>
      <c r="AT202" s="151" t="s">
        <v>216</v>
      </c>
      <c r="AU202" s="151" t="s">
        <v>84</v>
      </c>
      <c r="AV202" s="12" t="s">
        <v>82</v>
      </c>
      <c r="AW202" s="12" t="s">
        <v>37</v>
      </c>
      <c r="AX202" s="12" t="s">
        <v>75</v>
      </c>
      <c r="AY202" s="151" t="s">
        <v>206</v>
      </c>
    </row>
    <row r="203" spans="2:51" s="13" customFormat="1" ht="33.75">
      <c r="B203" s="156"/>
      <c r="D203" s="150" t="s">
        <v>216</v>
      </c>
      <c r="E203" s="157" t="s">
        <v>19</v>
      </c>
      <c r="F203" s="158" t="s">
        <v>2892</v>
      </c>
      <c r="H203" s="159">
        <v>0.409</v>
      </c>
      <c r="I203" s="160"/>
      <c r="L203" s="156"/>
      <c r="M203" s="161"/>
      <c r="T203" s="162"/>
      <c r="AT203" s="157" t="s">
        <v>216</v>
      </c>
      <c r="AU203" s="157" t="s">
        <v>84</v>
      </c>
      <c r="AV203" s="13" t="s">
        <v>84</v>
      </c>
      <c r="AW203" s="13" t="s">
        <v>37</v>
      </c>
      <c r="AX203" s="13" t="s">
        <v>75</v>
      </c>
      <c r="AY203" s="157" t="s">
        <v>206</v>
      </c>
    </row>
    <row r="204" spans="2:51" s="14" customFormat="1" ht="12">
      <c r="B204" s="163"/>
      <c r="D204" s="150" t="s">
        <v>216</v>
      </c>
      <c r="E204" s="164" t="s">
        <v>19</v>
      </c>
      <c r="F204" s="165" t="s">
        <v>224</v>
      </c>
      <c r="H204" s="166">
        <v>0.409</v>
      </c>
      <c r="I204" s="167"/>
      <c r="L204" s="163"/>
      <c r="M204" s="168"/>
      <c r="T204" s="169"/>
      <c r="AT204" s="164" t="s">
        <v>216</v>
      </c>
      <c r="AU204" s="164" t="s">
        <v>84</v>
      </c>
      <c r="AV204" s="14" t="s">
        <v>153</v>
      </c>
      <c r="AW204" s="14" t="s">
        <v>37</v>
      </c>
      <c r="AX204" s="14" t="s">
        <v>82</v>
      </c>
      <c r="AY204" s="164" t="s">
        <v>206</v>
      </c>
    </row>
    <row r="205" spans="2:65" s="1" customFormat="1" ht="44.25" customHeight="1">
      <c r="B205" s="33"/>
      <c r="C205" s="132" t="s">
        <v>8</v>
      </c>
      <c r="D205" s="132" t="s">
        <v>208</v>
      </c>
      <c r="E205" s="133" t="s">
        <v>2893</v>
      </c>
      <c r="F205" s="134" t="s">
        <v>2894</v>
      </c>
      <c r="G205" s="135" t="s">
        <v>238</v>
      </c>
      <c r="H205" s="136">
        <v>12.744</v>
      </c>
      <c r="I205" s="137"/>
      <c r="J205" s="138">
        <f>ROUND(I205*H205,2)</f>
        <v>0</v>
      </c>
      <c r="K205" s="134" t="s">
        <v>212</v>
      </c>
      <c r="L205" s="33"/>
      <c r="M205" s="139" t="s">
        <v>19</v>
      </c>
      <c r="N205" s="140" t="s">
        <v>46</v>
      </c>
      <c r="P205" s="141">
        <f>O205*H205</f>
        <v>0</v>
      </c>
      <c r="Q205" s="141">
        <v>0.4968928</v>
      </c>
      <c r="R205" s="141">
        <f>Q205*H205</f>
        <v>6.3324018432</v>
      </c>
      <c r="S205" s="141">
        <v>0</v>
      </c>
      <c r="T205" s="142">
        <f>S205*H205</f>
        <v>0</v>
      </c>
      <c r="AR205" s="143" t="s">
        <v>153</v>
      </c>
      <c r="AT205" s="143" t="s">
        <v>208</v>
      </c>
      <c r="AU205" s="143" t="s">
        <v>84</v>
      </c>
      <c r="AY205" s="18" t="s">
        <v>206</v>
      </c>
      <c r="BE205" s="144">
        <f>IF(N205="základní",J205,0)</f>
        <v>0</v>
      </c>
      <c r="BF205" s="144">
        <f>IF(N205="snížená",J205,0)</f>
        <v>0</v>
      </c>
      <c r="BG205" s="144">
        <f>IF(N205="zákl. přenesená",J205,0)</f>
        <v>0</v>
      </c>
      <c r="BH205" s="144">
        <f>IF(N205="sníž. přenesená",J205,0)</f>
        <v>0</v>
      </c>
      <c r="BI205" s="144">
        <f>IF(N205="nulová",J205,0)</f>
        <v>0</v>
      </c>
      <c r="BJ205" s="18" t="s">
        <v>82</v>
      </c>
      <c r="BK205" s="144">
        <f>ROUND(I205*H205,2)</f>
        <v>0</v>
      </c>
      <c r="BL205" s="18" t="s">
        <v>153</v>
      </c>
      <c r="BM205" s="143" t="s">
        <v>2895</v>
      </c>
    </row>
    <row r="206" spans="2:47" s="1" customFormat="1" ht="12">
      <c r="B206" s="33"/>
      <c r="D206" s="145" t="s">
        <v>214</v>
      </c>
      <c r="F206" s="146" t="s">
        <v>2896</v>
      </c>
      <c r="I206" s="147"/>
      <c r="L206" s="33"/>
      <c r="M206" s="148"/>
      <c r="T206" s="52"/>
      <c r="AT206" s="18" t="s">
        <v>214</v>
      </c>
      <c r="AU206" s="18" t="s">
        <v>84</v>
      </c>
    </row>
    <row r="207" spans="2:51" s="12" customFormat="1" ht="12">
      <c r="B207" s="149"/>
      <c r="D207" s="150" t="s">
        <v>216</v>
      </c>
      <c r="E207" s="151" t="s">
        <v>19</v>
      </c>
      <c r="F207" s="152" t="s">
        <v>719</v>
      </c>
      <c r="H207" s="151" t="s">
        <v>19</v>
      </c>
      <c r="I207" s="153"/>
      <c r="L207" s="149"/>
      <c r="M207" s="154"/>
      <c r="T207" s="155"/>
      <c r="AT207" s="151" t="s">
        <v>216</v>
      </c>
      <c r="AU207" s="151" t="s">
        <v>84</v>
      </c>
      <c r="AV207" s="12" t="s">
        <v>82</v>
      </c>
      <c r="AW207" s="12" t="s">
        <v>37</v>
      </c>
      <c r="AX207" s="12" t="s">
        <v>75</v>
      </c>
      <c r="AY207" s="151" t="s">
        <v>206</v>
      </c>
    </row>
    <row r="208" spans="2:51" s="13" customFormat="1" ht="12">
      <c r="B208" s="156"/>
      <c r="D208" s="150" t="s">
        <v>216</v>
      </c>
      <c r="E208" s="157" t="s">
        <v>19</v>
      </c>
      <c r="F208" s="158" t="s">
        <v>2897</v>
      </c>
      <c r="H208" s="159">
        <v>12.744</v>
      </c>
      <c r="I208" s="160"/>
      <c r="L208" s="156"/>
      <c r="M208" s="161"/>
      <c r="T208" s="162"/>
      <c r="AT208" s="157" t="s">
        <v>216</v>
      </c>
      <c r="AU208" s="157" t="s">
        <v>84</v>
      </c>
      <c r="AV208" s="13" t="s">
        <v>84</v>
      </c>
      <c r="AW208" s="13" t="s">
        <v>37</v>
      </c>
      <c r="AX208" s="13" t="s">
        <v>75</v>
      </c>
      <c r="AY208" s="157" t="s">
        <v>206</v>
      </c>
    </row>
    <row r="209" spans="2:51" s="14" customFormat="1" ht="12">
      <c r="B209" s="163"/>
      <c r="D209" s="150" t="s">
        <v>216</v>
      </c>
      <c r="E209" s="164" t="s">
        <v>19</v>
      </c>
      <c r="F209" s="165" t="s">
        <v>224</v>
      </c>
      <c r="H209" s="166">
        <v>12.744</v>
      </c>
      <c r="I209" s="167"/>
      <c r="L209" s="163"/>
      <c r="M209" s="168"/>
      <c r="T209" s="169"/>
      <c r="AT209" s="164" t="s">
        <v>216</v>
      </c>
      <c r="AU209" s="164" t="s">
        <v>84</v>
      </c>
      <c r="AV209" s="14" t="s">
        <v>153</v>
      </c>
      <c r="AW209" s="14" t="s">
        <v>37</v>
      </c>
      <c r="AX209" s="14" t="s">
        <v>82</v>
      </c>
      <c r="AY209" s="164" t="s">
        <v>206</v>
      </c>
    </row>
    <row r="210" spans="2:65" s="1" customFormat="1" ht="24.2" customHeight="1">
      <c r="B210" s="33"/>
      <c r="C210" s="132" t="s">
        <v>338</v>
      </c>
      <c r="D210" s="132" t="s">
        <v>208</v>
      </c>
      <c r="E210" s="133" t="s">
        <v>2898</v>
      </c>
      <c r="F210" s="134" t="s">
        <v>2899</v>
      </c>
      <c r="G210" s="135" t="s">
        <v>253</v>
      </c>
      <c r="H210" s="136">
        <v>17.87</v>
      </c>
      <c r="I210" s="137"/>
      <c r="J210" s="138">
        <f>ROUND(I210*H210,2)</f>
        <v>0</v>
      </c>
      <c r="K210" s="134" t="s">
        <v>212</v>
      </c>
      <c r="L210" s="33"/>
      <c r="M210" s="139" t="s">
        <v>19</v>
      </c>
      <c r="N210" s="140" t="s">
        <v>46</v>
      </c>
      <c r="P210" s="141">
        <f>O210*H210</f>
        <v>0</v>
      </c>
      <c r="Q210" s="141">
        <v>2.501872204</v>
      </c>
      <c r="R210" s="141">
        <f>Q210*H210</f>
        <v>44.708456285480004</v>
      </c>
      <c r="S210" s="141">
        <v>0</v>
      </c>
      <c r="T210" s="142">
        <f>S210*H210</f>
        <v>0</v>
      </c>
      <c r="AR210" s="143" t="s">
        <v>153</v>
      </c>
      <c r="AT210" s="143" t="s">
        <v>208</v>
      </c>
      <c r="AU210" s="143" t="s">
        <v>84</v>
      </c>
      <c r="AY210" s="18" t="s">
        <v>206</v>
      </c>
      <c r="BE210" s="144">
        <f>IF(N210="základní",J210,0)</f>
        <v>0</v>
      </c>
      <c r="BF210" s="144">
        <f>IF(N210="snížená",J210,0)</f>
        <v>0</v>
      </c>
      <c r="BG210" s="144">
        <f>IF(N210="zákl. přenesená",J210,0)</f>
        <v>0</v>
      </c>
      <c r="BH210" s="144">
        <f>IF(N210="sníž. přenesená",J210,0)</f>
        <v>0</v>
      </c>
      <c r="BI210" s="144">
        <f>IF(N210="nulová",J210,0)</f>
        <v>0</v>
      </c>
      <c r="BJ210" s="18" t="s">
        <v>82</v>
      </c>
      <c r="BK210" s="144">
        <f>ROUND(I210*H210,2)</f>
        <v>0</v>
      </c>
      <c r="BL210" s="18" t="s">
        <v>153</v>
      </c>
      <c r="BM210" s="143" t="s">
        <v>2900</v>
      </c>
    </row>
    <row r="211" spans="2:47" s="1" customFormat="1" ht="12">
      <c r="B211" s="33"/>
      <c r="D211" s="145" t="s">
        <v>214</v>
      </c>
      <c r="F211" s="146" t="s">
        <v>2901</v>
      </c>
      <c r="I211" s="147"/>
      <c r="L211" s="33"/>
      <c r="M211" s="148"/>
      <c r="T211" s="52"/>
      <c r="AT211" s="18" t="s">
        <v>214</v>
      </c>
      <c r="AU211" s="18" t="s">
        <v>84</v>
      </c>
    </row>
    <row r="212" spans="2:51" s="12" customFormat="1" ht="12">
      <c r="B212" s="149"/>
      <c r="D212" s="150" t="s">
        <v>216</v>
      </c>
      <c r="E212" s="151" t="s">
        <v>19</v>
      </c>
      <c r="F212" s="152" t="s">
        <v>719</v>
      </c>
      <c r="H212" s="151" t="s">
        <v>19</v>
      </c>
      <c r="I212" s="153"/>
      <c r="L212" s="149"/>
      <c r="M212" s="154"/>
      <c r="T212" s="155"/>
      <c r="AT212" s="151" t="s">
        <v>216</v>
      </c>
      <c r="AU212" s="151" t="s">
        <v>84</v>
      </c>
      <c r="AV212" s="12" t="s">
        <v>82</v>
      </c>
      <c r="AW212" s="12" t="s">
        <v>37</v>
      </c>
      <c r="AX212" s="12" t="s">
        <v>75</v>
      </c>
      <c r="AY212" s="151" t="s">
        <v>206</v>
      </c>
    </row>
    <row r="213" spans="2:51" s="13" customFormat="1" ht="12">
      <c r="B213" s="156"/>
      <c r="D213" s="150" t="s">
        <v>216</v>
      </c>
      <c r="E213" s="157" t="s">
        <v>19</v>
      </c>
      <c r="F213" s="158" t="s">
        <v>2902</v>
      </c>
      <c r="H213" s="159">
        <v>17.87</v>
      </c>
      <c r="I213" s="160"/>
      <c r="L213" s="156"/>
      <c r="M213" s="161"/>
      <c r="T213" s="162"/>
      <c r="AT213" s="157" t="s">
        <v>216</v>
      </c>
      <c r="AU213" s="157" t="s">
        <v>84</v>
      </c>
      <c r="AV213" s="13" t="s">
        <v>84</v>
      </c>
      <c r="AW213" s="13" t="s">
        <v>37</v>
      </c>
      <c r="AX213" s="13" t="s">
        <v>75</v>
      </c>
      <c r="AY213" s="157" t="s">
        <v>206</v>
      </c>
    </row>
    <row r="214" spans="2:51" s="14" customFormat="1" ht="12">
      <c r="B214" s="163"/>
      <c r="D214" s="150" t="s">
        <v>216</v>
      </c>
      <c r="E214" s="164" t="s">
        <v>19</v>
      </c>
      <c r="F214" s="165" t="s">
        <v>224</v>
      </c>
      <c r="H214" s="166">
        <v>17.87</v>
      </c>
      <c r="I214" s="167"/>
      <c r="L214" s="163"/>
      <c r="M214" s="168"/>
      <c r="T214" s="169"/>
      <c r="AT214" s="164" t="s">
        <v>216</v>
      </c>
      <c r="AU214" s="164" t="s">
        <v>84</v>
      </c>
      <c r="AV214" s="14" t="s">
        <v>153</v>
      </c>
      <c r="AW214" s="14" t="s">
        <v>37</v>
      </c>
      <c r="AX214" s="14" t="s">
        <v>82</v>
      </c>
      <c r="AY214" s="164" t="s">
        <v>206</v>
      </c>
    </row>
    <row r="215" spans="2:65" s="1" customFormat="1" ht="24.2" customHeight="1">
      <c r="B215" s="33"/>
      <c r="C215" s="132" t="s">
        <v>343</v>
      </c>
      <c r="D215" s="132" t="s">
        <v>208</v>
      </c>
      <c r="E215" s="133" t="s">
        <v>2903</v>
      </c>
      <c r="F215" s="134" t="s">
        <v>2904</v>
      </c>
      <c r="G215" s="135" t="s">
        <v>238</v>
      </c>
      <c r="H215" s="136">
        <v>115.056</v>
      </c>
      <c r="I215" s="137"/>
      <c r="J215" s="138">
        <f>ROUND(I215*H215,2)</f>
        <v>0</v>
      </c>
      <c r="K215" s="134" t="s">
        <v>212</v>
      </c>
      <c r="L215" s="33"/>
      <c r="M215" s="139" t="s">
        <v>19</v>
      </c>
      <c r="N215" s="140" t="s">
        <v>46</v>
      </c>
      <c r="P215" s="141">
        <f>O215*H215</f>
        <v>0</v>
      </c>
      <c r="Q215" s="141">
        <v>0.0027469</v>
      </c>
      <c r="R215" s="141">
        <f>Q215*H215</f>
        <v>0.3160473264</v>
      </c>
      <c r="S215" s="141">
        <v>0</v>
      </c>
      <c r="T215" s="142">
        <f>S215*H215</f>
        <v>0</v>
      </c>
      <c r="AR215" s="143" t="s">
        <v>153</v>
      </c>
      <c r="AT215" s="143" t="s">
        <v>208</v>
      </c>
      <c r="AU215" s="143" t="s">
        <v>84</v>
      </c>
      <c r="AY215" s="18" t="s">
        <v>206</v>
      </c>
      <c r="BE215" s="144">
        <f>IF(N215="základní",J215,0)</f>
        <v>0</v>
      </c>
      <c r="BF215" s="144">
        <f>IF(N215="snížená",J215,0)</f>
        <v>0</v>
      </c>
      <c r="BG215" s="144">
        <f>IF(N215="zákl. přenesená",J215,0)</f>
        <v>0</v>
      </c>
      <c r="BH215" s="144">
        <f>IF(N215="sníž. přenesená",J215,0)</f>
        <v>0</v>
      </c>
      <c r="BI215" s="144">
        <f>IF(N215="nulová",J215,0)</f>
        <v>0</v>
      </c>
      <c r="BJ215" s="18" t="s">
        <v>82</v>
      </c>
      <c r="BK215" s="144">
        <f>ROUND(I215*H215,2)</f>
        <v>0</v>
      </c>
      <c r="BL215" s="18" t="s">
        <v>153</v>
      </c>
      <c r="BM215" s="143" t="s">
        <v>2905</v>
      </c>
    </row>
    <row r="216" spans="2:47" s="1" customFormat="1" ht="12">
      <c r="B216" s="33"/>
      <c r="D216" s="145" t="s">
        <v>214</v>
      </c>
      <c r="F216" s="146" t="s">
        <v>2906</v>
      </c>
      <c r="I216" s="147"/>
      <c r="L216" s="33"/>
      <c r="M216" s="148"/>
      <c r="T216" s="52"/>
      <c r="AT216" s="18" t="s">
        <v>214</v>
      </c>
      <c r="AU216" s="18" t="s">
        <v>84</v>
      </c>
    </row>
    <row r="217" spans="2:51" s="12" customFormat="1" ht="12">
      <c r="B217" s="149"/>
      <c r="D217" s="150" t="s">
        <v>216</v>
      </c>
      <c r="E217" s="151" t="s">
        <v>19</v>
      </c>
      <c r="F217" s="152" t="s">
        <v>719</v>
      </c>
      <c r="H217" s="151" t="s">
        <v>19</v>
      </c>
      <c r="I217" s="153"/>
      <c r="L217" s="149"/>
      <c r="M217" s="154"/>
      <c r="T217" s="155"/>
      <c r="AT217" s="151" t="s">
        <v>216</v>
      </c>
      <c r="AU217" s="151" t="s">
        <v>84</v>
      </c>
      <c r="AV217" s="12" t="s">
        <v>82</v>
      </c>
      <c r="AW217" s="12" t="s">
        <v>37</v>
      </c>
      <c r="AX217" s="12" t="s">
        <v>75</v>
      </c>
      <c r="AY217" s="151" t="s">
        <v>206</v>
      </c>
    </row>
    <row r="218" spans="2:51" s="13" customFormat="1" ht="12">
      <c r="B218" s="156"/>
      <c r="D218" s="150" t="s">
        <v>216</v>
      </c>
      <c r="E218" s="157" t="s">
        <v>19</v>
      </c>
      <c r="F218" s="158" t="s">
        <v>2907</v>
      </c>
      <c r="H218" s="159">
        <v>55.488</v>
      </c>
      <c r="I218" s="160"/>
      <c r="L218" s="156"/>
      <c r="M218" s="161"/>
      <c r="T218" s="162"/>
      <c r="AT218" s="157" t="s">
        <v>216</v>
      </c>
      <c r="AU218" s="157" t="s">
        <v>84</v>
      </c>
      <c r="AV218" s="13" t="s">
        <v>84</v>
      </c>
      <c r="AW218" s="13" t="s">
        <v>37</v>
      </c>
      <c r="AX218" s="13" t="s">
        <v>75</v>
      </c>
      <c r="AY218" s="157" t="s">
        <v>206</v>
      </c>
    </row>
    <row r="219" spans="2:51" s="13" customFormat="1" ht="12">
      <c r="B219" s="156"/>
      <c r="D219" s="150" t="s">
        <v>216</v>
      </c>
      <c r="E219" s="157" t="s">
        <v>19</v>
      </c>
      <c r="F219" s="158" t="s">
        <v>2908</v>
      </c>
      <c r="H219" s="159">
        <v>59.568</v>
      </c>
      <c r="I219" s="160"/>
      <c r="L219" s="156"/>
      <c r="M219" s="161"/>
      <c r="T219" s="162"/>
      <c r="AT219" s="157" t="s">
        <v>216</v>
      </c>
      <c r="AU219" s="157" t="s">
        <v>84</v>
      </c>
      <c r="AV219" s="13" t="s">
        <v>84</v>
      </c>
      <c r="AW219" s="13" t="s">
        <v>37</v>
      </c>
      <c r="AX219" s="13" t="s">
        <v>75</v>
      </c>
      <c r="AY219" s="157" t="s">
        <v>206</v>
      </c>
    </row>
    <row r="220" spans="2:51" s="14" customFormat="1" ht="12">
      <c r="B220" s="163"/>
      <c r="D220" s="150" t="s">
        <v>216</v>
      </c>
      <c r="E220" s="164" t="s">
        <v>19</v>
      </c>
      <c r="F220" s="165" t="s">
        <v>224</v>
      </c>
      <c r="H220" s="166">
        <v>115.056</v>
      </c>
      <c r="I220" s="167"/>
      <c r="L220" s="163"/>
      <c r="M220" s="168"/>
      <c r="T220" s="169"/>
      <c r="AT220" s="164" t="s">
        <v>216</v>
      </c>
      <c r="AU220" s="164" t="s">
        <v>84</v>
      </c>
      <c r="AV220" s="14" t="s">
        <v>153</v>
      </c>
      <c r="AW220" s="14" t="s">
        <v>37</v>
      </c>
      <c r="AX220" s="14" t="s">
        <v>82</v>
      </c>
      <c r="AY220" s="164" t="s">
        <v>206</v>
      </c>
    </row>
    <row r="221" spans="2:65" s="1" customFormat="1" ht="24.2" customHeight="1">
      <c r="B221" s="33"/>
      <c r="C221" s="132" t="s">
        <v>348</v>
      </c>
      <c r="D221" s="132" t="s">
        <v>208</v>
      </c>
      <c r="E221" s="133" t="s">
        <v>2909</v>
      </c>
      <c r="F221" s="134" t="s">
        <v>2910</v>
      </c>
      <c r="G221" s="135" t="s">
        <v>238</v>
      </c>
      <c r="H221" s="136">
        <v>115.056</v>
      </c>
      <c r="I221" s="137"/>
      <c r="J221" s="138">
        <f>ROUND(I221*H221,2)</f>
        <v>0</v>
      </c>
      <c r="K221" s="134" t="s">
        <v>212</v>
      </c>
      <c r="L221" s="33"/>
      <c r="M221" s="139" t="s">
        <v>19</v>
      </c>
      <c r="N221" s="140" t="s">
        <v>46</v>
      </c>
      <c r="P221" s="141">
        <f>O221*H221</f>
        <v>0</v>
      </c>
      <c r="Q221" s="141">
        <v>0</v>
      </c>
      <c r="R221" s="141">
        <f>Q221*H221</f>
        <v>0</v>
      </c>
      <c r="S221" s="141">
        <v>0</v>
      </c>
      <c r="T221" s="142">
        <f>S221*H221</f>
        <v>0</v>
      </c>
      <c r="AR221" s="143" t="s">
        <v>153</v>
      </c>
      <c r="AT221" s="143" t="s">
        <v>208</v>
      </c>
      <c r="AU221" s="143" t="s">
        <v>84</v>
      </c>
      <c r="AY221" s="18" t="s">
        <v>206</v>
      </c>
      <c r="BE221" s="144">
        <f>IF(N221="základní",J221,0)</f>
        <v>0</v>
      </c>
      <c r="BF221" s="144">
        <f>IF(N221="snížená",J221,0)</f>
        <v>0</v>
      </c>
      <c r="BG221" s="144">
        <f>IF(N221="zákl. přenesená",J221,0)</f>
        <v>0</v>
      </c>
      <c r="BH221" s="144">
        <f>IF(N221="sníž. přenesená",J221,0)</f>
        <v>0</v>
      </c>
      <c r="BI221" s="144">
        <f>IF(N221="nulová",J221,0)</f>
        <v>0</v>
      </c>
      <c r="BJ221" s="18" t="s">
        <v>82</v>
      </c>
      <c r="BK221" s="144">
        <f>ROUND(I221*H221,2)</f>
        <v>0</v>
      </c>
      <c r="BL221" s="18" t="s">
        <v>153</v>
      </c>
      <c r="BM221" s="143" t="s">
        <v>2911</v>
      </c>
    </row>
    <row r="222" spans="2:47" s="1" customFormat="1" ht="12">
      <c r="B222" s="33"/>
      <c r="D222" s="145" t="s">
        <v>214</v>
      </c>
      <c r="F222" s="146" t="s">
        <v>2912</v>
      </c>
      <c r="I222" s="147"/>
      <c r="L222" s="33"/>
      <c r="M222" s="148"/>
      <c r="T222" s="52"/>
      <c r="AT222" s="18" t="s">
        <v>214</v>
      </c>
      <c r="AU222" s="18" t="s">
        <v>84</v>
      </c>
    </row>
    <row r="223" spans="2:51" s="12" customFormat="1" ht="12">
      <c r="B223" s="149"/>
      <c r="D223" s="150" t="s">
        <v>216</v>
      </c>
      <c r="E223" s="151" t="s">
        <v>19</v>
      </c>
      <c r="F223" s="152" t="s">
        <v>719</v>
      </c>
      <c r="H223" s="151" t="s">
        <v>19</v>
      </c>
      <c r="I223" s="153"/>
      <c r="L223" s="149"/>
      <c r="M223" s="154"/>
      <c r="T223" s="155"/>
      <c r="AT223" s="151" t="s">
        <v>216</v>
      </c>
      <c r="AU223" s="151" t="s">
        <v>84</v>
      </c>
      <c r="AV223" s="12" t="s">
        <v>82</v>
      </c>
      <c r="AW223" s="12" t="s">
        <v>37</v>
      </c>
      <c r="AX223" s="12" t="s">
        <v>75</v>
      </c>
      <c r="AY223" s="151" t="s">
        <v>206</v>
      </c>
    </row>
    <row r="224" spans="2:51" s="13" customFormat="1" ht="12">
      <c r="B224" s="156"/>
      <c r="D224" s="150" t="s">
        <v>216</v>
      </c>
      <c r="E224" s="157" t="s">
        <v>19</v>
      </c>
      <c r="F224" s="158" t="s">
        <v>2907</v>
      </c>
      <c r="H224" s="159">
        <v>55.488</v>
      </c>
      <c r="I224" s="160"/>
      <c r="L224" s="156"/>
      <c r="M224" s="161"/>
      <c r="T224" s="162"/>
      <c r="AT224" s="157" t="s">
        <v>216</v>
      </c>
      <c r="AU224" s="157" t="s">
        <v>84</v>
      </c>
      <c r="AV224" s="13" t="s">
        <v>84</v>
      </c>
      <c r="AW224" s="13" t="s">
        <v>37</v>
      </c>
      <c r="AX224" s="13" t="s">
        <v>75</v>
      </c>
      <c r="AY224" s="157" t="s">
        <v>206</v>
      </c>
    </row>
    <row r="225" spans="2:51" s="13" customFormat="1" ht="12">
      <c r="B225" s="156"/>
      <c r="D225" s="150" t="s">
        <v>216</v>
      </c>
      <c r="E225" s="157" t="s">
        <v>19</v>
      </c>
      <c r="F225" s="158" t="s">
        <v>2908</v>
      </c>
      <c r="H225" s="159">
        <v>59.568</v>
      </c>
      <c r="I225" s="160"/>
      <c r="L225" s="156"/>
      <c r="M225" s="161"/>
      <c r="T225" s="162"/>
      <c r="AT225" s="157" t="s">
        <v>216</v>
      </c>
      <c r="AU225" s="157" t="s">
        <v>84</v>
      </c>
      <c r="AV225" s="13" t="s">
        <v>84</v>
      </c>
      <c r="AW225" s="13" t="s">
        <v>37</v>
      </c>
      <c r="AX225" s="13" t="s">
        <v>75</v>
      </c>
      <c r="AY225" s="157" t="s">
        <v>206</v>
      </c>
    </row>
    <row r="226" spans="2:51" s="14" customFormat="1" ht="12">
      <c r="B226" s="163"/>
      <c r="D226" s="150" t="s">
        <v>216</v>
      </c>
      <c r="E226" s="164" t="s">
        <v>19</v>
      </c>
      <c r="F226" s="165" t="s">
        <v>224</v>
      </c>
      <c r="H226" s="166">
        <v>115.056</v>
      </c>
      <c r="I226" s="167"/>
      <c r="L226" s="163"/>
      <c r="M226" s="168"/>
      <c r="T226" s="169"/>
      <c r="AT226" s="164" t="s">
        <v>216</v>
      </c>
      <c r="AU226" s="164" t="s">
        <v>84</v>
      </c>
      <c r="AV226" s="14" t="s">
        <v>153</v>
      </c>
      <c r="AW226" s="14" t="s">
        <v>37</v>
      </c>
      <c r="AX226" s="14" t="s">
        <v>82</v>
      </c>
      <c r="AY226" s="164" t="s">
        <v>206</v>
      </c>
    </row>
    <row r="227" spans="2:65" s="1" customFormat="1" ht="55.5" customHeight="1">
      <c r="B227" s="33"/>
      <c r="C227" s="132" t="s">
        <v>354</v>
      </c>
      <c r="D227" s="132" t="s">
        <v>208</v>
      </c>
      <c r="E227" s="133" t="s">
        <v>2913</v>
      </c>
      <c r="F227" s="134" t="s">
        <v>2914</v>
      </c>
      <c r="G227" s="135" t="s">
        <v>211</v>
      </c>
      <c r="H227" s="136">
        <v>1.24</v>
      </c>
      <c r="I227" s="137"/>
      <c r="J227" s="138">
        <f>ROUND(I227*H227,2)</f>
        <v>0</v>
      </c>
      <c r="K227" s="134" t="s">
        <v>212</v>
      </c>
      <c r="L227" s="33"/>
      <c r="M227" s="139" t="s">
        <v>19</v>
      </c>
      <c r="N227" s="140" t="s">
        <v>46</v>
      </c>
      <c r="P227" s="141">
        <f>O227*H227</f>
        <v>0</v>
      </c>
      <c r="Q227" s="141">
        <v>1.05940312</v>
      </c>
      <c r="R227" s="141">
        <f>Q227*H227</f>
        <v>1.3136598688</v>
      </c>
      <c r="S227" s="141">
        <v>0</v>
      </c>
      <c r="T227" s="142">
        <f>S227*H227</f>
        <v>0</v>
      </c>
      <c r="AR227" s="143" t="s">
        <v>153</v>
      </c>
      <c r="AT227" s="143" t="s">
        <v>208</v>
      </c>
      <c r="AU227" s="143" t="s">
        <v>84</v>
      </c>
      <c r="AY227" s="18" t="s">
        <v>206</v>
      </c>
      <c r="BE227" s="144">
        <f>IF(N227="základní",J227,0)</f>
        <v>0</v>
      </c>
      <c r="BF227" s="144">
        <f>IF(N227="snížená",J227,0)</f>
        <v>0</v>
      </c>
      <c r="BG227" s="144">
        <f>IF(N227="zákl. přenesená",J227,0)</f>
        <v>0</v>
      </c>
      <c r="BH227" s="144">
        <f>IF(N227="sníž. přenesená",J227,0)</f>
        <v>0</v>
      </c>
      <c r="BI227" s="144">
        <f>IF(N227="nulová",J227,0)</f>
        <v>0</v>
      </c>
      <c r="BJ227" s="18" t="s">
        <v>82</v>
      </c>
      <c r="BK227" s="144">
        <f>ROUND(I227*H227,2)</f>
        <v>0</v>
      </c>
      <c r="BL227" s="18" t="s">
        <v>153</v>
      </c>
      <c r="BM227" s="143" t="s">
        <v>2915</v>
      </c>
    </row>
    <row r="228" spans="2:47" s="1" customFormat="1" ht="12">
      <c r="B228" s="33"/>
      <c r="D228" s="145" t="s">
        <v>214</v>
      </c>
      <c r="F228" s="146" t="s">
        <v>2916</v>
      </c>
      <c r="I228" s="147"/>
      <c r="L228" s="33"/>
      <c r="M228" s="148"/>
      <c r="T228" s="52"/>
      <c r="AT228" s="18" t="s">
        <v>214</v>
      </c>
      <c r="AU228" s="18" t="s">
        <v>84</v>
      </c>
    </row>
    <row r="229" spans="2:51" s="13" customFormat="1" ht="12">
      <c r="B229" s="156"/>
      <c r="D229" s="150" t="s">
        <v>216</v>
      </c>
      <c r="E229" s="157" t="s">
        <v>19</v>
      </c>
      <c r="F229" s="158" t="s">
        <v>2917</v>
      </c>
      <c r="H229" s="159">
        <v>1.166</v>
      </c>
      <c r="I229" s="160"/>
      <c r="L229" s="156"/>
      <c r="M229" s="161"/>
      <c r="T229" s="162"/>
      <c r="AT229" s="157" t="s">
        <v>216</v>
      </c>
      <c r="AU229" s="157" t="s">
        <v>84</v>
      </c>
      <c r="AV229" s="13" t="s">
        <v>84</v>
      </c>
      <c r="AW229" s="13" t="s">
        <v>37</v>
      </c>
      <c r="AX229" s="13" t="s">
        <v>75</v>
      </c>
      <c r="AY229" s="157" t="s">
        <v>206</v>
      </c>
    </row>
    <row r="230" spans="2:51" s="13" customFormat="1" ht="22.5">
      <c r="B230" s="156"/>
      <c r="D230" s="150" t="s">
        <v>216</v>
      </c>
      <c r="E230" s="157" t="s">
        <v>19</v>
      </c>
      <c r="F230" s="158" t="s">
        <v>2918</v>
      </c>
      <c r="H230" s="159">
        <v>0.074</v>
      </c>
      <c r="I230" s="160"/>
      <c r="L230" s="156"/>
      <c r="M230" s="161"/>
      <c r="T230" s="162"/>
      <c r="AT230" s="157" t="s">
        <v>216</v>
      </c>
      <c r="AU230" s="157" t="s">
        <v>84</v>
      </c>
      <c r="AV230" s="13" t="s">
        <v>84</v>
      </c>
      <c r="AW230" s="13" t="s">
        <v>37</v>
      </c>
      <c r="AX230" s="13" t="s">
        <v>75</v>
      </c>
      <c r="AY230" s="157" t="s">
        <v>206</v>
      </c>
    </row>
    <row r="231" spans="2:63" s="11" customFormat="1" ht="22.9" customHeight="1">
      <c r="B231" s="120"/>
      <c r="D231" s="121" t="s">
        <v>74</v>
      </c>
      <c r="E231" s="130" t="s">
        <v>92</v>
      </c>
      <c r="F231" s="130" t="s">
        <v>207</v>
      </c>
      <c r="I231" s="123"/>
      <c r="J231" s="131">
        <f>BK231</f>
        <v>0</v>
      </c>
      <c r="L231" s="120"/>
      <c r="M231" s="125"/>
      <c r="P231" s="126">
        <f>SUM(P232:P280)</f>
        <v>0</v>
      </c>
      <c r="R231" s="126">
        <f>SUM(R232:R280)</f>
        <v>17.604307788</v>
      </c>
      <c r="T231" s="127">
        <f>SUM(T232:T280)</f>
        <v>0</v>
      </c>
      <c r="AR231" s="121" t="s">
        <v>82</v>
      </c>
      <c r="AT231" s="128" t="s">
        <v>74</v>
      </c>
      <c r="AU231" s="128" t="s">
        <v>82</v>
      </c>
      <c r="AY231" s="121" t="s">
        <v>206</v>
      </c>
      <c r="BK231" s="129">
        <f>SUM(BK232:BK280)</f>
        <v>0</v>
      </c>
    </row>
    <row r="232" spans="2:65" s="1" customFormat="1" ht="44.25" customHeight="1">
      <c r="B232" s="33"/>
      <c r="C232" s="132" t="s">
        <v>359</v>
      </c>
      <c r="D232" s="132" t="s">
        <v>208</v>
      </c>
      <c r="E232" s="133" t="s">
        <v>2919</v>
      </c>
      <c r="F232" s="134" t="s">
        <v>2920</v>
      </c>
      <c r="G232" s="135" t="s">
        <v>238</v>
      </c>
      <c r="H232" s="136">
        <v>2.484</v>
      </c>
      <c r="I232" s="137"/>
      <c r="J232" s="138">
        <f>ROUND(I232*H232,2)</f>
        <v>0</v>
      </c>
      <c r="K232" s="134" t="s">
        <v>212</v>
      </c>
      <c r="L232" s="33"/>
      <c r="M232" s="139" t="s">
        <v>19</v>
      </c>
      <c r="N232" s="140" t="s">
        <v>46</v>
      </c>
      <c r="P232" s="141">
        <f>O232*H232</f>
        <v>0</v>
      </c>
      <c r="Q232" s="141">
        <v>0.342522</v>
      </c>
      <c r="R232" s="141">
        <f>Q232*H232</f>
        <v>0.850824648</v>
      </c>
      <c r="S232" s="141">
        <v>0</v>
      </c>
      <c r="T232" s="142">
        <f>S232*H232</f>
        <v>0</v>
      </c>
      <c r="AR232" s="143" t="s">
        <v>153</v>
      </c>
      <c r="AT232" s="143" t="s">
        <v>208</v>
      </c>
      <c r="AU232" s="143" t="s">
        <v>84</v>
      </c>
      <c r="AY232" s="18" t="s">
        <v>206</v>
      </c>
      <c r="BE232" s="144">
        <f>IF(N232="základní",J232,0)</f>
        <v>0</v>
      </c>
      <c r="BF232" s="144">
        <f>IF(N232="snížená",J232,0)</f>
        <v>0</v>
      </c>
      <c r="BG232" s="144">
        <f>IF(N232="zákl. přenesená",J232,0)</f>
        <v>0</v>
      </c>
      <c r="BH232" s="144">
        <f>IF(N232="sníž. přenesená",J232,0)</f>
        <v>0</v>
      </c>
      <c r="BI232" s="144">
        <f>IF(N232="nulová",J232,0)</f>
        <v>0</v>
      </c>
      <c r="BJ232" s="18" t="s">
        <v>82</v>
      </c>
      <c r="BK232" s="144">
        <f>ROUND(I232*H232,2)</f>
        <v>0</v>
      </c>
      <c r="BL232" s="18" t="s">
        <v>153</v>
      </c>
      <c r="BM232" s="143" t="s">
        <v>2921</v>
      </c>
    </row>
    <row r="233" spans="2:47" s="1" customFormat="1" ht="12">
      <c r="B233" s="33"/>
      <c r="D233" s="145" t="s">
        <v>214</v>
      </c>
      <c r="F233" s="146" t="s">
        <v>2922</v>
      </c>
      <c r="I233" s="147"/>
      <c r="L233" s="33"/>
      <c r="M233" s="148"/>
      <c r="T233" s="52"/>
      <c r="AT233" s="18" t="s">
        <v>214</v>
      </c>
      <c r="AU233" s="18" t="s">
        <v>84</v>
      </c>
    </row>
    <row r="234" spans="2:51" s="12" customFormat="1" ht="12">
      <c r="B234" s="149"/>
      <c r="D234" s="150" t="s">
        <v>216</v>
      </c>
      <c r="E234" s="151" t="s">
        <v>19</v>
      </c>
      <c r="F234" s="152" t="s">
        <v>719</v>
      </c>
      <c r="H234" s="151" t="s">
        <v>19</v>
      </c>
      <c r="I234" s="153"/>
      <c r="L234" s="149"/>
      <c r="M234" s="154"/>
      <c r="T234" s="155"/>
      <c r="AT234" s="151" t="s">
        <v>216</v>
      </c>
      <c r="AU234" s="151" t="s">
        <v>84</v>
      </c>
      <c r="AV234" s="12" t="s">
        <v>82</v>
      </c>
      <c r="AW234" s="12" t="s">
        <v>37</v>
      </c>
      <c r="AX234" s="12" t="s">
        <v>75</v>
      </c>
      <c r="AY234" s="151" t="s">
        <v>206</v>
      </c>
    </row>
    <row r="235" spans="2:51" s="13" customFormat="1" ht="12">
      <c r="B235" s="156"/>
      <c r="D235" s="150" t="s">
        <v>216</v>
      </c>
      <c r="E235" s="157" t="s">
        <v>19</v>
      </c>
      <c r="F235" s="158" t="s">
        <v>2923</v>
      </c>
      <c r="H235" s="159">
        <v>2.484</v>
      </c>
      <c r="I235" s="160"/>
      <c r="L235" s="156"/>
      <c r="M235" s="161"/>
      <c r="T235" s="162"/>
      <c r="AT235" s="157" t="s">
        <v>216</v>
      </c>
      <c r="AU235" s="157" t="s">
        <v>84</v>
      </c>
      <c r="AV235" s="13" t="s">
        <v>84</v>
      </c>
      <c r="AW235" s="13" t="s">
        <v>37</v>
      </c>
      <c r="AX235" s="13" t="s">
        <v>75</v>
      </c>
      <c r="AY235" s="157" t="s">
        <v>206</v>
      </c>
    </row>
    <row r="236" spans="2:51" s="14" customFormat="1" ht="12">
      <c r="B236" s="163"/>
      <c r="D236" s="150" t="s">
        <v>216</v>
      </c>
      <c r="E236" s="164" t="s">
        <v>19</v>
      </c>
      <c r="F236" s="165" t="s">
        <v>224</v>
      </c>
      <c r="H236" s="166">
        <v>2.484</v>
      </c>
      <c r="I236" s="167"/>
      <c r="L236" s="163"/>
      <c r="M236" s="168"/>
      <c r="T236" s="169"/>
      <c r="AT236" s="164" t="s">
        <v>216</v>
      </c>
      <c r="AU236" s="164" t="s">
        <v>84</v>
      </c>
      <c r="AV236" s="14" t="s">
        <v>153</v>
      </c>
      <c r="AW236" s="14" t="s">
        <v>37</v>
      </c>
      <c r="AX236" s="14" t="s">
        <v>82</v>
      </c>
      <c r="AY236" s="164" t="s">
        <v>206</v>
      </c>
    </row>
    <row r="237" spans="2:65" s="1" customFormat="1" ht="44.25" customHeight="1">
      <c r="B237" s="33"/>
      <c r="C237" s="132" t="s">
        <v>7</v>
      </c>
      <c r="D237" s="132" t="s">
        <v>208</v>
      </c>
      <c r="E237" s="133" t="s">
        <v>721</v>
      </c>
      <c r="F237" s="134" t="s">
        <v>722</v>
      </c>
      <c r="G237" s="135" t="s">
        <v>298</v>
      </c>
      <c r="H237" s="136">
        <v>5</v>
      </c>
      <c r="I237" s="137"/>
      <c r="J237" s="138">
        <f>ROUND(I237*H237,2)</f>
        <v>0</v>
      </c>
      <c r="K237" s="134" t="s">
        <v>212</v>
      </c>
      <c r="L237" s="33"/>
      <c r="M237" s="139" t="s">
        <v>19</v>
      </c>
      <c r="N237" s="140" t="s">
        <v>46</v>
      </c>
      <c r="P237" s="141">
        <f>O237*H237</f>
        <v>0</v>
      </c>
      <c r="Q237" s="141">
        <v>0.03963</v>
      </c>
      <c r="R237" s="141">
        <f>Q237*H237</f>
        <v>0.19815</v>
      </c>
      <c r="S237" s="141">
        <v>0</v>
      </c>
      <c r="T237" s="142">
        <f>S237*H237</f>
        <v>0</v>
      </c>
      <c r="AR237" s="143" t="s">
        <v>153</v>
      </c>
      <c r="AT237" s="143" t="s">
        <v>208</v>
      </c>
      <c r="AU237" s="143" t="s">
        <v>84</v>
      </c>
      <c r="AY237" s="18" t="s">
        <v>206</v>
      </c>
      <c r="BE237" s="144">
        <f>IF(N237="základní",J237,0)</f>
        <v>0</v>
      </c>
      <c r="BF237" s="144">
        <f>IF(N237="snížená",J237,0)</f>
        <v>0</v>
      </c>
      <c r="BG237" s="144">
        <f>IF(N237="zákl. přenesená",J237,0)</f>
        <v>0</v>
      </c>
      <c r="BH237" s="144">
        <f>IF(N237="sníž. přenesená",J237,0)</f>
        <v>0</v>
      </c>
      <c r="BI237" s="144">
        <f>IF(N237="nulová",J237,0)</f>
        <v>0</v>
      </c>
      <c r="BJ237" s="18" t="s">
        <v>82</v>
      </c>
      <c r="BK237" s="144">
        <f>ROUND(I237*H237,2)</f>
        <v>0</v>
      </c>
      <c r="BL237" s="18" t="s">
        <v>153</v>
      </c>
      <c r="BM237" s="143" t="s">
        <v>723</v>
      </c>
    </row>
    <row r="238" spans="2:47" s="1" customFormat="1" ht="12">
      <c r="B238" s="33"/>
      <c r="D238" s="145" t="s">
        <v>214</v>
      </c>
      <c r="F238" s="146" t="s">
        <v>724</v>
      </c>
      <c r="I238" s="147"/>
      <c r="L238" s="33"/>
      <c r="M238" s="148"/>
      <c r="T238" s="52"/>
      <c r="AT238" s="18" t="s">
        <v>214</v>
      </c>
      <c r="AU238" s="18" t="s">
        <v>84</v>
      </c>
    </row>
    <row r="239" spans="2:51" s="12" customFormat="1" ht="12">
      <c r="B239" s="149"/>
      <c r="D239" s="150" t="s">
        <v>216</v>
      </c>
      <c r="E239" s="151" t="s">
        <v>19</v>
      </c>
      <c r="F239" s="152" t="s">
        <v>719</v>
      </c>
      <c r="H239" s="151" t="s">
        <v>19</v>
      </c>
      <c r="I239" s="153"/>
      <c r="L239" s="149"/>
      <c r="M239" s="154"/>
      <c r="T239" s="155"/>
      <c r="AT239" s="151" t="s">
        <v>216</v>
      </c>
      <c r="AU239" s="151" t="s">
        <v>84</v>
      </c>
      <c r="AV239" s="12" t="s">
        <v>82</v>
      </c>
      <c r="AW239" s="12" t="s">
        <v>37</v>
      </c>
      <c r="AX239" s="12" t="s">
        <v>75</v>
      </c>
      <c r="AY239" s="151" t="s">
        <v>206</v>
      </c>
    </row>
    <row r="240" spans="2:51" s="13" customFormat="1" ht="12">
      <c r="B240" s="156"/>
      <c r="D240" s="150" t="s">
        <v>216</v>
      </c>
      <c r="E240" s="157" t="s">
        <v>19</v>
      </c>
      <c r="F240" s="158" t="s">
        <v>2924</v>
      </c>
      <c r="H240" s="159">
        <v>1</v>
      </c>
      <c r="I240" s="160"/>
      <c r="L240" s="156"/>
      <c r="M240" s="161"/>
      <c r="T240" s="162"/>
      <c r="AT240" s="157" t="s">
        <v>216</v>
      </c>
      <c r="AU240" s="157" t="s">
        <v>84</v>
      </c>
      <c r="AV240" s="13" t="s">
        <v>84</v>
      </c>
      <c r="AW240" s="13" t="s">
        <v>37</v>
      </c>
      <c r="AX240" s="13" t="s">
        <v>75</v>
      </c>
      <c r="AY240" s="157" t="s">
        <v>206</v>
      </c>
    </row>
    <row r="241" spans="2:51" s="13" customFormat="1" ht="12">
      <c r="B241" s="156"/>
      <c r="D241" s="150" t="s">
        <v>216</v>
      </c>
      <c r="E241" s="157" t="s">
        <v>19</v>
      </c>
      <c r="F241" s="158" t="s">
        <v>2925</v>
      </c>
      <c r="H241" s="159">
        <v>1</v>
      </c>
      <c r="I241" s="160"/>
      <c r="L241" s="156"/>
      <c r="M241" s="161"/>
      <c r="T241" s="162"/>
      <c r="AT241" s="157" t="s">
        <v>216</v>
      </c>
      <c r="AU241" s="157" t="s">
        <v>84</v>
      </c>
      <c r="AV241" s="13" t="s">
        <v>84</v>
      </c>
      <c r="AW241" s="13" t="s">
        <v>37</v>
      </c>
      <c r="AX241" s="13" t="s">
        <v>75</v>
      </c>
      <c r="AY241" s="157" t="s">
        <v>206</v>
      </c>
    </row>
    <row r="242" spans="2:51" s="13" customFormat="1" ht="12">
      <c r="B242" s="156"/>
      <c r="D242" s="150" t="s">
        <v>216</v>
      </c>
      <c r="E242" s="157" t="s">
        <v>19</v>
      </c>
      <c r="F242" s="158" t="s">
        <v>2926</v>
      </c>
      <c r="H242" s="159">
        <v>1</v>
      </c>
      <c r="I242" s="160"/>
      <c r="L242" s="156"/>
      <c r="M242" s="161"/>
      <c r="T242" s="162"/>
      <c r="AT242" s="157" t="s">
        <v>216</v>
      </c>
      <c r="AU242" s="157" t="s">
        <v>84</v>
      </c>
      <c r="AV242" s="13" t="s">
        <v>84</v>
      </c>
      <c r="AW242" s="13" t="s">
        <v>37</v>
      </c>
      <c r="AX242" s="13" t="s">
        <v>75</v>
      </c>
      <c r="AY242" s="157" t="s">
        <v>206</v>
      </c>
    </row>
    <row r="243" spans="2:51" s="13" customFormat="1" ht="12">
      <c r="B243" s="156"/>
      <c r="D243" s="150" t="s">
        <v>216</v>
      </c>
      <c r="E243" s="157" t="s">
        <v>19</v>
      </c>
      <c r="F243" s="158" t="s">
        <v>2927</v>
      </c>
      <c r="H243" s="159">
        <v>1</v>
      </c>
      <c r="I243" s="160"/>
      <c r="L243" s="156"/>
      <c r="M243" s="161"/>
      <c r="T243" s="162"/>
      <c r="AT243" s="157" t="s">
        <v>216</v>
      </c>
      <c r="AU243" s="157" t="s">
        <v>84</v>
      </c>
      <c r="AV243" s="13" t="s">
        <v>84</v>
      </c>
      <c r="AW243" s="13" t="s">
        <v>37</v>
      </c>
      <c r="AX243" s="13" t="s">
        <v>75</v>
      </c>
      <c r="AY243" s="157" t="s">
        <v>206</v>
      </c>
    </row>
    <row r="244" spans="2:51" s="13" customFormat="1" ht="12">
      <c r="B244" s="156"/>
      <c r="D244" s="150" t="s">
        <v>216</v>
      </c>
      <c r="E244" s="157" t="s">
        <v>19</v>
      </c>
      <c r="F244" s="158" t="s">
        <v>2928</v>
      </c>
      <c r="H244" s="159">
        <v>1</v>
      </c>
      <c r="I244" s="160"/>
      <c r="L244" s="156"/>
      <c r="M244" s="161"/>
      <c r="T244" s="162"/>
      <c r="AT244" s="157" t="s">
        <v>216</v>
      </c>
      <c r="AU244" s="157" t="s">
        <v>84</v>
      </c>
      <c r="AV244" s="13" t="s">
        <v>84</v>
      </c>
      <c r="AW244" s="13" t="s">
        <v>37</v>
      </c>
      <c r="AX244" s="13" t="s">
        <v>75</v>
      </c>
      <c r="AY244" s="157" t="s">
        <v>206</v>
      </c>
    </row>
    <row r="245" spans="2:51" s="14" customFormat="1" ht="12">
      <c r="B245" s="163"/>
      <c r="D245" s="150" t="s">
        <v>216</v>
      </c>
      <c r="E245" s="164" t="s">
        <v>19</v>
      </c>
      <c r="F245" s="165" t="s">
        <v>224</v>
      </c>
      <c r="H245" s="166">
        <v>5</v>
      </c>
      <c r="I245" s="167"/>
      <c r="L245" s="163"/>
      <c r="M245" s="168"/>
      <c r="T245" s="169"/>
      <c r="AT245" s="164" t="s">
        <v>216</v>
      </c>
      <c r="AU245" s="164" t="s">
        <v>84</v>
      </c>
      <c r="AV245" s="14" t="s">
        <v>153</v>
      </c>
      <c r="AW245" s="14" t="s">
        <v>37</v>
      </c>
      <c r="AX245" s="14" t="s">
        <v>82</v>
      </c>
      <c r="AY245" s="164" t="s">
        <v>206</v>
      </c>
    </row>
    <row r="246" spans="2:65" s="1" customFormat="1" ht="44.25" customHeight="1">
      <c r="B246" s="33"/>
      <c r="C246" s="132" t="s">
        <v>368</v>
      </c>
      <c r="D246" s="132" t="s">
        <v>208</v>
      </c>
      <c r="E246" s="133" t="s">
        <v>2929</v>
      </c>
      <c r="F246" s="134" t="s">
        <v>2930</v>
      </c>
      <c r="G246" s="135" t="s">
        <v>298</v>
      </c>
      <c r="H246" s="136">
        <v>1</v>
      </c>
      <c r="I246" s="137"/>
      <c r="J246" s="138">
        <f>ROUND(I246*H246,2)</f>
        <v>0</v>
      </c>
      <c r="K246" s="134" t="s">
        <v>212</v>
      </c>
      <c r="L246" s="33"/>
      <c r="M246" s="139" t="s">
        <v>19</v>
      </c>
      <c r="N246" s="140" t="s">
        <v>46</v>
      </c>
      <c r="P246" s="141">
        <f>O246*H246</f>
        <v>0</v>
      </c>
      <c r="Q246" s="141">
        <v>0.03863</v>
      </c>
      <c r="R246" s="141">
        <f>Q246*H246</f>
        <v>0.03863</v>
      </c>
      <c r="S246" s="141">
        <v>0</v>
      </c>
      <c r="T246" s="142">
        <f>S246*H246</f>
        <v>0</v>
      </c>
      <c r="AR246" s="143" t="s">
        <v>153</v>
      </c>
      <c r="AT246" s="143" t="s">
        <v>208</v>
      </c>
      <c r="AU246" s="143" t="s">
        <v>84</v>
      </c>
      <c r="AY246" s="18" t="s">
        <v>206</v>
      </c>
      <c r="BE246" s="144">
        <f>IF(N246="základní",J246,0)</f>
        <v>0</v>
      </c>
      <c r="BF246" s="144">
        <f>IF(N246="snížená",J246,0)</f>
        <v>0</v>
      </c>
      <c r="BG246" s="144">
        <f>IF(N246="zákl. přenesená",J246,0)</f>
        <v>0</v>
      </c>
      <c r="BH246" s="144">
        <f>IF(N246="sníž. přenesená",J246,0)</f>
        <v>0</v>
      </c>
      <c r="BI246" s="144">
        <f>IF(N246="nulová",J246,0)</f>
        <v>0</v>
      </c>
      <c r="BJ246" s="18" t="s">
        <v>82</v>
      </c>
      <c r="BK246" s="144">
        <f>ROUND(I246*H246,2)</f>
        <v>0</v>
      </c>
      <c r="BL246" s="18" t="s">
        <v>153</v>
      </c>
      <c r="BM246" s="143" t="s">
        <v>2931</v>
      </c>
    </row>
    <row r="247" spans="2:47" s="1" customFormat="1" ht="12">
      <c r="B247" s="33"/>
      <c r="D247" s="145" t="s">
        <v>214</v>
      </c>
      <c r="F247" s="146" t="s">
        <v>2932</v>
      </c>
      <c r="I247" s="147"/>
      <c r="L247" s="33"/>
      <c r="M247" s="148"/>
      <c r="T247" s="52"/>
      <c r="AT247" s="18" t="s">
        <v>214</v>
      </c>
      <c r="AU247" s="18" t="s">
        <v>84</v>
      </c>
    </row>
    <row r="248" spans="2:51" s="12" customFormat="1" ht="12">
      <c r="B248" s="149"/>
      <c r="D248" s="150" t="s">
        <v>216</v>
      </c>
      <c r="E248" s="151" t="s">
        <v>19</v>
      </c>
      <c r="F248" s="152" t="s">
        <v>719</v>
      </c>
      <c r="H248" s="151" t="s">
        <v>19</v>
      </c>
      <c r="I248" s="153"/>
      <c r="L248" s="149"/>
      <c r="M248" s="154"/>
      <c r="T248" s="155"/>
      <c r="AT248" s="151" t="s">
        <v>216</v>
      </c>
      <c r="AU248" s="151" t="s">
        <v>84</v>
      </c>
      <c r="AV248" s="12" t="s">
        <v>82</v>
      </c>
      <c r="AW248" s="12" t="s">
        <v>37</v>
      </c>
      <c r="AX248" s="12" t="s">
        <v>75</v>
      </c>
      <c r="AY248" s="151" t="s">
        <v>206</v>
      </c>
    </row>
    <row r="249" spans="2:51" s="13" customFormat="1" ht="12">
      <c r="B249" s="156"/>
      <c r="D249" s="150" t="s">
        <v>216</v>
      </c>
      <c r="E249" s="157" t="s">
        <v>19</v>
      </c>
      <c r="F249" s="158" t="s">
        <v>2933</v>
      </c>
      <c r="H249" s="159">
        <v>1</v>
      </c>
      <c r="I249" s="160"/>
      <c r="L249" s="156"/>
      <c r="M249" s="161"/>
      <c r="T249" s="162"/>
      <c r="AT249" s="157" t="s">
        <v>216</v>
      </c>
      <c r="AU249" s="157" t="s">
        <v>84</v>
      </c>
      <c r="AV249" s="13" t="s">
        <v>84</v>
      </c>
      <c r="AW249" s="13" t="s">
        <v>37</v>
      </c>
      <c r="AX249" s="13" t="s">
        <v>75</v>
      </c>
      <c r="AY249" s="157" t="s">
        <v>206</v>
      </c>
    </row>
    <row r="250" spans="2:51" s="14" customFormat="1" ht="12">
      <c r="B250" s="163"/>
      <c r="D250" s="150" t="s">
        <v>216</v>
      </c>
      <c r="E250" s="164" t="s">
        <v>19</v>
      </c>
      <c r="F250" s="165" t="s">
        <v>224</v>
      </c>
      <c r="H250" s="166">
        <v>1</v>
      </c>
      <c r="I250" s="167"/>
      <c r="L250" s="163"/>
      <c r="M250" s="168"/>
      <c r="T250" s="169"/>
      <c r="AT250" s="164" t="s">
        <v>216</v>
      </c>
      <c r="AU250" s="164" t="s">
        <v>84</v>
      </c>
      <c r="AV250" s="14" t="s">
        <v>153</v>
      </c>
      <c r="AW250" s="14" t="s">
        <v>37</v>
      </c>
      <c r="AX250" s="14" t="s">
        <v>82</v>
      </c>
      <c r="AY250" s="164" t="s">
        <v>206</v>
      </c>
    </row>
    <row r="251" spans="2:65" s="1" customFormat="1" ht="49.15" customHeight="1">
      <c r="B251" s="33"/>
      <c r="C251" s="132" t="s">
        <v>373</v>
      </c>
      <c r="D251" s="132" t="s">
        <v>208</v>
      </c>
      <c r="E251" s="133" t="s">
        <v>2934</v>
      </c>
      <c r="F251" s="134" t="s">
        <v>2935</v>
      </c>
      <c r="G251" s="135" t="s">
        <v>238</v>
      </c>
      <c r="H251" s="136">
        <v>3.636</v>
      </c>
      <c r="I251" s="137"/>
      <c r="J251" s="138">
        <f>ROUND(I251*H251,2)</f>
        <v>0</v>
      </c>
      <c r="K251" s="134" t="s">
        <v>212</v>
      </c>
      <c r="L251" s="33"/>
      <c r="M251" s="139" t="s">
        <v>19</v>
      </c>
      <c r="N251" s="140" t="s">
        <v>46</v>
      </c>
      <c r="P251" s="141">
        <f>O251*H251</f>
        <v>0</v>
      </c>
      <c r="Q251" s="141">
        <v>0.07921</v>
      </c>
      <c r="R251" s="141">
        <f>Q251*H251</f>
        <v>0.28800756</v>
      </c>
      <c r="S251" s="141">
        <v>0</v>
      </c>
      <c r="T251" s="142">
        <f>S251*H251</f>
        <v>0</v>
      </c>
      <c r="AR251" s="143" t="s">
        <v>153</v>
      </c>
      <c r="AT251" s="143" t="s">
        <v>208</v>
      </c>
      <c r="AU251" s="143" t="s">
        <v>84</v>
      </c>
      <c r="AY251" s="18" t="s">
        <v>206</v>
      </c>
      <c r="BE251" s="144">
        <f>IF(N251="základní",J251,0)</f>
        <v>0</v>
      </c>
      <c r="BF251" s="144">
        <f>IF(N251="snížená",J251,0)</f>
        <v>0</v>
      </c>
      <c r="BG251" s="144">
        <f>IF(N251="zákl. přenesená",J251,0)</f>
        <v>0</v>
      </c>
      <c r="BH251" s="144">
        <f>IF(N251="sníž. přenesená",J251,0)</f>
        <v>0</v>
      </c>
      <c r="BI251" s="144">
        <f>IF(N251="nulová",J251,0)</f>
        <v>0</v>
      </c>
      <c r="BJ251" s="18" t="s">
        <v>82</v>
      </c>
      <c r="BK251" s="144">
        <f>ROUND(I251*H251,2)</f>
        <v>0</v>
      </c>
      <c r="BL251" s="18" t="s">
        <v>153</v>
      </c>
      <c r="BM251" s="143" t="s">
        <v>2936</v>
      </c>
    </row>
    <row r="252" spans="2:47" s="1" customFormat="1" ht="12">
      <c r="B252" s="33"/>
      <c r="D252" s="145" t="s">
        <v>214</v>
      </c>
      <c r="F252" s="146" t="s">
        <v>2937</v>
      </c>
      <c r="I252" s="147"/>
      <c r="L252" s="33"/>
      <c r="M252" s="148"/>
      <c r="T252" s="52"/>
      <c r="AT252" s="18" t="s">
        <v>214</v>
      </c>
      <c r="AU252" s="18" t="s">
        <v>84</v>
      </c>
    </row>
    <row r="253" spans="2:51" s="12" customFormat="1" ht="12">
      <c r="B253" s="149"/>
      <c r="D253" s="150" t="s">
        <v>216</v>
      </c>
      <c r="E253" s="151" t="s">
        <v>19</v>
      </c>
      <c r="F253" s="152" t="s">
        <v>719</v>
      </c>
      <c r="H253" s="151" t="s">
        <v>19</v>
      </c>
      <c r="I253" s="153"/>
      <c r="L253" s="149"/>
      <c r="M253" s="154"/>
      <c r="T253" s="155"/>
      <c r="AT253" s="151" t="s">
        <v>216</v>
      </c>
      <c r="AU253" s="151" t="s">
        <v>84</v>
      </c>
      <c r="AV253" s="12" t="s">
        <v>82</v>
      </c>
      <c r="AW253" s="12" t="s">
        <v>37</v>
      </c>
      <c r="AX253" s="12" t="s">
        <v>75</v>
      </c>
      <c r="AY253" s="151" t="s">
        <v>206</v>
      </c>
    </row>
    <row r="254" spans="2:51" s="13" customFormat="1" ht="12">
      <c r="B254" s="156"/>
      <c r="D254" s="150" t="s">
        <v>216</v>
      </c>
      <c r="E254" s="157" t="s">
        <v>19</v>
      </c>
      <c r="F254" s="158" t="s">
        <v>2938</v>
      </c>
      <c r="H254" s="159">
        <v>1.818</v>
      </c>
      <c r="I254" s="160"/>
      <c r="L254" s="156"/>
      <c r="M254" s="161"/>
      <c r="T254" s="162"/>
      <c r="AT254" s="157" t="s">
        <v>216</v>
      </c>
      <c r="AU254" s="157" t="s">
        <v>84</v>
      </c>
      <c r="AV254" s="13" t="s">
        <v>84</v>
      </c>
      <c r="AW254" s="13" t="s">
        <v>37</v>
      </c>
      <c r="AX254" s="13" t="s">
        <v>75</v>
      </c>
      <c r="AY254" s="157" t="s">
        <v>206</v>
      </c>
    </row>
    <row r="255" spans="2:51" s="13" customFormat="1" ht="12">
      <c r="B255" s="156"/>
      <c r="D255" s="150" t="s">
        <v>216</v>
      </c>
      <c r="E255" s="157" t="s">
        <v>19</v>
      </c>
      <c r="F255" s="158" t="s">
        <v>2939</v>
      </c>
      <c r="H255" s="159">
        <v>1.818</v>
      </c>
      <c r="I255" s="160"/>
      <c r="L255" s="156"/>
      <c r="M255" s="161"/>
      <c r="T255" s="162"/>
      <c r="AT255" s="157" t="s">
        <v>216</v>
      </c>
      <c r="AU255" s="157" t="s">
        <v>84</v>
      </c>
      <c r="AV255" s="13" t="s">
        <v>84</v>
      </c>
      <c r="AW255" s="13" t="s">
        <v>37</v>
      </c>
      <c r="AX255" s="13" t="s">
        <v>75</v>
      </c>
      <c r="AY255" s="157" t="s">
        <v>206</v>
      </c>
    </row>
    <row r="256" spans="2:51" s="14" customFormat="1" ht="12">
      <c r="B256" s="163"/>
      <c r="D256" s="150" t="s">
        <v>216</v>
      </c>
      <c r="E256" s="164" t="s">
        <v>638</v>
      </c>
      <c r="F256" s="165" t="s">
        <v>224</v>
      </c>
      <c r="H256" s="166">
        <v>3.636</v>
      </c>
      <c r="I256" s="167"/>
      <c r="L256" s="163"/>
      <c r="M256" s="168"/>
      <c r="T256" s="169"/>
      <c r="AT256" s="164" t="s">
        <v>216</v>
      </c>
      <c r="AU256" s="164" t="s">
        <v>84</v>
      </c>
      <c r="AV256" s="14" t="s">
        <v>153</v>
      </c>
      <c r="AW256" s="14" t="s">
        <v>37</v>
      </c>
      <c r="AX256" s="14" t="s">
        <v>82</v>
      </c>
      <c r="AY256" s="164" t="s">
        <v>206</v>
      </c>
    </row>
    <row r="257" spans="2:65" s="1" customFormat="1" ht="37.9" customHeight="1">
      <c r="B257" s="33"/>
      <c r="C257" s="132" t="s">
        <v>380</v>
      </c>
      <c r="D257" s="132" t="s">
        <v>208</v>
      </c>
      <c r="E257" s="133" t="s">
        <v>737</v>
      </c>
      <c r="F257" s="134" t="s">
        <v>738</v>
      </c>
      <c r="G257" s="135" t="s">
        <v>238</v>
      </c>
      <c r="H257" s="136">
        <v>53.847</v>
      </c>
      <c r="I257" s="137"/>
      <c r="J257" s="138">
        <f>ROUND(I257*H257,2)</f>
        <v>0</v>
      </c>
      <c r="K257" s="134" t="s">
        <v>212</v>
      </c>
      <c r="L257" s="33"/>
      <c r="M257" s="139" t="s">
        <v>19</v>
      </c>
      <c r="N257" s="140" t="s">
        <v>46</v>
      </c>
      <c r="P257" s="141">
        <f>O257*H257</f>
        <v>0</v>
      </c>
      <c r="Q257" s="141">
        <v>0.06172</v>
      </c>
      <c r="R257" s="141">
        <f>Q257*H257</f>
        <v>3.32343684</v>
      </c>
      <c r="S257" s="141">
        <v>0</v>
      </c>
      <c r="T257" s="142">
        <f>S257*H257</f>
        <v>0</v>
      </c>
      <c r="AR257" s="143" t="s">
        <v>153</v>
      </c>
      <c r="AT257" s="143" t="s">
        <v>208</v>
      </c>
      <c r="AU257" s="143" t="s">
        <v>84</v>
      </c>
      <c r="AY257" s="18" t="s">
        <v>206</v>
      </c>
      <c r="BE257" s="144">
        <f>IF(N257="základní",J257,0)</f>
        <v>0</v>
      </c>
      <c r="BF257" s="144">
        <f>IF(N257="snížená",J257,0)</f>
        <v>0</v>
      </c>
      <c r="BG257" s="144">
        <f>IF(N257="zákl. přenesená",J257,0)</f>
        <v>0</v>
      </c>
      <c r="BH257" s="144">
        <f>IF(N257="sníž. přenesená",J257,0)</f>
        <v>0</v>
      </c>
      <c r="BI257" s="144">
        <f>IF(N257="nulová",J257,0)</f>
        <v>0</v>
      </c>
      <c r="BJ257" s="18" t="s">
        <v>82</v>
      </c>
      <c r="BK257" s="144">
        <f>ROUND(I257*H257,2)</f>
        <v>0</v>
      </c>
      <c r="BL257" s="18" t="s">
        <v>153</v>
      </c>
      <c r="BM257" s="143" t="s">
        <v>739</v>
      </c>
    </row>
    <row r="258" spans="2:47" s="1" customFormat="1" ht="12">
      <c r="B258" s="33"/>
      <c r="D258" s="145" t="s">
        <v>214</v>
      </c>
      <c r="F258" s="146" t="s">
        <v>740</v>
      </c>
      <c r="I258" s="147"/>
      <c r="L258" s="33"/>
      <c r="M258" s="148"/>
      <c r="T258" s="52"/>
      <c r="AT258" s="18" t="s">
        <v>214</v>
      </c>
      <c r="AU258" s="18" t="s">
        <v>84</v>
      </c>
    </row>
    <row r="259" spans="2:51" s="12" customFormat="1" ht="12">
      <c r="B259" s="149"/>
      <c r="D259" s="150" t="s">
        <v>216</v>
      </c>
      <c r="E259" s="151" t="s">
        <v>19</v>
      </c>
      <c r="F259" s="152" t="s">
        <v>719</v>
      </c>
      <c r="H259" s="151" t="s">
        <v>19</v>
      </c>
      <c r="I259" s="153"/>
      <c r="L259" s="149"/>
      <c r="M259" s="154"/>
      <c r="T259" s="155"/>
      <c r="AT259" s="151" t="s">
        <v>216</v>
      </c>
      <c r="AU259" s="151" t="s">
        <v>84</v>
      </c>
      <c r="AV259" s="12" t="s">
        <v>82</v>
      </c>
      <c r="AW259" s="12" t="s">
        <v>37</v>
      </c>
      <c r="AX259" s="12" t="s">
        <v>75</v>
      </c>
      <c r="AY259" s="151" t="s">
        <v>206</v>
      </c>
    </row>
    <row r="260" spans="2:51" s="13" customFormat="1" ht="12">
      <c r="B260" s="156"/>
      <c r="D260" s="150" t="s">
        <v>216</v>
      </c>
      <c r="E260" s="157" t="s">
        <v>19</v>
      </c>
      <c r="F260" s="158" t="s">
        <v>2940</v>
      </c>
      <c r="H260" s="159">
        <v>17.515</v>
      </c>
      <c r="I260" s="160"/>
      <c r="L260" s="156"/>
      <c r="M260" s="161"/>
      <c r="T260" s="162"/>
      <c r="AT260" s="157" t="s">
        <v>216</v>
      </c>
      <c r="AU260" s="157" t="s">
        <v>84</v>
      </c>
      <c r="AV260" s="13" t="s">
        <v>84</v>
      </c>
      <c r="AW260" s="13" t="s">
        <v>37</v>
      </c>
      <c r="AX260" s="13" t="s">
        <v>75</v>
      </c>
      <c r="AY260" s="157" t="s">
        <v>206</v>
      </c>
    </row>
    <row r="261" spans="2:51" s="13" customFormat="1" ht="12">
      <c r="B261" s="156"/>
      <c r="D261" s="150" t="s">
        <v>216</v>
      </c>
      <c r="E261" s="157" t="s">
        <v>19</v>
      </c>
      <c r="F261" s="158" t="s">
        <v>2941</v>
      </c>
      <c r="H261" s="159">
        <v>16.492</v>
      </c>
      <c r="I261" s="160"/>
      <c r="L261" s="156"/>
      <c r="M261" s="161"/>
      <c r="T261" s="162"/>
      <c r="AT261" s="157" t="s">
        <v>216</v>
      </c>
      <c r="AU261" s="157" t="s">
        <v>84</v>
      </c>
      <c r="AV261" s="13" t="s">
        <v>84</v>
      </c>
      <c r="AW261" s="13" t="s">
        <v>37</v>
      </c>
      <c r="AX261" s="13" t="s">
        <v>75</v>
      </c>
      <c r="AY261" s="157" t="s">
        <v>206</v>
      </c>
    </row>
    <row r="262" spans="2:51" s="13" customFormat="1" ht="12">
      <c r="B262" s="156"/>
      <c r="D262" s="150" t="s">
        <v>216</v>
      </c>
      <c r="E262" s="157" t="s">
        <v>19</v>
      </c>
      <c r="F262" s="158" t="s">
        <v>2942</v>
      </c>
      <c r="H262" s="159">
        <v>16.74</v>
      </c>
      <c r="I262" s="160"/>
      <c r="L262" s="156"/>
      <c r="M262" s="161"/>
      <c r="T262" s="162"/>
      <c r="AT262" s="157" t="s">
        <v>216</v>
      </c>
      <c r="AU262" s="157" t="s">
        <v>84</v>
      </c>
      <c r="AV262" s="13" t="s">
        <v>84</v>
      </c>
      <c r="AW262" s="13" t="s">
        <v>37</v>
      </c>
      <c r="AX262" s="13" t="s">
        <v>75</v>
      </c>
      <c r="AY262" s="157" t="s">
        <v>206</v>
      </c>
    </row>
    <row r="263" spans="2:51" s="13" customFormat="1" ht="12">
      <c r="B263" s="156"/>
      <c r="D263" s="150" t="s">
        <v>216</v>
      </c>
      <c r="E263" s="157" t="s">
        <v>19</v>
      </c>
      <c r="F263" s="158" t="s">
        <v>2943</v>
      </c>
      <c r="H263" s="159">
        <v>3.1</v>
      </c>
      <c r="I263" s="160"/>
      <c r="L263" s="156"/>
      <c r="M263" s="161"/>
      <c r="T263" s="162"/>
      <c r="AT263" s="157" t="s">
        <v>216</v>
      </c>
      <c r="AU263" s="157" t="s">
        <v>84</v>
      </c>
      <c r="AV263" s="13" t="s">
        <v>84</v>
      </c>
      <c r="AW263" s="13" t="s">
        <v>37</v>
      </c>
      <c r="AX263" s="13" t="s">
        <v>75</v>
      </c>
      <c r="AY263" s="157" t="s">
        <v>206</v>
      </c>
    </row>
    <row r="264" spans="2:51" s="14" customFormat="1" ht="12">
      <c r="B264" s="163"/>
      <c r="D264" s="150" t="s">
        <v>216</v>
      </c>
      <c r="E264" s="164" t="s">
        <v>632</v>
      </c>
      <c r="F264" s="165" t="s">
        <v>224</v>
      </c>
      <c r="H264" s="166">
        <v>53.847</v>
      </c>
      <c r="I264" s="167"/>
      <c r="L264" s="163"/>
      <c r="M264" s="168"/>
      <c r="T264" s="169"/>
      <c r="AT264" s="164" t="s">
        <v>216</v>
      </c>
      <c r="AU264" s="164" t="s">
        <v>84</v>
      </c>
      <c r="AV264" s="14" t="s">
        <v>153</v>
      </c>
      <c r="AW264" s="14" t="s">
        <v>37</v>
      </c>
      <c r="AX264" s="14" t="s">
        <v>82</v>
      </c>
      <c r="AY264" s="164" t="s">
        <v>206</v>
      </c>
    </row>
    <row r="265" spans="2:65" s="1" customFormat="1" ht="37.9" customHeight="1">
      <c r="B265" s="33"/>
      <c r="C265" s="132" t="s">
        <v>389</v>
      </c>
      <c r="D265" s="132" t="s">
        <v>208</v>
      </c>
      <c r="E265" s="133" t="s">
        <v>743</v>
      </c>
      <c r="F265" s="134" t="s">
        <v>744</v>
      </c>
      <c r="G265" s="135" t="s">
        <v>238</v>
      </c>
      <c r="H265" s="136">
        <v>151.594</v>
      </c>
      <c r="I265" s="137"/>
      <c r="J265" s="138">
        <f>ROUND(I265*H265,2)</f>
        <v>0</v>
      </c>
      <c r="K265" s="134" t="s">
        <v>212</v>
      </c>
      <c r="L265" s="33"/>
      <c r="M265" s="139" t="s">
        <v>19</v>
      </c>
      <c r="N265" s="140" t="s">
        <v>46</v>
      </c>
      <c r="P265" s="141">
        <f>O265*H265</f>
        <v>0</v>
      </c>
      <c r="Q265" s="141">
        <v>0.07921</v>
      </c>
      <c r="R265" s="141">
        <f>Q265*H265</f>
        <v>12.00776074</v>
      </c>
      <c r="S265" s="141">
        <v>0</v>
      </c>
      <c r="T265" s="142">
        <f>S265*H265</f>
        <v>0</v>
      </c>
      <c r="AR265" s="143" t="s">
        <v>153</v>
      </c>
      <c r="AT265" s="143" t="s">
        <v>208</v>
      </c>
      <c r="AU265" s="143" t="s">
        <v>84</v>
      </c>
      <c r="AY265" s="18" t="s">
        <v>206</v>
      </c>
      <c r="BE265" s="144">
        <f>IF(N265="základní",J265,0)</f>
        <v>0</v>
      </c>
      <c r="BF265" s="144">
        <f>IF(N265="snížená",J265,0)</f>
        <v>0</v>
      </c>
      <c r="BG265" s="144">
        <f>IF(N265="zákl. přenesená",J265,0)</f>
        <v>0</v>
      </c>
      <c r="BH265" s="144">
        <f>IF(N265="sníž. přenesená",J265,0)</f>
        <v>0</v>
      </c>
      <c r="BI265" s="144">
        <f>IF(N265="nulová",J265,0)</f>
        <v>0</v>
      </c>
      <c r="BJ265" s="18" t="s">
        <v>82</v>
      </c>
      <c r="BK265" s="144">
        <f>ROUND(I265*H265,2)</f>
        <v>0</v>
      </c>
      <c r="BL265" s="18" t="s">
        <v>153</v>
      </c>
      <c r="BM265" s="143" t="s">
        <v>745</v>
      </c>
    </row>
    <row r="266" spans="2:47" s="1" customFormat="1" ht="12">
      <c r="B266" s="33"/>
      <c r="D266" s="145" t="s">
        <v>214</v>
      </c>
      <c r="F266" s="146" t="s">
        <v>746</v>
      </c>
      <c r="I266" s="147"/>
      <c r="L266" s="33"/>
      <c r="M266" s="148"/>
      <c r="T266" s="52"/>
      <c r="AT266" s="18" t="s">
        <v>214</v>
      </c>
      <c r="AU266" s="18" t="s">
        <v>84</v>
      </c>
    </row>
    <row r="267" spans="2:51" s="12" customFormat="1" ht="12">
      <c r="B267" s="149"/>
      <c r="D267" s="150" t="s">
        <v>216</v>
      </c>
      <c r="E267" s="151" t="s">
        <v>19</v>
      </c>
      <c r="F267" s="152" t="s">
        <v>719</v>
      </c>
      <c r="H267" s="151" t="s">
        <v>19</v>
      </c>
      <c r="I267" s="153"/>
      <c r="L267" s="149"/>
      <c r="M267" s="154"/>
      <c r="T267" s="155"/>
      <c r="AT267" s="151" t="s">
        <v>216</v>
      </c>
      <c r="AU267" s="151" t="s">
        <v>84</v>
      </c>
      <c r="AV267" s="12" t="s">
        <v>82</v>
      </c>
      <c r="AW267" s="12" t="s">
        <v>37</v>
      </c>
      <c r="AX267" s="12" t="s">
        <v>75</v>
      </c>
      <c r="AY267" s="151" t="s">
        <v>206</v>
      </c>
    </row>
    <row r="268" spans="2:51" s="13" customFormat="1" ht="12">
      <c r="B268" s="156"/>
      <c r="D268" s="150" t="s">
        <v>216</v>
      </c>
      <c r="E268" s="157" t="s">
        <v>19</v>
      </c>
      <c r="F268" s="158" t="s">
        <v>2944</v>
      </c>
      <c r="H268" s="159">
        <v>5.27</v>
      </c>
      <c r="I268" s="160"/>
      <c r="L268" s="156"/>
      <c r="M268" s="161"/>
      <c r="T268" s="162"/>
      <c r="AT268" s="157" t="s">
        <v>216</v>
      </c>
      <c r="AU268" s="157" t="s">
        <v>84</v>
      </c>
      <c r="AV268" s="13" t="s">
        <v>84</v>
      </c>
      <c r="AW268" s="13" t="s">
        <v>37</v>
      </c>
      <c r="AX268" s="13" t="s">
        <v>75</v>
      </c>
      <c r="AY268" s="157" t="s">
        <v>206</v>
      </c>
    </row>
    <row r="269" spans="2:51" s="13" customFormat="1" ht="12">
      <c r="B269" s="156"/>
      <c r="D269" s="150" t="s">
        <v>216</v>
      </c>
      <c r="E269" s="157" t="s">
        <v>19</v>
      </c>
      <c r="F269" s="158" t="s">
        <v>2945</v>
      </c>
      <c r="H269" s="159">
        <v>21.371</v>
      </c>
      <c r="I269" s="160"/>
      <c r="L269" s="156"/>
      <c r="M269" s="161"/>
      <c r="T269" s="162"/>
      <c r="AT269" s="157" t="s">
        <v>216</v>
      </c>
      <c r="AU269" s="157" t="s">
        <v>84</v>
      </c>
      <c r="AV269" s="13" t="s">
        <v>84</v>
      </c>
      <c r="AW269" s="13" t="s">
        <v>37</v>
      </c>
      <c r="AX269" s="13" t="s">
        <v>75</v>
      </c>
      <c r="AY269" s="157" t="s">
        <v>206</v>
      </c>
    </row>
    <row r="270" spans="2:51" s="13" customFormat="1" ht="33.75">
      <c r="B270" s="156"/>
      <c r="D270" s="150" t="s">
        <v>216</v>
      </c>
      <c r="E270" s="157" t="s">
        <v>19</v>
      </c>
      <c r="F270" s="158" t="s">
        <v>2946</v>
      </c>
      <c r="H270" s="159">
        <v>25.92</v>
      </c>
      <c r="I270" s="160"/>
      <c r="L270" s="156"/>
      <c r="M270" s="161"/>
      <c r="T270" s="162"/>
      <c r="AT270" s="157" t="s">
        <v>216</v>
      </c>
      <c r="AU270" s="157" t="s">
        <v>84</v>
      </c>
      <c r="AV270" s="13" t="s">
        <v>84</v>
      </c>
      <c r="AW270" s="13" t="s">
        <v>37</v>
      </c>
      <c r="AX270" s="13" t="s">
        <v>75</v>
      </c>
      <c r="AY270" s="157" t="s">
        <v>206</v>
      </c>
    </row>
    <row r="271" spans="2:51" s="13" customFormat="1" ht="12">
      <c r="B271" s="156"/>
      <c r="D271" s="150" t="s">
        <v>216</v>
      </c>
      <c r="E271" s="157" t="s">
        <v>19</v>
      </c>
      <c r="F271" s="158" t="s">
        <v>2947</v>
      </c>
      <c r="H271" s="159">
        <v>17.515</v>
      </c>
      <c r="I271" s="160"/>
      <c r="L271" s="156"/>
      <c r="M271" s="161"/>
      <c r="T271" s="162"/>
      <c r="AT271" s="157" t="s">
        <v>216</v>
      </c>
      <c r="AU271" s="157" t="s">
        <v>84</v>
      </c>
      <c r="AV271" s="13" t="s">
        <v>84</v>
      </c>
      <c r="AW271" s="13" t="s">
        <v>37</v>
      </c>
      <c r="AX271" s="13" t="s">
        <v>75</v>
      </c>
      <c r="AY271" s="157" t="s">
        <v>206</v>
      </c>
    </row>
    <row r="272" spans="2:51" s="13" customFormat="1" ht="12">
      <c r="B272" s="156"/>
      <c r="D272" s="150" t="s">
        <v>216</v>
      </c>
      <c r="E272" s="157" t="s">
        <v>19</v>
      </c>
      <c r="F272" s="158" t="s">
        <v>2948</v>
      </c>
      <c r="H272" s="159">
        <v>11.625</v>
      </c>
      <c r="I272" s="160"/>
      <c r="L272" s="156"/>
      <c r="M272" s="161"/>
      <c r="T272" s="162"/>
      <c r="AT272" s="157" t="s">
        <v>216</v>
      </c>
      <c r="AU272" s="157" t="s">
        <v>84</v>
      </c>
      <c r="AV272" s="13" t="s">
        <v>84</v>
      </c>
      <c r="AW272" s="13" t="s">
        <v>37</v>
      </c>
      <c r="AX272" s="13" t="s">
        <v>75</v>
      </c>
      <c r="AY272" s="157" t="s">
        <v>206</v>
      </c>
    </row>
    <row r="273" spans="2:51" s="13" customFormat="1" ht="12">
      <c r="B273" s="156"/>
      <c r="D273" s="150" t="s">
        <v>216</v>
      </c>
      <c r="E273" s="157" t="s">
        <v>19</v>
      </c>
      <c r="F273" s="158" t="s">
        <v>2949</v>
      </c>
      <c r="H273" s="159">
        <v>32.562</v>
      </c>
      <c r="I273" s="160"/>
      <c r="L273" s="156"/>
      <c r="M273" s="161"/>
      <c r="T273" s="162"/>
      <c r="AT273" s="157" t="s">
        <v>216</v>
      </c>
      <c r="AU273" s="157" t="s">
        <v>84</v>
      </c>
      <c r="AV273" s="13" t="s">
        <v>84</v>
      </c>
      <c r="AW273" s="13" t="s">
        <v>37</v>
      </c>
      <c r="AX273" s="13" t="s">
        <v>75</v>
      </c>
      <c r="AY273" s="157" t="s">
        <v>206</v>
      </c>
    </row>
    <row r="274" spans="2:51" s="13" customFormat="1" ht="22.5">
      <c r="B274" s="156"/>
      <c r="D274" s="150" t="s">
        <v>216</v>
      </c>
      <c r="E274" s="157" t="s">
        <v>19</v>
      </c>
      <c r="F274" s="158" t="s">
        <v>2950</v>
      </c>
      <c r="H274" s="159">
        <v>37.331</v>
      </c>
      <c r="I274" s="160"/>
      <c r="L274" s="156"/>
      <c r="M274" s="161"/>
      <c r="T274" s="162"/>
      <c r="AT274" s="157" t="s">
        <v>216</v>
      </c>
      <c r="AU274" s="157" t="s">
        <v>84</v>
      </c>
      <c r="AV274" s="13" t="s">
        <v>84</v>
      </c>
      <c r="AW274" s="13" t="s">
        <v>37</v>
      </c>
      <c r="AX274" s="13" t="s">
        <v>75</v>
      </c>
      <c r="AY274" s="157" t="s">
        <v>206</v>
      </c>
    </row>
    <row r="275" spans="2:51" s="14" customFormat="1" ht="12">
      <c r="B275" s="163"/>
      <c r="D275" s="150" t="s">
        <v>216</v>
      </c>
      <c r="E275" s="164" t="s">
        <v>635</v>
      </c>
      <c r="F275" s="165" t="s">
        <v>224</v>
      </c>
      <c r="H275" s="166">
        <v>151.594</v>
      </c>
      <c r="I275" s="167"/>
      <c r="L275" s="163"/>
      <c r="M275" s="168"/>
      <c r="T275" s="169"/>
      <c r="AT275" s="164" t="s">
        <v>216</v>
      </c>
      <c r="AU275" s="164" t="s">
        <v>84</v>
      </c>
      <c r="AV275" s="14" t="s">
        <v>153</v>
      </c>
      <c r="AW275" s="14" t="s">
        <v>37</v>
      </c>
      <c r="AX275" s="14" t="s">
        <v>82</v>
      </c>
      <c r="AY275" s="164" t="s">
        <v>206</v>
      </c>
    </row>
    <row r="276" spans="2:65" s="1" customFormat="1" ht="66.75" customHeight="1">
      <c r="B276" s="33"/>
      <c r="C276" s="132" t="s">
        <v>397</v>
      </c>
      <c r="D276" s="132" t="s">
        <v>208</v>
      </c>
      <c r="E276" s="133" t="s">
        <v>2951</v>
      </c>
      <c r="F276" s="134" t="s">
        <v>2952</v>
      </c>
      <c r="G276" s="135" t="s">
        <v>238</v>
      </c>
      <c r="H276" s="136">
        <v>3.06</v>
      </c>
      <c r="I276" s="137"/>
      <c r="J276" s="138">
        <f>ROUND(I276*H276,2)</f>
        <v>0</v>
      </c>
      <c r="K276" s="134" t="s">
        <v>212</v>
      </c>
      <c r="L276" s="33"/>
      <c r="M276" s="139" t="s">
        <v>19</v>
      </c>
      <c r="N276" s="140" t="s">
        <v>46</v>
      </c>
      <c r="P276" s="141">
        <f>O276*H276</f>
        <v>0</v>
      </c>
      <c r="Q276" s="141">
        <v>0.2933</v>
      </c>
      <c r="R276" s="141">
        <f>Q276*H276</f>
        <v>0.897498</v>
      </c>
      <c r="S276" s="141">
        <v>0</v>
      </c>
      <c r="T276" s="142">
        <f>S276*H276</f>
        <v>0</v>
      </c>
      <c r="AR276" s="143" t="s">
        <v>153</v>
      </c>
      <c r="AT276" s="143" t="s">
        <v>208</v>
      </c>
      <c r="AU276" s="143" t="s">
        <v>84</v>
      </c>
      <c r="AY276" s="18" t="s">
        <v>206</v>
      </c>
      <c r="BE276" s="144">
        <f>IF(N276="základní",J276,0)</f>
        <v>0</v>
      </c>
      <c r="BF276" s="144">
        <f>IF(N276="snížená",J276,0)</f>
        <v>0</v>
      </c>
      <c r="BG276" s="144">
        <f>IF(N276="zákl. přenesená",J276,0)</f>
        <v>0</v>
      </c>
      <c r="BH276" s="144">
        <f>IF(N276="sníž. přenesená",J276,0)</f>
        <v>0</v>
      </c>
      <c r="BI276" s="144">
        <f>IF(N276="nulová",J276,0)</f>
        <v>0</v>
      </c>
      <c r="BJ276" s="18" t="s">
        <v>82</v>
      </c>
      <c r="BK276" s="144">
        <f>ROUND(I276*H276,2)</f>
        <v>0</v>
      </c>
      <c r="BL276" s="18" t="s">
        <v>153</v>
      </c>
      <c r="BM276" s="143" t="s">
        <v>2953</v>
      </c>
    </row>
    <row r="277" spans="2:47" s="1" customFormat="1" ht="12">
      <c r="B277" s="33"/>
      <c r="D277" s="145" t="s">
        <v>214</v>
      </c>
      <c r="F277" s="146" t="s">
        <v>2954</v>
      </c>
      <c r="I277" s="147"/>
      <c r="L277" s="33"/>
      <c r="M277" s="148"/>
      <c r="T277" s="52"/>
      <c r="AT277" s="18" t="s">
        <v>214</v>
      </c>
      <c r="AU277" s="18" t="s">
        <v>84</v>
      </c>
    </row>
    <row r="278" spans="2:51" s="12" customFormat="1" ht="12">
      <c r="B278" s="149"/>
      <c r="D278" s="150" t="s">
        <v>216</v>
      </c>
      <c r="E278" s="151" t="s">
        <v>19</v>
      </c>
      <c r="F278" s="152" t="s">
        <v>719</v>
      </c>
      <c r="H278" s="151" t="s">
        <v>19</v>
      </c>
      <c r="I278" s="153"/>
      <c r="L278" s="149"/>
      <c r="M278" s="154"/>
      <c r="T278" s="155"/>
      <c r="AT278" s="151" t="s">
        <v>216</v>
      </c>
      <c r="AU278" s="151" t="s">
        <v>84</v>
      </c>
      <c r="AV278" s="12" t="s">
        <v>82</v>
      </c>
      <c r="AW278" s="12" t="s">
        <v>37</v>
      </c>
      <c r="AX278" s="12" t="s">
        <v>75</v>
      </c>
      <c r="AY278" s="151" t="s">
        <v>206</v>
      </c>
    </row>
    <row r="279" spans="2:51" s="13" customFormat="1" ht="12">
      <c r="B279" s="156"/>
      <c r="D279" s="150" t="s">
        <v>216</v>
      </c>
      <c r="E279" s="157" t="s">
        <v>19</v>
      </c>
      <c r="F279" s="158" t="s">
        <v>2955</v>
      </c>
      <c r="H279" s="159">
        <v>3.06</v>
      </c>
      <c r="I279" s="160"/>
      <c r="L279" s="156"/>
      <c r="M279" s="161"/>
      <c r="T279" s="162"/>
      <c r="AT279" s="157" t="s">
        <v>216</v>
      </c>
      <c r="AU279" s="157" t="s">
        <v>84</v>
      </c>
      <c r="AV279" s="13" t="s">
        <v>84</v>
      </c>
      <c r="AW279" s="13" t="s">
        <v>37</v>
      </c>
      <c r="AX279" s="13" t="s">
        <v>75</v>
      </c>
      <c r="AY279" s="157" t="s">
        <v>206</v>
      </c>
    </row>
    <row r="280" spans="2:51" s="14" customFormat="1" ht="12">
      <c r="B280" s="163"/>
      <c r="D280" s="150" t="s">
        <v>216</v>
      </c>
      <c r="E280" s="164" t="s">
        <v>19</v>
      </c>
      <c r="F280" s="165" t="s">
        <v>224</v>
      </c>
      <c r="H280" s="166">
        <v>3.06</v>
      </c>
      <c r="I280" s="167"/>
      <c r="L280" s="163"/>
      <c r="M280" s="168"/>
      <c r="T280" s="169"/>
      <c r="AT280" s="164" t="s">
        <v>216</v>
      </c>
      <c r="AU280" s="164" t="s">
        <v>84</v>
      </c>
      <c r="AV280" s="14" t="s">
        <v>153</v>
      </c>
      <c r="AW280" s="14" t="s">
        <v>37</v>
      </c>
      <c r="AX280" s="14" t="s">
        <v>82</v>
      </c>
      <c r="AY280" s="164" t="s">
        <v>206</v>
      </c>
    </row>
    <row r="281" spans="2:63" s="11" customFormat="1" ht="22.9" customHeight="1">
      <c r="B281" s="120"/>
      <c r="D281" s="121" t="s">
        <v>74</v>
      </c>
      <c r="E281" s="130" t="s">
        <v>153</v>
      </c>
      <c r="F281" s="130" t="s">
        <v>2956</v>
      </c>
      <c r="I281" s="123"/>
      <c r="J281" s="131">
        <f>BK281</f>
        <v>0</v>
      </c>
      <c r="L281" s="120"/>
      <c r="M281" s="125"/>
      <c r="P281" s="126">
        <f>SUM(P282:P298)</f>
        <v>0</v>
      </c>
      <c r="R281" s="126">
        <f>SUM(R282:R298)</f>
        <v>2.6801173</v>
      </c>
      <c r="T281" s="127">
        <f>SUM(T282:T298)</f>
        <v>0</v>
      </c>
      <c r="AR281" s="121" t="s">
        <v>82</v>
      </c>
      <c r="AT281" s="128" t="s">
        <v>74</v>
      </c>
      <c r="AU281" s="128" t="s">
        <v>82</v>
      </c>
      <c r="AY281" s="121" t="s">
        <v>206</v>
      </c>
      <c r="BK281" s="129">
        <f>SUM(BK282:BK298)</f>
        <v>0</v>
      </c>
    </row>
    <row r="282" spans="2:65" s="1" customFormat="1" ht="33" customHeight="1">
      <c r="B282" s="33"/>
      <c r="C282" s="132" t="s">
        <v>403</v>
      </c>
      <c r="D282" s="132" t="s">
        <v>208</v>
      </c>
      <c r="E282" s="133" t="s">
        <v>2957</v>
      </c>
      <c r="F282" s="134" t="s">
        <v>2958</v>
      </c>
      <c r="G282" s="135" t="s">
        <v>211</v>
      </c>
      <c r="H282" s="136">
        <v>0.07</v>
      </c>
      <c r="I282" s="137"/>
      <c r="J282" s="138">
        <f>ROUND(I282*H282,2)</f>
        <v>0</v>
      </c>
      <c r="K282" s="134" t="s">
        <v>212</v>
      </c>
      <c r="L282" s="33"/>
      <c r="M282" s="139" t="s">
        <v>19</v>
      </c>
      <c r="N282" s="140" t="s">
        <v>46</v>
      </c>
      <c r="P282" s="141">
        <f>O282*H282</f>
        <v>0</v>
      </c>
      <c r="Q282" s="141">
        <v>0.01221</v>
      </c>
      <c r="R282" s="141">
        <f>Q282*H282</f>
        <v>0.0008547000000000001</v>
      </c>
      <c r="S282" s="141">
        <v>0</v>
      </c>
      <c r="T282" s="142">
        <f>S282*H282</f>
        <v>0</v>
      </c>
      <c r="AR282" s="143" t="s">
        <v>153</v>
      </c>
      <c r="AT282" s="143" t="s">
        <v>208</v>
      </c>
      <c r="AU282" s="143" t="s">
        <v>84</v>
      </c>
      <c r="AY282" s="18" t="s">
        <v>206</v>
      </c>
      <c r="BE282" s="144">
        <f>IF(N282="základní",J282,0)</f>
        <v>0</v>
      </c>
      <c r="BF282" s="144">
        <f>IF(N282="snížená",J282,0)</f>
        <v>0</v>
      </c>
      <c r="BG282" s="144">
        <f>IF(N282="zákl. přenesená",J282,0)</f>
        <v>0</v>
      </c>
      <c r="BH282" s="144">
        <f>IF(N282="sníž. přenesená",J282,0)</f>
        <v>0</v>
      </c>
      <c r="BI282" s="144">
        <f>IF(N282="nulová",J282,0)</f>
        <v>0</v>
      </c>
      <c r="BJ282" s="18" t="s">
        <v>82</v>
      </c>
      <c r="BK282" s="144">
        <f>ROUND(I282*H282,2)</f>
        <v>0</v>
      </c>
      <c r="BL282" s="18" t="s">
        <v>153</v>
      </c>
      <c r="BM282" s="143" t="s">
        <v>2959</v>
      </c>
    </row>
    <row r="283" spans="2:47" s="1" customFormat="1" ht="12">
      <c r="B283" s="33"/>
      <c r="D283" s="145" t="s">
        <v>214</v>
      </c>
      <c r="F283" s="146" t="s">
        <v>2960</v>
      </c>
      <c r="I283" s="147"/>
      <c r="L283" s="33"/>
      <c r="M283" s="148"/>
      <c r="T283" s="52"/>
      <c r="AT283" s="18" t="s">
        <v>214</v>
      </c>
      <c r="AU283" s="18" t="s">
        <v>84</v>
      </c>
    </row>
    <row r="284" spans="2:51" s="12" customFormat="1" ht="12">
      <c r="B284" s="149"/>
      <c r="D284" s="150" t="s">
        <v>216</v>
      </c>
      <c r="E284" s="151" t="s">
        <v>19</v>
      </c>
      <c r="F284" s="152" t="s">
        <v>719</v>
      </c>
      <c r="H284" s="151" t="s">
        <v>19</v>
      </c>
      <c r="I284" s="153"/>
      <c r="L284" s="149"/>
      <c r="M284" s="154"/>
      <c r="T284" s="155"/>
      <c r="AT284" s="151" t="s">
        <v>216</v>
      </c>
      <c r="AU284" s="151" t="s">
        <v>84</v>
      </c>
      <c r="AV284" s="12" t="s">
        <v>82</v>
      </c>
      <c r="AW284" s="12" t="s">
        <v>37</v>
      </c>
      <c r="AX284" s="12" t="s">
        <v>75</v>
      </c>
      <c r="AY284" s="151" t="s">
        <v>206</v>
      </c>
    </row>
    <row r="285" spans="2:51" s="13" customFormat="1" ht="12">
      <c r="B285" s="156"/>
      <c r="D285" s="150" t="s">
        <v>216</v>
      </c>
      <c r="E285" s="157" t="s">
        <v>19</v>
      </c>
      <c r="F285" s="158" t="s">
        <v>2961</v>
      </c>
      <c r="H285" s="159">
        <v>0.07</v>
      </c>
      <c r="I285" s="160"/>
      <c r="L285" s="156"/>
      <c r="M285" s="161"/>
      <c r="T285" s="162"/>
      <c r="AT285" s="157" t="s">
        <v>216</v>
      </c>
      <c r="AU285" s="157" t="s">
        <v>84</v>
      </c>
      <c r="AV285" s="13" t="s">
        <v>84</v>
      </c>
      <c r="AW285" s="13" t="s">
        <v>37</v>
      </c>
      <c r="AX285" s="13" t="s">
        <v>75</v>
      </c>
      <c r="AY285" s="157" t="s">
        <v>206</v>
      </c>
    </row>
    <row r="286" spans="2:51" s="14" customFormat="1" ht="12">
      <c r="B286" s="163"/>
      <c r="D286" s="150" t="s">
        <v>216</v>
      </c>
      <c r="E286" s="164" t="s">
        <v>19</v>
      </c>
      <c r="F286" s="165" t="s">
        <v>224</v>
      </c>
      <c r="H286" s="166">
        <v>0.07</v>
      </c>
      <c r="I286" s="167"/>
      <c r="L286" s="163"/>
      <c r="M286" s="168"/>
      <c r="T286" s="169"/>
      <c r="AT286" s="164" t="s">
        <v>216</v>
      </c>
      <c r="AU286" s="164" t="s">
        <v>84</v>
      </c>
      <c r="AV286" s="14" t="s">
        <v>153</v>
      </c>
      <c r="AW286" s="14" t="s">
        <v>37</v>
      </c>
      <c r="AX286" s="14" t="s">
        <v>82</v>
      </c>
      <c r="AY286" s="164" t="s">
        <v>206</v>
      </c>
    </row>
    <row r="287" spans="2:65" s="1" customFormat="1" ht="21.75" customHeight="1">
      <c r="B287" s="33"/>
      <c r="C287" s="175" t="s">
        <v>413</v>
      </c>
      <c r="D287" s="175" t="s">
        <v>820</v>
      </c>
      <c r="E287" s="176" t="s">
        <v>2962</v>
      </c>
      <c r="F287" s="177" t="s">
        <v>2963</v>
      </c>
      <c r="G287" s="178" t="s">
        <v>211</v>
      </c>
      <c r="H287" s="179">
        <v>0.07</v>
      </c>
      <c r="I287" s="180"/>
      <c r="J287" s="181">
        <f>ROUND(I287*H287,2)</f>
        <v>0</v>
      </c>
      <c r="K287" s="177" t="s">
        <v>212</v>
      </c>
      <c r="L287" s="182"/>
      <c r="M287" s="183" t="s">
        <v>19</v>
      </c>
      <c r="N287" s="184" t="s">
        <v>46</v>
      </c>
      <c r="P287" s="141">
        <f>O287*H287</f>
        <v>0</v>
      </c>
      <c r="Q287" s="141">
        <v>1</v>
      </c>
      <c r="R287" s="141">
        <f>Q287*H287</f>
        <v>0.07</v>
      </c>
      <c r="S287" s="141">
        <v>0</v>
      </c>
      <c r="T287" s="142">
        <f>S287*H287</f>
        <v>0</v>
      </c>
      <c r="AR287" s="143" t="s">
        <v>271</v>
      </c>
      <c r="AT287" s="143" t="s">
        <v>820</v>
      </c>
      <c r="AU287" s="143" t="s">
        <v>84</v>
      </c>
      <c r="AY287" s="18" t="s">
        <v>206</v>
      </c>
      <c r="BE287" s="144">
        <f>IF(N287="základní",J287,0)</f>
        <v>0</v>
      </c>
      <c r="BF287" s="144">
        <f>IF(N287="snížená",J287,0)</f>
        <v>0</v>
      </c>
      <c r="BG287" s="144">
        <f>IF(N287="zákl. přenesená",J287,0)</f>
        <v>0</v>
      </c>
      <c r="BH287" s="144">
        <f>IF(N287="sníž. přenesená",J287,0)</f>
        <v>0</v>
      </c>
      <c r="BI287" s="144">
        <f>IF(N287="nulová",J287,0)</f>
        <v>0</v>
      </c>
      <c r="BJ287" s="18" t="s">
        <v>82</v>
      </c>
      <c r="BK287" s="144">
        <f>ROUND(I287*H287,2)</f>
        <v>0</v>
      </c>
      <c r="BL287" s="18" t="s">
        <v>153</v>
      </c>
      <c r="BM287" s="143" t="s">
        <v>2964</v>
      </c>
    </row>
    <row r="288" spans="2:51" s="12" customFormat="1" ht="12">
      <c r="B288" s="149"/>
      <c r="D288" s="150" t="s">
        <v>216</v>
      </c>
      <c r="E288" s="151" t="s">
        <v>19</v>
      </c>
      <c r="F288" s="152" t="s">
        <v>719</v>
      </c>
      <c r="H288" s="151" t="s">
        <v>19</v>
      </c>
      <c r="I288" s="153"/>
      <c r="L288" s="149"/>
      <c r="M288" s="154"/>
      <c r="T288" s="155"/>
      <c r="AT288" s="151" t="s">
        <v>216</v>
      </c>
      <c r="AU288" s="151" t="s">
        <v>84</v>
      </c>
      <c r="AV288" s="12" t="s">
        <v>82</v>
      </c>
      <c r="AW288" s="12" t="s">
        <v>37</v>
      </c>
      <c r="AX288" s="12" t="s">
        <v>75</v>
      </c>
      <c r="AY288" s="151" t="s">
        <v>206</v>
      </c>
    </row>
    <row r="289" spans="2:51" s="13" customFormat="1" ht="12">
      <c r="B289" s="156"/>
      <c r="D289" s="150" t="s">
        <v>216</v>
      </c>
      <c r="E289" s="157" t="s">
        <v>19</v>
      </c>
      <c r="F289" s="158" t="s">
        <v>2961</v>
      </c>
      <c r="H289" s="159">
        <v>0.07</v>
      </c>
      <c r="I289" s="160"/>
      <c r="L289" s="156"/>
      <c r="M289" s="161"/>
      <c r="T289" s="162"/>
      <c r="AT289" s="157" t="s">
        <v>216</v>
      </c>
      <c r="AU289" s="157" t="s">
        <v>84</v>
      </c>
      <c r="AV289" s="13" t="s">
        <v>84</v>
      </c>
      <c r="AW289" s="13" t="s">
        <v>37</v>
      </c>
      <c r="AX289" s="13" t="s">
        <v>75</v>
      </c>
      <c r="AY289" s="157" t="s">
        <v>206</v>
      </c>
    </row>
    <row r="290" spans="2:51" s="14" customFormat="1" ht="12">
      <c r="B290" s="163"/>
      <c r="D290" s="150" t="s">
        <v>216</v>
      </c>
      <c r="E290" s="164" t="s">
        <v>19</v>
      </c>
      <c r="F290" s="165" t="s">
        <v>224</v>
      </c>
      <c r="H290" s="166">
        <v>0.07</v>
      </c>
      <c r="I290" s="167"/>
      <c r="L290" s="163"/>
      <c r="M290" s="168"/>
      <c r="T290" s="169"/>
      <c r="AT290" s="164" t="s">
        <v>216</v>
      </c>
      <c r="AU290" s="164" t="s">
        <v>84</v>
      </c>
      <c r="AV290" s="14" t="s">
        <v>153</v>
      </c>
      <c r="AW290" s="14" t="s">
        <v>37</v>
      </c>
      <c r="AX290" s="14" t="s">
        <v>82</v>
      </c>
      <c r="AY290" s="164" t="s">
        <v>206</v>
      </c>
    </row>
    <row r="291" spans="2:65" s="1" customFormat="1" ht="33" customHeight="1">
      <c r="B291" s="33"/>
      <c r="C291" s="132" t="s">
        <v>418</v>
      </c>
      <c r="D291" s="132" t="s">
        <v>208</v>
      </c>
      <c r="E291" s="133" t="s">
        <v>2965</v>
      </c>
      <c r="F291" s="134" t="s">
        <v>2966</v>
      </c>
      <c r="G291" s="135" t="s">
        <v>253</v>
      </c>
      <c r="H291" s="136">
        <v>1.38</v>
      </c>
      <c r="I291" s="137"/>
      <c r="J291" s="138">
        <f>ROUND(I291*H291,2)</f>
        <v>0</v>
      </c>
      <c r="K291" s="134" t="s">
        <v>212</v>
      </c>
      <c r="L291" s="33"/>
      <c r="M291" s="139" t="s">
        <v>19</v>
      </c>
      <c r="N291" s="140" t="s">
        <v>46</v>
      </c>
      <c r="P291" s="141">
        <f>O291*H291</f>
        <v>0</v>
      </c>
      <c r="Q291" s="141">
        <v>1.89077</v>
      </c>
      <c r="R291" s="141">
        <f>Q291*H291</f>
        <v>2.6092626</v>
      </c>
      <c r="S291" s="141">
        <v>0</v>
      </c>
      <c r="T291" s="142">
        <f>S291*H291</f>
        <v>0</v>
      </c>
      <c r="AR291" s="143" t="s">
        <v>153</v>
      </c>
      <c r="AT291" s="143" t="s">
        <v>208</v>
      </c>
      <c r="AU291" s="143" t="s">
        <v>84</v>
      </c>
      <c r="AY291" s="18" t="s">
        <v>206</v>
      </c>
      <c r="BE291" s="144">
        <f>IF(N291="základní",J291,0)</f>
        <v>0</v>
      </c>
      <c r="BF291" s="144">
        <f>IF(N291="snížená",J291,0)</f>
        <v>0</v>
      </c>
      <c r="BG291" s="144">
        <f>IF(N291="zákl. přenesená",J291,0)</f>
        <v>0</v>
      </c>
      <c r="BH291" s="144">
        <f>IF(N291="sníž. přenesená",J291,0)</f>
        <v>0</v>
      </c>
      <c r="BI291" s="144">
        <f>IF(N291="nulová",J291,0)</f>
        <v>0</v>
      </c>
      <c r="BJ291" s="18" t="s">
        <v>82</v>
      </c>
      <c r="BK291" s="144">
        <f>ROUND(I291*H291,2)</f>
        <v>0</v>
      </c>
      <c r="BL291" s="18" t="s">
        <v>153</v>
      </c>
      <c r="BM291" s="143" t="s">
        <v>2967</v>
      </c>
    </row>
    <row r="292" spans="2:47" s="1" customFormat="1" ht="12">
      <c r="B292" s="33"/>
      <c r="D292" s="145" t="s">
        <v>214</v>
      </c>
      <c r="F292" s="146" t="s">
        <v>2968</v>
      </c>
      <c r="I292" s="147"/>
      <c r="L292" s="33"/>
      <c r="M292" s="148"/>
      <c r="T292" s="52"/>
      <c r="AT292" s="18" t="s">
        <v>214</v>
      </c>
      <c r="AU292" s="18" t="s">
        <v>84</v>
      </c>
    </row>
    <row r="293" spans="2:51" s="12" customFormat="1" ht="12">
      <c r="B293" s="149"/>
      <c r="D293" s="150" t="s">
        <v>216</v>
      </c>
      <c r="E293" s="151" t="s">
        <v>19</v>
      </c>
      <c r="F293" s="152" t="s">
        <v>719</v>
      </c>
      <c r="H293" s="151" t="s">
        <v>19</v>
      </c>
      <c r="I293" s="153"/>
      <c r="L293" s="149"/>
      <c r="M293" s="154"/>
      <c r="T293" s="155"/>
      <c r="AT293" s="151" t="s">
        <v>216</v>
      </c>
      <c r="AU293" s="151" t="s">
        <v>84</v>
      </c>
      <c r="AV293" s="12" t="s">
        <v>82</v>
      </c>
      <c r="AW293" s="12" t="s">
        <v>37</v>
      </c>
      <c r="AX293" s="12" t="s">
        <v>75</v>
      </c>
      <c r="AY293" s="151" t="s">
        <v>206</v>
      </c>
    </row>
    <row r="294" spans="2:51" s="12" customFormat="1" ht="12">
      <c r="B294" s="149"/>
      <c r="D294" s="150" t="s">
        <v>216</v>
      </c>
      <c r="E294" s="151" t="s">
        <v>19</v>
      </c>
      <c r="F294" s="152" t="s">
        <v>2826</v>
      </c>
      <c r="H294" s="151" t="s">
        <v>19</v>
      </c>
      <c r="I294" s="153"/>
      <c r="L294" s="149"/>
      <c r="M294" s="154"/>
      <c r="T294" s="155"/>
      <c r="AT294" s="151" t="s">
        <v>216</v>
      </c>
      <c r="AU294" s="151" t="s">
        <v>84</v>
      </c>
      <c r="AV294" s="12" t="s">
        <v>82</v>
      </c>
      <c r="AW294" s="12" t="s">
        <v>37</v>
      </c>
      <c r="AX294" s="12" t="s">
        <v>75</v>
      </c>
      <c r="AY294" s="151" t="s">
        <v>206</v>
      </c>
    </row>
    <row r="295" spans="2:51" s="13" customFormat="1" ht="12">
      <c r="B295" s="156"/>
      <c r="D295" s="150" t="s">
        <v>216</v>
      </c>
      <c r="E295" s="157" t="s">
        <v>19</v>
      </c>
      <c r="F295" s="158" t="s">
        <v>2627</v>
      </c>
      <c r="H295" s="159">
        <v>0.75</v>
      </c>
      <c r="I295" s="160"/>
      <c r="L295" s="156"/>
      <c r="M295" s="161"/>
      <c r="T295" s="162"/>
      <c r="AT295" s="157" t="s">
        <v>216</v>
      </c>
      <c r="AU295" s="157" t="s">
        <v>84</v>
      </c>
      <c r="AV295" s="13" t="s">
        <v>84</v>
      </c>
      <c r="AW295" s="13" t="s">
        <v>37</v>
      </c>
      <c r="AX295" s="13" t="s">
        <v>75</v>
      </c>
      <c r="AY295" s="157" t="s">
        <v>206</v>
      </c>
    </row>
    <row r="296" spans="2:51" s="13" customFormat="1" ht="12">
      <c r="B296" s="156"/>
      <c r="D296" s="150" t="s">
        <v>216</v>
      </c>
      <c r="E296" s="157" t="s">
        <v>19</v>
      </c>
      <c r="F296" s="158" t="s">
        <v>2628</v>
      </c>
      <c r="H296" s="159">
        <v>0.45</v>
      </c>
      <c r="I296" s="160"/>
      <c r="L296" s="156"/>
      <c r="M296" s="161"/>
      <c r="T296" s="162"/>
      <c r="AT296" s="157" t="s">
        <v>216</v>
      </c>
      <c r="AU296" s="157" t="s">
        <v>84</v>
      </c>
      <c r="AV296" s="13" t="s">
        <v>84</v>
      </c>
      <c r="AW296" s="13" t="s">
        <v>37</v>
      </c>
      <c r="AX296" s="13" t="s">
        <v>75</v>
      </c>
      <c r="AY296" s="157" t="s">
        <v>206</v>
      </c>
    </row>
    <row r="297" spans="2:51" s="13" customFormat="1" ht="12">
      <c r="B297" s="156"/>
      <c r="D297" s="150" t="s">
        <v>216</v>
      </c>
      <c r="E297" s="157" t="s">
        <v>19</v>
      </c>
      <c r="F297" s="158" t="s">
        <v>2629</v>
      </c>
      <c r="H297" s="159">
        <v>0.18</v>
      </c>
      <c r="I297" s="160"/>
      <c r="L297" s="156"/>
      <c r="M297" s="161"/>
      <c r="T297" s="162"/>
      <c r="AT297" s="157" t="s">
        <v>216</v>
      </c>
      <c r="AU297" s="157" t="s">
        <v>84</v>
      </c>
      <c r="AV297" s="13" t="s">
        <v>84</v>
      </c>
      <c r="AW297" s="13" t="s">
        <v>37</v>
      </c>
      <c r="AX297" s="13" t="s">
        <v>75</v>
      </c>
      <c r="AY297" s="157" t="s">
        <v>206</v>
      </c>
    </row>
    <row r="298" spans="2:51" s="14" customFormat="1" ht="12">
      <c r="B298" s="163"/>
      <c r="D298" s="150" t="s">
        <v>216</v>
      </c>
      <c r="E298" s="164" t="s">
        <v>19</v>
      </c>
      <c r="F298" s="165" t="s">
        <v>224</v>
      </c>
      <c r="H298" s="166">
        <v>1.38</v>
      </c>
      <c r="I298" s="167"/>
      <c r="L298" s="163"/>
      <c r="M298" s="168"/>
      <c r="T298" s="169"/>
      <c r="AT298" s="164" t="s">
        <v>216</v>
      </c>
      <c r="AU298" s="164" t="s">
        <v>84</v>
      </c>
      <c r="AV298" s="14" t="s">
        <v>153</v>
      </c>
      <c r="AW298" s="14" t="s">
        <v>37</v>
      </c>
      <c r="AX298" s="14" t="s">
        <v>82</v>
      </c>
      <c r="AY298" s="164" t="s">
        <v>206</v>
      </c>
    </row>
    <row r="299" spans="2:63" s="11" customFormat="1" ht="22.9" customHeight="1">
      <c r="B299" s="120"/>
      <c r="D299" s="121" t="s">
        <v>74</v>
      </c>
      <c r="E299" s="130" t="s">
        <v>156</v>
      </c>
      <c r="F299" s="130" t="s">
        <v>2969</v>
      </c>
      <c r="I299" s="123"/>
      <c r="J299" s="131">
        <f>BK299</f>
        <v>0</v>
      </c>
      <c r="L299" s="120"/>
      <c r="M299" s="125"/>
      <c r="P299" s="126">
        <f>SUM(P300:P317)</f>
        <v>0</v>
      </c>
      <c r="R299" s="126">
        <f>SUM(R300:R317)</f>
        <v>8.3215425</v>
      </c>
      <c r="T299" s="127">
        <f>SUM(T300:T317)</f>
        <v>0</v>
      </c>
      <c r="AR299" s="121" t="s">
        <v>82</v>
      </c>
      <c r="AT299" s="128" t="s">
        <v>74</v>
      </c>
      <c r="AU299" s="128" t="s">
        <v>82</v>
      </c>
      <c r="AY299" s="121" t="s">
        <v>206</v>
      </c>
      <c r="BK299" s="129">
        <f>SUM(BK300:BK317)</f>
        <v>0</v>
      </c>
    </row>
    <row r="300" spans="2:65" s="1" customFormat="1" ht="24.2" customHeight="1">
      <c r="B300" s="33"/>
      <c r="C300" s="132" t="s">
        <v>423</v>
      </c>
      <c r="D300" s="132" t="s">
        <v>208</v>
      </c>
      <c r="E300" s="133" t="s">
        <v>2970</v>
      </c>
      <c r="F300" s="134" t="s">
        <v>2971</v>
      </c>
      <c r="G300" s="135" t="s">
        <v>229</v>
      </c>
      <c r="H300" s="136">
        <v>50</v>
      </c>
      <c r="I300" s="137"/>
      <c r="J300" s="138">
        <f>ROUND(I300*H300,2)</f>
        <v>0</v>
      </c>
      <c r="K300" s="134" t="s">
        <v>212</v>
      </c>
      <c r="L300" s="33"/>
      <c r="M300" s="139" t="s">
        <v>19</v>
      </c>
      <c r="N300" s="140" t="s">
        <v>46</v>
      </c>
      <c r="P300" s="141">
        <f>O300*H300</f>
        <v>0</v>
      </c>
      <c r="Q300" s="141">
        <v>0.0036</v>
      </c>
      <c r="R300" s="141">
        <f>Q300*H300</f>
        <v>0.18</v>
      </c>
      <c r="S300" s="141">
        <v>0</v>
      </c>
      <c r="T300" s="142">
        <f>S300*H300</f>
        <v>0</v>
      </c>
      <c r="AR300" s="143" t="s">
        <v>153</v>
      </c>
      <c r="AT300" s="143" t="s">
        <v>208</v>
      </c>
      <c r="AU300" s="143" t="s">
        <v>84</v>
      </c>
      <c r="AY300" s="18" t="s">
        <v>206</v>
      </c>
      <c r="BE300" s="144">
        <f>IF(N300="základní",J300,0)</f>
        <v>0</v>
      </c>
      <c r="BF300" s="144">
        <f>IF(N300="snížená",J300,0)</f>
        <v>0</v>
      </c>
      <c r="BG300" s="144">
        <f>IF(N300="zákl. přenesená",J300,0)</f>
        <v>0</v>
      </c>
      <c r="BH300" s="144">
        <f>IF(N300="sníž. přenesená",J300,0)</f>
        <v>0</v>
      </c>
      <c r="BI300" s="144">
        <f>IF(N300="nulová",J300,0)</f>
        <v>0</v>
      </c>
      <c r="BJ300" s="18" t="s">
        <v>82</v>
      </c>
      <c r="BK300" s="144">
        <f>ROUND(I300*H300,2)</f>
        <v>0</v>
      </c>
      <c r="BL300" s="18" t="s">
        <v>153</v>
      </c>
      <c r="BM300" s="143" t="s">
        <v>2972</v>
      </c>
    </row>
    <row r="301" spans="2:47" s="1" customFormat="1" ht="12">
      <c r="B301" s="33"/>
      <c r="D301" s="145" t="s">
        <v>214</v>
      </c>
      <c r="F301" s="146" t="s">
        <v>2973</v>
      </c>
      <c r="I301" s="147"/>
      <c r="L301" s="33"/>
      <c r="M301" s="148"/>
      <c r="T301" s="52"/>
      <c r="AT301" s="18" t="s">
        <v>214</v>
      </c>
      <c r="AU301" s="18" t="s">
        <v>84</v>
      </c>
    </row>
    <row r="302" spans="2:51" s="13" customFormat="1" ht="12">
      <c r="B302" s="156"/>
      <c r="D302" s="150" t="s">
        <v>216</v>
      </c>
      <c r="E302" s="157" t="s">
        <v>19</v>
      </c>
      <c r="F302" s="158" t="s">
        <v>2974</v>
      </c>
      <c r="H302" s="159">
        <v>50</v>
      </c>
      <c r="I302" s="160"/>
      <c r="L302" s="156"/>
      <c r="M302" s="161"/>
      <c r="T302" s="162"/>
      <c r="AT302" s="157" t="s">
        <v>216</v>
      </c>
      <c r="AU302" s="157" t="s">
        <v>84</v>
      </c>
      <c r="AV302" s="13" t="s">
        <v>84</v>
      </c>
      <c r="AW302" s="13" t="s">
        <v>37</v>
      </c>
      <c r="AX302" s="13" t="s">
        <v>82</v>
      </c>
      <c r="AY302" s="157" t="s">
        <v>206</v>
      </c>
    </row>
    <row r="303" spans="2:65" s="1" customFormat="1" ht="21.75" customHeight="1">
      <c r="B303" s="33"/>
      <c r="C303" s="132" t="s">
        <v>430</v>
      </c>
      <c r="D303" s="132" t="s">
        <v>208</v>
      </c>
      <c r="E303" s="133" t="s">
        <v>2975</v>
      </c>
      <c r="F303" s="134" t="s">
        <v>2976</v>
      </c>
      <c r="G303" s="135" t="s">
        <v>238</v>
      </c>
      <c r="H303" s="136">
        <v>9.75</v>
      </c>
      <c r="I303" s="137"/>
      <c r="J303" s="138">
        <f>ROUND(I303*H303,2)</f>
        <v>0</v>
      </c>
      <c r="K303" s="134" t="s">
        <v>212</v>
      </c>
      <c r="L303" s="33"/>
      <c r="M303" s="139" t="s">
        <v>19</v>
      </c>
      <c r="N303" s="140" t="s">
        <v>46</v>
      </c>
      <c r="P303" s="141">
        <f>O303*H303</f>
        <v>0</v>
      </c>
      <c r="Q303" s="141">
        <v>0</v>
      </c>
      <c r="R303" s="141">
        <f>Q303*H303</f>
        <v>0</v>
      </c>
      <c r="S303" s="141">
        <v>0</v>
      </c>
      <c r="T303" s="142">
        <f>S303*H303</f>
        <v>0</v>
      </c>
      <c r="AR303" s="143" t="s">
        <v>153</v>
      </c>
      <c r="AT303" s="143" t="s">
        <v>208</v>
      </c>
      <c r="AU303" s="143" t="s">
        <v>84</v>
      </c>
      <c r="AY303" s="18" t="s">
        <v>206</v>
      </c>
      <c r="BE303" s="144">
        <f>IF(N303="základní",J303,0)</f>
        <v>0</v>
      </c>
      <c r="BF303" s="144">
        <f>IF(N303="snížená",J303,0)</f>
        <v>0</v>
      </c>
      <c r="BG303" s="144">
        <f>IF(N303="zákl. přenesená",J303,0)</f>
        <v>0</v>
      </c>
      <c r="BH303" s="144">
        <f>IF(N303="sníž. přenesená",J303,0)</f>
        <v>0</v>
      </c>
      <c r="BI303" s="144">
        <f>IF(N303="nulová",J303,0)</f>
        <v>0</v>
      </c>
      <c r="BJ303" s="18" t="s">
        <v>82</v>
      </c>
      <c r="BK303" s="144">
        <f>ROUND(I303*H303,2)</f>
        <v>0</v>
      </c>
      <c r="BL303" s="18" t="s">
        <v>153</v>
      </c>
      <c r="BM303" s="143" t="s">
        <v>2977</v>
      </c>
    </row>
    <row r="304" spans="2:47" s="1" customFormat="1" ht="12">
      <c r="B304" s="33"/>
      <c r="D304" s="145" t="s">
        <v>214</v>
      </c>
      <c r="F304" s="146" t="s">
        <v>2978</v>
      </c>
      <c r="I304" s="147"/>
      <c r="L304" s="33"/>
      <c r="M304" s="148"/>
      <c r="T304" s="52"/>
      <c r="AT304" s="18" t="s">
        <v>214</v>
      </c>
      <c r="AU304" s="18" t="s">
        <v>84</v>
      </c>
    </row>
    <row r="305" spans="2:51" s="13" customFormat="1" ht="12">
      <c r="B305" s="156"/>
      <c r="D305" s="150" t="s">
        <v>216</v>
      </c>
      <c r="E305" s="157" t="s">
        <v>19</v>
      </c>
      <c r="F305" s="158" t="s">
        <v>2507</v>
      </c>
      <c r="H305" s="159">
        <v>9.75</v>
      </c>
      <c r="I305" s="160"/>
      <c r="L305" s="156"/>
      <c r="M305" s="161"/>
      <c r="T305" s="162"/>
      <c r="AT305" s="157" t="s">
        <v>216</v>
      </c>
      <c r="AU305" s="157" t="s">
        <v>84</v>
      </c>
      <c r="AV305" s="13" t="s">
        <v>84</v>
      </c>
      <c r="AW305" s="13" t="s">
        <v>37</v>
      </c>
      <c r="AX305" s="13" t="s">
        <v>82</v>
      </c>
      <c r="AY305" s="157" t="s">
        <v>206</v>
      </c>
    </row>
    <row r="306" spans="2:65" s="1" customFormat="1" ht="24.2" customHeight="1">
      <c r="B306" s="33"/>
      <c r="C306" s="132" t="s">
        <v>437</v>
      </c>
      <c r="D306" s="132" t="s">
        <v>208</v>
      </c>
      <c r="E306" s="133" t="s">
        <v>2979</v>
      </c>
      <c r="F306" s="134" t="s">
        <v>2980</v>
      </c>
      <c r="G306" s="135" t="s">
        <v>238</v>
      </c>
      <c r="H306" s="136">
        <v>9.75</v>
      </c>
      <c r="I306" s="137"/>
      <c r="J306" s="138">
        <f>ROUND(I306*H306,2)</f>
        <v>0</v>
      </c>
      <c r="K306" s="134" t="s">
        <v>212</v>
      </c>
      <c r="L306" s="33"/>
      <c r="M306" s="139" t="s">
        <v>19</v>
      </c>
      <c r="N306" s="140" t="s">
        <v>46</v>
      </c>
      <c r="P306" s="141">
        <f>O306*H306</f>
        <v>0</v>
      </c>
      <c r="Q306" s="141">
        <v>0.345</v>
      </c>
      <c r="R306" s="141">
        <f>Q306*H306</f>
        <v>3.3637499999999996</v>
      </c>
      <c r="S306" s="141">
        <v>0</v>
      </c>
      <c r="T306" s="142">
        <f>S306*H306</f>
        <v>0</v>
      </c>
      <c r="AR306" s="143" t="s">
        <v>153</v>
      </c>
      <c r="AT306" s="143" t="s">
        <v>208</v>
      </c>
      <c r="AU306" s="143" t="s">
        <v>84</v>
      </c>
      <c r="AY306" s="18" t="s">
        <v>206</v>
      </c>
      <c r="BE306" s="144">
        <f>IF(N306="základní",J306,0)</f>
        <v>0</v>
      </c>
      <c r="BF306" s="144">
        <f>IF(N306="snížená",J306,0)</f>
        <v>0</v>
      </c>
      <c r="BG306" s="144">
        <f>IF(N306="zákl. přenesená",J306,0)</f>
        <v>0</v>
      </c>
      <c r="BH306" s="144">
        <f>IF(N306="sníž. přenesená",J306,0)</f>
        <v>0</v>
      </c>
      <c r="BI306" s="144">
        <f>IF(N306="nulová",J306,0)</f>
        <v>0</v>
      </c>
      <c r="BJ306" s="18" t="s">
        <v>82</v>
      </c>
      <c r="BK306" s="144">
        <f>ROUND(I306*H306,2)</f>
        <v>0</v>
      </c>
      <c r="BL306" s="18" t="s">
        <v>153</v>
      </c>
      <c r="BM306" s="143" t="s">
        <v>2981</v>
      </c>
    </row>
    <row r="307" spans="2:47" s="1" customFormat="1" ht="12">
      <c r="B307" s="33"/>
      <c r="D307" s="145" t="s">
        <v>214</v>
      </c>
      <c r="F307" s="146" t="s">
        <v>2982</v>
      </c>
      <c r="I307" s="147"/>
      <c r="L307" s="33"/>
      <c r="M307" s="148"/>
      <c r="T307" s="52"/>
      <c r="AT307" s="18" t="s">
        <v>214</v>
      </c>
      <c r="AU307" s="18" t="s">
        <v>84</v>
      </c>
    </row>
    <row r="308" spans="2:51" s="13" customFormat="1" ht="12">
      <c r="B308" s="156"/>
      <c r="D308" s="150" t="s">
        <v>216</v>
      </c>
      <c r="E308" s="157" t="s">
        <v>19</v>
      </c>
      <c r="F308" s="158" t="s">
        <v>2507</v>
      </c>
      <c r="H308" s="159">
        <v>9.75</v>
      </c>
      <c r="I308" s="160"/>
      <c r="L308" s="156"/>
      <c r="M308" s="161"/>
      <c r="T308" s="162"/>
      <c r="AT308" s="157" t="s">
        <v>216</v>
      </c>
      <c r="AU308" s="157" t="s">
        <v>84</v>
      </c>
      <c r="AV308" s="13" t="s">
        <v>84</v>
      </c>
      <c r="AW308" s="13" t="s">
        <v>37</v>
      </c>
      <c r="AX308" s="13" t="s">
        <v>82</v>
      </c>
      <c r="AY308" s="157" t="s">
        <v>206</v>
      </c>
    </row>
    <row r="309" spans="2:65" s="1" customFormat="1" ht="16.5" customHeight="1">
      <c r="B309" s="33"/>
      <c r="C309" s="132" t="s">
        <v>443</v>
      </c>
      <c r="D309" s="132" t="s">
        <v>208</v>
      </c>
      <c r="E309" s="133" t="s">
        <v>2983</v>
      </c>
      <c r="F309" s="134" t="s">
        <v>2984</v>
      </c>
      <c r="G309" s="135" t="s">
        <v>238</v>
      </c>
      <c r="H309" s="136">
        <v>9.75</v>
      </c>
      <c r="I309" s="137"/>
      <c r="J309" s="138">
        <f>ROUND(I309*H309,2)</f>
        <v>0</v>
      </c>
      <c r="K309" s="134" t="s">
        <v>212</v>
      </c>
      <c r="L309" s="33"/>
      <c r="M309" s="139" t="s">
        <v>19</v>
      </c>
      <c r="N309" s="140" t="s">
        <v>46</v>
      </c>
      <c r="P309" s="141">
        <f>O309*H309</f>
        <v>0</v>
      </c>
      <c r="Q309" s="141">
        <v>0.20478</v>
      </c>
      <c r="R309" s="141">
        <f>Q309*H309</f>
        <v>1.996605</v>
      </c>
      <c r="S309" s="141">
        <v>0</v>
      </c>
      <c r="T309" s="142">
        <f>S309*H309</f>
        <v>0</v>
      </c>
      <c r="AR309" s="143" t="s">
        <v>153</v>
      </c>
      <c r="AT309" s="143" t="s">
        <v>208</v>
      </c>
      <c r="AU309" s="143" t="s">
        <v>84</v>
      </c>
      <c r="AY309" s="18" t="s">
        <v>206</v>
      </c>
      <c r="BE309" s="144">
        <f>IF(N309="základní",J309,0)</f>
        <v>0</v>
      </c>
      <c r="BF309" s="144">
        <f>IF(N309="snížená",J309,0)</f>
        <v>0</v>
      </c>
      <c r="BG309" s="144">
        <f>IF(N309="zákl. přenesená",J309,0)</f>
        <v>0</v>
      </c>
      <c r="BH309" s="144">
        <f>IF(N309="sníž. přenesená",J309,0)</f>
        <v>0</v>
      </c>
      <c r="BI309" s="144">
        <f>IF(N309="nulová",J309,0)</f>
        <v>0</v>
      </c>
      <c r="BJ309" s="18" t="s">
        <v>82</v>
      </c>
      <c r="BK309" s="144">
        <f>ROUND(I309*H309,2)</f>
        <v>0</v>
      </c>
      <c r="BL309" s="18" t="s">
        <v>153</v>
      </c>
      <c r="BM309" s="143" t="s">
        <v>2985</v>
      </c>
    </row>
    <row r="310" spans="2:47" s="1" customFormat="1" ht="12">
      <c r="B310" s="33"/>
      <c r="D310" s="145" t="s">
        <v>214</v>
      </c>
      <c r="F310" s="146" t="s">
        <v>2986</v>
      </c>
      <c r="I310" s="147"/>
      <c r="L310" s="33"/>
      <c r="M310" s="148"/>
      <c r="T310" s="52"/>
      <c r="AT310" s="18" t="s">
        <v>214</v>
      </c>
      <c r="AU310" s="18" t="s">
        <v>84</v>
      </c>
    </row>
    <row r="311" spans="2:51" s="13" customFormat="1" ht="12">
      <c r="B311" s="156"/>
      <c r="D311" s="150" t="s">
        <v>216</v>
      </c>
      <c r="E311" s="157" t="s">
        <v>19</v>
      </c>
      <c r="F311" s="158" t="s">
        <v>2507</v>
      </c>
      <c r="H311" s="159">
        <v>9.75</v>
      </c>
      <c r="I311" s="160"/>
      <c r="L311" s="156"/>
      <c r="M311" s="161"/>
      <c r="T311" s="162"/>
      <c r="AT311" s="157" t="s">
        <v>216</v>
      </c>
      <c r="AU311" s="157" t="s">
        <v>84</v>
      </c>
      <c r="AV311" s="13" t="s">
        <v>84</v>
      </c>
      <c r="AW311" s="13" t="s">
        <v>37</v>
      </c>
      <c r="AX311" s="13" t="s">
        <v>82</v>
      </c>
      <c r="AY311" s="157" t="s">
        <v>206</v>
      </c>
    </row>
    <row r="312" spans="2:65" s="1" customFormat="1" ht="33" customHeight="1">
      <c r="B312" s="33"/>
      <c r="C312" s="132" t="s">
        <v>448</v>
      </c>
      <c r="D312" s="132" t="s">
        <v>208</v>
      </c>
      <c r="E312" s="133" t="s">
        <v>2987</v>
      </c>
      <c r="F312" s="134" t="s">
        <v>2988</v>
      </c>
      <c r="G312" s="135" t="s">
        <v>238</v>
      </c>
      <c r="H312" s="136">
        <v>9.75</v>
      </c>
      <c r="I312" s="137"/>
      <c r="J312" s="138">
        <f>ROUND(I312*H312,2)</f>
        <v>0</v>
      </c>
      <c r="K312" s="134" t="s">
        <v>212</v>
      </c>
      <c r="L312" s="33"/>
      <c r="M312" s="139" t="s">
        <v>19</v>
      </c>
      <c r="N312" s="140" t="s">
        <v>46</v>
      </c>
      <c r="P312" s="141">
        <f>O312*H312</f>
        <v>0</v>
      </c>
      <c r="Q312" s="141">
        <v>0.10373</v>
      </c>
      <c r="R312" s="141">
        <f>Q312*H312</f>
        <v>1.0113675</v>
      </c>
      <c r="S312" s="141">
        <v>0</v>
      </c>
      <c r="T312" s="142">
        <f>S312*H312</f>
        <v>0</v>
      </c>
      <c r="AR312" s="143" t="s">
        <v>153</v>
      </c>
      <c r="AT312" s="143" t="s">
        <v>208</v>
      </c>
      <c r="AU312" s="143" t="s">
        <v>84</v>
      </c>
      <c r="AY312" s="18" t="s">
        <v>206</v>
      </c>
      <c r="BE312" s="144">
        <f>IF(N312="základní",J312,0)</f>
        <v>0</v>
      </c>
      <c r="BF312" s="144">
        <f>IF(N312="snížená",J312,0)</f>
        <v>0</v>
      </c>
      <c r="BG312" s="144">
        <f>IF(N312="zákl. přenesená",J312,0)</f>
        <v>0</v>
      </c>
      <c r="BH312" s="144">
        <f>IF(N312="sníž. přenesená",J312,0)</f>
        <v>0</v>
      </c>
      <c r="BI312" s="144">
        <f>IF(N312="nulová",J312,0)</f>
        <v>0</v>
      </c>
      <c r="BJ312" s="18" t="s">
        <v>82</v>
      </c>
      <c r="BK312" s="144">
        <f>ROUND(I312*H312,2)</f>
        <v>0</v>
      </c>
      <c r="BL312" s="18" t="s">
        <v>153</v>
      </c>
      <c r="BM312" s="143" t="s">
        <v>2989</v>
      </c>
    </row>
    <row r="313" spans="2:47" s="1" customFormat="1" ht="12">
      <c r="B313" s="33"/>
      <c r="D313" s="145" t="s">
        <v>214</v>
      </c>
      <c r="F313" s="146" t="s">
        <v>2990</v>
      </c>
      <c r="I313" s="147"/>
      <c r="L313" s="33"/>
      <c r="M313" s="148"/>
      <c r="T313" s="52"/>
      <c r="AT313" s="18" t="s">
        <v>214</v>
      </c>
      <c r="AU313" s="18" t="s">
        <v>84</v>
      </c>
    </row>
    <row r="314" spans="2:51" s="13" customFormat="1" ht="12">
      <c r="B314" s="156"/>
      <c r="D314" s="150" t="s">
        <v>216</v>
      </c>
      <c r="E314" s="157" t="s">
        <v>19</v>
      </c>
      <c r="F314" s="158" t="s">
        <v>2507</v>
      </c>
      <c r="H314" s="159">
        <v>9.75</v>
      </c>
      <c r="I314" s="160"/>
      <c r="L314" s="156"/>
      <c r="M314" s="161"/>
      <c r="T314" s="162"/>
      <c r="AT314" s="157" t="s">
        <v>216</v>
      </c>
      <c r="AU314" s="157" t="s">
        <v>84</v>
      </c>
      <c r="AV314" s="13" t="s">
        <v>84</v>
      </c>
      <c r="AW314" s="13" t="s">
        <v>37</v>
      </c>
      <c r="AX314" s="13" t="s">
        <v>82</v>
      </c>
      <c r="AY314" s="157" t="s">
        <v>206</v>
      </c>
    </row>
    <row r="315" spans="2:65" s="1" customFormat="1" ht="24.2" customHeight="1">
      <c r="B315" s="33"/>
      <c r="C315" s="132" t="s">
        <v>453</v>
      </c>
      <c r="D315" s="132" t="s">
        <v>208</v>
      </c>
      <c r="E315" s="133" t="s">
        <v>2991</v>
      </c>
      <c r="F315" s="134" t="s">
        <v>2992</v>
      </c>
      <c r="G315" s="135" t="s">
        <v>238</v>
      </c>
      <c r="H315" s="136">
        <v>9.75</v>
      </c>
      <c r="I315" s="137"/>
      <c r="J315" s="138">
        <f>ROUND(I315*H315,2)</f>
        <v>0</v>
      </c>
      <c r="K315" s="134" t="s">
        <v>212</v>
      </c>
      <c r="L315" s="33"/>
      <c r="M315" s="139" t="s">
        <v>19</v>
      </c>
      <c r="N315" s="140" t="s">
        <v>46</v>
      </c>
      <c r="P315" s="141">
        <f>O315*H315</f>
        <v>0</v>
      </c>
      <c r="Q315" s="141">
        <v>0.18152</v>
      </c>
      <c r="R315" s="141">
        <f>Q315*H315</f>
        <v>1.76982</v>
      </c>
      <c r="S315" s="141">
        <v>0</v>
      </c>
      <c r="T315" s="142">
        <f>S315*H315</f>
        <v>0</v>
      </c>
      <c r="AR315" s="143" t="s">
        <v>153</v>
      </c>
      <c r="AT315" s="143" t="s">
        <v>208</v>
      </c>
      <c r="AU315" s="143" t="s">
        <v>84</v>
      </c>
      <c r="AY315" s="18" t="s">
        <v>206</v>
      </c>
      <c r="BE315" s="144">
        <f>IF(N315="základní",J315,0)</f>
        <v>0</v>
      </c>
      <c r="BF315" s="144">
        <f>IF(N315="snížená",J315,0)</f>
        <v>0</v>
      </c>
      <c r="BG315" s="144">
        <f>IF(N315="zákl. přenesená",J315,0)</f>
        <v>0</v>
      </c>
      <c r="BH315" s="144">
        <f>IF(N315="sníž. přenesená",J315,0)</f>
        <v>0</v>
      </c>
      <c r="BI315" s="144">
        <f>IF(N315="nulová",J315,0)</f>
        <v>0</v>
      </c>
      <c r="BJ315" s="18" t="s">
        <v>82</v>
      </c>
      <c r="BK315" s="144">
        <f>ROUND(I315*H315,2)</f>
        <v>0</v>
      </c>
      <c r="BL315" s="18" t="s">
        <v>153</v>
      </c>
      <c r="BM315" s="143" t="s">
        <v>2993</v>
      </c>
    </row>
    <row r="316" spans="2:47" s="1" customFormat="1" ht="12">
      <c r="B316" s="33"/>
      <c r="D316" s="145" t="s">
        <v>214</v>
      </c>
      <c r="F316" s="146" t="s">
        <v>2994</v>
      </c>
      <c r="I316" s="147"/>
      <c r="L316" s="33"/>
      <c r="M316" s="148"/>
      <c r="T316" s="52"/>
      <c r="AT316" s="18" t="s">
        <v>214</v>
      </c>
      <c r="AU316" s="18" t="s">
        <v>84</v>
      </c>
    </row>
    <row r="317" spans="2:51" s="13" customFormat="1" ht="12">
      <c r="B317" s="156"/>
      <c r="D317" s="150" t="s">
        <v>216</v>
      </c>
      <c r="E317" s="157" t="s">
        <v>19</v>
      </c>
      <c r="F317" s="158" t="s">
        <v>2507</v>
      </c>
      <c r="H317" s="159">
        <v>9.75</v>
      </c>
      <c r="I317" s="160"/>
      <c r="L317" s="156"/>
      <c r="M317" s="161"/>
      <c r="T317" s="162"/>
      <c r="AT317" s="157" t="s">
        <v>216</v>
      </c>
      <c r="AU317" s="157" t="s">
        <v>84</v>
      </c>
      <c r="AV317" s="13" t="s">
        <v>84</v>
      </c>
      <c r="AW317" s="13" t="s">
        <v>37</v>
      </c>
      <c r="AX317" s="13" t="s">
        <v>82</v>
      </c>
      <c r="AY317" s="157" t="s">
        <v>206</v>
      </c>
    </row>
    <row r="318" spans="2:63" s="11" customFormat="1" ht="22.9" customHeight="1">
      <c r="B318" s="120"/>
      <c r="D318" s="121" t="s">
        <v>74</v>
      </c>
      <c r="E318" s="130" t="s">
        <v>257</v>
      </c>
      <c r="F318" s="130" t="s">
        <v>754</v>
      </c>
      <c r="I318" s="123"/>
      <c r="J318" s="131">
        <f>BK318</f>
        <v>0</v>
      </c>
      <c r="L318" s="120"/>
      <c r="M318" s="125"/>
      <c r="P318" s="126">
        <f>SUM(P319:P445)</f>
        <v>0</v>
      </c>
      <c r="R318" s="126">
        <f>SUM(R319:R445)</f>
        <v>47.361389929949894</v>
      </c>
      <c r="T318" s="127">
        <f>SUM(T319:T445)</f>
        <v>0</v>
      </c>
      <c r="AR318" s="121" t="s">
        <v>82</v>
      </c>
      <c r="AT318" s="128" t="s">
        <v>74</v>
      </c>
      <c r="AU318" s="128" t="s">
        <v>82</v>
      </c>
      <c r="AY318" s="121" t="s">
        <v>206</v>
      </c>
      <c r="BK318" s="129">
        <f>SUM(BK319:BK445)</f>
        <v>0</v>
      </c>
    </row>
    <row r="319" spans="2:65" s="1" customFormat="1" ht="37.9" customHeight="1">
      <c r="B319" s="33"/>
      <c r="C319" s="132" t="s">
        <v>458</v>
      </c>
      <c r="D319" s="132" t="s">
        <v>208</v>
      </c>
      <c r="E319" s="133" t="s">
        <v>755</v>
      </c>
      <c r="F319" s="134" t="s">
        <v>756</v>
      </c>
      <c r="G319" s="135" t="s">
        <v>238</v>
      </c>
      <c r="H319" s="136">
        <v>418.154</v>
      </c>
      <c r="I319" s="137"/>
      <c r="J319" s="138">
        <f>ROUND(I319*H319,2)</f>
        <v>0</v>
      </c>
      <c r="K319" s="134" t="s">
        <v>212</v>
      </c>
      <c r="L319" s="33"/>
      <c r="M319" s="139" t="s">
        <v>19</v>
      </c>
      <c r="N319" s="140" t="s">
        <v>46</v>
      </c>
      <c r="P319" s="141">
        <f>O319*H319</f>
        <v>0</v>
      </c>
      <c r="Q319" s="141">
        <v>0.004384</v>
      </c>
      <c r="R319" s="141">
        <f>Q319*H319</f>
        <v>1.8331871359999998</v>
      </c>
      <c r="S319" s="141">
        <v>0</v>
      </c>
      <c r="T319" s="142">
        <f>S319*H319</f>
        <v>0</v>
      </c>
      <c r="AR319" s="143" t="s">
        <v>153</v>
      </c>
      <c r="AT319" s="143" t="s">
        <v>208</v>
      </c>
      <c r="AU319" s="143" t="s">
        <v>84</v>
      </c>
      <c r="AY319" s="18" t="s">
        <v>206</v>
      </c>
      <c r="BE319" s="144">
        <f>IF(N319="základní",J319,0)</f>
        <v>0</v>
      </c>
      <c r="BF319" s="144">
        <f>IF(N319="snížená",J319,0)</f>
        <v>0</v>
      </c>
      <c r="BG319" s="144">
        <f>IF(N319="zákl. přenesená",J319,0)</f>
        <v>0</v>
      </c>
      <c r="BH319" s="144">
        <f>IF(N319="sníž. přenesená",J319,0)</f>
        <v>0</v>
      </c>
      <c r="BI319" s="144">
        <f>IF(N319="nulová",J319,0)</f>
        <v>0</v>
      </c>
      <c r="BJ319" s="18" t="s">
        <v>82</v>
      </c>
      <c r="BK319" s="144">
        <f>ROUND(I319*H319,2)</f>
        <v>0</v>
      </c>
      <c r="BL319" s="18" t="s">
        <v>153</v>
      </c>
      <c r="BM319" s="143" t="s">
        <v>757</v>
      </c>
    </row>
    <row r="320" spans="2:47" s="1" customFormat="1" ht="12">
      <c r="B320" s="33"/>
      <c r="D320" s="145" t="s">
        <v>214</v>
      </c>
      <c r="F320" s="146" t="s">
        <v>758</v>
      </c>
      <c r="I320" s="147"/>
      <c r="L320" s="33"/>
      <c r="M320" s="148"/>
      <c r="T320" s="52"/>
      <c r="AT320" s="18" t="s">
        <v>214</v>
      </c>
      <c r="AU320" s="18" t="s">
        <v>84</v>
      </c>
    </row>
    <row r="321" spans="2:51" s="13" customFormat="1" ht="12">
      <c r="B321" s="156"/>
      <c r="D321" s="150" t="s">
        <v>216</v>
      </c>
      <c r="E321" s="157" t="s">
        <v>19</v>
      </c>
      <c r="F321" s="158" t="s">
        <v>2995</v>
      </c>
      <c r="H321" s="159">
        <v>418.154</v>
      </c>
      <c r="I321" s="160"/>
      <c r="L321" s="156"/>
      <c r="M321" s="161"/>
      <c r="T321" s="162"/>
      <c r="AT321" s="157" t="s">
        <v>216</v>
      </c>
      <c r="AU321" s="157" t="s">
        <v>84</v>
      </c>
      <c r="AV321" s="13" t="s">
        <v>84</v>
      </c>
      <c r="AW321" s="13" t="s">
        <v>37</v>
      </c>
      <c r="AX321" s="13" t="s">
        <v>82</v>
      </c>
      <c r="AY321" s="157" t="s">
        <v>206</v>
      </c>
    </row>
    <row r="322" spans="2:65" s="1" customFormat="1" ht="24.2" customHeight="1">
      <c r="B322" s="33"/>
      <c r="C322" s="132" t="s">
        <v>463</v>
      </c>
      <c r="D322" s="132" t="s">
        <v>208</v>
      </c>
      <c r="E322" s="133" t="s">
        <v>760</v>
      </c>
      <c r="F322" s="134" t="s">
        <v>761</v>
      </c>
      <c r="G322" s="135" t="s">
        <v>238</v>
      </c>
      <c r="H322" s="136">
        <v>7.272</v>
      </c>
      <c r="I322" s="137"/>
      <c r="J322" s="138">
        <f>ROUND(I322*H322,2)</f>
        <v>0</v>
      </c>
      <c r="K322" s="134" t="s">
        <v>212</v>
      </c>
      <c r="L322" s="33"/>
      <c r="M322" s="139" t="s">
        <v>19</v>
      </c>
      <c r="N322" s="140" t="s">
        <v>46</v>
      </c>
      <c r="P322" s="141">
        <f>O322*H322</f>
        <v>0</v>
      </c>
      <c r="Q322" s="141">
        <v>0.004</v>
      </c>
      <c r="R322" s="141">
        <f>Q322*H322</f>
        <v>0.029088000000000003</v>
      </c>
      <c r="S322" s="141">
        <v>0</v>
      </c>
      <c r="T322" s="142">
        <f>S322*H322</f>
        <v>0</v>
      </c>
      <c r="AR322" s="143" t="s">
        <v>153</v>
      </c>
      <c r="AT322" s="143" t="s">
        <v>208</v>
      </c>
      <c r="AU322" s="143" t="s">
        <v>84</v>
      </c>
      <c r="AY322" s="18" t="s">
        <v>206</v>
      </c>
      <c r="BE322" s="144">
        <f>IF(N322="základní",J322,0)</f>
        <v>0</v>
      </c>
      <c r="BF322" s="144">
        <f>IF(N322="snížená",J322,0)</f>
        <v>0</v>
      </c>
      <c r="BG322" s="144">
        <f>IF(N322="zákl. přenesená",J322,0)</f>
        <v>0</v>
      </c>
      <c r="BH322" s="144">
        <f>IF(N322="sníž. přenesená",J322,0)</f>
        <v>0</v>
      </c>
      <c r="BI322" s="144">
        <f>IF(N322="nulová",J322,0)</f>
        <v>0</v>
      </c>
      <c r="BJ322" s="18" t="s">
        <v>82</v>
      </c>
      <c r="BK322" s="144">
        <f>ROUND(I322*H322,2)</f>
        <v>0</v>
      </c>
      <c r="BL322" s="18" t="s">
        <v>153</v>
      </c>
      <c r="BM322" s="143" t="s">
        <v>762</v>
      </c>
    </row>
    <row r="323" spans="2:47" s="1" customFormat="1" ht="12">
      <c r="B323" s="33"/>
      <c r="D323" s="145" t="s">
        <v>214</v>
      </c>
      <c r="F323" s="146" t="s">
        <v>763</v>
      </c>
      <c r="I323" s="147"/>
      <c r="L323" s="33"/>
      <c r="M323" s="148"/>
      <c r="T323" s="52"/>
      <c r="AT323" s="18" t="s">
        <v>214</v>
      </c>
      <c r="AU323" s="18" t="s">
        <v>84</v>
      </c>
    </row>
    <row r="324" spans="2:51" s="13" customFormat="1" ht="12">
      <c r="B324" s="156"/>
      <c r="D324" s="150" t="s">
        <v>216</v>
      </c>
      <c r="E324" s="157" t="s">
        <v>19</v>
      </c>
      <c r="F324" s="158" t="s">
        <v>2996</v>
      </c>
      <c r="H324" s="159">
        <v>7.272</v>
      </c>
      <c r="I324" s="160"/>
      <c r="L324" s="156"/>
      <c r="M324" s="161"/>
      <c r="T324" s="162"/>
      <c r="AT324" s="157" t="s">
        <v>216</v>
      </c>
      <c r="AU324" s="157" t="s">
        <v>84</v>
      </c>
      <c r="AV324" s="13" t="s">
        <v>84</v>
      </c>
      <c r="AW324" s="13" t="s">
        <v>37</v>
      </c>
      <c r="AX324" s="13" t="s">
        <v>82</v>
      </c>
      <c r="AY324" s="157" t="s">
        <v>206</v>
      </c>
    </row>
    <row r="325" spans="2:65" s="1" customFormat="1" ht="24.2" customHeight="1">
      <c r="B325" s="33"/>
      <c r="C325" s="132" t="s">
        <v>468</v>
      </c>
      <c r="D325" s="132" t="s">
        <v>208</v>
      </c>
      <c r="E325" s="133" t="s">
        <v>2997</v>
      </c>
      <c r="F325" s="134" t="s">
        <v>2998</v>
      </c>
      <c r="G325" s="135" t="s">
        <v>238</v>
      </c>
      <c r="H325" s="136">
        <v>8.34</v>
      </c>
      <c r="I325" s="137"/>
      <c r="J325" s="138">
        <f>ROUND(I325*H325,2)</f>
        <v>0</v>
      </c>
      <c r="K325" s="134" t="s">
        <v>212</v>
      </c>
      <c r="L325" s="33"/>
      <c r="M325" s="139" t="s">
        <v>19</v>
      </c>
      <c r="N325" s="140" t="s">
        <v>46</v>
      </c>
      <c r="P325" s="141">
        <f>O325*H325</f>
        <v>0</v>
      </c>
      <c r="Q325" s="141">
        <v>0.00022</v>
      </c>
      <c r="R325" s="141">
        <f>Q325*H325</f>
        <v>0.0018348</v>
      </c>
      <c r="S325" s="141">
        <v>0</v>
      </c>
      <c r="T325" s="142">
        <f>S325*H325</f>
        <v>0</v>
      </c>
      <c r="AR325" s="143" t="s">
        <v>153</v>
      </c>
      <c r="AT325" s="143" t="s">
        <v>208</v>
      </c>
      <c r="AU325" s="143" t="s">
        <v>84</v>
      </c>
      <c r="AY325" s="18" t="s">
        <v>206</v>
      </c>
      <c r="BE325" s="144">
        <f>IF(N325="základní",J325,0)</f>
        <v>0</v>
      </c>
      <c r="BF325" s="144">
        <f>IF(N325="snížená",J325,0)</f>
        <v>0</v>
      </c>
      <c r="BG325" s="144">
        <f>IF(N325="zákl. přenesená",J325,0)</f>
        <v>0</v>
      </c>
      <c r="BH325" s="144">
        <f>IF(N325="sníž. přenesená",J325,0)</f>
        <v>0</v>
      </c>
      <c r="BI325" s="144">
        <f>IF(N325="nulová",J325,0)</f>
        <v>0</v>
      </c>
      <c r="BJ325" s="18" t="s">
        <v>82</v>
      </c>
      <c r="BK325" s="144">
        <f>ROUND(I325*H325,2)</f>
        <v>0</v>
      </c>
      <c r="BL325" s="18" t="s">
        <v>153</v>
      </c>
      <c r="BM325" s="143" t="s">
        <v>2999</v>
      </c>
    </row>
    <row r="326" spans="2:47" s="1" customFormat="1" ht="12">
      <c r="B326" s="33"/>
      <c r="D326" s="145" t="s">
        <v>214</v>
      </c>
      <c r="F326" s="146" t="s">
        <v>3000</v>
      </c>
      <c r="I326" s="147"/>
      <c r="L326" s="33"/>
      <c r="M326" s="148"/>
      <c r="T326" s="52"/>
      <c r="AT326" s="18" t="s">
        <v>214</v>
      </c>
      <c r="AU326" s="18" t="s">
        <v>84</v>
      </c>
    </row>
    <row r="327" spans="2:51" s="12" customFormat="1" ht="12">
      <c r="B327" s="149"/>
      <c r="D327" s="150" t="s">
        <v>216</v>
      </c>
      <c r="E327" s="151" t="s">
        <v>19</v>
      </c>
      <c r="F327" s="152" t="s">
        <v>719</v>
      </c>
      <c r="H327" s="151" t="s">
        <v>19</v>
      </c>
      <c r="I327" s="153"/>
      <c r="L327" s="149"/>
      <c r="M327" s="154"/>
      <c r="T327" s="155"/>
      <c r="AT327" s="151" t="s">
        <v>216</v>
      </c>
      <c r="AU327" s="151" t="s">
        <v>84</v>
      </c>
      <c r="AV327" s="12" t="s">
        <v>82</v>
      </c>
      <c r="AW327" s="12" t="s">
        <v>37</v>
      </c>
      <c r="AX327" s="12" t="s">
        <v>75</v>
      </c>
      <c r="AY327" s="151" t="s">
        <v>206</v>
      </c>
    </row>
    <row r="328" spans="2:51" s="13" customFormat="1" ht="12">
      <c r="B328" s="156"/>
      <c r="D328" s="150" t="s">
        <v>216</v>
      </c>
      <c r="E328" s="157" t="s">
        <v>19</v>
      </c>
      <c r="F328" s="158" t="s">
        <v>3001</v>
      </c>
      <c r="H328" s="159">
        <v>8.34</v>
      </c>
      <c r="I328" s="160"/>
      <c r="L328" s="156"/>
      <c r="M328" s="161"/>
      <c r="T328" s="162"/>
      <c r="AT328" s="157" t="s">
        <v>216</v>
      </c>
      <c r="AU328" s="157" t="s">
        <v>84</v>
      </c>
      <c r="AV328" s="13" t="s">
        <v>84</v>
      </c>
      <c r="AW328" s="13" t="s">
        <v>37</v>
      </c>
      <c r="AX328" s="13" t="s">
        <v>82</v>
      </c>
      <c r="AY328" s="157" t="s">
        <v>206</v>
      </c>
    </row>
    <row r="329" spans="2:65" s="1" customFormat="1" ht="37.9" customHeight="1">
      <c r="B329" s="33"/>
      <c r="C329" s="132" t="s">
        <v>475</v>
      </c>
      <c r="D329" s="132" t="s">
        <v>208</v>
      </c>
      <c r="E329" s="133" t="s">
        <v>3002</v>
      </c>
      <c r="F329" s="134" t="s">
        <v>3003</v>
      </c>
      <c r="G329" s="135" t="s">
        <v>238</v>
      </c>
      <c r="H329" s="136">
        <v>8.34</v>
      </c>
      <c r="I329" s="137"/>
      <c r="J329" s="138">
        <f>ROUND(I329*H329,2)</f>
        <v>0</v>
      </c>
      <c r="K329" s="134" t="s">
        <v>212</v>
      </c>
      <c r="L329" s="33"/>
      <c r="M329" s="139" t="s">
        <v>19</v>
      </c>
      <c r="N329" s="140" t="s">
        <v>46</v>
      </c>
      <c r="P329" s="141">
        <f>O329*H329</f>
        <v>0</v>
      </c>
      <c r="Q329" s="141">
        <v>0.0018</v>
      </c>
      <c r="R329" s="141">
        <f>Q329*H329</f>
        <v>0.015012</v>
      </c>
      <c r="S329" s="141">
        <v>0</v>
      </c>
      <c r="T329" s="142">
        <f>S329*H329</f>
        <v>0</v>
      </c>
      <c r="AR329" s="143" t="s">
        <v>153</v>
      </c>
      <c r="AT329" s="143" t="s">
        <v>208</v>
      </c>
      <c r="AU329" s="143" t="s">
        <v>84</v>
      </c>
      <c r="AY329" s="18" t="s">
        <v>206</v>
      </c>
      <c r="BE329" s="144">
        <f>IF(N329="základní",J329,0)</f>
        <v>0</v>
      </c>
      <c r="BF329" s="144">
        <f>IF(N329="snížená",J329,0)</f>
        <v>0</v>
      </c>
      <c r="BG329" s="144">
        <f>IF(N329="zákl. přenesená",J329,0)</f>
        <v>0</v>
      </c>
      <c r="BH329" s="144">
        <f>IF(N329="sníž. přenesená",J329,0)</f>
        <v>0</v>
      </c>
      <c r="BI329" s="144">
        <f>IF(N329="nulová",J329,0)</f>
        <v>0</v>
      </c>
      <c r="BJ329" s="18" t="s">
        <v>82</v>
      </c>
      <c r="BK329" s="144">
        <f>ROUND(I329*H329,2)</f>
        <v>0</v>
      </c>
      <c r="BL329" s="18" t="s">
        <v>153</v>
      </c>
      <c r="BM329" s="143" t="s">
        <v>3004</v>
      </c>
    </row>
    <row r="330" spans="2:47" s="1" customFormat="1" ht="12">
      <c r="B330" s="33"/>
      <c r="D330" s="145" t="s">
        <v>214</v>
      </c>
      <c r="F330" s="146" t="s">
        <v>3005</v>
      </c>
      <c r="I330" s="147"/>
      <c r="L330" s="33"/>
      <c r="M330" s="148"/>
      <c r="T330" s="52"/>
      <c r="AT330" s="18" t="s">
        <v>214</v>
      </c>
      <c r="AU330" s="18" t="s">
        <v>84</v>
      </c>
    </row>
    <row r="331" spans="2:51" s="12" customFormat="1" ht="12">
      <c r="B331" s="149"/>
      <c r="D331" s="150" t="s">
        <v>216</v>
      </c>
      <c r="E331" s="151" t="s">
        <v>19</v>
      </c>
      <c r="F331" s="152" t="s">
        <v>719</v>
      </c>
      <c r="H331" s="151" t="s">
        <v>19</v>
      </c>
      <c r="I331" s="153"/>
      <c r="L331" s="149"/>
      <c r="M331" s="154"/>
      <c r="T331" s="155"/>
      <c r="AT331" s="151" t="s">
        <v>216</v>
      </c>
      <c r="AU331" s="151" t="s">
        <v>84</v>
      </c>
      <c r="AV331" s="12" t="s">
        <v>82</v>
      </c>
      <c r="AW331" s="12" t="s">
        <v>37</v>
      </c>
      <c r="AX331" s="12" t="s">
        <v>75</v>
      </c>
      <c r="AY331" s="151" t="s">
        <v>206</v>
      </c>
    </row>
    <row r="332" spans="2:51" s="13" customFormat="1" ht="12">
      <c r="B332" s="156"/>
      <c r="D332" s="150" t="s">
        <v>216</v>
      </c>
      <c r="E332" s="157" t="s">
        <v>19</v>
      </c>
      <c r="F332" s="158" t="s">
        <v>3001</v>
      </c>
      <c r="H332" s="159">
        <v>8.34</v>
      </c>
      <c r="I332" s="160"/>
      <c r="L332" s="156"/>
      <c r="M332" s="161"/>
      <c r="T332" s="162"/>
      <c r="AT332" s="157" t="s">
        <v>216</v>
      </c>
      <c r="AU332" s="157" t="s">
        <v>84</v>
      </c>
      <c r="AV332" s="13" t="s">
        <v>84</v>
      </c>
      <c r="AW332" s="13" t="s">
        <v>37</v>
      </c>
      <c r="AX332" s="13" t="s">
        <v>82</v>
      </c>
      <c r="AY332" s="157" t="s">
        <v>206</v>
      </c>
    </row>
    <row r="333" spans="2:65" s="1" customFormat="1" ht="66.75" customHeight="1">
      <c r="B333" s="33"/>
      <c r="C333" s="132" t="s">
        <v>486</v>
      </c>
      <c r="D333" s="132" t="s">
        <v>208</v>
      </c>
      <c r="E333" s="133" t="s">
        <v>3006</v>
      </c>
      <c r="F333" s="134" t="s">
        <v>3007</v>
      </c>
      <c r="G333" s="135" t="s">
        <v>238</v>
      </c>
      <c r="H333" s="136">
        <v>17.025</v>
      </c>
      <c r="I333" s="137"/>
      <c r="J333" s="138">
        <f>ROUND(I333*H333,2)</f>
        <v>0</v>
      </c>
      <c r="K333" s="134" t="s">
        <v>212</v>
      </c>
      <c r="L333" s="33"/>
      <c r="M333" s="139" t="s">
        <v>19</v>
      </c>
      <c r="N333" s="140" t="s">
        <v>46</v>
      </c>
      <c r="P333" s="141">
        <f>O333*H333</f>
        <v>0</v>
      </c>
      <c r="Q333" s="141">
        <v>0.00859616</v>
      </c>
      <c r="R333" s="141">
        <f>Q333*H333</f>
        <v>0.14634962399999998</v>
      </c>
      <c r="S333" s="141">
        <v>0</v>
      </c>
      <c r="T333" s="142">
        <f>S333*H333</f>
        <v>0</v>
      </c>
      <c r="AR333" s="143" t="s">
        <v>153</v>
      </c>
      <c r="AT333" s="143" t="s">
        <v>208</v>
      </c>
      <c r="AU333" s="143" t="s">
        <v>84</v>
      </c>
      <c r="AY333" s="18" t="s">
        <v>206</v>
      </c>
      <c r="BE333" s="144">
        <f>IF(N333="základní",J333,0)</f>
        <v>0</v>
      </c>
      <c r="BF333" s="144">
        <f>IF(N333="snížená",J333,0)</f>
        <v>0</v>
      </c>
      <c r="BG333" s="144">
        <f>IF(N333="zákl. přenesená",J333,0)</f>
        <v>0</v>
      </c>
      <c r="BH333" s="144">
        <f>IF(N333="sníž. přenesená",J333,0)</f>
        <v>0</v>
      </c>
      <c r="BI333" s="144">
        <f>IF(N333="nulová",J333,0)</f>
        <v>0</v>
      </c>
      <c r="BJ333" s="18" t="s">
        <v>82</v>
      </c>
      <c r="BK333" s="144">
        <f>ROUND(I333*H333,2)</f>
        <v>0</v>
      </c>
      <c r="BL333" s="18" t="s">
        <v>153</v>
      </c>
      <c r="BM333" s="143" t="s">
        <v>3008</v>
      </c>
    </row>
    <row r="334" spans="2:47" s="1" customFormat="1" ht="12">
      <c r="B334" s="33"/>
      <c r="D334" s="145" t="s">
        <v>214</v>
      </c>
      <c r="F334" s="146" t="s">
        <v>3009</v>
      </c>
      <c r="I334" s="147"/>
      <c r="L334" s="33"/>
      <c r="M334" s="148"/>
      <c r="T334" s="52"/>
      <c r="AT334" s="18" t="s">
        <v>214</v>
      </c>
      <c r="AU334" s="18" t="s">
        <v>84</v>
      </c>
    </row>
    <row r="335" spans="2:51" s="12" customFormat="1" ht="12">
      <c r="B335" s="149"/>
      <c r="D335" s="150" t="s">
        <v>216</v>
      </c>
      <c r="E335" s="151" t="s">
        <v>19</v>
      </c>
      <c r="F335" s="152" t="s">
        <v>2446</v>
      </c>
      <c r="H335" s="151" t="s">
        <v>19</v>
      </c>
      <c r="I335" s="153"/>
      <c r="L335" s="149"/>
      <c r="M335" s="154"/>
      <c r="T335" s="155"/>
      <c r="AT335" s="151" t="s">
        <v>216</v>
      </c>
      <c r="AU335" s="151" t="s">
        <v>84</v>
      </c>
      <c r="AV335" s="12" t="s">
        <v>82</v>
      </c>
      <c r="AW335" s="12" t="s">
        <v>37</v>
      </c>
      <c r="AX335" s="12" t="s">
        <v>75</v>
      </c>
      <c r="AY335" s="151" t="s">
        <v>206</v>
      </c>
    </row>
    <row r="336" spans="2:51" s="13" customFormat="1" ht="12">
      <c r="B336" s="156"/>
      <c r="D336" s="150" t="s">
        <v>216</v>
      </c>
      <c r="E336" s="157" t="s">
        <v>19</v>
      </c>
      <c r="F336" s="158" t="s">
        <v>3010</v>
      </c>
      <c r="H336" s="159">
        <v>17.025</v>
      </c>
      <c r="I336" s="160"/>
      <c r="L336" s="156"/>
      <c r="M336" s="161"/>
      <c r="T336" s="162"/>
      <c r="AT336" s="157" t="s">
        <v>216</v>
      </c>
      <c r="AU336" s="157" t="s">
        <v>84</v>
      </c>
      <c r="AV336" s="13" t="s">
        <v>84</v>
      </c>
      <c r="AW336" s="13" t="s">
        <v>37</v>
      </c>
      <c r="AX336" s="13" t="s">
        <v>82</v>
      </c>
      <c r="AY336" s="157" t="s">
        <v>206</v>
      </c>
    </row>
    <row r="337" spans="2:65" s="1" customFormat="1" ht="24.2" customHeight="1">
      <c r="B337" s="33"/>
      <c r="C337" s="175" t="s">
        <v>494</v>
      </c>
      <c r="D337" s="175" t="s">
        <v>820</v>
      </c>
      <c r="E337" s="176" t="s">
        <v>3011</v>
      </c>
      <c r="F337" s="177" t="s">
        <v>3012</v>
      </c>
      <c r="G337" s="178" t="s">
        <v>238</v>
      </c>
      <c r="H337" s="179">
        <v>18.728</v>
      </c>
      <c r="I337" s="180"/>
      <c r="J337" s="181">
        <f>ROUND(I337*H337,2)</f>
        <v>0</v>
      </c>
      <c r="K337" s="177" t="s">
        <v>212</v>
      </c>
      <c r="L337" s="182"/>
      <c r="M337" s="183" t="s">
        <v>19</v>
      </c>
      <c r="N337" s="184" t="s">
        <v>46</v>
      </c>
      <c r="P337" s="141">
        <f>O337*H337</f>
        <v>0</v>
      </c>
      <c r="Q337" s="141">
        <v>0.0048</v>
      </c>
      <c r="R337" s="141">
        <f>Q337*H337</f>
        <v>0.0898944</v>
      </c>
      <c r="S337" s="141">
        <v>0</v>
      </c>
      <c r="T337" s="142">
        <f>S337*H337</f>
        <v>0</v>
      </c>
      <c r="AR337" s="143" t="s">
        <v>271</v>
      </c>
      <c r="AT337" s="143" t="s">
        <v>820</v>
      </c>
      <c r="AU337" s="143" t="s">
        <v>84</v>
      </c>
      <c r="AY337" s="18" t="s">
        <v>206</v>
      </c>
      <c r="BE337" s="144">
        <f>IF(N337="základní",J337,0)</f>
        <v>0</v>
      </c>
      <c r="BF337" s="144">
        <f>IF(N337="snížená",J337,0)</f>
        <v>0</v>
      </c>
      <c r="BG337" s="144">
        <f>IF(N337="zákl. přenesená",J337,0)</f>
        <v>0</v>
      </c>
      <c r="BH337" s="144">
        <f>IF(N337="sníž. přenesená",J337,0)</f>
        <v>0</v>
      </c>
      <c r="BI337" s="144">
        <f>IF(N337="nulová",J337,0)</f>
        <v>0</v>
      </c>
      <c r="BJ337" s="18" t="s">
        <v>82</v>
      </c>
      <c r="BK337" s="144">
        <f>ROUND(I337*H337,2)</f>
        <v>0</v>
      </c>
      <c r="BL337" s="18" t="s">
        <v>153</v>
      </c>
      <c r="BM337" s="143" t="s">
        <v>3013</v>
      </c>
    </row>
    <row r="338" spans="2:51" s="12" customFormat="1" ht="12">
      <c r="B338" s="149"/>
      <c r="D338" s="150" t="s">
        <v>216</v>
      </c>
      <c r="E338" s="151" t="s">
        <v>19</v>
      </c>
      <c r="F338" s="152" t="s">
        <v>2446</v>
      </c>
      <c r="H338" s="151" t="s">
        <v>19</v>
      </c>
      <c r="I338" s="153"/>
      <c r="L338" s="149"/>
      <c r="M338" s="154"/>
      <c r="T338" s="155"/>
      <c r="AT338" s="151" t="s">
        <v>216</v>
      </c>
      <c r="AU338" s="151" t="s">
        <v>84</v>
      </c>
      <c r="AV338" s="12" t="s">
        <v>82</v>
      </c>
      <c r="AW338" s="12" t="s">
        <v>37</v>
      </c>
      <c r="AX338" s="12" t="s">
        <v>75</v>
      </c>
      <c r="AY338" s="151" t="s">
        <v>206</v>
      </c>
    </row>
    <row r="339" spans="2:51" s="13" customFormat="1" ht="12">
      <c r="B339" s="156"/>
      <c r="D339" s="150" t="s">
        <v>216</v>
      </c>
      <c r="E339" s="157" t="s">
        <v>19</v>
      </c>
      <c r="F339" s="158" t="s">
        <v>3010</v>
      </c>
      <c r="H339" s="159">
        <v>17.025</v>
      </c>
      <c r="I339" s="160"/>
      <c r="L339" s="156"/>
      <c r="M339" s="161"/>
      <c r="T339" s="162"/>
      <c r="AT339" s="157" t="s">
        <v>216</v>
      </c>
      <c r="AU339" s="157" t="s">
        <v>84</v>
      </c>
      <c r="AV339" s="13" t="s">
        <v>84</v>
      </c>
      <c r="AW339" s="13" t="s">
        <v>37</v>
      </c>
      <c r="AX339" s="13" t="s">
        <v>82</v>
      </c>
      <c r="AY339" s="157" t="s">
        <v>206</v>
      </c>
    </row>
    <row r="340" spans="2:51" s="13" customFormat="1" ht="12">
      <c r="B340" s="156"/>
      <c r="D340" s="150" t="s">
        <v>216</v>
      </c>
      <c r="F340" s="158" t="s">
        <v>3014</v>
      </c>
      <c r="H340" s="159">
        <v>18.728</v>
      </c>
      <c r="I340" s="160"/>
      <c r="L340" s="156"/>
      <c r="M340" s="161"/>
      <c r="T340" s="162"/>
      <c r="AT340" s="157" t="s">
        <v>216</v>
      </c>
      <c r="AU340" s="157" t="s">
        <v>84</v>
      </c>
      <c r="AV340" s="13" t="s">
        <v>84</v>
      </c>
      <c r="AW340" s="13" t="s">
        <v>4</v>
      </c>
      <c r="AX340" s="13" t="s">
        <v>82</v>
      </c>
      <c r="AY340" s="157" t="s">
        <v>206</v>
      </c>
    </row>
    <row r="341" spans="2:65" s="1" customFormat="1" ht="44.25" customHeight="1">
      <c r="B341" s="33"/>
      <c r="C341" s="132" t="s">
        <v>506</v>
      </c>
      <c r="D341" s="132" t="s">
        <v>208</v>
      </c>
      <c r="E341" s="133" t="s">
        <v>3015</v>
      </c>
      <c r="F341" s="134" t="s">
        <v>3016</v>
      </c>
      <c r="G341" s="135" t="s">
        <v>229</v>
      </c>
      <c r="H341" s="136">
        <v>14.79</v>
      </c>
      <c r="I341" s="137"/>
      <c r="J341" s="138">
        <f>ROUND(I341*H341,2)</f>
        <v>0</v>
      </c>
      <c r="K341" s="134" t="s">
        <v>212</v>
      </c>
      <c r="L341" s="33"/>
      <c r="M341" s="139" t="s">
        <v>19</v>
      </c>
      <c r="N341" s="140" t="s">
        <v>46</v>
      </c>
      <c r="P341" s="141">
        <f>O341*H341</f>
        <v>0</v>
      </c>
      <c r="Q341" s="141">
        <v>0.001758</v>
      </c>
      <c r="R341" s="141">
        <f>Q341*H341</f>
        <v>0.026000819999999997</v>
      </c>
      <c r="S341" s="141">
        <v>0</v>
      </c>
      <c r="T341" s="142">
        <f>S341*H341</f>
        <v>0</v>
      </c>
      <c r="AR341" s="143" t="s">
        <v>153</v>
      </c>
      <c r="AT341" s="143" t="s">
        <v>208</v>
      </c>
      <c r="AU341" s="143" t="s">
        <v>84</v>
      </c>
      <c r="AY341" s="18" t="s">
        <v>206</v>
      </c>
      <c r="BE341" s="144">
        <f>IF(N341="základní",J341,0)</f>
        <v>0</v>
      </c>
      <c r="BF341" s="144">
        <f>IF(N341="snížená",J341,0)</f>
        <v>0</v>
      </c>
      <c r="BG341" s="144">
        <f>IF(N341="zákl. přenesená",J341,0)</f>
        <v>0</v>
      </c>
      <c r="BH341" s="144">
        <f>IF(N341="sníž. přenesená",J341,0)</f>
        <v>0</v>
      </c>
      <c r="BI341" s="144">
        <f>IF(N341="nulová",J341,0)</f>
        <v>0</v>
      </c>
      <c r="BJ341" s="18" t="s">
        <v>82</v>
      </c>
      <c r="BK341" s="144">
        <f>ROUND(I341*H341,2)</f>
        <v>0</v>
      </c>
      <c r="BL341" s="18" t="s">
        <v>153</v>
      </c>
      <c r="BM341" s="143" t="s">
        <v>3017</v>
      </c>
    </row>
    <row r="342" spans="2:47" s="1" customFormat="1" ht="12">
      <c r="B342" s="33"/>
      <c r="D342" s="145" t="s">
        <v>214</v>
      </c>
      <c r="F342" s="146" t="s">
        <v>3018</v>
      </c>
      <c r="I342" s="147"/>
      <c r="L342" s="33"/>
      <c r="M342" s="148"/>
      <c r="T342" s="52"/>
      <c r="AT342" s="18" t="s">
        <v>214</v>
      </c>
      <c r="AU342" s="18" t="s">
        <v>84</v>
      </c>
    </row>
    <row r="343" spans="2:51" s="12" customFormat="1" ht="12">
      <c r="B343" s="149"/>
      <c r="D343" s="150" t="s">
        <v>216</v>
      </c>
      <c r="E343" s="151" t="s">
        <v>19</v>
      </c>
      <c r="F343" s="152" t="s">
        <v>2446</v>
      </c>
      <c r="H343" s="151" t="s">
        <v>19</v>
      </c>
      <c r="I343" s="153"/>
      <c r="L343" s="149"/>
      <c r="M343" s="154"/>
      <c r="T343" s="155"/>
      <c r="AT343" s="151" t="s">
        <v>216</v>
      </c>
      <c r="AU343" s="151" t="s">
        <v>84</v>
      </c>
      <c r="AV343" s="12" t="s">
        <v>82</v>
      </c>
      <c r="AW343" s="12" t="s">
        <v>37</v>
      </c>
      <c r="AX343" s="12" t="s">
        <v>75</v>
      </c>
      <c r="AY343" s="151" t="s">
        <v>206</v>
      </c>
    </row>
    <row r="344" spans="2:51" s="13" customFormat="1" ht="12">
      <c r="B344" s="156"/>
      <c r="D344" s="150" t="s">
        <v>216</v>
      </c>
      <c r="E344" s="157" t="s">
        <v>19</v>
      </c>
      <c r="F344" s="158" t="s">
        <v>3019</v>
      </c>
      <c r="H344" s="159">
        <v>10</v>
      </c>
      <c r="I344" s="160"/>
      <c r="L344" s="156"/>
      <c r="M344" s="161"/>
      <c r="T344" s="162"/>
      <c r="AT344" s="157" t="s">
        <v>216</v>
      </c>
      <c r="AU344" s="157" t="s">
        <v>84</v>
      </c>
      <c r="AV344" s="13" t="s">
        <v>84</v>
      </c>
      <c r="AW344" s="13" t="s">
        <v>37</v>
      </c>
      <c r="AX344" s="13" t="s">
        <v>75</v>
      </c>
      <c r="AY344" s="157" t="s">
        <v>206</v>
      </c>
    </row>
    <row r="345" spans="2:51" s="13" customFormat="1" ht="12">
      <c r="B345" s="156"/>
      <c r="D345" s="150" t="s">
        <v>216</v>
      </c>
      <c r="E345" s="157" t="s">
        <v>19</v>
      </c>
      <c r="F345" s="158" t="s">
        <v>3020</v>
      </c>
      <c r="H345" s="159">
        <v>4.79</v>
      </c>
      <c r="I345" s="160"/>
      <c r="L345" s="156"/>
      <c r="M345" s="161"/>
      <c r="T345" s="162"/>
      <c r="AT345" s="157" t="s">
        <v>216</v>
      </c>
      <c r="AU345" s="157" t="s">
        <v>84</v>
      </c>
      <c r="AV345" s="13" t="s">
        <v>84</v>
      </c>
      <c r="AW345" s="13" t="s">
        <v>37</v>
      </c>
      <c r="AX345" s="13" t="s">
        <v>75</v>
      </c>
      <c r="AY345" s="157" t="s">
        <v>206</v>
      </c>
    </row>
    <row r="346" spans="2:51" s="14" customFormat="1" ht="12">
      <c r="B346" s="163"/>
      <c r="D346" s="150" t="s">
        <v>216</v>
      </c>
      <c r="E346" s="164" t="s">
        <v>19</v>
      </c>
      <c r="F346" s="165" t="s">
        <v>224</v>
      </c>
      <c r="H346" s="166">
        <v>14.79</v>
      </c>
      <c r="I346" s="167"/>
      <c r="L346" s="163"/>
      <c r="M346" s="168"/>
      <c r="T346" s="169"/>
      <c r="AT346" s="164" t="s">
        <v>216</v>
      </c>
      <c r="AU346" s="164" t="s">
        <v>84</v>
      </c>
      <c r="AV346" s="14" t="s">
        <v>153</v>
      </c>
      <c r="AW346" s="14" t="s">
        <v>37</v>
      </c>
      <c r="AX346" s="14" t="s">
        <v>82</v>
      </c>
      <c r="AY346" s="164" t="s">
        <v>206</v>
      </c>
    </row>
    <row r="347" spans="2:65" s="1" customFormat="1" ht="16.5" customHeight="1">
      <c r="B347" s="33"/>
      <c r="C347" s="175" t="s">
        <v>513</v>
      </c>
      <c r="D347" s="175" t="s">
        <v>820</v>
      </c>
      <c r="E347" s="176" t="s">
        <v>3021</v>
      </c>
      <c r="F347" s="177" t="s">
        <v>3022</v>
      </c>
      <c r="G347" s="178" t="s">
        <v>238</v>
      </c>
      <c r="H347" s="179">
        <v>2.603</v>
      </c>
      <c r="I347" s="180"/>
      <c r="J347" s="181">
        <f>ROUND(I347*H347,2)</f>
        <v>0</v>
      </c>
      <c r="K347" s="177" t="s">
        <v>212</v>
      </c>
      <c r="L347" s="182"/>
      <c r="M347" s="183" t="s">
        <v>19</v>
      </c>
      <c r="N347" s="184" t="s">
        <v>46</v>
      </c>
      <c r="P347" s="141">
        <f>O347*H347</f>
        <v>0</v>
      </c>
      <c r="Q347" s="141">
        <v>0.00042</v>
      </c>
      <c r="R347" s="141">
        <f>Q347*H347</f>
        <v>0.0010932600000000002</v>
      </c>
      <c r="S347" s="141">
        <v>0</v>
      </c>
      <c r="T347" s="142">
        <f>S347*H347</f>
        <v>0</v>
      </c>
      <c r="AR347" s="143" t="s">
        <v>271</v>
      </c>
      <c r="AT347" s="143" t="s">
        <v>820</v>
      </c>
      <c r="AU347" s="143" t="s">
        <v>84</v>
      </c>
      <c r="AY347" s="18" t="s">
        <v>206</v>
      </c>
      <c r="BE347" s="144">
        <f>IF(N347="základní",J347,0)</f>
        <v>0</v>
      </c>
      <c r="BF347" s="144">
        <f>IF(N347="snížená",J347,0)</f>
        <v>0</v>
      </c>
      <c r="BG347" s="144">
        <f>IF(N347="zákl. přenesená",J347,0)</f>
        <v>0</v>
      </c>
      <c r="BH347" s="144">
        <f>IF(N347="sníž. přenesená",J347,0)</f>
        <v>0</v>
      </c>
      <c r="BI347" s="144">
        <f>IF(N347="nulová",J347,0)</f>
        <v>0</v>
      </c>
      <c r="BJ347" s="18" t="s">
        <v>82</v>
      </c>
      <c r="BK347" s="144">
        <f>ROUND(I347*H347,2)</f>
        <v>0</v>
      </c>
      <c r="BL347" s="18" t="s">
        <v>153</v>
      </c>
      <c r="BM347" s="143" t="s">
        <v>3023</v>
      </c>
    </row>
    <row r="348" spans="2:51" s="12" customFormat="1" ht="12">
      <c r="B348" s="149"/>
      <c r="D348" s="150" t="s">
        <v>216</v>
      </c>
      <c r="E348" s="151" t="s">
        <v>19</v>
      </c>
      <c r="F348" s="152" t="s">
        <v>2446</v>
      </c>
      <c r="H348" s="151" t="s">
        <v>19</v>
      </c>
      <c r="I348" s="153"/>
      <c r="L348" s="149"/>
      <c r="M348" s="154"/>
      <c r="T348" s="155"/>
      <c r="AT348" s="151" t="s">
        <v>216</v>
      </c>
      <c r="AU348" s="151" t="s">
        <v>84</v>
      </c>
      <c r="AV348" s="12" t="s">
        <v>82</v>
      </c>
      <c r="AW348" s="12" t="s">
        <v>37</v>
      </c>
      <c r="AX348" s="12" t="s">
        <v>75</v>
      </c>
      <c r="AY348" s="151" t="s">
        <v>206</v>
      </c>
    </row>
    <row r="349" spans="2:51" s="13" customFormat="1" ht="12">
      <c r="B349" s="156"/>
      <c r="D349" s="150" t="s">
        <v>216</v>
      </c>
      <c r="E349" s="157" t="s">
        <v>19</v>
      </c>
      <c r="F349" s="158" t="s">
        <v>3024</v>
      </c>
      <c r="H349" s="159">
        <v>1.6</v>
      </c>
      <c r="I349" s="160"/>
      <c r="L349" s="156"/>
      <c r="M349" s="161"/>
      <c r="T349" s="162"/>
      <c r="AT349" s="157" t="s">
        <v>216</v>
      </c>
      <c r="AU349" s="157" t="s">
        <v>84</v>
      </c>
      <c r="AV349" s="13" t="s">
        <v>84</v>
      </c>
      <c r="AW349" s="13" t="s">
        <v>37</v>
      </c>
      <c r="AX349" s="13" t="s">
        <v>75</v>
      </c>
      <c r="AY349" s="157" t="s">
        <v>206</v>
      </c>
    </row>
    <row r="350" spans="2:51" s="13" customFormat="1" ht="12">
      <c r="B350" s="156"/>
      <c r="D350" s="150" t="s">
        <v>216</v>
      </c>
      <c r="E350" s="157" t="s">
        <v>19</v>
      </c>
      <c r="F350" s="158" t="s">
        <v>3025</v>
      </c>
      <c r="H350" s="159">
        <v>0.766</v>
      </c>
      <c r="I350" s="160"/>
      <c r="L350" s="156"/>
      <c r="M350" s="161"/>
      <c r="T350" s="162"/>
      <c r="AT350" s="157" t="s">
        <v>216</v>
      </c>
      <c r="AU350" s="157" t="s">
        <v>84</v>
      </c>
      <c r="AV350" s="13" t="s">
        <v>84</v>
      </c>
      <c r="AW350" s="13" t="s">
        <v>37</v>
      </c>
      <c r="AX350" s="13" t="s">
        <v>75</v>
      </c>
      <c r="AY350" s="157" t="s">
        <v>206</v>
      </c>
    </row>
    <row r="351" spans="2:51" s="14" customFormat="1" ht="12">
      <c r="B351" s="163"/>
      <c r="D351" s="150" t="s">
        <v>216</v>
      </c>
      <c r="E351" s="164" t="s">
        <v>19</v>
      </c>
      <c r="F351" s="165" t="s">
        <v>224</v>
      </c>
      <c r="H351" s="166">
        <v>2.366</v>
      </c>
      <c r="I351" s="167"/>
      <c r="L351" s="163"/>
      <c r="M351" s="168"/>
      <c r="T351" s="169"/>
      <c r="AT351" s="164" t="s">
        <v>216</v>
      </c>
      <c r="AU351" s="164" t="s">
        <v>84</v>
      </c>
      <c r="AV351" s="14" t="s">
        <v>153</v>
      </c>
      <c r="AW351" s="14" t="s">
        <v>37</v>
      </c>
      <c r="AX351" s="14" t="s">
        <v>82</v>
      </c>
      <c r="AY351" s="164" t="s">
        <v>206</v>
      </c>
    </row>
    <row r="352" spans="2:51" s="13" customFormat="1" ht="12">
      <c r="B352" s="156"/>
      <c r="D352" s="150" t="s">
        <v>216</v>
      </c>
      <c r="F352" s="158" t="s">
        <v>3026</v>
      </c>
      <c r="H352" s="159">
        <v>2.603</v>
      </c>
      <c r="I352" s="160"/>
      <c r="L352" s="156"/>
      <c r="M352" s="161"/>
      <c r="T352" s="162"/>
      <c r="AT352" s="157" t="s">
        <v>216</v>
      </c>
      <c r="AU352" s="157" t="s">
        <v>84</v>
      </c>
      <c r="AV352" s="13" t="s">
        <v>84</v>
      </c>
      <c r="AW352" s="13" t="s">
        <v>4</v>
      </c>
      <c r="AX352" s="13" t="s">
        <v>82</v>
      </c>
      <c r="AY352" s="157" t="s">
        <v>206</v>
      </c>
    </row>
    <row r="353" spans="2:65" s="1" customFormat="1" ht="24.2" customHeight="1">
      <c r="B353" s="33"/>
      <c r="C353" s="132" t="s">
        <v>520</v>
      </c>
      <c r="D353" s="132" t="s">
        <v>208</v>
      </c>
      <c r="E353" s="133" t="s">
        <v>3027</v>
      </c>
      <c r="F353" s="134" t="s">
        <v>3028</v>
      </c>
      <c r="G353" s="135" t="s">
        <v>229</v>
      </c>
      <c r="H353" s="136">
        <v>6.82</v>
      </c>
      <c r="I353" s="137"/>
      <c r="J353" s="138">
        <f>ROUND(I353*H353,2)</f>
        <v>0</v>
      </c>
      <c r="K353" s="134" t="s">
        <v>212</v>
      </c>
      <c r="L353" s="33"/>
      <c r="M353" s="139" t="s">
        <v>19</v>
      </c>
      <c r="N353" s="140" t="s">
        <v>46</v>
      </c>
      <c r="P353" s="141">
        <f>O353*H353</f>
        <v>0</v>
      </c>
      <c r="Q353" s="141">
        <v>3E-05</v>
      </c>
      <c r="R353" s="141">
        <f>Q353*H353</f>
        <v>0.0002046</v>
      </c>
      <c r="S353" s="141">
        <v>0</v>
      </c>
      <c r="T353" s="142">
        <f>S353*H353</f>
        <v>0</v>
      </c>
      <c r="AR353" s="143" t="s">
        <v>153</v>
      </c>
      <c r="AT353" s="143" t="s">
        <v>208</v>
      </c>
      <c r="AU353" s="143" t="s">
        <v>84</v>
      </c>
      <c r="AY353" s="18" t="s">
        <v>206</v>
      </c>
      <c r="BE353" s="144">
        <f>IF(N353="základní",J353,0)</f>
        <v>0</v>
      </c>
      <c r="BF353" s="144">
        <f>IF(N353="snížená",J353,0)</f>
        <v>0</v>
      </c>
      <c r="BG353" s="144">
        <f>IF(N353="zákl. přenesená",J353,0)</f>
        <v>0</v>
      </c>
      <c r="BH353" s="144">
        <f>IF(N353="sníž. přenesená",J353,0)</f>
        <v>0</v>
      </c>
      <c r="BI353" s="144">
        <f>IF(N353="nulová",J353,0)</f>
        <v>0</v>
      </c>
      <c r="BJ353" s="18" t="s">
        <v>82</v>
      </c>
      <c r="BK353" s="144">
        <f>ROUND(I353*H353,2)</f>
        <v>0</v>
      </c>
      <c r="BL353" s="18" t="s">
        <v>153</v>
      </c>
      <c r="BM353" s="143" t="s">
        <v>3029</v>
      </c>
    </row>
    <row r="354" spans="2:47" s="1" customFormat="1" ht="12">
      <c r="B354" s="33"/>
      <c r="D354" s="145" t="s">
        <v>214</v>
      </c>
      <c r="F354" s="146" t="s">
        <v>3030</v>
      </c>
      <c r="I354" s="147"/>
      <c r="L354" s="33"/>
      <c r="M354" s="148"/>
      <c r="T354" s="52"/>
      <c r="AT354" s="18" t="s">
        <v>214</v>
      </c>
      <c r="AU354" s="18" t="s">
        <v>84</v>
      </c>
    </row>
    <row r="355" spans="2:51" s="12" customFormat="1" ht="12">
      <c r="B355" s="149"/>
      <c r="D355" s="150" t="s">
        <v>216</v>
      </c>
      <c r="E355" s="151" t="s">
        <v>19</v>
      </c>
      <c r="F355" s="152" t="s">
        <v>2446</v>
      </c>
      <c r="H355" s="151" t="s">
        <v>19</v>
      </c>
      <c r="I355" s="153"/>
      <c r="L355" s="149"/>
      <c r="M355" s="154"/>
      <c r="T355" s="155"/>
      <c r="AT355" s="151" t="s">
        <v>216</v>
      </c>
      <c r="AU355" s="151" t="s">
        <v>84</v>
      </c>
      <c r="AV355" s="12" t="s">
        <v>82</v>
      </c>
      <c r="AW355" s="12" t="s">
        <v>37</v>
      </c>
      <c r="AX355" s="12" t="s">
        <v>75</v>
      </c>
      <c r="AY355" s="151" t="s">
        <v>206</v>
      </c>
    </row>
    <row r="356" spans="2:51" s="13" customFormat="1" ht="12">
      <c r="B356" s="156"/>
      <c r="D356" s="150" t="s">
        <v>216</v>
      </c>
      <c r="E356" s="157" t="s">
        <v>19</v>
      </c>
      <c r="F356" s="158" t="s">
        <v>3031</v>
      </c>
      <c r="H356" s="159">
        <v>6.82</v>
      </c>
      <c r="I356" s="160"/>
      <c r="L356" s="156"/>
      <c r="M356" s="161"/>
      <c r="T356" s="162"/>
      <c r="AT356" s="157" t="s">
        <v>216</v>
      </c>
      <c r="AU356" s="157" t="s">
        <v>84</v>
      </c>
      <c r="AV356" s="13" t="s">
        <v>84</v>
      </c>
      <c r="AW356" s="13" t="s">
        <v>37</v>
      </c>
      <c r="AX356" s="13" t="s">
        <v>75</v>
      </c>
      <c r="AY356" s="157" t="s">
        <v>206</v>
      </c>
    </row>
    <row r="357" spans="2:51" s="14" customFormat="1" ht="12">
      <c r="B357" s="163"/>
      <c r="D357" s="150" t="s">
        <v>216</v>
      </c>
      <c r="E357" s="164" t="s">
        <v>19</v>
      </c>
      <c r="F357" s="165" t="s">
        <v>224</v>
      </c>
      <c r="H357" s="166">
        <v>6.82</v>
      </c>
      <c r="I357" s="167"/>
      <c r="L357" s="163"/>
      <c r="M357" s="168"/>
      <c r="T357" s="169"/>
      <c r="AT357" s="164" t="s">
        <v>216</v>
      </c>
      <c r="AU357" s="164" t="s">
        <v>84</v>
      </c>
      <c r="AV357" s="14" t="s">
        <v>153</v>
      </c>
      <c r="AW357" s="14" t="s">
        <v>37</v>
      </c>
      <c r="AX357" s="14" t="s">
        <v>82</v>
      </c>
      <c r="AY357" s="164" t="s">
        <v>206</v>
      </c>
    </row>
    <row r="358" spans="2:65" s="1" customFormat="1" ht="24.2" customHeight="1">
      <c r="B358" s="33"/>
      <c r="C358" s="175" t="s">
        <v>537</v>
      </c>
      <c r="D358" s="175" t="s">
        <v>820</v>
      </c>
      <c r="E358" s="176" t="s">
        <v>3032</v>
      </c>
      <c r="F358" s="177" t="s">
        <v>3033</v>
      </c>
      <c r="G358" s="178" t="s">
        <v>229</v>
      </c>
      <c r="H358" s="179">
        <v>7.161</v>
      </c>
      <c r="I358" s="180"/>
      <c r="J358" s="181">
        <f>ROUND(I358*H358,2)</f>
        <v>0</v>
      </c>
      <c r="K358" s="177" t="s">
        <v>212</v>
      </c>
      <c r="L358" s="182"/>
      <c r="M358" s="183" t="s">
        <v>19</v>
      </c>
      <c r="N358" s="184" t="s">
        <v>46</v>
      </c>
      <c r="P358" s="141">
        <f>O358*H358</f>
        <v>0</v>
      </c>
      <c r="Q358" s="141">
        <v>0.0006</v>
      </c>
      <c r="R358" s="141">
        <f>Q358*H358</f>
        <v>0.004296599999999999</v>
      </c>
      <c r="S358" s="141">
        <v>0</v>
      </c>
      <c r="T358" s="142">
        <f>S358*H358</f>
        <v>0</v>
      </c>
      <c r="AR358" s="143" t="s">
        <v>271</v>
      </c>
      <c r="AT358" s="143" t="s">
        <v>820</v>
      </c>
      <c r="AU358" s="143" t="s">
        <v>84</v>
      </c>
      <c r="AY358" s="18" t="s">
        <v>206</v>
      </c>
      <c r="BE358" s="144">
        <f>IF(N358="základní",J358,0)</f>
        <v>0</v>
      </c>
      <c r="BF358" s="144">
        <f>IF(N358="snížená",J358,0)</f>
        <v>0</v>
      </c>
      <c r="BG358" s="144">
        <f>IF(N358="zákl. přenesená",J358,0)</f>
        <v>0</v>
      </c>
      <c r="BH358" s="144">
        <f>IF(N358="sníž. přenesená",J358,0)</f>
        <v>0</v>
      </c>
      <c r="BI358" s="144">
        <f>IF(N358="nulová",J358,0)</f>
        <v>0</v>
      </c>
      <c r="BJ358" s="18" t="s">
        <v>82</v>
      </c>
      <c r="BK358" s="144">
        <f>ROUND(I358*H358,2)</f>
        <v>0</v>
      </c>
      <c r="BL358" s="18" t="s">
        <v>153</v>
      </c>
      <c r="BM358" s="143" t="s">
        <v>3034</v>
      </c>
    </row>
    <row r="359" spans="2:51" s="12" customFormat="1" ht="12">
      <c r="B359" s="149"/>
      <c r="D359" s="150" t="s">
        <v>216</v>
      </c>
      <c r="E359" s="151" t="s">
        <v>19</v>
      </c>
      <c r="F359" s="152" t="s">
        <v>2446</v>
      </c>
      <c r="H359" s="151" t="s">
        <v>19</v>
      </c>
      <c r="I359" s="153"/>
      <c r="L359" s="149"/>
      <c r="M359" s="154"/>
      <c r="T359" s="155"/>
      <c r="AT359" s="151" t="s">
        <v>216</v>
      </c>
      <c r="AU359" s="151" t="s">
        <v>84</v>
      </c>
      <c r="AV359" s="12" t="s">
        <v>82</v>
      </c>
      <c r="AW359" s="12" t="s">
        <v>37</v>
      </c>
      <c r="AX359" s="12" t="s">
        <v>75</v>
      </c>
      <c r="AY359" s="151" t="s">
        <v>206</v>
      </c>
    </row>
    <row r="360" spans="2:51" s="13" customFormat="1" ht="12">
      <c r="B360" s="156"/>
      <c r="D360" s="150" t="s">
        <v>216</v>
      </c>
      <c r="E360" s="157" t="s">
        <v>19</v>
      </c>
      <c r="F360" s="158" t="s">
        <v>3031</v>
      </c>
      <c r="H360" s="159">
        <v>6.82</v>
      </c>
      <c r="I360" s="160"/>
      <c r="L360" s="156"/>
      <c r="M360" s="161"/>
      <c r="T360" s="162"/>
      <c r="AT360" s="157" t="s">
        <v>216</v>
      </c>
      <c r="AU360" s="157" t="s">
        <v>84</v>
      </c>
      <c r="AV360" s="13" t="s">
        <v>84</v>
      </c>
      <c r="AW360" s="13" t="s">
        <v>37</v>
      </c>
      <c r="AX360" s="13" t="s">
        <v>75</v>
      </c>
      <c r="AY360" s="157" t="s">
        <v>206</v>
      </c>
    </row>
    <row r="361" spans="2:51" s="14" customFormat="1" ht="12">
      <c r="B361" s="163"/>
      <c r="D361" s="150" t="s">
        <v>216</v>
      </c>
      <c r="E361" s="164" t="s">
        <v>19</v>
      </c>
      <c r="F361" s="165" t="s">
        <v>224</v>
      </c>
      <c r="H361" s="166">
        <v>6.82</v>
      </c>
      <c r="I361" s="167"/>
      <c r="L361" s="163"/>
      <c r="M361" s="168"/>
      <c r="T361" s="169"/>
      <c r="AT361" s="164" t="s">
        <v>216</v>
      </c>
      <c r="AU361" s="164" t="s">
        <v>84</v>
      </c>
      <c r="AV361" s="14" t="s">
        <v>153</v>
      </c>
      <c r="AW361" s="14" t="s">
        <v>37</v>
      </c>
      <c r="AX361" s="14" t="s">
        <v>82</v>
      </c>
      <c r="AY361" s="164" t="s">
        <v>206</v>
      </c>
    </row>
    <row r="362" spans="2:51" s="13" customFormat="1" ht="12">
      <c r="B362" s="156"/>
      <c r="D362" s="150" t="s">
        <v>216</v>
      </c>
      <c r="F362" s="158" t="s">
        <v>3035</v>
      </c>
      <c r="H362" s="159">
        <v>7.161</v>
      </c>
      <c r="I362" s="160"/>
      <c r="L362" s="156"/>
      <c r="M362" s="161"/>
      <c r="T362" s="162"/>
      <c r="AT362" s="157" t="s">
        <v>216</v>
      </c>
      <c r="AU362" s="157" t="s">
        <v>84</v>
      </c>
      <c r="AV362" s="13" t="s">
        <v>84</v>
      </c>
      <c r="AW362" s="13" t="s">
        <v>4</v>
      </c>
      <c r="AX362" s="13" t="s">
        <v>82</v>
      </c>
      <c r="AY362" s="157" t="s">
        <v>206</v>
      </c>
    </row>
    <row r="363" spans="2:65" s="1" customFormat="1" ht="37.9" customHeight="1">
      <c r="B363" s="33"/>
      <c r="C363" s="132" t="s">
        <v>548</v>
      </c>
      <c r="D363" s="132" t="s">
        <v>208</v>
      </c>
      <c r="E363" s="133" t="s">
        <v>3036</v>
      </c>
      <c r="F363" s="134" t="s">
        <v>3037</v>
      </c>
      <c r="G363" s="135" t="s">
        <v>238</v>
      </c>
      <c r="H363" s="136">
        <v>2.532</v>
      </c>
      <c r="I363" s="137"/>
      <c r="J363" s="138">
        <f>ROUND(I363*H363,2)</f>
        <v>0</v>
      </c>
      <c r="K363" s="134" t="s">
        <v>212</v>
      </c>
      <c r="L363" s="33"/>
      <c r="M363" s="139" t="s">
        <v>19</v>
      </c>
      <c r="N363" s="140" t="s">
        <v>46</v>
      </c>
      <c r="P363" s="141">
        <f>O363*H363</f>
        <v>0</v>
      </c>
      <c r="Q363" s="141">
        <v>0.01575</v>
      </c>
      <c r="R363" s="141">
        <f>Q363*H363</f>
        <v>0.039879</v>
      </c>
      <c r="S363" s="141">
        <v>0</v>
      </c>
      <c r="T363" s="142">
        <f>S363*H363</f>
        <v>0</v>
      </c>
      <c r="AR363" s="143" t="s">
        <v>153</v>
      </c>
      <c r="AT363" s="143" t="s">
        <v>208</v>
      </c>
      <c r="AU363" s="143" t="s">
        <v>84</v>
      </c>
      <c r="AY363" s="18" t="s">
        <v>206</v>
      </c>
      <c r="BE363" s="144">
        <f>IF(N363="základní",J363,0)</f>
        <v>0</v>
      </c>
      <c r="BF363" s="144">
        <f>IF(N363="snížená",J363,0)</f>
        <v>0</v>
      </c>
      <c r="BG363" s="144">
        <f>IF(N363="zákl. přenesená",J363,0)</f>
        <v>0</v>
      </c>
      <c r="BH363" s="144">
        <f>IF(N363="sníž. přenesená",J363,0)</f>
        <v>0</v>
      </c>
      <c r="BI363" s="144">
        <f>IF(N363="nulová",J363,0)</f>
        <v>0</v>
      </c>
      <c r="BJ363" s="18" t="s">
        <v>82</v>
      </c>
      <c r="BK363" s="144">
        <f>ROUND(I363*H363,2)</f>
        <v>0</v>
      </c>
      <c r="BL363" s="18" t="s">
        <v>153</v>
      </c>
      <c r="BM363" s="143" t="s">
        <v>3038</v>
      </c>
    </row>
    <row r="364" spans="2:47" s="1" customFormat="1" ht="12">
      <c r="B364" s="33"/>
      <c r="D364" s="145" t="s">
        <v>214</v>
      </c>
      <c r="F364" s="146" t="s">
        <v>3039</v>
      </c>
      <c r="I364" s="147"/>
      <c r="L364" s="33"/>
      <c r="M364" s="148"/>
      <c r="T364" s="52"/>
      <c r="AT364" s="18" t="s">
        <v>214</v>
      </c>
      <c r="AU364" s="18" t="s">
        <v>84</v>
      </c>
    </row>
    <row r="365" spans="2:51" s="12" customFormat="1" ht="12">
      <c r="B365" s="149"/>
      <c r="D365" s="150" t="s">
        <v>216</v>
      </c>
      <c r="E365" s="151" t="s">
        <v>19</v>
      </c>
      <c r="F365" s="152" t="s">
        <v>719</v>
      </c>
      <c r="H365" s="151" t="s">
        <v>19</v>
      </c>
      <c r="I365" s="153"/>
      <c r="L365" s="149"/>
      <c r="M365" s="154"/>
      <c r="T365" s="155"/>
      <c r="AT365" s="151" t="s">
        <v>216</v>
      </c>
      <c r="AU365" s="151" t="s">
        <v>84</v>
      </c>
      <c r="AV365" s="12" t="s">
        <v>82</v>
      </c>
      <c r="AW365" s="12" t="s">
        <v>37</v>
      </c>
      <c r="AX365" s="12" t="s">
        <v>75</v>
      </c>
      <c r="AY365" s="151" t="s">
        <v>206</v>
      </c>
    </row>
    <row r="366" spans="2:51" s="13" customFormat="1" ht="12">
      <c r="B366" s="156"/>
      <c r="D366" s="150" t="s">
        <v>216</v>
      </c>
      <c r="E366" s="157" t="s">
        <v>19</v>
      </c>
      <c r="F366" s="158" t="s">
        <v>3040</v>
      </c>
      <c r="H366" s="159">
        <v>2.532</v>
      </c>
      <c r="I366" s="160"/>
      <c r="L366" s="156"/>
      <c r="M366" s="161"/>
      <c r="T366" s="162"/>
      <c r="AT366" s="157" t="s">
        <v>216</v>
      </c>
      <c r="AU366" s="157" t="s">
        <v>84</v>
      </c>
      <c r="AV366" s="13" t="s">
        <v>84</v>
      </c>
      <c r="AW366" s="13" t="s">
        <v>37</v>
      </c>
      <c r="AX366" s="13" t="s">
        <v>82</v>
      </c>
      <c r="AY366" s="157" t="s">
        <v>206</v>
      </c>
    </row>
    <row r="367" spans="2:65" s="1" customFormat="1" ht="33" customHeight="1">
      <c r="B367" s="33"/>
      <c r="C367" s="132" t="s">
        <v>560</v>
      </c>
      <c r="D367" s="132" t="s">
        <v>208</v>
      </c>
      <c r="E367" s="133" t="s">
        <v>3041</v>
      </c>
      <c r="F367" s="134" t="s">
        <v>3042</v>
      </c>
      <c r="G367" s="135" t="s">
        <v>253</v>
      </c>
      <c r="H367" s="136">
        <v>1.064</v>
      </c>
      <c r="I367" s="137"/>
      <c r="J367" s="138">
        <f>ROUND(I367*H367,2)</f>
        <v>0</v>
      </c>
      <c r="K367" s="134" t="s">
        <v>212</v>
      </c>
      <c r="L367" s="33"/>
      <c r="M367" s="139" t="s">
        <v>19</v>
      </c>
      <c r="N367" s="140" t="s">
        <v>46</v>
      </c>
      <c r="P367" s="141">
        <f>O367*H367</f>
        <v>0</v>
      </c>
      <c r="Q367" s="141">
        <v>2.30102</v>
      </c>
      <c r="R367" s="141">
        <f>Q367*H367</f>
        <v>2.44828528</v>
      </c>
      <c r="S367" s="141">
        <v>0</v>
      </c>
      <c r="T367" s="142">
        <f>S367*H367</f>
        <v>0</v>
      </c>
      <c r="AR367" s="143" t="s">
        <v>153</v>
      </c>
      <c r="AT367" s="143" t="s">
        <v>208</v>
      </c>
      <c r="AU367" s="143" t="s">
        <v>84</v>
      </c>
      <c r="AY367" s="18" t="s">
        <v>206</v>
      </c>
      <c r="BE367" s="144">
        <f>IF(N367="základní",J367,0)</f>
        <v>0</v>
      </c>
      <c r="BF367" s="144">
        <f>IF(N367="snížená",J367,0)</f>
        <v>0</v>
      </c>
      <c r="BG367" s="144">
        <f>IF(N367="zákl. přenesená",J367,0)</f>
        <v>0</v>
      </c>
      <c r="BH367" s="144">
        <f>IF(N367="sníž. přenesená",J367,0)</f>
        <v>0</v>
      </c>
      <c r="BI367" s="144">
        <f>IF(N367="nulová",J367,0)</f>
        <v>0</v>
      </c>
      <c r="BJ367" s="18" t="s">
        <v>82</v>
      </c>
      <c r="BK367" s="144">
        <f>ROUND(I367*H367,2)</f>
        <v>0</v>
      </c>
      <c r="BL367" s="18" t="s">
        <v>153</v>
      </c>
      <c r="BM367" s="143" t="s">
        <v>3043</v>
      </c>
    </row>
    <row r="368" spans="2:47" s="1" customFormat="1" ht="12">
      <c r="B368" s="33"/>
      <c r="D368" s="145" t="s">
        <v>214</v>
      </c>
      <c r="F368" s="146" t="s">
        <v>3044</v>
      </c>
      <c r="I368" s="147"/>
      <c r="L368" s="33"/>
      <c r="M368" s="148"/>
      <c r="T368" s="52"/>
      <c r="AT368" s="18" t="s">
        <v>214</v>
      </c>
      <c r="AU368" s="18" t="s">
        <v>84</v>
      </c>
    </row>
    <row r="369" spans="2:51" s="12" customFormat="1" ht="12">
      <c r="B369" s="149"/>
      <c r="D369" s="150" t="s">
        <v>216</v>
      </c>
      <c r="E369" s="151" t="s">
        <v>19</v>
      </c>
      <c r="F369" s="152" t="s">
        <v>719</v>
      </c>
      <c r="H369" s="151" t="s">
        <v>19</v>
      </c>
      <c r="I369" s="153"/>
      <c r="L369" s="149"/>
      <c r="M369" s="154"/>
      <c r="T369" s="155"/>
      <c r="AT369" s="151" t="s">
        <v>216</v>
      </c>
      <c r="AU369" s="151" t="s">
        <v>84</v>
      </c>
      <c r="AV369" s="12" t="s">
        <v>82</v>
      </c>
      <c r="AW369" s="12" t="s">
        <v>37</v>
      </c>
      <c r="AX369" s="12" t="s">
        <v>75</v>
      </c>
      <c r="AY369" s="151" t="s">
        <v>206</v>
      </c>
    </row>
    <row r="370" spans="2:51" s="13" customFormat="1" ht="12">
      <c r="B370" s="156"/>
      <c r="D370" s="150" t="s">
        <v>216</v>
      </c>
      <c r="E370" s="157" t="s">
        <v>19</v>
      </c>
      <c r="F370" s="158" t="s">
        <v>3045</v>
      </c>
      <c r="H370" s="159">
        <v>0.525</v>
      </c>
      <c r="I370" s="160"/>
      <c r="L370" s="156"/>
      <c r="M370" s="161"/>
      <c r="T370" s="162"/>
      <c r="AT370" s="157" t="s">
        <v>216</v>
      </c>
      <c r="AU370" s="157" t="s">
        <v>84</v>
      </c>
      <c r="AV370" s="13" t="s">
        <v>84</v>
      </c>
      <c r="AW370" s="13" t="s">
        <v>37</v>
      </c>
      <c r="AX370" s="13" t="s">
        <v>75</v>
      </c>
      <c r="AY370" s="157" t="s">
        <v>206</v>
      </c>
    </row>
    <row r="371" spans="2:51" s="13" customFormat="1" ht="22.5">
      <c r="B371" s="156"/>
      <c r="D371" s="150" t="s">
        <v>216</v>
      </c>
      <c r="E371" s="157" t="s">
        <v>19</v>
      </c>
      <c r="F371" s="158" t="s">
        <v>3046</v>
      </c>
      <c r="H371" s="159">
        <v>0.539</v>
      </c>
      <c r="I371" s="160"/>
      <c r="L371" s="156"/>
      <c r="M371" s="161"/>
      <c r="T371" s="162"/>
      <c r="AT371" s="157" t="s">
        <v>216</v>
      </c>
      <c r="AU371" s="157" t="s">
        <v>84</v>
      </c>
      <c r="AV371" s="13" t="s">
        <v>84</v>
      </c>
      <c r="AW371" s="13" t="s">
        <v>37</v>
      </c>
      <c r="AX371" s="13" t="s">
        <v>75</v>
      </c>
      <c r="AY371" s="157" t="s">
        <v>206</v>
      </c>
    </row>
    <row r="372" spans="2:51" s="14" customFormat="1" ht="12">
      <c r="B372" s="163"/>
      <c r="D372" s="150" t="s">
        <v>216</v>
      </c>
      <c r="E372" s="164" t="s">
        <v>19</v>
      </c>
      <c r="F372" s="165" t="s">
        <v>224</v>
      </c>
      <c r="H372" s="166">
        <v>1.064</v>
      </c>
      <c r="I372" s="167"/>
      <c r="L372" s="163"/>
      <c r="M372" s="168"/>
      <c r="T372" s="169"/>
      <c r="AT372" s="164" t="s">
        <v>216</v>
      </c>
      <c r="AU372" s="164" t="s">
        <v>84</v>
      </c>
      <c r="AV372" s="14" t="s">
        <v>153</v>
      </c>
      <c r="AW372" s="14" t="s">
        <v>37</v>
      </c>
      <c r="AX372" s="14" t="s">
        <v>82</v>
      </c>
      <c r="AY372" s="164" t="s">
        <v>206</v>
      </c>
    </row>
    <row r="373" spans="2:65" s="1" customFormat="1" ht="33" customHeight="1">
      <c r="B373" s="33"/>
      <c r="C373" s="132" t="s">
        <v>570</v>
      </c>
      <c r="D373" s="132" t="s">
        <v>208</v>
      </c>
      <c r="E373" s="133" t="s">
        <v>3047</v>
      </c>
      <c r="F373" s="134" t="s">
        <v>3048</v>
      </c>
      <c r="G373" s="135" t="s">
        <v>253</v>
      </c>
      <c r="H373" s="136">
        <v>9.811</v>
      </c>
      <c r="I373" s="137"/>
      <c r="J373" s="138">
        <f>ROUND(I373*H373,2)</f>
        <v>0</v>
      </c>
      <c r="K373" s="134" t="s">
        <v>212</v>
      </c>
      <c r="L373" s="33"/>
      <c r="M373" s="139" t="s">
        <v>19</v>
      </c>
      <c r="N373" s="140" t="s">
        <v>46</v>
      </c>
      <c r="P373" s="141">
        <f>O373*H373</f>
        <v>0</v>
      </c>
      <c r="Q373" s="141">
        <v>2.50187</v>
      </c>
      <c r="R373" s="141">
        <f>Q373*H373</f>
        <v>24.54584657</v>
      </c>
      <c r="S373" s="141">
        <v>0</v>
      </c>
      <c r="T373" s="142">
        <f>S373*H373</f>
        <v>0</v>
      </c>
      <c r="AR373" s="143" t="s">
        <v>153</v>
      </c>
      <c r="AT373" s="143" t="s">
        <v>208</v>
      </c>
      <c r="AU373" s="143" t="s">
        <v>84</v>
      </c>
      <c r="AY373" s="18" t="s">
        <v>206</v>
      </c>
      <c r="BE373" s="144">
        <f>IF(N373="základní",J373,0)</f>
        <v>0</v>
      </c>
      <c r="BF373" s="144">
        <f>IF(N373="snížená",J373,0)</f>
        <v>0</v>
      </c>
      <c r="BG373" s="144">
        <f>IF(N373="zákl. přenesená",J373,0)</f>
        <v>0</v>
      </c>
      <c r="BH373" s="144">
        <f>IF(N373="sníž. přenesená",J373,0)</f>
        <v>0</v>
      </c>
      <c r="BI373" s="144">
        <f>IF(N373="nulová",J373,0)</f>
        <v>0</v>
      </c>
      <c r="BJ373" s="18" t="s">
        <v>82</v>
      </c>
      <c r="BK373" s="144">
        <f>ROUND(I373*H373,2)</f>
        <v>0</v>
      </c>
      <c r="BL373" s="18" t="s">
        <v>153</v>
      </c>
      <c r="BM373" s="143" t="s">
        <v>3049</v>
      </c>
    </row>
    <row r="374" spans="2:47" s="1" customFormat="1" ht="12">
      <c r="B374" s="33"/>
      <c r="D374" s="145" t="s">
        <v>214</v>
      </c>
      <c r="F374" s="146" t="s">
        <v>3050</v>
      </c>
      <c r="I374" s="147"/>
      <c r="L374" s="33"/>
      <c r="M374" s="148"/>
      <c r="T374" s="52"/>
      <c r="AT374" s="18" t="s">
        <v>214</v>
      </c>
      <c r="AU374" s="18" t="s">
        <v>84</v>
      </c>
    </row>
    <row r="375" spans="2:51" s="12" customFormat="1" ht="12">
      <c r="B375" s="149"/>
      <c r="D375" s="150" t="s">
        <v>216</v>
      </c>
      <c r="E375" s="151" t="s">
        <v>19</v>
      </c>
      <c r="F375" s="152" t="s">
        <v>719</v>
      </c>
      <c r="H375" s="151" t="s">
        <v>19</v>
      </c>
      <c r="I375" s="153"/>
      <c r="L375" s="149"/>
      <c r="M375" s="154"/>
      <c r="T375" s="155"/>
      <c r="AT375" s="151" t="s">
        <v>216</v>
      </c>
      <c r="AU375" s="151" t="s">
        <v>84</v>
      </c>
      <c r="AV375" s="12" t="s">
        <v>82</v>
      </c>
      <c r="AW375" s="12" t="s">
        <v>37</v>
      </c>
      <c r="AX375" s="12" t="s">
        <v>75</v>
      </c>
      <c r="AY375" s="151" t="s">
        <v>206</v>
      </c>
    </row>
    <row r="376" spans="2:51" s="13" customFormat="1" ht="12">
      <c r="B376" s="156"/>
      <c r="D376" s="150" t="s">
        <v>216</v>
      </c>
      <c r="E376" s="157" t="s">
        <v>19</v>
      </c>
      <c r="F376" s="158" t="s">
        <v>3051</v>
      </c>
      <c r="H376" s="159">
        <v>1.83</v>
      </c>
      <c r="I376" s="160"/>
      <c r="L376" s="156"/>
      <c r="M376" s="161"/>
      <c r="T376" s="162"/>
      <c r="AT376" s="157" t="s">
        <v>216</v>
      </c>
      <c r="AU376" s="157" t="s">
        <v>84</v>
      </c>
      <c r="AV376" s="13" t="s">
        <v>84</v>
      </c>
      <c r="AW376" s="13" t="s">
        <v>37</v>
      </c>
      <c r="AX376" s="13" t="s">
        <v>75</v>
      </c>
      <c r="AY376" s="157" t="s">
        <v>206</v>
      </c>
    </row>
    <row r="377" spans="2:51" s="13" customFormat="1" ht="12">
      <c r="B377" s="156"/>
      <c r="D377" s="150" t="s">
        <v>216</v>
      </c>
      <c r="E377" s="157" t="s">
        <v>19</v>
      </c>
      <c r="F377" s="158" t="s">
        <v>3052</v>
      </c>
      <c r="H377" s="159">
        <v>0.786</v>
      </c>
      <c r="I377" s="160"/>
      <c r="L377" s="156"/>
      <c r="M377" s="161"/>
      <c r="T377" s="162"/>
      <c r="AT377" s="157" t="s">
        <v>216</v>
      </c>
      <c r="AU377" s="157" t="s">
        <v>84</v>
      </c>
      <c r="AV377" s="13" t="s">
        <v>84</v>
      </c>
      <c r="AW377" s="13" t="s">
        <v>37</v>
      </c>
      <c r="AX377" s="13" t="s">
        <v>75</v>
      </c>
      <c r="AY377" s="157" t="s">
        <v>206</v>
      </c>
    </row>
    <row r="378" spans="2:51" s="13" customFormat="1" ht="12">
      <c r="B378" s="156"/>
      <c r="D378" s="150" t="s">
        <v>216</v>
      </c>
      <c r="E378" s="157" t="s">
        <v>19</v>
      </c>
      <c r="F378" s="158" t="s">
        <v>3053</v>
      </c>
      <c r="H378" s="159">
        <v>1.983</v>
      </c>
      <c r="I378" s="160"/>
      <c r="L378" s="156"/>
      <c r="M378" s="161"/>
      <c r="T378" s="162"/>
      <c r="AT378" s="157" t="s">
        <v>216</v>
      </c>
      <c r="AU378" s="157" t="s">
        <v>84</v>
      </c>
      <c r="AV378" s="13" t="s">
        <v>84</v>
      </c>
      <c r="AW378" s="13" t="s">
        <v>37</v>
      </c>
      <c r="AX378" s="13" t="s">
        <v>75</v>
      </c>
      <c r="AY378" s="157" t="s">
        <v>206</v>
      </c>
    </row>
    <row r="379" spans="2:51" s="15" customFormat="1" ht="12">
      <c r="B379" s="185"/>
      <c r="D379" s="150" t="s">
        <v>216</v>
      </c>
      <c r="E379" s="186" t="s">
        <v>19</v>
      </c>
      <c r="F379" s="187" t="s">
        <v>1174</v>
      </c>
      <c r="H379" s="188">
        <v>4.599</v>
      </c>
      <c r="I379" s="189"/>
      <c r="L379" s="185"/>
      <c r="M379" s="190"/>
      <c r="T379" s="191"/>
      <c r="AT379" s="186" t="s">
        <v>216</v>
      </c>
      <c r="AU379" s="186" t="s">
        <v>84</v>
      </c>
      <c r="AV379" s="15" t="s">
        <v>92</v>
      </c>
      <c r="AW379" s="15" t="s">
        <v>37</v>
      </c>
      <c r="AX379" s="15" t="s">
        <v>75</v>
      </c>
      <c r="AY379" s="186" t="s">
        <v>206</v>
      </c>
    </row>
    <row r="380" spans="2:51" s="13" customFormat="1" ht="12">
      <c r="B380" s="156"/>
      <c r="D380" s="150" t="s">
        <v>216</v>
      </c>
      <c r="E380" s="157" t="s">
        <v>19</v>
      </c>
      <c r="F380" s="158" t="s">
        <v>3054</v>
      </c>
      <c r="H380" s="159">
        <v>3.913</v>
      </c>
      <c r="I380" s="160"/>
      <c r="L380" s="156"/>
      <c r="M380" s="161"/>
      <c r="T380" s="162"/>
      <c r="AT380" s="157" t="s">
        <v>216</v>
      </c>
      <c r="AU380" s="157" t="s">
        <v>84</v>
      </c>
      <c r="AV380" s="13" t="s">
        <v>84</v>
      </c>
      <c r="AW380" s="13" t="s">
        <v>37</v>
      </c>
      <c r="AX380" s="13" t="s">
        <v>75</v>
      </c>
      <c r="AY380" s="157" t="s">
        <v>206</v>
      </c>
    </row>
    <row r="381" spans="2:51" s="15" customFormat="1" ht="12">
      <c r="B381" s="185"/>
      <c r="D381" s="150" t="s">
        <v>216</v>
      </c>
      <c r="E381" s="186" t="s">
        <v>19</v>
      </c>
      <c r="F381" s="187" t="s">
        <v>1174</v>
      </c>
      <c r="H381" s="188">
        <v>3.913</v>
      </c>
      <c r="I381" s="189"/>
      <c r="L381" s="185"/>
      <c r="M381" s="190"/>
      <c r="T381" s="191"/>
      <c r="AT381" s="186" t="s">
        <v>216</v>
      </c>
      <c r="AU381" s="186" t="s">
        <v>84</v>
      </c>
      <c r="AV381" s="15" t="s">
        <v>92</v>
      </c>
      <c r="AW381" s="15" t="s">
        <v>37</v>
      </c>
      <c r="AX381" s="15" t="s">
        <v>75</v>
      </c>
      <c r="AY381" s="186" t="s">
        <v>206</v>
      </c>
    </row>
    <row r="382" spans="2:51" s="13" customFormat="1" ht="33.75">
      <c r="B382" s="156"/>
      <c r="D382" s="150" t="s">
        <v>216</v>
      </c>
      <c r="E382" s="157" t="s">
        <v>19</v>
      </c>
      <c r="F382" s="158" t="s">
        <v>3055</v>
      </c>
      <c r="H382" s="159">
        <v>0.555</v>
      </c>
      <c r="I382" s="160"/>
      <c r="L382" s="156"/>
      <c r="M382" s="161"/>
      <c r="T382" s="162"/>
      <c r="AT382" s="157" t="s">
        <v>216</v>
      </c>
      <c r="AU382" s="157" t="s">
        <v>84</v>
      </c>
      <c r="AV382" s="13" t="s">
        <v>84</v>
      </c>
      <c r="AW382" s="13" t="s">
        <v>37</v>
      </c>
      <c r="AX382" s="13" t="s">
        <v>75</v>
      </c>
      <c r="AY382" s="157" t="s">
        <v>206</v>
      </c>
    </row>
    <row r="383" spans="2:51" s="13" customFormat="1" ht="12">
      <c r="B383" s="156"/>
      <c r="D383" s="150" t="s">
        <v>216</v>
      </c>
      <c r="E383" s="157" t="s">
        <v>19</v>
      </c>
      <c r="F383" s="158" t="s">
        <v>3056</v>
      </c>
      <c r="H383" s="159">
        <v>0.173</v>
      </c>
      <c r="I383" s="160"/>
      <c r="L383" s="156"/>
      <c r="M383" s="161"/>
      <c r="T383" s="162"/>
      <c r="AT383" s="157" t="s">
        <v>216</v>
      </c>
      <c r="AU383" s="157" t="s">
        <v>84</v>
      </c>
      <c r="AV383" s="13" t="s">
        <v>84</v>
      </c>
      <c r="AW383" s="13" t="s">
        <v>37</v>
      </c>
      <c r="AX383" s="13" t="s">
        <v>75</v>
      </c>
      <c r="AY383" s="157" t="s">
        <v>206</v>
      </c>
    </row>
    <row r="384" spans="2:51" s="15" customFormat="1" ht="12">
      <c r="B384" s="185"/>
      <c r="D384" s="150" t="s">
        <v>216</v>
      </c>
      <c r="E384" s="186" t="s">
        <v>2807</v>
      </c>
      <c r="F384" s="187" t="s">
        <v>1174</v>
      </c>
      <c r="H384" s="188">
        <v>0.728</v>
      </c>
      <c r="I384" s="189"/>
      <c r="L384" s="185"/>
      <c r="M384" s="190"/>
      <c r="T384" s="191"/>
      <c r="AT384" s="186" t="s">
        <v>216</v>
      </c>
      <c r="AU384" s="186" t="s">
        <v>84</v>
      </c>
      <c r="AV384" s="15" t="s">
        <v>92</v>
      </c>
      <c r="AW384" s="15" t="s">
        <v>37</v>
      </c>
      <c r="AX384" s="15" t="s">
        <v>75</v>
      </c>
      <c r="AY384" s="186" t="s">
        <v>206</v>
      </c>
    </row>
    <row r="385" spans="2:51" s="13" customFormat="1" ht="12">
      <c r="B385" s="156"/>
      <c r="D385" s="150" t="s">
        <v>216</v>
      </c>
      <c r="E385" s="157" t="s">
        <v>19</v>
      </c>
      <c r="F385" s="158" t="s">
        <v>3057</v>
      </c>
      <c r="H385" s="159">
        <v>0.571</v>
      </c>
      <c r="I385" s="160"/>
      <c r="L385" s="156"/>
      <c r="M385" s="161"/>
      <c r="T385" s="162"/>
      <c r="AT385" s="157" t="s">
        <v>216</v>
      </c>
      <c r="AU385" s="157" t="s">
        <v>84</v>
      </c>
      <c r="AV385" s="13" t="s">
        <v>84</v>
      </c>
      <c r="AW385" s="13" t="s">
        <v>37</v>
      </c>
      <c r="AX385" s="13" t="s">
        <v>75</v>
      </c>
      <c r="AY385" s="157" t="s">
        <v>206</v>
      </c>
    </row>
    <row r="386" spans="2:51" s="14" customFormat="1" ht="12">
      <c r="B386" s="163"/>
      <c r="D386" s="150" t="s">
        <v>216</v>
      </c>
      <c r="E386" s="164" t="s">
        <v>19</v>
      </c>
      <c r="F386" s="165" t="s">
        <v>224</v>
      </c>
      <c r="H386" s="166">
        <v>9.811</v>
      </c>
      <c r="I386" s="167"/>
      <c r="L386" s="163"/>
      <c r="M386" s="168"/>
      <c r="T386" s="169"/>
      <c r="AT386" s="164" t="s">
        <v>216</v>
      </c>
      <c r="AU386" s="164" t="s">
        <v>84</v>
      </c>
      <c r="AV386" s="14" t="s">
        <v>153</v>
      </c>
      <c r="AW386" s="14" t="s">
        <v>37</v>
      </c>
      <c r="AX386" s="14" t="s">
        <v>82</v>
      </c>
      <c r="AY386" s="164" t="s">
        <v>206</v>
      </c>
    </row>
    <row r="387" spans="2:65" s="1" customFormat="1" ht="33" customHeight="1">
      <c r="B387" s="33"/>
      <c r="C387" s="132" t="s">
        <v>579</v>
      </c>
      <c r="D387" s="132" t="s">
        <v>208</v>
      </c>
      <c r="E387" s="133" t="s">
        <v>3058</v>
      </c>
      <c r="F387" s="134" t="s">
        <v>3059</v>
      </c>
      <c r="G387" s="135" t="s">
        <v>253</v>
      </c>
      <c r="H387" s="136">
        <v>3.061</v>
      </c>
      <c r="I387" s="137"/>
      <c r="J387" s="138">
        <f>ROUND(I387*H387,2)</f>
        <v>0</v>
      </c>
      <c r="K387" s="134" t="s">
        <v>212</v>
      </c>
      <c r="L387" s="33"/>
      <c r="M387" s="139" t="s">
        <v>19</v>
      </c>
      <c r="N387" s="140" t="s">
        <v>46</v>
      </c>
      <c r="P387" s="141">
        <f>O387*H387</f>
        <v>0</v>
      </c>
      <c r="Q387" s="141">
        <v>2.30102</v>
      </c>
      <c r="R387" s="141">
        <f>Q387*H387</f>
        <v>7.043422219999999</v>
      </c>
      <c r="S387" s="141">
        <v>0</v>
      </c>
      <c r="T387" s="142">
        <f>S387*H387</f>
        <v>0</v>
      </c>
      <c r="AR387" s="143" t="s">
        <v>153</v>
      </c>
      <c r="AT387" s="143" t="s">
        <v>208</v>
      </c>
      <c r="AU387" s="143" t="s">
        <v>84</v>
      </c>
      <c r="AY387" s="18" t="s">
        <v>206</v>
      </c>
      <c r="BE387" s="144">
        <f>IF(N387="základní",J387,0)</f>
        <v>0</v>
      </c>
      <c r="BF387" s="144">
        <f>IF(N387="snížená",J387,0)</f>
        <v>0</v>
      </c>
      <c r="BG387" s="144">
        <f>IF(N387="zákl. přenesená",J387,0)</f>
        <v>0</v>
      </c>
      <c r="BH387" s="144">
        <f>IF(N387="sníž. přenesená",J387,0)</f>
        <v>0</v>
      </c>
      <c r="BI387" s="144">
        <f>IF(N387="nulová",J387,0)</f>
        <v>0</v>
      </c>
      <c r="BJ387" s="18" t="s">
        <v>82</v>
      </c>
      <c r="BK387" s="144">
        <f>ROUND(I387*H387,2)</f>
        <v>0</v>
      </c>
      <c r="BL387" s="18" t="s">
        <v>153</v>
      </c>
      <c r="BM387" s="143" t="s">
        <v>3060</v>
      </c>
    </row>
    <row r="388" spans="2:47" s="1" customFormat="1" ht="12">
      <c r="B388" s="33"/>
      <c r="D388" s="145" t="s">
        <v>214</v>
      </c>
      <c r="F388" s="146" t="s">
        <v>3061</v>
      </c>
      <c r="I388" s="147"/>
      <c r="L388" s="33"/>
      <c r="M388" s="148"/>
      <c r="T388" s="52"/>
      <c r="AT388" s="18" t="s">
        <v>214</v>
      </c>
      <c r="AU388" s="18" t="s">
        <v>84</v>
      </c>
    </row>
    <row r="389" spans="2:51" s="12" customFormat="1" ht="12">
      <c r="B389" s="149"/>
      <c r="D389" s="150" t="s">
        <v>216</v>
      </c>
      <c r="E389" s="151" t="s">
        <v>19</v>
      </c>
      <c r="F389" s="152" t="s">
        <v>719</v>
      </c>
      <c r="H389" s="151" t="s">
        <v>19</v>
      </c>
      <c r="I389" s="153"/>
      <c r="L389" s="149"/>
      <c r="M389" s="154"/>
      <c r="T389" s="155"/>
      <c r="AT389" s="151" t="s">
        <v>216</v>
      </c>
      <c r="AU389" s="151" t="s">
        <v>84</v>
      </c>
      <c r="AV389" s="12" t="s">
        <v>82</v>
      </c>
      <c r="AW389" s="12" t="s">
        <v>37</v>
      </c>
      <c r="AX389" s="12" t="s">
        <v>75</v>
      </c>
      <c r="AY389" s="151" t="s">
        <v>206</v>
      </c>
    </row>
    <row r="390" spans="2:51" s="13" customFormat="1" ht="12">
      <c r="B390" s="156"/>
      <c r="D390" s="150" t="s">
        <v>216</v>
      </c>
      <c r="E390" s="157" t="s">
        <v>19</v>
      </c>
      <c r="F390" s="158" t="s">
        <v>3062</v>
      </c>
      <c r="H390" s="159">
        <v>3.061</v>
      </c>
      <c r="I390" s="160"/>
      <c r="L390" s="156"/>
      <c r="M390" s="161"/>
      <c r="T390" s="162"/>
      <c r="AT390" s="157" t="s">
        <v>216</v>
      </c>
      <c r="AU390" s="157" t="s">
        <v>84</v>
      </c>
      <c r="AV390" s="13" t="s">
        <v>84</v>
      </c>
      <c r="AW390" s="13" t="s">
        <v>37</v>
      </c>
      <c r="AX390" s="13" t="s">
        <v>75</v>
      </c>
      <c r="AY390" s="157" t="s">
        <v>206</v>
      </c>
    </row>
    <row r="391" spans="2:51" s="14" customFormat="1" ht="12">
      <c r="B391" s="163"/>
      <c r="D391" s="150" t="s">
        <v>216</v>
      </c>
      <c r="E391" s="164" t="s">
        <v>19</v>
      </c>
      <c r="F391" s="165" t="s">
        <v>224</v>
      </c>
      <c r="H391" s="166">
        <v>3.061</v>
      </c>
      <c r="I391" s="167"/>
      <c r="L391" s="163"/>
      <c r="M391" s="168"/>
      <c r="T391" s="169"/>
      <c r="AT391" s="164" t="s">
        <v>216</v>
      </c>
      <c r="AU391" s="164" t="s">
        <v>84</v>
      </c>
      <c r="AV391" s="14" t="s">
        <v>153</v>
      </c>
      <c r="AW391" s="14" t="s">
        <v>37</v>
      </c>
      <c r="AX391" s="14" t="s">
        <v>82</v>
      </c>
      <c r="AY391" s="164" t="s">
        <v>206</v>
      </c>
    </row>
    <row r="392" spans="2:65" s="1" customFormat="1" ht="33" customHeight="1">
      <c r="B392" s="33"/>
      <c r="C392" s="132" t="s">
        <v>595</v>
      </c>
      <c r="D392" s="132" t="s">
        <v>208</v>
      </c>
      <c r="E392" s="133" t="s">
        <v>3063</v>
      </c>
      <c r="F392" s="134" t="s">
        <v>3064</v>
      </c>
      <c r="G392" s="135" t="s">
        <v>253</v>
      </c>
      <c r="H392" s="136">
        <v>2.458</v>
      </c>
      <c r="I392" s="137"/>
      <c r="J392" s="138">
        <f>ROUND(I392*H392,2)</f>
        <v>0</v>
      </c>
      <c r="K392" s="134" t="s">
        <v>212</v>
      </c>
      <c r="L392" s="33"/>
      <c r="M392" s="139" t="s">
        <v>19</v>
      </c>
      <c r="N392" s="140" t="s">
        <v>46</v>
      </c>
      <c r="P392" s="141">
        <f>O392*H392</f>
        <v>0</v>
      </c>
      <c r="Q392" s="141">
        <v>2.50187</v>
      </c>
      <c r="R392" s="141">
        <f>Q392*H392</f>
        <v>6.14959646</v>
      </c>
      <c r="S392" s="141">
        <v>0</v>
      </c>
      <c r="T392" s="142">
        <f>S392*H392</f>
        <v>0</v>
      </c>
      <c r="AR392" s="143" t="s">
        <v>153</v>
      </c>
      <c r="AT392" s="143" t="s">
        <v>208</v>
      </c>
      <c r="AU392" s="143" t="s">
        <v>84</v>
      </c>
      <c r="AY392" s="18" t="s">
        <v>206</v>
      </c>
      <c r="BE392" s="144">
        <f>IF(N392="základní",J392,0)</f>
        <v>0</v>
      </c>
      <c r="BF392" s="144">
        <f>IF(N392="snížená",J392,0)</f>
        <v>0</v>
      </c>
      <c r="BG392" s="144">
        <f>IF(N392="zákl. přenesená",J392,0)</f>
        <v>0</v>
      </c>
      <c r="BH392" s="144">
        <f>IF(N392="sníž. přenesená",J392,0)</f>
        <v>0</v>
      </c>
      <c r="BI392" s="144">
        <f>IF(N392="nulová",J392,0)</f>
        <v>0</v>
      </c>
      <c r="BJ392" s="18" t="s">
        <v>82</v>
      </c>
      <c r="BK392" s="144">
        <f>ROUND(I392*H392,2)</f>
        <v>0</v>
      </c>
      <c r="BL392" s="18" t="s">
        <v>153</v>
      </c>
      <c r="BM392" s="143" t="s">
        <v>773</v>
      </c>
    </row>
    <row r="393" spans="2:47" s="1" customFormat="1" ht="12">
      <c r="B393" s="33"/>
      <c r="D393" s="145" t="s">
        <v>214</v>
      </c>
      <c r="F393" s="146" t="s">
        <v>3065</v>
      </c>
      <c r="I393" s="147"/>
      <c r="L393" s="33"/>
      <c r="M393" s="148"/>
      <c r="T393" s="52"/>
      <c r="AT393" s="18" t="s">
        <v>214</v>
      </c>
      <c r="AU393" s="18" t="s">
        <v>84</v>
      </c>
    </row>
    <row r="394" spans="2:51" s="12" customFormat="1" ht="12">
      <c r="B394" s="149"/>
      <c r="D394" s="150" t="s">
        <v>216</v>
      </c>
      <c r="E394" s="151" t="s">
        <v>19</v>
      </c>
      <c r="F394" s="152" t="s">
        <v>719</v>
      </c>
      <c r="H394" s="151" t="s">
        <v>19</v>
      </c>
      <c r="I394" s="153"/>
      <c r="L394" s="149"/>
      <c r="M394" s="154"/>
      <c r="T394" s="155"/>
      <c r="AT394" s="151" t="s">
        <v>216</v>
      </c>
      <c r="AU394" s="151" t="s">
        <v>84</v>
      </c>
      <c r="AV394" s="12" t="s">
        <v>82</v>
      </c>
      <c r="AW394" s="12" t="s">
        <v>37</v>
      </c>
      <c r="AX394" s="12" t="s">
        <v>75</v>
      </c>
      <c r="AY394" s="151" t="s">
        <v>206</v>
      </c>
    </row>
    <row r="395" spans="2:51" s="13" customFormat="1" ht="22.5">
      <c r="B395" s="156"/>
      <c r="D395" s="150" t="s">
        <v>216</v>
      </c>
      <c r="E395" s="157" t="s">
        <v>19</v>
      </c>
      <c r="F395" s="158" t="s">
        <v>3066</v>
      </c>
      <c r="H395" s="159">
        <v>1.078</v>
      </c>
      <c r="I395" s="160"/>
      <c r="L395" s="156"/>
      <c r="M395" s="161"/>
      <c r="T395" s="162"/>
      <c r="AT395" s="157" t="s">
        <v>216</v>
      </c>
      <c r="AU395" s="157" t="s">
        <v>84</v>
      </c>
      <c r="AV395" s="13" t="s">
        <v>84</v>
      </c>
      <c r="AW395" s="13" t="s">
        <v>37</v>
      </c>
      <c r="AX395" s="13" t="s">
        <v>75</v>
      </c>
      <c r="AY395" s="157" t="s">
        <v>206</v>
      </c>
    </row>
    <row r="396" spans="2:51" s="15" customFormat="1" ht="12">
      <c r="B396" s="185"/>
      <c r="D396" s="150" t="s">
        <v>216</v>
      </c>
      <c r="E396" s="186" t="s">
        <v>19</v>
      </c>
      <c r="F396" s="187" t="s">
        <v>1174</v>
      </c>
      <c r="H396" s="188">
        <v>1.078</v>
      </c>
      <c r="I396" s="189"/>
      <c r="L396" s="185"/>
      <c r="M396" s="190"/>
      <c r="T396" s="191"/>
      <c r="AT396" s="186" t="s">
        <v>216</v>
      </c>
      <c r="AU396" s="186" t="s">
        <v>84</v>
      </c>
      <c r="AV396" s="15" t="s">
        <v>92</v>
      </c>
      <c r="AW396" s="15" t="s">
        <v>37</v>
      </c>
      <c r="AX396" s="15" t="s">
        <v>75</v>
      </c>
      <c r="AY396" s="186" t="s">
        <v>206</v>
      </c>
    </row>
    <row r="397" spans="2:51" s="12" customFormat="1" ht="12">
      <c r="B397" s="149"/>
      <c r="D397" s="150" t="s">
        <v>216</v>
      </c>
      <c r="E397" s="151" t="s">
        <v>19</v>
      </c>
      <c r="F397" s="152" t="s">
        <v>3067</v>
      </c>
      <c r="H397" s="151" t="s">
        <v>19</v>
      </c>
      <c r="I397" s="153"/>
      <c r="L397" s="149"/>
      <c r="M397" s="154"/>
      <c r="T397" s="155"/>
      <c r="AT397" s="151" t="s">
        <v>216</v>
      </c>
      <c r="AU397" s="151" t="s">
        <v>84</v>
      </c>
      <c r="AV397" s="12" t="s">
        <v>82</v>
      </c>
      <c r="AW397" s="12" t="s">
        <v>37</v>
      </c>
      <c r="AX397" s="12" t="s">
        <v>75</v>
      </c>
      <c r="AY397" s="151" t="s">
        <v>206</v>
      </c>
    </row>
    <row r="398" spans="2:51" s="13" customFormat="1" ht="12">
      <c r="B398" s="156"/>
      <c r="D398" s="150" t="s">
        <v>216</v>
      </c>
      <c r="E398" s="157" t="s">
        <v>19</v>
      </c>
      <c r="F398" s="158" t="s">
        <v>3068</v>
      </c>
      <c r="H398" s="159">
        <v>0.75</v>
      </c>
      <c r="I398" s="160"/>
      <c r="L398" s="156"/>
      <c r="M398" s="161"/>
      <c r="T398" s="162"/>
      <c r="AT398" s="157" t="s">
        <v>216</v>
      </c>
      <c r="AU398" s="157" t="s">
        <v>84</v>
      </c>
      <c r="AV398" s="13" t="s">
        <v>84</v>
      </c>
      <c r="AW398" s="13" t="s">
        <v>37</v>
      </c>
      <c r="AX398" s="13" t="s">
        <v>75</v>
      </c>
      <c r="AY398" s="157" t="s">
        <v>206</v>
      </c>
    </row>
    <row r="399" spans="2:51" s="13" customFormat="1" ht="12">
      <c r="B399" s="156"/>
      <c r="D399" s="150" t="s">
        <v>216</v>
      </c>
      <c r="E399" s="157" t="s">
        <v>19</v>
      </c>
      <c r="F399" s="158" t="s">
        <v>3069</v>
      </c>
      <c r="H399" s="159">
        <v>0.45</v>
      </c>
      <c r="I399" s="160"/>
      <c r="L399" s="156"/>
      <c r="M399" s="161"/>
      <c r="T399" s="162"/>
      <c r="AT399" s="157" t="s">
        <v>216</v>
      </c>
      <c r="AU399" s="157" t="s">
        <v>84</v>
      </c>
      <c r="AV399" s="13" t="s">
        <v>84</v>
      </c>
      <c r="AW399" s="13" t="s">
        <v>37</v>
      </c>
      <c r="AX399" s="13" t="s">
        <v>75</v>
      </c>
      <c r="AY399" s="157" t="s">
        <v>206</v>
      </c>
    </row>
    <row r="400" spans="2:51" s="13" customFormat="1" ht="12">
      <c r="B400" s="156"/>
      <c r="D400" s="150" t="s">
        <v>216</v>
      </c>
      <c r="E400" s="157" t="s">
        <v>19</v>
      </c>
      <c r="F400" s="158" t="s">
        <v>3070</v>
      </c>
      <c r="H400" s="159">
        <v>0.18</v>
      </c>
      <c r="I400" s="160"/>
      <c r="L400" s="156"/>
      <c r="M400" s="161"/>
      <c r="T400" s="162"/>
      <c r="AT400" s="157" t="s">
        <v>216</v>
      </c>
      <c r="AU400" s="157" t="s">
        <v>84</v>
      </c>
      <c r="AV400" s="13" t="s">
        <v>84</v>
      </c>
      <c r="AW400" s="13" t="s">
        <v>37</v>
      </c>
      <c r="AX400" s="13" t="s">
        <v>75</v>
      </c>
      <c r="AY400" s="157" t="s">
        <v>206</v>
      </c>
    </row>
    <row r="401" spans="2:51" s="15" customFormat="1" ht="12">
      <c r="B401" s="185"/>
      <c r="D401" s="150" t="s">
        <v>216</v>
      </c>
      <c r="E401" s="186" t="s">
        <v>19</v>
      </c>
      <c r="F401" s="187" t="s">
        <v>1174</v>
      </c>
      <c r="H401" s="188">
        <v>1.38</v>
      </c>
      <c r="I401" s="189"/>
      <c r="L401" s="185"/>
      <c r="M401" s="190"/>
      <c r="T401" s="191"/>
      <c r="AT401" s="186" t="s">
        <v>216</v>
      </c>
      <c r="AU401" s="186" t="s">
        <v>84</v>
      </c>
      <c r="AV401" s="15" t="s">
        <v>92</v>
      </c>
      <c r="AW401" s="15" t="s">
        <v>37</v>
      </c>
      <c r="AX401" s="15" t="s">
        <v>75</v>
      </c>
      <c r="AY401" s="186" t="s">
        <v>206</v>
      </c>
    </row>
    <row r="402" spans="2:51" s="14" customFormat="1" ht="12">
      <c r="B402" s="163"/>
      <c r="D402" s="150" t="s">
        <v>216</v>
      </c>
      <c r="E402" s="164" t="s">
        <v>19</v>
      </c>
      <c r="F402" s="165" t="s">
        <v>224</v>
      </c>
      <c r="H402" s="166">
        <v>2.458</v>
      </c>
      <c r="I402" s="167"/>
      <c r="L402" s="163"/>
      <c r="M402" s="168"/>
      <c r="T402" s="169"/>
      <c r="AT402" s="164" t="s">
        <v>216</v>
      </c>
      <c r="AU402" s="164" t="s">
        <v>84</v>
      </c>
      <c r="AV402" s="14" t="s">
        <v>153</v>
      </c>
      <c r="AW402" s="14" t="s">
        <v>37</v>
      </c>
      <c r="AX402" s="14" t="s">
        <v>82</v>
      </c>
      <c r="AY402" s="164" t="s">
        <v>206</v>
      </c>
    </row>
    <row r="403" spans="2:65" s="1" customFormat="1" ht="33" customHeight="1">
      <c r="B403" s="33"/>
      <c r="C403" s="132" t="s">
        <v>601</v>
      </c>
      <c r="D403" s="132" t="s">
        <v>208</v>
      </c>
      <c r="E403" s="133" t="s">
        <v>3071</v>
      </c>
      <c r="F403" s="134" t="s">
        <v>3072</v>
      </c>
      <c r="G403" s="135" t="s">
        <v>253</v>
      </c>
      <c r="H403" s="136">
        <v>0.713</v>
      </c>
      <c r="I403" s="137"/>
      <c r="J403" s="138">
        <f>ROUND(I403*H403,2)</f>
        <v>0</v>
      </c>
      <c r="K403" s="134" t="s">
        <v>212</v>
      </c>
      <c r="L403" s="33"/>
      <c r="M403" s="139" t="s">
        <v>19</v>
      </c>
      <c r="N403" s="140" t="s">
        <v>46</v>
      </c>
      <c r="P403" s="141">
        <f>O403*H403</f>
        <v>0</v>
      </c>
      <c r="Q403" s="141">
        <v>2.50187</v>
      </c>
      <c r="R403" s="141">
        <f>Q403*H403</f>
        <v>1.78383331</v>
      </c>
      <c r="S403" s="141">
        <v>0</v>
      </c>
      <c r="T403" s="142">
        <f>S403*H403</f>
        <v>0</v>
      </c>
      <c r="AR403" s="143" t="s">
        <v>153</v>
      </c>
      <c r="AT403" s="143" t="s">
        <v>208</v>
      </c>
      <c r="AU403" s="143" t="s">
        <v>84</v>
      </c>
      <c r="AY403" s="18" t="s">
        <v>206</v>
      </c>
      <c r="BE403" s="144">
        <f>IF(N403="základní",J403,0)</f>
        <v>0</v>
      </c>
      <c r="BF403" s="144">
        <f>IF(N403="snížená",J403,0)</f>
        <v>0</v>
      </c>
      <c r="BG403" s="144">
        <f>IF(N403="zákl. přenesená",J403,0)</f>
        <v>0</v>
      </c>
      <c r="BH403" s="144">
        <f>IF(N403="sníž. přenesená",J403,0)</f>
        <v>0</v>
      </c>
      <c r="BI403" s="144">
        <f>IF(N403="nulová",J403,0)</f>
        <v>0</v>
      </c>
      <c r="BJ403" s="18" t="s">
        <v>82</v>
      </c>
      <c r="BK403" s="144">
        <f>ROUND(I403*H403,2)</f>
        <v>0</v>
      </c>
      <c r="BL403" s="18" t="s">
        <v>153</v>
      </c>
      <c r="BM403" s="143" t="s">
        <v>3073</v>
      </c>
    </row>
    <row r="404" spans="2:47" s="1" customFormat="1" ht="12">
      <c r="B404" s="33"/>
      <c r="D404" s="145" t="s">
        <v>214</v>
      </c>
      <c r="F404" s="146" t="s">
        <v>3074</v>
      </c>
      <c r="I404" s="147"/>
      <c r="L404" s="33"/>
      <c r="M404" s="148"/>
      <c r="T404" s="52"/>
      <c r="AT404" s="18" t="s">
        <v>214</v>
      </c>
      <c r="AU404" s="18" t="s">
        <v>84</v>
      </c>
    </row>
    <row r="405" spans="2:51" s="12" customFormat="1" ht="12">
      <c r="B405" s="149"/>
      <c r="D405" s="150" t="s">
        <v>216</v>
      </c>
      <c r="E405" s="151" t="s">
        <v>19</v>
      </c>
      <c r="F405" s="152" t="s">
        <v>719</v>
      </c>
      <c r="H405" s="151" t="s">
        <v>19</v>
      </c>
      <c r="I405" s="153"/>
      <c r="L405" s="149"/>
      <c r="M405" s="154"/>
      <c r="T405" s="155"/>
      <c r="AT405" s="151" t="s">
        <v>216</v>
      </c>
      <c r="AU405" s="151" t="s">
        <v>84</v>
      </c>
      <c r="AV405" s="12" t="s">
        <v>82</v>
      </c>
      <c r="AW405" s="12" t="s">
        <v>37</v>
      </c>
      <c r="AX405" s="12" t="s">
        <v>75</v>
      </c>
      <c r="AY405" s="151" t="s">
        <v>206</v>
      </c>
    </row>
    <row r="406" spans="2:51" s="13" customFormat="1" ht="12">
      <c r="B406" s="156"/>
      <c r="D406" s="150" t="s">
        <v>216</v>
      </c>
      <c r="E406" s="157" t="s">
        <v>19</v>
      </c>
      <c r="F406" s="158" t="s">
        <v>3075</v>
      </c>
      <c r="H406" s="159">
        <v>0.713</v>
      </c>
      <c r="I406" s="160"/>
      <c r="L406" s="156"/>
      <c r="M406" s="161"/>
      <c r="T406" s="162"/>
      <c r="AT406" s="157" t="s">
        <v>216</v>
      </c>
      <c r="AU406" s="157" t="s">
        <v>84</v>
      </c>
      <c r="AV406" s="13" t="s">
        <v>84</v>
      </c>
      <c r="AW406" s="13" t="s">
        <v>37</v>
      </c>
      <c r="AX406" s="13" t="s">
        <v>75</v>
      </c>
      <c r="AY406" s="157" t="s">
        <v>206</v>
      </c>
    </row>
    <row r="407" spans="2:51" s="14" customFormat="1" ht="12">
      <c r="B407" s="163"/>
      <c r="D407" s="150" t="s">
        <v>216</v>
      </c>
      <c r="E407" s="164" t="s">
        <v>19</v>
      </c>
      <c r="F407" s="165" t="s">
        <v>224</v>
      </c>
      <c r="H407" s="166">
        <v>0.713</v>
      </c>
      <c r="I407" s="167"/>
      <c r="L407" s="163"/>
      <c r="M407" s="168"/>
      <c r="T407" s="169"/>
      <c r="AT407" s="164" t="s">
        <v>216</v>
      </c>
      <c r="AU407" s="164" t="s">
        <v>84</v>
      </c>
      <c r="AV407" s="14" t="s">
        <v>153</v>
      </c>
      <c r="AW407" s="14" t="s">
        <v>37</v>
      </c>
      <c r="AX407" s="14" t="s">
        <v>82</v>
      </c>
      <c r="AY407" s="164" t="s">
        <v>206</v>
      </c>
    </row>
    <row r="408" spans="2:65" s="1" customFormat="1" ht="16.5" customHeight="1">
      <c r="B408" s="33"/>
      <c r="C408" s="132" t="s">
        <v>609</v>
      </c>
      <c r="D408" s="132" t="s">
        <v>208</v>
      </c>
      <c r="E408" s="133" t="s">
        <v>3076</v>
      </c>
      <c r="F408" s="134" t="s">
        <v>3077</v>
      </c>
      <c r="G408" s="135" t="s">
        <v>238</v>
      </c>
      <c r="H408" s="136">
        <v>1.27</v>
      </c>
      <c r="I408" s="137"/>
      <c r="J408" s="138">
        <f>ROUND(I408*H408,2)</f>
        <v>0</v>
      </c>
      <c r="K408" s="134" t="s">
        <v>212</v>
      </c>
      <c r="L408" s="33"/>
      <c r="M408" s="139" t="s">
        <v>19</v>
      </c>
      <c r="N408" s="140" t="s">
        <v>46</v>
      </c>
      <c r="P408" s="141">
        <f>O408*H408</f>
        <v>0</v>
      </c>
      <c r="Q408" s="141">
        <v>0.0160725</v>
      </c>
      <c r="R408" s="141">
        <f>Q408*H408</f>
        <v>0.020412075000000002</v>
      </c>
      <c r="S408" s="141">
        <v>0</v>
      </c>
      <c r="T408" s="142">
        <f>S408*H408</f>
        <v>0</v>
      </c>
      <c r="AR408" s="143" t="s">
        <v>153</v>
      </c>
      <c r="AT408" s="143" t="s">
        <v>208</v>
      </c>
      <c r="AU408" s="143" t="s">
        <v>84</v>
      </c>
      <c r="AY408" s="18" t="s">
        <v>206</v>
      </c>
      <c r="BE408" s="144">
        <f>IF(N408="základní",J408,0)</f>
        <v>0</v>
      </c>
      <c r="BF408" s="144">
        <f>IF(N408="snížená",J408,0)</f>
        <v>0</v>
      </c>
      <c r="BG408" s="144">
        <f>IF(N408="zákl. přenesená",J408,0)</f>
        <v>0</v>
      </c>
      <c r="BH408" s="144">
        <f>IF(N408="sníž. přenesená",J408,0)</f>
        <v>0</v>
      </c>
      <c r="BI408" s="144">
        <f>IF(N408="nulová",J408,0)</f>
        <v>0</v>
      </c>
      <c r="BJ408" s="18" t="s">
        <v>82</v>
      </c>
      <c r="BK408" s="144">
        <f>ROUND(I408*H408,2)</f>
        <v>0</v>
      </c>
      <c r="BL408" s="18" t="s">
        <v>153</v>
      </c>
      <c r="BM408" s="143" t="s">
        <v>3078</v>
      </c>
    </row>
    <row r="409" spans="2:47" s="1" customFormat="1" ht="12">
      <c r="B409" s="33"/>
      <c r="D409" s="145" t="s">
        <v>214</v>
      </c>
      <c r="F409" s="146" t="s">
        <v>3079</v>
      </c>
      <c r="I409" s="147"/>
      <c r="L409" s="33"/>
      <c r="M409" s="148"/>
      <c r="T409" s="52"/>
      <c r="AT409" s="18" t="s">
        <v>214</v>
      </c>
      <c r="AU409" s="18" t="s">
        <v>84</v>
      </c>
    </row>
    <row r="410" spans="2:51" s="13" customFormat="1" ht="12">
      <c r="B410" s="156"/>
      <c r="D410" s="150" t="s">
        <v>216</v>
      </c>
      <c r="E410" s="157" t="s">
        <v>19</v>
      </c>
      <c r="F410" s="158" t="s">
        <v>3080</v>
      </c>
      <c r="H410" s="159">
        <v>0.19</v>
      </c>
      <c r="I410" s="160"/>
      <c r="L410" s="156"/>
      <c r="M410" s="161"/>
      <c r="T410" s="162"/>
      <c r="AT410" s="157" t="s">
        <v>216</v>
      </c>
      <c r="AU410" s="157" t="s">
        <v>84</v>
      </c>
      <c r="AV410" s="13" t="s">
        <v>84</v>
      </c>
      <c r="AW410" s="13" t="s">
        <v>37</v>
      </c>
      <c r="AX410" s="13" t="s">
        <v>75</v>
      </c>
      <c r="AY410" s="157" t="s">
        <v>206</v>
      </c>
    </row>
    <row r="411" spans="2:51" s="13" customFormat="1" ht="12">
      <c r="B411" s="156"/>
      <c r="D411" s="150" t="s">
        <v>216</v>
      </c>
      <c r="E411" s="157" t="s">
        <v>19</v>
      </c>
      <c r="F411" s="158" t="s">
        <v>3081</v>
      </c>
      <c r="H411" s="159">
        <v>0.87</v>
      </c>
      <c r="I411" s="160"/>
      <c r="L411" s="156"/>
      <c r="M411" s="161"/>
      <c r="T411" s="162"/>
      <c r="AT411" s="157" t="s">
        <v>216</v>
      </c>
      <c r="AU411" s="157" t="s">
        <v>84</v>
      </c>
      <c r="AV411" s="13" t="s">
        <v>84</v>
      </c>
      <c r="AW411" s="13" t="s">
        <v>37</v>
      </c>
      <c r="AX411" s="13" t="s">
        <v>75</v>
      </c>
      <c r="AY411" s="157" t="s">
        <v>206</v>
      </c>
    </row>
    <row r="412" spans="2:51" s="13" customFormat="1" ht="12">
      <c r="B412" s="156"/>
      <c r="D412" s="150" t="s">
        <v>216</v>
      </c>
      <c r="E412" s="157" t="s">
        <v>19</v>
      </c>
      <c r="F412" s="158" t="s">
        <v>3082</v>
      </c>
      <c r="H412" s="159">
        <v>0.21</v>
      </c>
      <c r="I412" s="160"/>
      <c r="L412" s="156"/>
      <c r="M412" s="161"/>
      <c r="T412" s="162"/>
      <c r="AT412" s="157" t="s">
        <v>216</v>
      </c>
      <c r="AU412" s="157" t="s">
        <v>84</v>
      </c>
      <c r="AV412" s="13" t="s">
        <v>84</v>
      </c>
      <c r="AW412" s="13" t="s">
        <v>37</v>
      </c>
      <c r="AX412" s="13" t="s">
        <v>75</v>
      </c>
      <c r="AY412" s="157" t="s">
        <v>206</v>
      </c>
    </row>
    <row r="413" spans="2:51" s="14" customFormat="1" ht="12">
      <c r="B413" s="163"/>
      <c r="D413" s="150" t="s">
        <v>216</v>
      </c>
      <c r="E413" s="164" t="s">
        <v>19</v>
      </c>
      <c r="F413" s="165" t="s">
        <v>224</v>
      </c>
      <c r="H413" s="166">
        <v>1.27</v>
      </c>
      <c r="I413" s="167"/>
      <c r="L413" s="163"/>
      <c r="M413" s="168"/>
      <c r="T413" s="169"/>
      <c r="AT413" s="164" t="s">
        <v>216</v>
      </c>
      <c r="AU413" s="164" t="s">
        <v>84</v>
      </c>
      <c r="AV413" s="14" t="s">
        <v>153</v>
      </c>
      <c r="AW413" s="14" t="s">
        <v>37</v>
      </c>
      <c r="AX413" s="14" t="s">
        <v>82</v>
      </c>
      <c r="AY413" s="164" t="s">
        <v>206</v>
      </c>
    </row>
    <row r="414" spans="2:65" s="1" customFormat="1" ht="16.5" customHeight="1">
      <c r="B414" s="33"/>
      <c r="C414" s="132" t="s">
        <v>626</v>
      </c>
      <c r="D414" s="132" t="s">
        <v>208</v>
      </c>
      <c r="E414" s="133" t="s">
        <v>3083</v>
      </c>
      <c r="F414" s="134" t="s">
        <v>3084</v>
      </c>
      <c r="G414" s="135" t="s">
        <v>238</v>
      </c>
      <c r="H414" s="136">
        <v>1.27</v>
      </c>
      <c r="I414" s="137"/>
      <c r="J414" s="138">
        <f>ROUND(I414*H414,2)</f>
        <v>0</v>
      </c>
      <c r="K414" s="134" t="s">
        <v>212</v>
      </c>
      <c r="L414" s="33"/>
      <c r="M414" s="139" t="s">
        <v>19</v>
      </c>
      <c r="N414" s="140" t="s">
        <v>46</v>
      </c>
      <c r="P414" s="141">
        <f>O414*H414</f>
        <v>0</v>
      </c>
      <c r="Q414" s="141">
        <v>0</v>
      </c>
      <c r="R414" s="141">
        <f>Q414*H414</f>
        <v>0</v>
      </c>
      <c r="S414" s="141">
        <v>0</v>
      </c>
      <c r="T414" s="142">
        <f>S414*H414</f>
        <v>0</v>
      </c>
      <c r="AR414" s="143" t="s">
        <v>153</v>
      </c>
      <c r="AT414" s="143" t="s">
        <v>208</v>
      </c>
      <c r="AU414" s="143" t="s">
        <v>84</v>
      </c>
      <c r="AY414" s="18" t="s">
        <v>206</v>
      </c>
      <c r="BE414" s="144">
        <f>IF(N414="základní",J414,0)</f>
        <v>0</v>
      </c>
      <c r="BF414" s="144">
        <f>IF(N414="snížená",J414,0)</f>
        <v>0</v>
      </c>
      <c r="BG414" s="144">
        <f>IF(N414="zákl. přenesená",J414,0)</f>
        <v>0</v>
      </c>
      <c r="BH414" s="144">
        <f>IF(N414="sníž. přenesená",J414,0)</f>
        <v>0</v>
      </c>
      <c r="BI414" s="144">
        <f>IF(N414="nulová",J414,0)</f>
        <v>0</v>
      </c>
      <c r="BJ414" s="18" t="s">
        <v>82</v>
      </c>
      <c r="BK414" s="144">
        <f>ROUND(I414*H414,2)</f>
        <v>0</v>
      </c>
      <c r="BL414" s="18" t="s">
        <v>153</v>
      </c>
      <c r="BM414" s="143" t="s">
        <v>3085</v>
      </c>
    </row>
    <row r="415" spans="2:47" s="1" customFormat="1" ht="12">
      <c r="B415" s="33"/>
      <c r="D415" s="145" t="s">
        <v>214</v>
      </c>
      <c r="F415" s="146" t="s">
        <v>3086</v>
      </c>
      <c r="I415" s="147"/>
      <c r="L415" s="33"/>
      <c r="M415" s="148"/>
      <c r="T415" s="52"/>
      <c r="AT415" s="18" t="s">
        <v>214</v>
      </c>
      <c r="AU415" s="18" t="s">
        <v>84</v>
      </c>
    </row>
    <row r="416" spans="2:51" s="13" customFormat="1" ht="12">
      <c r="B416" s="156"/>
      <c r="D416" s="150" t="s">
        <v>216</v>
      </c>
      <c r="E416" s="157" t="s">
        <v>19</v>
      </c>
      <c r="F416" s="158" t="s">
        <v>3080</v>
      </c>
      <c r="H416" s="159">
        <v>0.19</v>
      </c>
      <c r="I416" s="160"/>
      <c r="L416" s="156"/>
      <c r="M416" s="161"/>
      <c r="T416" s="162"/>
      <c r="AT416" s="157" t="s">
        <v>216</v>
      </c>
      <c r="AU416" s="157" t="s">
        <v>84</v>
      </c>
      <c r="AV416" s="13" t="s">
        <v>84</v>
      </c>
      <c r="AW416" s="13" t="s">
        <v>37</v>
      </c>
      <c r="AX416" s="13" t="s">
        <v>75</v>
      </c>
      <c r="AY416" s="157" t="s">
        <v>206</v>
      </c>
    </row>
    <row r="417" spans="2:51" s="13" customFormat="1" ht="12">
      <c r="B417" s="156"/>
      <c r="D417" s="150" t="s">
        <v>216</v>
      </c>
      <c r="E417" s="157" t="s">
        <v>19</v>
      </c>
      <c r="F417" s="158" t="s">
        <v>3081</v>
      </c>
      <c r="H417" s="159">
        <v>0.87</v>
      </c>
      <c r="I417" s="160"/>
      <c r="L417" s="156"/>
      <c r="M417" s="161"/>
      <c r="T417" s="162"/>
      <c r="AT417" s="157" t="s">
        <v>216</v>
      </c>
      <c r="AU417" s="157" t="s">
        <v>84</v>
      </c>
      <c r="AV417" s="13" t="s">
        <v>84</v>
      </c>
      <c r="AW417" s="13" t="s">
        <v>37</v>
      </c>
      <c r="AX417" s="13" t="s">
        <v>75</v>
      </c>
      <c r="AY417" s="157" t="s">
        <v>206</v>
      </c>
    </row>
    <row r="418" spans="2:51" s="13" customFormat="1" ht="12">
      <c r="B418" s="156"/>
      <c r="D418" s="150" t="s">
        <v>216</v>
      </c>
      <c r="E418" s="157" t="s">
        <v>19</v>
      </c>
      <c r="F418" s="158" t="s">
        <v>3082</v>
      </c>
      <c r="H418" s="159">
        <v>0.21</v>
      </c>
      <c r="I418" s="160"/>
      <c r="L418" s="156"/>
      <c r="M418" s="161"/>
      <c r="T418" s="162"/>
      <c r="AT418" s="157" t="s">
        <v>216</v>
      </c>
      <c r="AU418" s="157" t="s">
        <v>84</v>
      </c>
      <c r="AV418" s="13" t="s">
        <v>84</v>
      </c>
      <c r="AW418" s="13" t="s">
        <v>37</v>
      </c>
      <c r="AX418" s="13" t="s">
        <v>75</v>
      </c>
      <c r="AY418" s="157" t="s">
        <v>206</v>
      </c>
    </row>
    <row r="419" spans="2:51" s="14" customFormat="1" ht="12">
      <c r="B419" s="163"/>
      <c r="D419" s="150" t="s">
        <v>216</v>
      </c>
      <c r="E419" s="164" t="s">
        <v>19</v>
      </c>
      <c r="F419" s="165" t="s">
        <v>224</v>
      </c>
      <c r="H419" s="166">
        <v>1.27</v>
      </c>
      <c r="I419" s="167"/>
      <c r="L419" s="163"/>
      <c r="M419" s="168"/>
      <c r="T419" s="169"/>
      <c r="AT419" s="164" t="s">
        <v>216</v>
      </c>
      <c r="AU419" s="164" t="s">
        <v>84</v>
      </c>
      <c r="AV419" s="14" t="s">
        <v>153</v>
      </c>
      <c r="AW419" s="14" t="s">
        <v>37</v>
      </c>
      <c r="AX419" s="14" t="s">
        <v>82</v>
      </c>
      <c r="AY419" s="164" t="s">
        <v>206</v>
      </c>
    </row>
    <row r="420" spans="2:65" s="1" customFormat="1" ht="21.75" customHeight="1">
      <c r="B420" s="33"/>
      <c r="C420" s="132" t="s">
        <v>974</v>
      </c>
      <c r="D420" s="132" t="s">
        <v>208</v>
      </c>
      <c r="E420" s="133" t="s">
        <v>779</v>
      </c>
      <c r="F420" s="134" t="s">
        <v>780</v>
      </c>
      <c r="G420" s="135" t="s">
        <v>211</v>
      </c>
      <c r="H420" s="136">
        <v>0.367</v>
      </c>
      <c r="I420" s="137"/>
      <c r="J420" s="138">
        <f>ROUND(I420*H420,2)</f>
        <v>0</v>
      </c>
      <c r="K420" s="134" t="s">
        <v>212</v>
      </c>
      <c r="L420" s="33"/>
      <c r="M420" s="139" t="s">
        <v>19</v>
      </c>
      <c r="N420" s="140" t="s">
        <v>46</v>
      </c>
      <c r="P420" s="141">
        <f>O420*H420</f>
        <v>0</v>
      </c>
      <c r="Q420" s="141">
        <v>1.0627727797</v>
      </c>
      <c r="R420" s="141">
        <f>Q420*H420</f>
        <v>0.39003761014989996</v>
      </c>
      <c r="S420" s="141">
        <v>0</v>
      </c>
      <c r="T420" s="142">
        <f>S420*H420</f>
        <v>0</v>
      </c>
      <c r="AR420" s="143" t="s">
        <v>153</v>
      </c>
      <c r="AT420" s="143" t="s">
        <v>208</v>
      </c>
      <c r="AU420" s="143" t="s">
        <v>84</v>
      </c>
      <c r="AY420" s="18" t="s">
        <v>206</v>
      </c>
      <c r="BE420" s="144">
        <f>IF(N420="základní",J420,0)</f>
        <v>0</v>
      </c>
      <c r="BF420" s="144">
        <f>IF(N420="snížená",J420,0)</f>
        <v>0</v>
      </c>
      <c r="BG420" s="144">
        <f>IF(N420="zákl. přenesená",J420,0)</f>
        <v>0</v>
      </c>
      <c r="BH420" s="144">
        <f>IF(N420="sníž. přenesená",J420,0)</f>
        <v>0</v>
      </c>
      <c r="BI420" s="144">
        <f>IF(N420="nulová",J420,0)</f>
        <v>0</v>
      </c>
      <c r="BJ420" s="18" t="s">
        <v>82</v>
      </c>
      <c r="BK420" s="144">
        <f>ROUND(I420*H420,2)</f>
        <v>0</v>
      </c>
      <c r="BL420" s="18" t="s">
        <v>153</v>
      </c>
      <c r="BM420" s="143" t="s">
        <v>781</v>
      </c>
    </row>
    <row r="421" spans="2:47" s="1" customFormat="1" ht="12">
      <c r="B421" s="33"/>
      <c r="D421" s="145" t="s">
        <v>214</v>
      </c>
      <c r="F421" s="146" t="s">
        <v>782</v>
      </c>
      <c r="I421" s="147"/>
      <c r="L421" s="33"/>
      <c r="M421" s="148"/>
      <c r="T421" s="52"/>
      <c r="AT421" s="18" t="s">
        <v>214</v>
      </c>
      <c r="AU421" s="18" t="s">
        <v>84</v>
      </c>
    </row>
    <row r="422" spans="2:51" s="12" customFormat="1" ht="12">
      <c r="B422" s="149"/>
      <c r="D422" s="150" t="s">
        <v>216</v>
      </c>
      <c r="E422" s="151" t="s">
        <v>19</v>
      </c>
      <c r="F422" s="152" t="s">
        <v>719</v>
      </c>
      <c r="H422" s="151" t="s">
        <v>19</v>
      </c>
      <c r="I422" s="153"/>
      <c r="L422" s="149"/>
      <c r="M422" s="154"/>
      <c r="T422" s="155"/>
      <c r="AT422" s="151" t="s">
        <v>216</v>
      </c>
      <c r="AU422" s="151" t="s">
        <v>84</v>
      </c>
      <c r="AV422" s="12" t="s">
        <v>82</v>
      </c>
      <c r="AW422" s="12" t="s">
        <v>37</v>
      </c>
      <c r="AX422" s="12" t="s">
        <v>75</v>
      </c>
      <c r="AY422" s="151" t="s">
        <v>206</v>
      </c>
    </row>
    <row r="423" spans="2:51" s="13" customFormat="1" ht="12">
      <c r="B423" s="156"/>
      <c r="D423" s="150" t="s">
        <v>216</v>
      </c>
      <c r="E423" s="157" t="s">
        <v>19</v>
      </c>
      <c r="F423" s="158" t="s">
        <v>3087</v>
      </c>
      <c r="H423" s="159">
        <v>0.191</v>
      </c>
      <c r="I423" s="160"/>
      <c r="L423" s="156"/>
      <c r="M423" s="161"/>
      <c r="T423" s="162"/>
      <c r="AT423" s="157" t="s">
        <v>216</v>
      </c>
      <c r="AU423" s="157" t="s">
        <v>84</v>
      </c>
      <c r="AV423" s="13" t="s">
        <v>84</v>
      </c>
      <c r="AW423" s="13" t="s">
        <v>37</v>
      </c>
      <c r="AX423" s="13" t="s">
        <v>75</v>
      </c>
      <c r="AY423" s="157" t="s">
        <v>206</v>
      </c>
    </row>
    <row r="424" spans="2:51" s="13" customFormat="1" ht="22.5">
      <c r="B424" s="156"/>
      <c r="D424" s="150" t="s">
        <v>216</v>
      </c>
      <c r="E424" s="157" t="s">
        <v>19</v>
      </c>
      <c r="F424" s="158" t="s">
        <v>3088</v>
      </c>
      <c r="H424" s="159">
        <v>0.056</v>
      </c>
      <c r="I424" s="160"/>
      <c r="L424" s="156"/>
      <c r="M424" s="161"/>
      <c r="T424" s="162"/>
      <c r="AT424" s="157" t="s">
        <v>216</v>
      </c>
      <c r="AU424" s="157" t="s">
        <v>84</v>
      </c>
      <c r="AV424" s="13" t="s">
        <v>84</v>
      </c>
      <c r="AW424" s="13" t="s">
        <v>37</v>
      </c>
      <c r="AX424" s="13" t="s">
        <v>75</v>
      </c>
      <c r="AY424" s="157" t="s">
        <v>206</v>
      </c>
    </row>
    <row r="425" spans="2:51" s="13" customFormat="1" ht="22.5">
      <c r="B425" s="156"/>
      <c r="D425" s="150" t="s">
        <v>216</v>
      </c>
      <c r="E425" s="157" t="s">
        <v>19</v>
      </c>
      <c r="F425" s="158" t="s">
        <v>3089</v>
      </c>
      <c r="H425" s="159">
        <v>0.049</v>
      </c>
      <c r="I425" s="160"/>
      <c r="L425" s="156"/>
      <c r="M425" s="161"/>
      <c r="T425" s="162"/>
      <c r="AT425" s="157" t="s">
        <v>216</v>
      </c>
      <c r="AU425" s="157" t="s">
        <v>84</v>
      </c>
      <c r="AV425" s="13" t="s">
        <v>84</v>
      </c>
      <c r="AW425" s="13" t="s">
        <v>37</v>
      </c>
      <c r="AX425" s="13" t="s">
        <v>75</v>
      </c>
      <c r="AY425" s="157" t="s">
        <v>206</v>
      </c>
    </row>
    <row r="426" spans="2:51" s="12" customFormat="1" ht="12">
      <c r="B426" s="149"/>
      <c r="D426" s="150" t="s">
        <v>216</v>
      </c>
      <c r="E426" s="151" t="s">
        <v>19</v>
      </c>
      <c r="F426" s="152" t="s">
        <v>3067</v>
      </c>
      <c r="H426" s="151" t="s">
        <v>19</v>
      </c>
      <c r="I426" s="153"/>
      <c r="L426" s="149"/>
      <c r="M426" s="154"/>
      <c r="T426" s="155"/>
      <c r="AT426" s="151" t="s">
        <v>216</v>
      </c>
      <c r="AU426" s="151" t="s">
        <v>84</v>
      </c>
      <c r="AV426" s="12" t="s">
        <v>82</v>
      </c>
      <c r="AW426" s="12" t="s">
        <v>37</v>
      </c>
      <c r="AX426" s="12" t="s">
        <v>75</v>
      </c>
      <c r="AY426" s="151" t="s">
        <v>206</v>
      </c>
    </row>
    <row r="427" spans="2:51" s="13" customFormat="1" ht="12">
      <c r="B427" s="156"/>
      <c r="D427" s="150" t="s">
        <v>216</v>
      </c>
      <c r="E427" s="157" t="s">
        <v>19</v>
      </c>
      <c r="F427" s="158" t="s">
        <v>3090</v>
      </c>
      <c r="H427" s="159">
        <v>0.039</v>
      </c>
      <c r="I427" s="160"/>
      <c r="L427" s="156"/>
      <c r="M427" s="161"/>
      <c r="T427" s="162"/>
      <c r="AT427" s="157" t="s">
        <v>216</v>
      </c>
      <c r="AU427" s="157" t="s">
        <v>84</v>
      </c>
      <c r="AV427" s="13" t="s">
        <v>84</v>
      </c>
      <c r="AW427" s="13" t="s">
        <v>37</v>
      </c>
      <c r="AX427" s="13" t="s">
        <v>75</v>
      </c>
      <c r="AY427" s="157" t="s">
        <v>206</v>
      </c>
    </row>
    <row r="428" spans="2:51" s="13" customFormat="1" ht="12">
      <c r="B428" s="156"/>
      <c r="D428" s="150" t="s">
        <v>216</v>
      </c>
      <c r="E428" s="157" t="s">
        <v>19</v>
      </c>
      <c r="F428" s="158" t="s">
        <v>3091</v>
      </c>
      <c r="H428" s="159">
        <v>0.023</v>
      </c>
      <c r="I428" s="160"/>
      <c r="L428" s="156"/>
      <c r="M428" s="161"/>
      <c r="T428" s="162"/>
      <c r="AT428" s="157" t="s">
        <v>216</v>
      </c>
      <c r="AU428" s="157" t="s">
        <v>84</v>
      </c>
      <c r="AV428" s="13" t="s">
        <v>84</v>
      </c>
      <c r="AW428" s="13" t="s">
        <v>37</v>
      </c>
      <c r="AX428" s="13" t="s">
        <v>75</v>
      </c>
      <c r="AY428" s="157" t="s">
        <v>206</v>
      </c>
    </row>
    <row r="429" spans="2:51" s="13" customFormat="1" ht="12">
      <c r="B429" s="156"/>
      <c r="D429" s="150" t="s">
        <v>216</v>
      </c>
      <c r="E429" s="157" t="s">
        <v>19</v>
      </c>
      <c r="F429" s="158" t="s">
        <v>3092</v>
      </c>
      <c r="H429" s="159">
        <v>0.009</v>
      </c>
      <c r="I429" s="160"/>
      <c r="L429" s="156"/>
      <c r="M429" s="161"/>
      <c r="T429" s="162"/>
      <c r="AT429" s="157" t="s">
        <v>216</v>
      </c>
      <c r="AU429" s="157" t="s">
        <v>84</v>
      </c>
      <c r="AV429" s="13" t="s">
        <v>84</v>
      </c>
      <c r="AW429" s="13" t="s">
        <v>37</v>
      </c>
      <c r="AX429" s="13" t="s">
        <v>75</v>
      </c>
      <c r="AY429" s="157" t="s">
        <v>206</v>
      </c>
    </row>
    <row r="430" spans="2:51" s="14" customFormat="1" ht="12">
      <c r="B430" s="163"/>
      <c r="D430" s="150" t="s">
        <v>216</v>
      </c>
      <c r="E430" s="164" t="s">
        <v>19</v>
      </c>
      <c r="F430" s="165" t="s">
        <v>224</v>
      </c>
      <c r="H430" s="166">
        <v>0.367</v>
      </c>
      <c r="I430" s="167"/>
      <c r="L430" s="163"/>
      <c r="M430" s="168"/>
      <c r="T430" s="169"/>
      <c r="AT430" s="164" t="s">
        <v>216</v>
      </c>
      <c r="AU430" s="164" t="s">
        <v>84</v>
      </c>
      <c r="AV430" s="14" t="s">
        <v>153</v>
      </c>
      <c r="AW430" s="14" t="s">
        <v>37</v>
      </c>
      <c r="AX430" s="14" t="s">
        <v>82</v>
      </c>
      <c r="AY430" s="164" t="s">
        <v>206</v>
      </c>
    </row>
    <row r="431" spans="2:65" s="1" customFormat="1" ht="24.2" customHeight="1">
      <c r="B431" s="33"/>
      <c r="C431" s="132" t="s">
        <v>979</v>
      </c>
      <c r="D431" s="132" t="s">
        <v>208</v>
      </c>
      <c r="E431" s="133" t="s">
        <v>3093</v>
      </c>
      <c r="F431" s="134" t="s">
        <v>3094</v>
      </c>
      <c r="G431" s="135" t="s">
        <v>238</v>
      </c>
      <c r="H431" s="136">
        <v>24.584</v>
      </c>
      <c r="I431" s="137"/>
      <c r="J431" s="138">
        <f>ROUND(I431*H431,2)</f>
        <v>0</v>
      </c>
      <c r="K431" s="134" t="s">
        <v>212</v>
      </c>
      <c r="L431" s="33"/>
      <c r="M431" s="139" t="s">
        <v>19</v>
      </c>
      <c r="N431" s="140" t="s">
        <v>46</v>
      </c>
      <c r="P431" s="141">
        <f>O431*H431</f>
        <v>0</v>
      </c>
      <c r="Q431" s="141">
        <v>0.11</v>
      </c>
      <c r="R431" s="141">
        <f>Q431*H431</f>
        <v>2.70424</v>
      </c>
      <c r="S431" s="141">
        <v>0</v>
      </c>
      <c r="T431" s="142">
        <f>S431*H431</f>
        <v>0</v>
      </c>
      <c r="AR431" s="143" t="s">
        <v>153</v>
      </c>
      <c r="AT431" s="143" t="s">
        <v>208</v>
      </c>
      <c r="AU431" s="143" t="s">
        <v>84</v>
      </c>
      <c r="AY431" s="18" t="s">
        <v>206</v>
      </c>
      <c r="BE431" s="144">
        <f>IF(N431="základní",J431,0)</f>
        <v>0</v>
      </c>
      <c r="BF431" s="144">
        <f>IF(N431="snížená",J431,0)</f>
        <v>0</v>
      </c>
      <c r="BG431" s="144">
        <f>IF(N431="zákl. přenesená",J431,0)</f>
        <v>0</v>
      </c>
      <c r="BH431" s="144">
        <f>IF(N431="sníž. přenesená",J431,0)</f>
        <v>0</v>
      </c>
      <c r="BI431" s="144">
        <f>IF(N431="nulová",J431,0)</f>
        <v>0</v>
      </c>
      <c r="BJ431" s="18" t="s">
        <v>82</v>
      </c>
      <c r="BK431" s="144">
        <f>ROUND(I431*H431,2)</f>
        <v>0</v>
      </c>
      <c r="BL431" s="18" t="s">
        <v>153</v>
      </c>
      <c r="BM431" s="143" t="s">
        <v>3095</v>
      </c>
    </row>
    <row r="432" spans="2:47" s="1" customFormat="1" ht="12">
      <c r="B432" s="33"/>
      <c r="D432" s="145" t="s">
        <v>214</v>
      </c>
      <c r="F432" s="146" t="s">
        <v>3096</v>
      </c>
      <c r="I432" s="147"/>
      <c r="L432" s="33"/>
      <c r="M432" s="148"/>
      <c r="T432" s="52"/>
      <c r="AT432" s="18" t="s">
        <v>214</v>
      </c>
      <c r="AU432" s="18" t="s">
        <v>84</v>
      </c>
    </row>
    <row r="433" spans="2:51" s="12" customFormat="1" ht="12">
      <c r="B433" s="149"/>
      <c r="D433" s="150" t="s">
        <v>216</v>
      </c>
      <c r="E433" s="151" t="s">
        <v>19</v>
      </c>
      <c r="F433" s="152" t="s">
        <v>719</v>
      </c>
      <c r="H433" s="151" t="s">
        <v>19</v>
      </c>
      <c r="I433" s="153"/>
      <c r="L433" s="149"/>
      <c r="M433" s="154"/>
      <c r="T433" s="155"/>
      <c r="AT433" s="151" t="s">
        <v>216</v>
      </c>
      <c r="AU433" s="151" t="s">
        <v>84</v>
      </c>
      <c r="AV433" s="12" t="s">
        <v>82</v>
      </c>
      <c r="AW433" s="12" t="s">
        <v>37</v>
      </c>
      <c r="AX433" s="12" t="s">
        <v>75</v>
      </c>
      <c r="AY433" s="151" t="s">
        <v>206</v>
      </c>
    </row>
    <row r="434" spans="2:51" s="13" customFormat="1" ht="12">
      <c r="B434" s="156"/>
      <c r="D434" s="150" t="s">
        <v>216</v>
      </c>
      <c r="E434" s="157" t="s">
        <v>19</v>
      </c>
      <c r="F434" s="158" t="s">
        <v>3097</v>
      </c>
      <c r="H434" s="159">
        <v>29.16</v>
      </c>
      <c r="I434" s="160"/>
      <c r="L434" s="156"/>
      <c r="M434" s="161"/>
      <c r="T434" s="162"/>
      <c r="AT434" s="157" t="s">
        <v>216</v>
      </c>
      <c r="AU434" s="157" t="s">
        <v>84</v>
      </c>
      <c r="AV434" s="13" t="s">
        <v>84</v>
      </c>
      <c r="AW434" s="13" t="s">
        <v>37</v>
      </c>
      <c r="AX434" s="13" t="s">
        <v>75</v>
      </c>
      <c r="AY434" s="157" t="s">
        <v>206</v>
      </c>
    </row>
    <row r="435" spans="2:51" s="13" customFormat="1" ht="12">
      <c r="B435" s="156"/>
      <c r="D435" s="150" t="s">
        <v>216</v>
      </c>
      <c r="E435" s="157" t="s">
        <v>19</v>
      </c>
      <c r="F435" s="158" t="s">
        <v>3098</v>
      </c>
      <c r="H435" s="159">
        <v>7.86</v>
      </c>
      <c r="I435" s="160"/>
      <c r="L435" s="156"/>
      <c r="M435" s="161"/>
      <c r="T435" s="162"/>
      <c r="AT435" s="157" t="s">
        <v>216</v>
      </c>
      <c r="AU435" s="157" t="s">
        <v>84</v>
      </c>
      <c r="AV435" s="13" t="s">
        <v>84</v>
      </c>
      <c r="AW435" s="13" t="s">
        <v>37</v>
      </c>
      <c r="AX435" s="13" t="s">
        <v>75</v>
      </c>
      <c r="AY435" s="157" t="s">
        <v>206</v>
      </c>
    </row>
    <row r="436" spans="2:51" s="13" customFormat="1" ht="12">
      <c r="B436" s="156"/>
      <c r="D436" s="150" t="s">
        <v>216</v>
      </c>
      <c r="E436" s="157" t="s">
        <v>19</v>
      </c>
      <c r="F436" s="158" t="s">
        <v>3099</v>
      </c>
      <c r="H436" s="159">
        <v>0.8</v>
      </c>
      <c r="I436" s="160"/>
      <c r="L436" s="156"/>
      <c r="M436" s="161"/>
      <c r="T436" s="162"/>
      <c r="AT436" s="157" t="s">
        <v>216</v>
      </c>
      <c r="AU436" s="157" t="s">
        <v>84</v>
      </c>
      <c r="AV436" s="13" t="s">
        <v>84</v>
      </c>
      <c r="AW436" s="13" t="s">
        <v>37</v>
      </c>
      <c r="AX436" s="13" t="s">
        <v>75</v>
      </c>
      <c r="AY436" s="157" t="s">
        <v>206</v>
      </c>
    </row>
    <row r="437" spans="2:51" s="13" customFormat="1" ht="12">
      <c r="B437" s="156"/>
      <c r="D437" s="150" t="s">
        <v>216</v>
      </c>
      <c r="E437" s="157" t="s">
        <v>19</v>
      </c>
      <c r="F437" s="158" t="s">
        <v>3100</v>
      </c>
      <c r="H437" s="159">
        <v>-13.236</v>
      </c>
      <c r="I437" s="160"/>
      <c r="L437" s="156"/>
      <c r="M437" s="161"/>
      <c r="T437" s="162"/>
      <c r="AT437" s="157" t="s">
        <v>216</v>
      </c>
      <c r="AU437" s="157" t="s">
        <v>84</v>
      </c>
      <c r="AV437" s="13" t="s">
        <v>84</v>
      </c>
      <c r="AW437" s="13" t="s">
        <v>37</v>
      </c>
      <c r="AX437" s="13" t="s">
        <v>75</v>
      </c>
      <c r="AY437" s="157" t="s">
        <v>206</v>
      </c>
    </row>
    <row r="438" spans="2:51" s="14" customFormat="1" ht="12">
      <c r="B438" s="163"/>
      <c r="D438" s="150" t="s">
        <v>216</v>
      </c>
      <c r="E438" s="164" t="s">
        <v>19</v>
      </c>
      <c r="F438" s="165" t="s">
        <v>224</v>
      </c>
      <c r="H438" s="166">
        <v>24.584</v>
      </c>
      <c r="I438" s="167"/>
      <c r="L438" s="163"/>
      <c r="M438" s="168"/>
      <c r="T438" s="169"/>
      <c r="AT438" s="164" t="s">
        <v>216</v>
      </c>
      <c r="AU438" s="164" t="s">
        <v>84</v>
      </c>
      <c r="AV438" s="14" t="s">
        <v>153</v>
      </c>
      <c r="AW438" s="14" t="s">
        <v>37</v>
      </c>
      <c r="AX438" s="14" t="s">
        <v>82</v>
      </c>
      <c r="AY438" s="164" t="s">
        <v>206</v>
      </c>
    </row>
    <row r="439" spans="2:65" s="1" customFormat="1" ht="37.9" customHeight="1">
      <c r="B439" s="33"/>
      <c r="C439" s="132" t="s">
        <v>984</v>
      </c>
      <c r="D439" s="132" t="s">
        <v>208</v>
      </c>
      <c r="E439" s="133" t="s">
        <v>3101</v>
      </c>
      <c r="F439" s="134" t="s">
        <v>3102</v>
      </c>
      <c r="G439" s="135" t="s">
        <v>229</v>
      </c>
      <c r="H439" s="136">
        <v>3.16</v>
      </c>
      <c r="I439" s="137"/>
      <c r="J439" s="138">
        <f>ROUND(I439*H439,2)</f>
        <v>0</v>
      </c>
      <c r="K439" s="134" t="s">
        <v>212</v>
      </c>
      <c r="L439" s="33"/>
      <c r="M439" s="139" t="s">
        <v>19</v>
      </c>
      <c r="N439" s="140" t="s">
        <v>46</v>
      </c>
      <c r="P439" s="141">
        <f>O439*H439</f>
        <v>0</v>
      </c>
      <c r="Q439" s="141">
        <v>8.28E-06</v>
      </c>
      <c r="R439" s="141">
        <f>Q439*H439</f>
        <v>2.61648E-05</v>
      </c>
      <c r="S439" s="141">
        <v>0</v>
      </c>
      <c r="T439" s="142">
        <f>S439*H439</f>
        <v>0</v>
      </c>
      <c r="AR439" s="143" t="s">
        <v>153</v>
      </c>
      <c r="AT439" s="143" t="s">
        <v>208</v>
      </c>
      <c r="AU439" s="143" t="s">
        <v>84</v>
      </c>
      <c r="AY439" s="18" t="s">
        <v>206</v>
      </c>
      <c r="BE439" s="144">
        <f>IF(N439="základní",J439,0)</f>
        <v>0</v>
      </c>
      <c r="BF439" s="144">
        <f>IF(N439="snížená",J439,0)</f>
        <v>0</v>
      </c>
      <c r="BG439" s="144">
        <f>IF(N439="zákl. přenesená",J439,0)</f>
        <v>0</v>
      </c>
      <c r="BH439" s="144">
        <f>IF(N439="sníž. přenesená",J439,0)</f>
        <v>0</v>
      </c>
      <c r="BI439" s="144">
        <f>IF(N439="nulová",J439,0)</f>
        <v>0</v>
      </c>
      <c r="BJ439" s="18" t="s">
        <v>82</v>
      </c>
      <c r="BK439" s="144">
        <f>ROUND(I439*H439,2)</f>
        <v>0</v>
      </c>
      <c r="BL439" s="18" t="s">
        <v>153</v>
      </c>
      <c r="BM439" s="143" t="s">
        <v>3103</v>
      </c>
    </row>
    <row r="440" spans="2:47" s="1" customFormat="1" ht="12">
      <c r="B440" s="33"/>
      <c r="D440" s="145" t="s">
        <v>214</v>
      </c>
      <c r="F440" s="146" t="s">
        <v>3104</v>
      </c>
      <c r="I440" s="147"/>
      <c r="L440" s="33"/>
      <c r="M440" s="148"/>
      <c r="T440" s="52"/>
      <c r="AT440" s="18" t="s">
        <v>214</v>
      </c>
      <c r="AU440" s="18" t="s">
        <v>84</v>
      </c>
    </row>
    <row r="441" spans="2:51" s="12" customFormat="1" ht="12">
      <c r="B441" s="149"/>
      <c r="D441" s="150" t="s">
        <v>216</v>
      </c>
      <c r="E441" s="151" t="s">
        <v>19</v>
      </c>
      <c r="F441" s="152" t="s">
        <v>719</v>
      </c>
      <c r="H441" s="151" t="s">
        <v>19</v>
      </c>
      <c r="I441" s="153"/>
      <c r="L441" s="149"/>
      <c r="M441" s="154"/>
      <c r="T441" s="155"/>
      <c r="AT441" s="151" t="s">
        <v>216</v>
      </c>
      <c r="AU441" s="151" t="s">
        <v>84</v>
      </c>
      <c r="AV441" s="12" t="s">
        <v>82</v>
      </c>
      <c r="AW441" s="12" t="s">
        <v>37</v>
      </c>
      <c r="AX441" s="12" t="s">
        <v>75</v>
      </c>
      <c r="AY441" s="151" t="s">
        <v>206</v>
      </c>
    </row>
    <row r="442" spans="2:51" s="13" customFormat="1" ht="12">
      <c r="B442" s="156"/>
      <c r="D442" s="150" t="s">
        <v>216</v>
      </c>
      <c r="E442" s="157" t="s">
        <v>19</v>
      </c>
      <c r="F442" s="158" t="s">
        <v>3105</v>
      </c>
      <c r="H442" s="159">
        <v>3.16</v>
      </c>
      <c r="I442" s="160"/>
      <c r="L442" s="156"/>
      <c r="M442" s="161"/>
      <c r="T442" s="162"/>
      <c r="AT442" s="157" t="s">
        <v>216</v>
      </c>
      <c r="AU442" s="157" t="s">
        <v>84</v>
      </c>
      <c r="AV442" s="13" t="s">
        <v>84</v>
      </c>
      <c r="AW442" s="13" t="s">
        <v>37</v>
      </c>
      <c r="AX442" s="13" t="s">
        <v>75</v>
      </c>
      <c r="AY442" s="157" t="s">
        <v>206</v>
      </c>
    </row>
    <row r="443" spans="2:51" s="14" customFormat="1" ht="12">
      <c r="B443" s="163"/>
      <c r="D443" s="150" t="s">
        <v>216</v>
      </c>
      <c r="E443" s="164" t="s">
        <v>19</v>
      </c>
      <c r="F443" s="165" t="s">
        <v>224</v>
      </c>
      <c r="H443" s="166">
        <v>3.16</v>
      </c>
      <c r="I443" s="167"/>
      <c r="L443" s="163"/>
      <c r="M443" s="168"/>
      <c r="T443" s="169"/>
      <c r="AT443" s="164" t="s">
        <v>216</v>
      </c>
      <c r="AU443" s="164" t="s">
        <v>84</v>
      </c>
      <c r="AV443" s="14" t="s">
        <v>153</v>
      </c>
      <c r="AW443" s="14" t="s">
        <v>37</v>
      </c>
      <c r="AX443" s="14" t="s">
        <v>82</v>
      </c>
      <c r="AY443" s="164" t="s">
        <v>206</v>
      </c>
    </row>
    <row r="444" spans="2:65" s="1" customFormat="1" ht="37.9" customHeight="1">
      <c r="B444" s="33"/>
      <c r="C444" s="132" t="s">
        <v>989</v>
      </c>
      <c r="D444" s="132" t="s">
        <v>208</v>
      </c>
      <c r="E444" s="133" t="s">
        <v>3106</v>
      </c>
      <c r="F444" s="134" t="s">
        <v>3107</v>
      </c>
      <c r="G444" s="135" t="s">
        <v>298</v>
      </c>
      <c r="H444" s="136">
        <v>5</v>
      </c>
      <c r="I444" s="137"/>
      <c r="J444" s="138">
        <f>ROUND(I444*H444,2)</f>
        <v>0</v>
      </c>
      <c r="K444" s="134" t="s">
        <v>212</v>
      </c>
      <c r="L444" s="33"/>
      <c r="M444" s="139" t="s">
        <v>19</v>
      </c>
      <c r="N444" s="140" t="s">
        <v>46</v>
      </c>
      <c r="P444" s="141">
        <f>O444*H444</f>
        <v>0</v>
      </c>
      <c r="Q444" s="141">
        <v>0.01777</v>
      </c>
      <c r="R444" s="141">
        <f>Q444*H444</f>
        <v>0.08885000000000001</v>
      </c>
      <c r="S444" s="141">
        <v>0</v>
      </c>
      <c r="T444" s="142">
        <f>S444*H444</f>
        <v>0</v>
      </c>
      <c r="AR444" s="143" t="s">
        <v>153</v>
      </c>
      <c r="AT444" s="143" t="s">
        <v>208</v>
      </c>
      <c r="AU444" s="143" t="s">
        <v>84</v>
      </c>
      <c r="AY444" s="18" t="s">
        <v>206</v>
      </c>
      <c r="BE444" s="144">
        <f>IF(N444="základní",J444,0)</f>
        <v>0</v>
      </c>
      <c r="BF444" s="144">
        <f>IF(N444="snížená",J444,0)</f>
        <v>0</v>
      </c>
      <c r="BG444" s="144">
        <f>IF(N444="zákl. přenesená",J444,0)</f>
        <v>0</v>
      </c>
      <c r="BH444" s="144">
        <f>IF(N444="sníž. přenesená",J444,0)</f>
        <v>0</v>
      </c>
      <c r="BI444" s="144">
        <f>IF(N444="nulová",J444,0)</f>
        <v>0</v>
      </c>
      <c r="BJ444" s="18" t="s">
        <v>82</v>
      </c>
      <c r="BK444" s="144">
        <f>ROUND(I444*H444,2)</f>
        <v>0</v>
      </c>
      <c r="BL444" s="18" t="s">
        <v>153</v>
      </c>
      <c r="BM444" s="143" t="s">
        <v>3108</v>
      </c>
    </row>
    <row r="445" spans="2:47" s="1" customFormat="1" ht="12">
      <c r="B445" s="33"/>
      <c r="D445" s="145" t="s">
        <v>214</v>
      </c>
      <c r="F445" s="146" t="s">
        <v>3109</v>
      </c>
      <c r="I445" s="147"/>
      <c r="L445" s="33"/>
      <c r="M445" s="148"/>
      <c r="T445" s="52"/>
      <c r="AT445" s="18" t="s">
        <v>214</v>
      </c>
      <c r="AU445" s="18" t="s">
        <v>84</v>
      </c>
    </row>
    <row r="446" spans="2:63" s="11" customFormat="1" ht="22.9" customHeight="1">
      <c r="B446" s="120"/>
      <c r="D446" s="121" t="s">
        <v>74</v>
      </c>
      <c r="E446" s="130" t="s">
        <v>225</v>
      </c>
      <c r="F446" s="130" t="s">
        <v>226</v>
      </c>
      <c r="I446" s="123"/>
      <c r="J446" s="131">
        <f>BK446</f>
        <v>0</v>
      </c>
      <c r="L446" s="120"/>
      <c r="M446" s="125"/>
      <c r="P446" s="126">
        <f>SUM(P447:P471)</f>
        <v>0</v>
      </c>
      <c r="R446" s="126">
        <f>SUM(R447:R471)</f>
        <v>3.020335704</v>
      </c>
      <c r="T446" s="127">
        <f>SUM(T447:T471)</f>
        <v>0</v>
      </c>
      <c r="AR446" s="121" t="s">
        <v>82</v>
      </c>
      <c r="AT446" s="128" t="s">
        <v>74</v>
      </c>
      <c r="AU446" s="128" t="s">
        <v>82</v>
      </c>
      <c r="AY446" s="121" t="s">
        <v>206</v>
      </c>
      <c r="BK446" s="129">
        <f>SUM(BK447:BK471)</f>
        <v>0</v>
      </c>
    </row>
    <row r="447" spans="2:65" s="1" customFormat="1" ht="49.15" customHeight="1">
      <c r="B447" s="33"/>
      <c r="C447" s="132" t="s">
        <v>994</v>
      </c>
      <c r="D447" s="132" t="s">
        <v>208</v>
      </c>
      <c r="E447" s="133" t="s">
        <v>3110</v>
      </c>
      <c r="F447" s="134" t="s">
        <v>3111</v>
      </c>
      <c r="G447" s="135" t="s">
        <v>229</v>
      </c>
      <c r="H447" s="136">
        <v>15.2</v>
      </c>
      <c r="I447" s="137"/>
      <c r="J447" s="138">
        <f>ROUND(I447*H447,2)</f>
        <v>0</v>
      </c>
      <c r="K447" s="134" t="s">
        <v>212</v>
      </c>
      <c r="L447" s="33"/>
      <c r="M447" s="139" t="s">
        <v>19</v>
      </c>
      <c r="N447" s="140" t="s">
        <v>46</v>
      </c>
      <c r="P447" s="141">
        <f>O447*H447</f>
        <v>0</v>
      </c>
      <c r="Q447" s="141">
        <v>0.15539952</v>
      </c>
      <c r="R447" s="141">
        <f>Q447*H447</f>
        <v>2.362072704</v>
      </c>
      <c r="S447" s="141">
        <v>0</v>
      </c>
      <c r="T447" s="142">
        <f>S447*H447</f>
        <v>0</v>
      </c>
      <c r="AR447" s="143" t="s">
        <v>153</v>
      </c>
      <c r="AT447" s="143" t="s">
        <v>208</v>
      </c>
      <c r="AU447" s="143" t="s">
        <v>84</v>
      </c>
      <c r="AY447" s="18" t="s">
        <v>206</v>
      </c>
      <c r="BE447" s="144">
        <f>IF(N447="základní",J447,0)</f>
        <v>0</v>
      </c>
      <c r="BF447" s="144">
        <f>IF(N447="snížená",J447,0)</f>
        <v>0</v>
      </c>
      <c r="BG447" s="144">
        <f>IF(N447="zákl. přenesená",J447,0)</f>
        <v>0</v>
      </c>
      <c r="BH447" s="144">
        <f>IF(N447="sníž. přenesená",J447,0)</f>
        <v>0</v>
      </c>
      <c r="BI447" s="144">
        <f>IF(N447="nulová",J447,0)</f>
        <v>0</v>
      </c>
      <c r="BJ447" s="18" t="s">
        <v>82</v>
      </c>
      <c r="BK447" s="144">
        <f>ROUND(I447*H447,2)</f>
        <v>0</v>
      </c>
      <c r="BL447" s="18" t="s">
        <v>153</v>
      </c>
      <c r="BM447" s="143" t="s">
        <v>3112</v>
      </c>
    </row>
    <row r="448" spans="2:47" s="1" customFormat="1" ht="12">
      <c r="B448" s="33"/>
      <c r="D448" s="145" t="s">
        <v>214</v>
      </c>
      <c r="F448" s="146" t="s">
        <v>3113</v>
      </c>
      <c r="I448" s="147"/>
      <c r="L448" s="33"/>
      <c r="M448" s="148"/>
      <c r="T448" s="52"/>
      <c r="AT448" s="18" t="s">
        <v>214</v>
      </c>
      <c r="AU448" s="18" t="s">
        <v>84</v>
      </c>
    </row>
    <row r="449" spans="2:65" s="1" customFormat="1" ht="16.5" customHeight="1">
      <c r="B449" s="33"/>
      <c r="C449" s="175" t="s">
        <v>999</v>
      </c>
      <c r="D449" s="175" t="s">
        <v>820</v>
      </c>
      <c r="E449" s="176" t="s">
        <v>3114</v>
      </c>
      <c r="F449" s="177" t="s">
        <v>3115</v>
      </c>
      <c r="G449" s="178" t="s">
        <v>229</v>
      </c>
      <c r="H449" s="179">
        <v>15.2</v>
      </c>
      <c r="I449" s="180"/>
      <c r="J449" s="181">
        <f>ROUND(I449*H449,2)</f>
        <v>0</v>
      </c>
      <c r="K449" s="177" t="s">
        <v>212</v>
      </c>
      <c r="L449" s="182"/>
      <c r="M449" s="183" t="s">
        <v>19</v>
      </c>
      <c r="N449" s="184" t="s">
        <v>46</v>
      </c>
      <c r="P449" s="141">
        <f>O449*H449</f>
        <v>0</v>
      </c>
      <c r="Q449" s="141">
        <v>0.04</v>
      </c>
      <c r="R449" s="141">
        <f>Q449*H449</f>
        <v>0.608</v>
      </c>
      <c r="S449" s="141">
        <v>0</v>
      </c>
      <c r="T449" s="142">
        <f>S449*H449</f>
        <v>0</v>
      </c>
      <c r="AR449" s="143" t="s">
        <v>271</v>
      </c>
      <c r="AT449" s="143" t="s">
        <v>820</v>
      </c>
      <c r="AU449" s="143" t="s">
        <v>84</v>
      </c>
      <c r="AY449" s="18" t="s">
        <v>206</v>
      </c>
      <c r="BE449" s="144">
        <f>IF(N449="základní",J449,0)</f>
        <v>0</v>
      </c>
      <c r="BF449" s="144">
        <f>IF(N449="snížená",J449,0)</f>
        <v>0</v>
      </c>
      <c r="BG449" s="144">
        <f>IF(N449="zákl. přenesená",J449,0)</f>
        <v>0</v>
      </c>
      <c r="BH449" s="144">
        <f>IF(N449="sníž. přenesená",J449,0)</f>
        <v>0</v>
      </c>
      <c r="BI449" s="144">
        <f>IF(N449="nulová",J449,0)</f>
        <v>0</v>
      </c>
      <c r="BJ449" s="18" t="s">
        <v>82</v>
      </c>
      <c r="BK449" s="144">
        <f>ROUND(I449*H449,2)</f>
        <v>0</v>
      </c>
      <c r="BL449" s="18" t="s">
        <v>153</v>
      </c>
      <c r="BM449" s="143" t="s">
        <v>3116</v>
      </c>
    </row>
    <row r="450" spans="2:51" s="13" customFormat="1" ht="12">
      <c r="B450" s="156"/>
      <c r="D450" s="150" t="s">
        <v>216</v>
      </c>
      <c r="F450" s="158" t="s">
        <v>3117</v>
      </c>
      <c r="H450" s="159">
        <v>15.2</v>
      </c>
      <c r="I450" s="160"/>
      <c r="L450" s="156"/>
      <c r="M450" s="161"/>
      <c r="T450" s="162"/>
      <c r="AT450" s="157" t="s">
        <v>216</v>
      </c>
      <c r="AU450" s="157" t="s">
        <v>84</v>
      </c>
      <c r="AV450" s="13" t="s">
        <v>84</v>
      </c>
      <c r="AW450" s="13" t="s">
        <v>4</v>
      </c>
      <c r="AX450" s="13" t="s">
        <v>82</v>
      </c>
      <c r="AY450" s="157" t="s">
        <v>206</v>
      </c>
    </row>
    <row r="451" spans="2:65" s="1" customFormat="1" ht="37.9" customHeight="1">
      <c r="B451" s="33"/>
      <c r="C451" s="132" t="s">
        <v>1004</v>
      </c>
      <c r="D451" s="132" t="s">
        <v>208</v>
      </c>
      <c r="E451" s="133" t="s">
        <v>798</v>
      </c>
      <c r="F451" s="134" t="s">
        <v>799</v>
      </c>
      <c r="G451" s="135" t="s">
        <v>238</v>
      </c>
      <c r="H451" s="136">
        <v>624.84</v>
      </c>
      <c r="I451" s="137"/>
      <c r="J451" s="138">
        <f>ROUND(I451*H451,2)</f>
        <v>0</v>
      </c>
      <c r="K451" s="134" t="s">
        <v>212</v>
      </c>
      <c r="L451" s="33"/>
      <c r="M451" s="139" t="s">
        <v>19</v>
      </c>
      <c r="N451" s="140" t="s">
        <v>46</v>
      </c>
      <c r="P451" s="141">
        <f>O451*H451</f>
        <v>0</v>
      </c>
      <c r="Q451" s="141">
        <v>3.5E-05</v>
      </c>
      <c r="R451" s="141">
        <f>Q451*H451</f>
        <v>0.0218694</v>
      </c>
      <c r="S451" s="141">
        <v>0</v>
      </c>
      <c r="T451" s="142">
        <f>S451*H451</f>
        <v>0</v>
      </c>
      <c r="AR451" s="143" t="s">
        <v>153</v>
      </c>
      <c r="AT451" s="143" t="s">
        <v>208</v>
      </c>
      <c r="AU451" s="143" t="s">
        <v>84</v>
      </c>
      <c r="AY451" s="18" t="s">
        <v>206</v>
      </c>
      <c r="BE451" s="144">
        <f>IF(N451="základní",J451,0)</f>
        <v>0</v>
      </c>
      <c r="BF451" s="144">
        <f>IF(N451="snížená",J451,0)</f>
        <v>0</v>
      </c>
      <c r="BG451" s="144">
        <f>IF(N451="zákl. přenesená",J451,0)</f>
        <v>0</v>
      </c>
      <c r="BH451" s="144">
        <f>IF(N451="sníž. přenesená",J451,0)</f>
        <v>0</v>
      </c>
      <c r="BI451" s="144">
        <f>IF(N451="nulová",J451,0)</f>
        <v>0</v>
      </c>
      <c r="BJ451" s="18" t="s">
        <v>82</v>
      </c>
      <c r="BK451" s="144">
        <f>ROUND(I451*H451,2)</f>
        <v>0</v>
      </c>
      <c r="BL451" s="18" t="s">
        <v>153</v>
      </c>
      <c r="BM451" s="143" t="s">
        <v>800</v>
      </c>
    </row>
    <row r="452" spans="2:47" s="1" customFormat="1" ht="12">
      <c r="B452" s="33"/>
      <c r="D452" s="145" t="s">
        <v>214</v>
      </c>
      <c r="F452" s="146" t="s">
        <v>801</v>
      </c>
      <c r="I452" s="147"/>
      <c r="L452" s="33"/>
      <c r="M452" s="148"/>
      <c r="T452" s="52"/>
      <c r="AT452" s="18" t="s">
        <v>214</v>
      </c>
      <c r="AU452" s="18" t="s">
        <v>84</v>
      </c>
    </row>
    <row r="453" spans="2:51" s="12" customFormat="1" ht="12">
      <c r="B453" s="149"/>
      <c r="D453" s="150" t="s">
        <v>216</v>
      </c>
      <c r="E453" s="151" t="s">
        <v>19</v>
      </c>
      <c r="F453" s="152" t="s">
        <v>719</v>
      </c>
      <c r="H453" s="151" t="s">
        <v>19</v>
      </c>
      <c r="I453" s="153"/>
      <c r="L453" s="149"/>
      <c r="M453" s="154"/>
      <c r="T453" s="155"/>
      <c r="AT453" s="151" t="s">
        <v>216</v>
      </c>
      <c r="AU453" s="151" t="s">
        <v>84</v>
      </c>
      <c r="AV453" s="12" t="s">
        <v>82</v>
      </c>
      <c r="AW453" s="12" t="s">
        <v>37</v>
      </c>
      <c r="AX453" s="12" t="s">
        <v>75</v>
      </c>
      <c r="AY453" s="151" t="s">
        <v>206</v>
      </c>
    </row>
    <row r="454" spans="2:51" s="13" customFormat="1" ht="22.5">
      <c r="B454" s="156"/>
      <c r="D454" s="150" t="s">
        <v>216</v>
      </c>
      <c r="E454" s="157" t="s">
        <v>19</v>
      </c>
      <c r="F454" s="158" t="s">
        <v>3118</v>
      </c>
      <c r="H454" s="159">
        <v>624.84</v>
      </c>
      <c r="I454" s="160"/>
      <c r="L454" s="156"/>
      <c r="M454" s="161"/>
      <c r="T454" s="162"/>
      <c r="AT454" s="157" t="s">
        <v>216</v>
      </c>
      <c r="AU454" s="157" t="s">
        <v>84</v>
      </c>
      <c r="AV454" s="13" t="s">
        <v>84</v>
      </c>
      <c r="AW454" s="13" t="s">
        <v>37</v>
      </c>
      <c r="AX454" s="13" t="s">
        <v>75</v>
      </c>
      <c r="AY454" s="157" t="s">
        <v>206</v>
      </c>
    </row>
    <row r="455" spans="2:51" s="14" customFormat="1" ht="12">
      <c r="B455" s="163"/>
      <c r="D455" s="150" t="s">
        <v>216</v>
      </c>
      <c r="E455" s="164" t="s">
        <v>19</v>
      </c>
      <c r="F455" s="165" t="s">
        <v>224</v>
      </c>
      <c r="H455" s="166">
        <v>624.84</v>
      </c>
      <c r="I455" s="167"/>
      <c r="L455" s="163"/>
      <c r="M455" s="168"/>
      <c r="T455" s="169"/>
      <c r="AT455" s="164" t="s">
        <v>216</v>
      </c>
      <c r="AU455" s="164" t="s">
        <v>84</v>
      </c>
      <c r="AV455" s="14" t="s">
        <v>153</v>
      </c>
      <c r="AW455" s="14" t="s">
        <v>37</v>
      </c>
      <c r="AX455" s="14" t="s">
        <v>82</v>
      </c>
      <c r="AY455" s="164" t="s">
        <v>206</v>
      </c>
    </row>
    <row r="456" spans="2:65" s="1" customFormat="1" ht="55.5" customHeight="1">
      <c r="B456" s="33"/>
      <c r="C456" s="132" t="s">
        <v>1009</v>
      </c>
      <c r="D456" s="132" t="s">
        <v>208</v>
      </c>
      <c r="E456" s="133" t="s">
        <v>3119</v>
      </c>
      <c r="F456" s="134" t="s">
        <v>3120</v>
      </c>
      <c r="G456" s="135" t="s">
        <v>298</v>
      </c>
      <c r="H456" s="136">
        <v>4</v>
      </c>
      <c r="I456" s="137"/>
      <c r="J456" s="138">
        <f>ROUND(I456*H456,2)</f>
        <v>0</v>
      </c>
      <c r="K456" s="134" t="s">
        <v>212</v>
      </c>
      <c r="L456" s="33"/>
      <c r="M456" s="139" t="s">
        <v>19</v>
      </c>
      <c r="N456" s="140" t="s">
        <v>46</v>
      </c>
      <c r="P456" s="141">
        <f>O456*H456</f>
        <v>0</v>
      </c>
      <c r="Q456" s="141">
        <v>0</v>
      </c>
      <c r="R456" s="141">
        <f>Q456*H456</f>
        <v>0</v>
      </c>
      <c r="S456" s="141">
        <v>0</v>
      </c>
      <c r="T456" s="142">
        <f>S456*H456</f>
        <v>0</v>
      </c>
      <c r="AR456" s="143" t="s">
        <v>153</v>
      </c>
      <c r="AT456" s="143" t="s">
        <v>208</v>
      </c>
      <c r="AU456" s="143" t="s">
        <v>84</v>
      </c>
      <c r="AY456" s="18" t="s">
        <v>206</v>
      </c>
      <c r="BE456" s="144">
        <f>IF(N456="základní",J456,0)</f>
        <v>0</v>
      </c>
      <c r="BF456" s="144">
        <f>IF(N456="snížená",J456,0)</f>
        <v>0</v>
      </c>
      <c r="BG456" s="144">
        <f>IF(N456="zákl. přenesená",J456,0)</f>
        <v>0</v>
      </c>
      <c r="BH456" s="144">
        <f>IF(N456="sníž. přenesená",J456,0)</f>
        <v>0</v>
      </c>
      <c r="BI456" s="144">
        <f>IF(N456="nulová",J456,0)</f>
        <v>0</v>
      </c>
      <c r="BJ456" s="18" t="s">
        <v>82</v>
      </c>
      <c r="BK456" s="144">
        <f>ROUND(I456*H456,2)</f>
        <v>0</v>
      </c>
      <c r="BL456" s="18" t="s">
        <v>153</v>
      </c>
      <c r="BM456" s="143" t="s">
        <v>3121</v>
      </c>
    </row>
    <row r="457" spans="2:47" s="1" customFormat="1" ht="12">
      <c r="B457" s="33"/>
      <c r="D457" s="145" t="s">
        <v>214</v>
      </c>
      <c r="F457" s="146" t="s">
        <v>3122</v>
      </c>
      <c r="I457" s="147"/>
      <c r="L457" s="33"/>
      <c r="M457" s="148"/>
      <c r="T457" s="52"/>
      <c r="AT457" s="18" t="s">
        <v>214</v>
      </c>
      <c r="AU457" s="18" t="s">
        <v>84</v>
      </c>
    </row>
    <row r="458" spans="2:47" s="1" customFormat="1" ht="19.5">
      <c r="B458" s="33"/>
      <c r="D458" s="150" t="s">
        <v>818</v>
      </c>
      <c r="F458" s="174" t="s">
        <v>3123</v>
      </c>
      <c r="I458" s="147"/>
      <c r="L458" s="33"/>
      <c r="M458" s="148"/>
      <c r="T458" s="52"/>
      <c r="AT458" s="18" t="s">
        <v>818</v>
      </c>
      <c r="AU458" s="18" t="s">
        <v>84</v>
      </c>
    </row>
    <row r="459" spans="2:65" s="1" customFormat="1" ht="21.75" customHeight="1">
      <c r="B459" s="33"/>
      <c r="C459" s="175" t="s">
        <v>1014</v>
      </c>
      <c r="D459" s="175" t="s">
        <v>820</v>
      </c>
      <c r="E459" s="176" t="s">
        <v>3124</v>
      </c>
      <c r="F459" s="177" t="s">
        <v>3125</v>
      </c>
      <c r="G459" s="178" t="s">
        <v>298</v>
      </c>
      <c r="H459" s="179">
        <v>4</v>
      </c>
      <c r="I459" s="180"/>
      <c r="J459" s="181">
        <f>ROUND(I459*H459,2)</f>
        <v>0</v>
      </c>
      <c r="K459" s="177" t="s">
        <v>212</v>
      </c>
      <c r="L459" s="182"/>
      <c r="M459" s="183" t="s">
        <v>19</v>
      </c>
      <c r="N459" s="184" t="s">
        <v>46</v>
      </c>
      <c r="P459" s="141">
        <f>O459*H459</f>
        <v>0</v>
      </c>
      <c r="Q459" s="141">
        <v>0.00129</v>
      </c>
      <c r="R459" s="141">
        <f>Q459*H459</f>
        <v>0.00516</v>
      </c>
      <c r="S459" s="141">
        <v>0</v>
      </c>
      <c r="T459" s="142">
        <f>S459*H459</f>
        <v>0</v>
      </c>
      <c r="AR459" s="143" t="s">
        <v>271</v>
      </c>
      <c r="AT459" s="143" t="s">
        <v>820</v>
      </c>
      <c r="AU459" s="143" t="s">
        <v>84</v>
      </c>
      <c r="AY459" s="18" t="s">
        <v>206</v>
      </c>
      <c r="BE459" s="144">
        <f>IF(N459="základní",J459,0)</f>
        <v>0</v>
      </c>
      <c r="BF459" s="144">
        <f>IF(N459="snížená",J459,0)</f>
        <v>0</v>
      </c>
      <c r="BG459" s="144">
        <f>IF(N459="zákl. přenesená",J459,0)</f>
        <v>0</v>
      </c>
      <c r="BH459" s="144">
        <f>IF(N459="sníž. přenesená",J459,0)</f>
        <v>0</v>
      </c>
      <c r="BI459" s="144">
        <f>IF(N459="nulová",J459,0)</f>
        <v>0</v>
      </c>
      <c r="BJ459" s="18" t="s">
        <v>82</v>
      </c>
      <c r="BK459" s="144">
        <f>ROUND(I459*H459,2)</f>
        <v>0</v>
      </c>
      <c r="BL459" s="18" t="s">
        <v>153</v>
      </c>
      <c r="BM459" s="143" t="s">
        <v>3126</v>
      </c>
    </row>
    <row r="460" spans="2:47" s="1" customFormat="1" ht="19.5">
      <c r="B460" s="33"/>
      <c r="D460" s="150" t="s">
        <v>818</v>
      </c>
      <c r="F460" s="174" t="s">
        <v>3123</v>
      </c>
      <c r="I460" s="147"/>
      <c r="L460" s="33"/>
      <c r="M460" s="148"/>
      <c r="T460" s="52"/>
      <c r="AT460" s="18" t="s">
        <v>818</v>
      </c>
      <c r="AU460" s="18" t="s">
        <v>84</v>
      </c>
    </row>
    <row r="461" spans="2:65" s="1" customFormat="1" ht="37.9" customHeight="1">
      <c r="B461" s="33"/>
      <c r="C461" s="132" t="s">
        <v>1019</v>
      </c>
      <c r="D461" s="132" t="s">
        <v>208</v>
      </c>
      <c r="E461" s="133" t="s">
        <v>3127</v>
      </c>
      <c r="F461" s="134" t="s">
        <v>3128</v>
      </c>
      <c r="G461" s="135" t="s">
        <v>298</v>
      </c>
      <c r="H461" s="136">
        <v>50</v>
      </c>
      <c r="I461" s="137"/>
      <c r="J461" s="138">
        <f>ROUND(I461*H461,2)</f>
        <v>0</v>
      </c>
      <c r="K461" s="134" t="s">
        <v>212</v>
      </c>
      <c r="L461" s="33"/>
      <c r="M461" s="139" t="s">
        <v>19</v>
      </c>
      <c r="N461" s="140" t="s">
        <v>46</v>
      </c>
      <c r="P461" s="141">
        <f>O461*H461</f>
        <v>0</v>
      </c>
      <c r="Q461" s="141">
        <v>4.4672E-05</v>
      </c>
      <c r="R461" s="141">
        <f>Q461*H461</f>
        <v>0.0022336</v>
      </c>
      <c r="S461" s="141">
        <v>0</v>
      </c>
      <c r="T461" s="142">
        <f>S461*H461</f>
        <v>0</v>
      </c>
      <c r="AR461" s="143" t="s">
        <v>153</v>
      </c>
      <c r="AT461" s="143" t="s">
        <v>208</v>
      </c>
      <c r="AU461" s="143" t="s">
        <v>84</v>
      </c>
      <c r="AY461" s="18" t="s">
        <v>206</v>
      </c>
      <c r="BE461" s="144">
        <f>IF(N461="základní",J461,0)</f>
        <v>0</v>
      </c>
      <c r="BF461" s="144">
        <f>IF(N461="snížená",J461,0)</f>
        <v>0</v>
      </c>
      <c r="BG461" s="144">
        <f>IF(N461="zákl. přenesená",J461,0)</f>
        <v>0</v>
      </c>
      <c r="BH461" s="144">
        <f>IF(N461="sníž. přenesená",J461,0)</f>
        <v>0</v>
      </c>
      <c r="BI461" s="144">
        <f>IF(N461="nulová",J461,0)</f>
        <v>0</v>
      </c>
      <c r="BJ461" s="18" t="s">
        <v>82</v>
      </c>
      <c r="BK461" s="144">
        <f>ROUND(I461*H461,2)</f>
        <v>0</v>
      </c>
      <c r="BL461" s="18" t="s">
        <v>153</v>
      </c>
      <c r="BM461" s="143" t="s">
        <v>3129</v>
      </c>
    </row>
    <row r="462" spans="2:47" s="1" customFormat="1" ht="12">
      <c r="B462" s="33"/>
      <c r="D462" s="145" t="s">
        <v>214</v>
      </c>
      <c r="F462" s="146" t="s">
        <v>3130</v>
      </c>
      <c r="I462" s="147"/>
      <c r="L462" s="33"/>
      <c r="M462" s="148"/>
      <c r="T462" s="52"/>
      <c r="AT462" s="18" t="s">
        <v>214</v>
      </c>
      <c r="AU462" s="18" t="s">
        <v>84</v>
      </c>
    </row>
    <row r="463" spans="2:51" s="12" customFormat="1" ht="12">
      <c r="B463" s="149"/>
      <c r="D463" s="150" t="s">
        <v>216</v>
      </c>
      <c r="E463" s="151" t="s">
        <v>19</v>
      </c>
      <c r="F463" s="152" t="s">
        <v>719</v>
      </c>
      <c r="H463" s="151" t="s">
        <v>19</v>
      </c>
      <c r="I463" s="153"/>
      <c r="L463" s="149"/>
      <c r="M463" s="154"/>
      <c r="T463" s="155"/>
      <c r="AT463" s="151" t="s">
        <v>216</v>
      </c>
      <c r="AU463" s="151" t="s">
        <v>84</v>
      </c>
      <c r="AV463" s="12" t="s">
        <v>82</v>
      </c>
      <c r="AW463" s="12" t="s">
        <v>37</v>
      </c>
      <c r="AX463" s="12" t="s">
        <v>75</v>
      </c>
      <c r="AY463" s="151" t="s">
        <v>206</v>
      </c>
    </row>
    <row r="464" spans="2:51" s="13" customFormat="1" ht="12">
      <c r="B464" s="156"/>
      <c r="D464" s="150" t="s">
        <v>216</v>
      </c>
      <c r="E464" s="157" t="s">
        <v>19</v>
      </c>
      <c r="F464" s="158" t="s">
        <v>3131</v>
      </c>
      <c r="H464" s="159">
        <v>50</v>
      </c>
      <c r="I464" s="160"/>
      <c r="L464" s="156"/>
      <c r="M464" s="161"/>
      <c r="T464" s="162"/>
      <c r="AT464" s="157" t="s">
        <v>216</v>
      </c>
      <c r="AU464" s="157" t="s">
        <v>84</v>
      </c>
      <c r="AV464" s="13" t="s">
        <v>84</v>
      </c>
      <c r="AW464" s="13" t="s">
        <v>37</v>
      </c>
      <c r="AX464" s="13" t="s">
        <v>75</v>
      </c>
      <c r="AY464" s="157" t="s">
        <v>206</v>
      </c>
    </row>
    <row r="465" spans="2:51" s="14" customFormat="1" ht="12">
      <c r="B465" s="163"/>
      <c r="D465" s="150" t="s">
        <v>216</v>
      </c>
      <c r="E465" s="164" t="s">
        <v>19</v>
      </c>
      <c r="F465" s="165" t="s">
        <v>224</v>
      </c>
      <c r="H465" s="166">
        <v>50</v>
      </c>
      <c r="I465" s="167"/>
      <c r="L465" s="163"/>
      <c r="M465" s="168"/>
      <c r="T465" s="169"/>
      <c r="AT465" s="164" t="s">
        <v>216</v>
      </c>
      <c r="AU465" s="164" t="s">
        <v>84</v>
      </c>
      <c r="AV465" s="14" t="s">
        <v>153</v>
      </c>
      <c r="AW465" s="14" t="s">
        <v>37</v>
      </c>
      <c r="AX465" s="14" t="s">
        <v>82</v>
      </c>
      <c r="AY465" s="164" t="s">
        <v>206</v>
      </c>
    </row>
    <row r="466" spans="2:65" s="1" customFormat="1" ht="33" customHeight="1">
      <c r="B466" s="33"/>
      <c r="C466" s="132" t="s">
        <v>1024</v>
      </c>
      <c r="D466" s="132" t="s">
        <v>208</v>
      </c>
      <c r="E466" s="133" t="s">
        <v>3132</v>
      </c>
      <c r="F466" s="134" t="s">
        <v>3133</v>
      </c>
      <c r="G466" s="135" t="s">
        <v>298</v>
      </c>
      <c r="H466" s="136">
        <v>50</v>
      </c>
      <c r="I466" s="137"/>
      <c r="J466" s="138">
        <f>ROUND(I466*H466,2)</f>
        <v>0</v>
      </c>
      <c r="K466" s="134" t="s">
        <v>212</v>
      </c>
      <c r="L466" s="33"/>
      <c r="M466" s="139" t="s">
        <v>19</v>
      </c>
      <c r="N466" s="140" t="s">
        <v>46</v>
      </c>
      <c r="P466" s="141">
        <f>O466*H466</f>
        <v>0</v>
      </c>
      <c r="Q466" s="141">
        <v>0.00042</v>
      </c>
      <c r="R466" s="141">
        <f>Q466*H466</f>
        <v>0.021</v>
      </c>
      <c r="S466" s="141">
        <v>0</v>
      </c>
      <c r="T466" s="142">
        <f>S466*H466</f>
        <v>0</v>
      </c>
      <c r="AR466" s="143" t="s">
        <v>153</v>
      </c>
      <c r="AT466" s="143" t="s">
        <v>208</v>
      </c>
      <c r="AU466" s="143" t="s">
        <v>84</v>
      </c>
      <c r="AY466" s="18" t="s">
        <v>206</v>
      </c>
      <c r="BE466" s="144">
        <f>IF(N466="základní",J466,0)</f>
        <v>0</v>
      </c>
      <c r="BF466" s="144">
        <f>IF(N466="snížená",J466,0)</f>
        <v>0</v>
      </c>
      <c r="BG466" s="144">
        <f>IF(N466="zákl. přenesená",J466,0)</f>
        <v>0</v>
      </c>
      <c r="BH466" s="144">
        <f>IF(N466="sníž. přenesená",J466,0)</f>
        <v>0</v>
      </c>
      <c r="BI466" s="144">
        <f>IF(N466="nulová",J466,0)</f>
        <v>0</v>
      </c>
      <c r="BJ466" s="18" t="s">
        <v>82</v>
      </c>
      <c r="BK466" s="144">
        <f>ROUND(I466*H466,2)</f>
        <v>0</v>
      </c>
      <c r="BL466" s="18" t="s">
        <v>153</v>
      </c>
      <c r="BM466" s="143" t="s">
        <v>3134</v>
      </c>
    </row>
    <row r="467" spans="2:47" s="1" customFormat="1" ht="12">
      <c r="B467" s="33"/>
      <c r="D467" s="145" t="s">
        <v>214</v>
      </c>
      <c r="F467" s="146" t="s">
        <v>3135</v>
      </c>
      <c r="I467" s="147"/>
      <c r="L467" s="33"/>
      <c r="M467" s="148"/>
      <c r="T467" s="52"/>
      <c r="AT467" s="18" t="s">
        <v>214</v>
      </c>
      <c r="AU467" s="18" t="s">
        <v>84</v>
      </c>
    </row>
    <row r="468" spans="2:51" s="12" customFormat="1" ht="12">
      <c r="B468" s="149"/>
      <c r="D468" s="150" t="s">
        <v>216</v>
      </c>
      <c r="E468" s="151" t="s">
        <v>19</v>
      </c>
      <c r="F468" s="152" t="s">
        <v>719</v>
      </c>
      <c r="H468" s="151" t="s">
        <v>19</v>
      </c>
      <c r="I468" s="153"/>
      <c r="L468" s="149"/>
      <c r="M468" s="154"/>
      <c r="T468" s="155"/>
      <c r="AT468" s="151" t="s">
        <v>216</v>
      </c>
      <c r="AU468" s="151" t="s">
        <v>84</v>
      </c>
      <c r="AV468" s="12" t="s">
        <v>82</v>
      </c>
      <c r="AW468" s="12" t="s">
        <v>37</v>
      </c>
      <c r="AX468" s="12" t="s">
        <v>75</v>
      </c>
      <c r="AY468" s="151" t="s">
        <v>206</v>
      </c>
    </row>
    <row r="469" spans="2:51" s="13" customFormat="1" ht="12">
      <c r="B469" s="156"/>
      <c r="D469" s="150" t="s">
        <v>216</v>
      </c>
      <c r="E469" s="157" t="s">
        <v>19</v>
      </c>
      <c r="F469" s="158" t="s">
        <v>3131</v>
      </c>
      <c r="H469" s="159">
        <v>50</v>
      </c>
      <c r="I469" s="160"/>
      <c r="L469" s="156"/>
      <c r="M469" s="161"/>
      <c r="T469" s="162"/>
      <c r="AT469" s="157" t="s">
        <v>216</v>
      </c>
      <c r="AU469" s="157" t="s">
        <v>84</v>
      </c>
      <c r="AV469" s="13" t="s">
        <v>84</v>
      </c>
      <c r="AW469" s="13" t="s">
        <v>37</v>
      </c>
      <c r="AX469" s="13" t="s">
        <v>75</v>
      </c>
      <c r="AY469" s="157" t="s">
        <v>206</v>
      </c>
    </row>
    <row r="470" spans="2:51" s="14" customFormat="1" ht="12">
      <c r="B470" s="163"/>
      <c r="D470" s="150" t="s">
        <v>216</v>
      </c>
      <c r="E470" s="164" t="s">
        <v>19</v>
      </c>
      <c r="F470" s="165" t="s">
        <v>224</v>
      </c>
      <c r="H470" s="166">
        <v>50</v>
      </c>
      <c r="I470" s="167"/>
      <c r="L470" s="163"/>
      <c r="M470" s="168"/>
      <c r="T470" s="169"/>
      <c r="AT470" s="164" t="s">
        <v>216</v>
      </c>
      <c r="AU470" s="164" t="s">
        <v>84</v>
      </c>
      <c r="AV470" s="14" t="s">
        <v>153</v>
      </c>
      <c r="AW470" s="14" t="s">
        <v>37</v>
      </c>
      <c r="AX470" s="14" t="s">
        <v>82</v>
      </c>
      <c r="AY470" s="164" t="s">
        <v>206</v>
      </c>
    </row>
    <row r="471" spans="2:65" s="1" customFormat="1" ht="16.5" customHeight="1">
      <c r="B471" s="33"/>
      <c r="C471" s="132" t="s">
        <v>1031</v>
      </c>
      <c r="D471" s="132" t="s">
        <v>208</v>
      </c>
      <c r="E471" s="133" t="s">
        <v>794</v>
      </c>
      <c r="F471" s="134" t="s">
        <v>795</v>
      </c>
      <c r="G471" s="135" t="s">
        <v>796</v>
      </c>
      <c r="H471" s="136">
        <v>1</v>
      </c>
      <c r="I471" s="137"/>
      <c r="J471" s="138">
        <f>ROUND(I471*H471,2)</f>
        <v>0</v>
      </c>
      <c r="K471" s="134" t="s">
        <v>19</v>
      </c>
      <c r="L471" s="33"/>
      <c r="M471" s="139" t="s">
        <v>19</v>
      </c>
      <c r="N471" s="140" t="s">
        <v>46</v>
      </c>
      <c r="P471" s="141">
        <f>O471*H471</f>
        <v>0</v>
      </c>
      <c r="Q471" s="141">
        <v>0</v>
      </c>
      <c r="R471" s="141">
        <f>Q471*H471</f>
        <v>0</v>
      </c>
      <c r="S471" s="141">
        <v>0</v>
      </c>
      <c r="T471" s="142">
        <f>S471*H471</f>
        <v>0</v>
      </c>
      <c r="AR471" s="143" t="s">
        <v>153</v>
      </c>
      <c r="AT471" s="143" t="s">
        <v>208</v>
      </c>
      <c r="AU471" s="143" t="s">
        <v>84</v>
      </c>
      <c r="AY471" s="18" t="s">
        <v>206</v>
      </c>
      <c r="BE471" s="144">
        <f>IF(N471="základní",J471,0)</f>
        <v>0</v>
      </c>
      <c r="BF471" s="144">
        <f>IF(N471="snížená",J471,0)</f>
        <v>0</v>
      </c>
      <c r="BG471" s="144">
        <f>IF(N471="zákl. přenesená",J471,0)</f>
        <v>0</v>
      </c>
      <c r="BH471" s="144">
        <f>IF(N471="sníž. přenesená",J471,0)</f>
        <v>0</v>
      </c>
      <c r="BI471" s="144">
        <f>IF(N471="nulová",J471,0)</f>
        <v>0</v>
      </c>
      <c r="BJ471" s="18" t="s">
        <v>82</v>
      </c>
      <c r="BK471" s="144">
        <f>ROUND(I471*H471,2)</f>
        <v>0</v>
      </c>
      <c r="BL471" s="18" t="s">
        <v>153</v>
      </c>
      <c r="BM471" s="143" t="s">
        <v>3136</v>
      </c>
    </row>
    <row r="472" spans="2:63" s="11" customFormat="1" ht="22.9" customHeight="1">
      <c r="B472" s="120"/>
      <c r="D472" s="121" t="s">
        <v>74</v>
      </c>
      <c r="E472" s="130" t="s">
        <v>336</v>
      </c>
      <c r="F472" s="130" t="s">
        <v>337</v>
      </c>
      <c r="I472" s="123"/>
      <c r="J472" s="131">
        <f>BK472</f>
        <v>0</v>
      </c>
      <c r="L472" s="120"/>
      <c r="M472" s="125"/>
      <c r="P472" s="126">
        <f>SUM(P473:P477)</f>
        <v>0</v>
      </c>
      <c r="R472" s="126">
        <f>SUM(R473:R477)</f>
        <v>0</v>
      </c>
      <c r="T472" s="127">
        <f>SUM(T473:T477)</f>
        <v>0</v>
      </c>
      <c r="AR472" s="121" t="s">
        <v>82</v>
      </c>
      <c r="AT472" s="128" t="s">
        <v>74</v>
      </c>
      <c r="AU472" s="128" t="s">
        <v>82</v>
      </c>
      <c r="AY472" s="121" t="s">
        <v>206</v>
      </c>
      <c r="BK472" s="129">
        <f>SUM(BK473:BK477)</f>
        <v>0</v>
      </c>
    </row>
    <row r="473" spans="2:65" s="1" customFormat="1" ht="33" customHeight="1">
      <c r="B473" s="33"/>
      <c r="C473" s="132" t="s">
        <v>1037</v>
      </c>
      <c r="D473" s="132" t="s">
        <v>208</v>
      </c>
      <c r="E473" s="133" t="s">
        <v>344</v>
      </c>
      <c r="F473" s="134" t="s">
        <v>345</v>
      </c>
      <c r="G473" s="135" t="s">
        <v>211</v>
      </c>
      <c r="H473" s="136">
        <v>0.264</v>
      </c>
      <c r="I473" s="137"/>
      <c r="J473" s="138">
        <f>ROUND(I473*H473,2)</f>
        <v>0</v>
      </c>
      <c r="K473" s="134" t="s">
        <v>212</v>
      </c>
      <c r="L473" s="33"/>
      <c r="M473" s="139" t="s">
        <v>19</v>
      </c>
      <c r="N473" s="140" t="s">
        <v>46</v>
      </c>
      <c r="P473" s="141">
        <f>O473*H473</f>
        <v>0</v>
      </c>
      <c r="Q473" s="141">
        <v>0</v>
      </c>
      <c r="R473" s="141">
        <f>Q473*H473</f>
        <v>0</v>
      </c>
      <c r="S473" s="141">
        <v>0</v>
      </c>
      <c r="T473" s="142">
        <f>S473*H473</f>
        <v>0</v>
      </c>
      <c r="AR473" s="143" t="s">
        <v>153</v>
      </c>
      <c r="AT473" s="143" t="s">
        <v>208</v>
      </c>
      <c r="AU473" s="143" t="s">
        <v>84</v>
      </c>
      <c r="AY473" s="18" t="s">
        <v>206</v>
      </c>
      <c r="BE473" s="144">
        <f>IF(N473="základní",J473,0)</f>
        <v>0</v>
      </c>
      <c r="BF473" s="144">
        <f>IF(N473="snížená",J473,0)</f>
        <v>0</v>
      </c>
      <c r="BG473" s="144">
        <f>IF(N473="zákl. přenesená",J473,0)</f>
        <v>0</v>
      </c>
      <c r="BH473" s="144">
        <f>IF(N473="sníž. přenesená",J473,0)</f>
        <v>0</v>
      </c>
      <c r="BI473" s="144">
        <f>IF(N473="nulová",J473,0)</f>
        <v>0</v>
      </c>
      <c r="BJ473" s="18" t="s">
        <v>82</v>
      </c>
      <c r="BK473" s="144">
        <f>ROUND(I473*H473,2)</f>
        <v>0</v>
      </c>
      <c r="BL473" s="18" t="s">
        <v>153</v>
      </c>
      <c r="BM473" s="143" t="s">
        <v>807</v>
      </c>
    </row>
    <row r="474" spans="2:47" s="1" customFormat="1" ht="12">
      <c r="B474" s="33"/>
      <c r="D474" s="145" t="s">
        <v>214</v>
      </c>
      <c r="F474" s="146" t="s">
        <v>347</v>
      </c>
      <c r="I474" s="147"/>
      <c r="L474" s="33"/>
      <c r="M474" s="148"/>
      <c r="T474" s="52"/>
      <c r="AT474" s="18" t="s">
        <v>214</v>
      </c>
      <c r="AU474" s="18" t="s">
        <v>84</v>
      </c>
    </row>
    <row r="475" spans="2:65" s="1" customFormat="1" ht="44.25" customHeight="1">
      <c r="B475" s="33"/>
      <c r="C475" s="132" t="s">
        <v>1042</v>
      </c>
      <c r="D475" s="132" t="s">
        <v>208</v>
      </c>
      <c r="E475" s="133" t="s">
        <v>349</v>
      </c>
      <c r="F475" s="134" t="s">
        <v>350</v>
      </c>
      <c r="G475" s="135" t="s">
        <v>211</v>
      </c>
      <c r="H475" s="136">
        <v>2.64</v>
      </c>
      <c r="I475" s="137"/>
      <c r="J475" s="138">
        <f>ROUND(I475*H475,2)</f>
        <v>0</v>
      </c>
      <c r="K475" s="134" t="s">
        <v>212</v>
      </c>
      <c r="L475" s="33"/>
      <c r="M475" s="139" t="s">
        <v>19</v>
      </c>
      <c r="N475" s="140" t="s">
        <v>46</v>
      </c>
      <c r="P475" s="141">
        <f>O475*H475</f>
        <v>0</v>
      </c>
      <c r="Q475" s="141">
        <v>0</v>
      </c>
      <c r="R475" s="141">
        <f>Q475*H475</f>
        <v>0</v>
      </c>
      <c r="S475" s="141">
        <v>0</v>
      </c>
      <c r="T475" s="142">
        <f>S475*H475</f>
        <v>0</v>
      </c>
      <c r="AR475" s="143" t="s">
        <v>153</v>
      </c>
      <c r="AT475" s="143" t="s">
        <v>208</v>
      </c>
      <c r="AU475" s="143" t="s">
        <v>84</v>
      </c>
      <c r="AY475" s="18" t="s">
        <v>206</v>
      </c>
      <c r="BE475" s="144">
        <f>IF(N475="základní",J475,0)</f>
        <v>0</v>
      </c>
      <c r="BF475" s="144">
        <f>IF(N475="snížená",J475,0)</f>
        <v>0</v>
      </c>
      <c r="BG475" s="144">
        <f>IF(N475="zákl. přenesená",J475,0)</f>
        <v>0</v>
      </c>
      <c r="BH475" s="144">
        <f>IF(N475="sníž. přenesená",J475,0)</f>
        <v>0</v>
      </c>
      <c r="BI475" s="144">
        <f>IF(N475="nulová",J475,0)</f>
        <v>0</v>
      </c>
      <c r="BJ475" s="18" t="s">
        <v>82</v>
      </c>
      <c r="BK475" s="144">
        <f>ROUND(I475*H475,2)</f>
        <v>0</v>
      </c>
      <c r="BL475" s="18" t="s">
        <v>153</v>
      </c>
      <c r="BM475" s="143" t="s">
        <v>808</v>
      </c>
    </row>
    <row r="476" spans="2:47" s="1" customFormat="1" ht="12">
      <c r="B476" s="33"/>
      <c r="D476" s="145" t="s">
        <v>214</v>
      </c>
      <c r="F476" s="146" t="s">
        <v>352</v>
      </c>
      <c r="I476" s="147"/>
      <c r="L476" s="33"/>
      <c r="M476" s="148"/>
      <c r="T476" s="52"/>
      <c r="AT476" s="18" t="s">
        <v>214</v>
      </c>
      <c r="AU476" s="18" t="s">
        <v>84</v>
      </c>
    </row>
    <row r="477" spans="2:51" s="13" customFormat="1" ht="12">
      <c r="B477" s="156"/>
      <c r="D477" s="150" t="s">
        <v>216</v>
      </c>
      <c r="F477" s="158" t="s">
        <v>3137</v>
      </c>
      <c r="H477" s="159">
        <v>2.64</v>
      </c>
      <c r="I477" s="160"/>
      <c r="L477" s="156"/>
      <c r="M477" s="161"/>
      <c r="T477" s="162"/>
      <c r="AT477" s="157" t="s">
        <v>216</v>
      </c>
      <c r="AU477" s="157" t="s">
        <v>84</v>
      </c>
      <c r="AV477" s="13" t="s">
        <v>84</v>
      </c>
      <c r="AW477" s="13" t="s">
        <v>4</v>
      </c>
      <c r="AX477" s="13" t="s">
        <v>82</v>
      </c>
      <c r="AY477" s="157" t="s">
        <v>206</v>
      </c>
    </row>
    <row r="478" spans="2:63" s="11" customFormat="1" ht="22.9" customHeight="1">
      <c r="B478" s="120"/>
      <c r="D478" s="121" t="s">
        <v>74</v>
      </c>
      <c r="E478" s="130" t="s">
        <v>378</v>
      </c>
      <c r="F478" s="130" t="s">
        <v>379</v>
      </c>
      <c r="I478" s="123"/>
      <c r="J478" s="131">
        <f>BK478</f>
        <v>0</v>
      </c>
      <c r="L478" s="120"/>
      <c r="M478" s="125"/>
      <c r="P478" s="126">
        <f>SUM(P479:P480)</f>
        <v>0</v>
      </c>
      <c r="R478" s="126">
        <f>SUM(R479:R480)</f>
        <v>0</v>
      </c>
      <c r="T478" s="127">
        <f>SUM(T479:T480)</f>
        <v>0</v>
      </c>
      <c r="AR478" s="121" t="s">
        <v>82</v>
      </c>
      <c r="AT478" s="128" t="s">
        <v>74</v>
      </c>
      <c r="AU478" s="128" t="s">
        <v>82</v>
      </c>
      <c r="AY478" s="121" t="s">
        <v>206</v>
      </c>
      <c r="BK478" s="129">
        <f>SUM(BK479:BK480)</f>
        <v>0</v>
      </c>
    </row>
    <row r="479" spans="2:65" s="1" customFormat="1" ht="55.5" customHeight="1">
      <c r="B479" s="33"/>
      <c r="C479" s="132" t="s">
        <v>1048</v>
      </c>
      <c r="D479" s="132" t="s">
        <v>208</v>
      </c>
      <c r="E479" s="133" t="s">
        <v>381</v>
      </c>
      <c r="F479" s="134" t="s">
        <v>382</v>
      </c>
      <c r="G479" s="135" t="s">
        <v>211</v>
      </c>
      <c r="H479" s="136">
        <v>227.515</v>
      </c>
      <c r="I479" s="137"/>
      <c r="J479" s="138">
        <f>ROUND(I479*H479,2)</f>
        <v>0</v>
      </c>
      <c r="K479" s="134" t="s">
        <v>212</v>
      </c>
      <c r="L479" s="33"/>
      <c r="M479" s="139" t="s">
        <v>19</v>
      </c>
      <c r="N479" s="140" t="s">
        <v>46</v>
      </c>
      <c r="P479" s="141">
        <f>O479*H479</f>
        <v>0</v>
      </c>
      <c r="Q479" s="141">
        <v>0</v>
      </c>
      <c r="R479" s="141">
        <f>Q479*H479</f>
        <v>0</v>
      </c>
      <c r="S479" s="141">
        <v>0</v>
      </c>
      <c r="T479" s="142">
        <f>S479*H479</f>
        <v>0</v>
      </c>
      <c r="AR479" s="143" t="s">
        <v>153</v>
      </c>
      <c r="AT479" s="143" t="s">
        <v>208</v>
      </c>
      <c r="AU479" s="143" t="s">
        <v>84</v>
      </c>
      <c r="AY479" s="18" t="s">
        <v>206</v>
      </c>
      <c r="BE479" s="144">
        <f>IF(N479="základní",J479,0)</f>
        <v>0</v>
      </c>
      <c r="BF479" s="144">
        <f>IF(N479="snížená",J479,0)</f>
        <v>0</v>
      </c>
      <c r="BG479" s="144">
        <f>IF(N479="zákl. přenesená",J479,0)</f>
        <v>0</v>
      </c>
      <c r="BH479" s="144">
        <f>IF(N479="sníž. přenesená",J479,0)</f>
        <v>0</v>
      </c>
      <c r="BI479" s="144">
        <f>IF(N479="nulová",J479,0)</f>
        <v>0</v>
      </c>
      <c r="BJ479" s="18" t="s">
        <v>82</v>
      </c>
      <c r="BK479" s="144">
        <f>ROUND(I479*H479,2)</f>
        <v>0</v>
      </c>
      <c r="BL479" s="18" t="s">
        <v>153</v>
      </c>
      <c r="BM479" s="143" t="s">
        <v>811</v>
      </c>
    </row>
    <row r="480" spans="2:47" s="1" customFormat="1" ht="12">
      <c r="B480" s="33"/>
      <c r="D480" s="145" t="s">
        <v>214</v>
      </c>
      <c r="F480" s="146" t="s">
        <v>384</v>
      </c>
      <c r="I480" s="147"/>
      <c r="L480" s="33"/>
      <c r="M480" s="148"/>
      <c r="T480" s="52"/>
      <c r="AT480" s="18" t="s">
        <v>214</v>
      </c>
      <c r="AU480" s="18" t="s">
        <v>84</v>
      </c>
    </row>
    <row r="481" spans="2:63" s="11" customFormat="1" ht="25.9" customHeight="1">
      <c r="B481" s="120"/>
      <c r="D481" s="121" t="s">
        <v>74</v>
      </c>
      <c r="E481" s="122" t="s">
        <v>385</v>
      </c>
      <c r="F481" s="122" t="s">
        <v>386</v>
      </c>
      <c r="I481" s="123"/>
      <c r="J481" s="124">
        <f>BK481</f>
        <v>0</v>
      </c>
      <c r="L481" s="120"/>
      <c r="M481" s="125"/>
      <c r="P481" s="126">
        <f>P482+P523+P566+P574+P641+P728+P735+P807+P840+P1013+P1022+P1053+P1182+P1198+P1234</f>
        <v>0</v>
      </c>
      <c r="R481" s="126">
        <f>R482+R523+R566+R574+R641+R728+R735+R807+R840+R1013+R1022+R1053+R1182+R1198+R1234</f>
        <v>51.435742782045004</v>
      </c>
      <c r="T481" s="127">
        <f>T482+T523+T566+T574+T641+T728+T735+T807+T840+T1013+T1022+T1053+T1182+T1198+T1234</f>
        <v>0.26443434</v>
      </c>
      <c r="AR481" s="121" t="s">
        <v>84</v>
      </c>
      <c r="AT481" s="128" t="s">
        <v>74</v>
      </c>
      <c r="AU481" s="128" t="s">
        <v>75</v>
      </c>
      <c r="AY481" s="121" t="s">
        <v>206</v>
      </c>
      <c r="BK481" s="129">
        <f>BK482+BK523+BK566+BK574+BK641+BK728+BK735+BK807+BK840+BK1013+BK1022+BK1053+BK1182+BK1198+BK1234</f>
        <v>0</v>
      </c>
    </row>
    <row r="482" spans="2:63" s="11" customFormat="1" ht="22.9" customHeight="1">
      <c r="B482" s="120"/>
      <c r="D482" s="121" t="s">
        <v>74</v>
      </c>
      <c r="E482" s="130" t="s">
        <v>387</v>
      </c>
      <c r="F482" s="130" t="s">
        <v>388</v>
      </c>
      <c r="I482" s="123"/>
      <c r="J482" s="131">
        <f>BK482</f>
        <v>0</v>
      </c>
      <c r="L482" s="120"/>
      <c r="M482" s="125"/>
      <c r="P482" s="126">
        <f>SUM(P483:P522)</f>
        <v>0</v>
      </c>
      <c r="R482" s="126">
        <f>SUM(R483:R522)</f>
        <v>0.32952373875</v>
      </c>
      <c r="T482" s="127">
        <f>SUM(T483:T522)</f>
        <v>0</v>
      </c>
      <c r="AR482" s="121" t="s">
        <v>84</v>
      </c>
      <c r="AT482" s="128" t="s">
        <v>74</v>
      </c>
      <c r="AU482" s="128" t="s">
        <v>82</v>
      </c>
      <c r="AY482" s="121" t="s">
        <v>206</v>
      </c>
      <c r="BK482" s="129">
        <f>SUM(BK483:BK522)</f>
        <v>0</v>
      </c>
    </row>
    <row r="483" spans="2:65" s="1" customFormat="1" ht="37.9" customHeight="1">
      <c r="B483" s="33"/>
      <c r="C483" s="132" t="s">
        <v>1053</v>
      </c>
      <c r="D483" s="132" t="s">
        <v>208</v>
      </c>
      <c r="E483" s="133" t="s">
        <v>3138</v>
      </c>
      <c r="F483" s="134" t="s">
        <v>3139</v>
      </c>
      <c r="G483" s="135" t="s">
        <v>238</v>
      </c>
      <c r="H483" s="136">
        <v>45.395</v>
      </c>
      <c r="I483" s="137"/>
      <c r="J483" s="138">
        <f>ROUND(I483*H483,2)</f>
        <v>0</v>
      </c>
      <c r="K483" s="134" t="s">
        <v>212</v>
      </c>
      <c r="L483" s="33"/>
      <c r="M483" s="139" t="s">
        <v>19</v>
      </c>
      <c r="N483" s="140" t="s">
        <v>46</v>
      </c>
      <c r="P483" s="141">
        <f>O483*H483</f>
        <v>0</v>
      </c>
      <c r="Q483" s="141">
        <v>0</v>
      </c>
      <c r="R483" s="141">
        <f>Q483*H483</f>
        <v>0</v>
      </c>
      <c r="S483" s="141">
        <v>0</v>
      </c>
      <c r="T483" s="142">
        <f>S483*H483</f>
        <v>0</v>
      </c>
      <c r="AR483" s="143" t="s">
        <v>338</v>
      </c>
      <c r="AT483" s="143" t="s">
        <v>208</v>
      </c>
      <c r="AU483" s="143" t="s">
        <v>84</v>
      </c>
      <c r="AY483" s="18" t="s">
        <v>206</v>
      </c>
      <c r="BE483" s="144">
        <f>IF(N483="základní",J483,0)</f>
        <v>0</v>
      </c>
      <c r="BF483" s="144">
        <f>IF(N483="snížená",J483,0)</f>
        <v>0</v>
      </c>
      <c r="BG483" s="144">
        <f>IF(N483="zákl. přenesená",J483,0)</f>
        <v>0</v>
      </c>
      <c r="BH483" s="144">
        <f>IF(N483="sníž. přenesená",J483,0)</f>
        <v>0</v>
      </c>
      <c r="BI483" s="144">
        <f>IF(N483="nulová",J483,0)</f>
        <v>0</v>
      </c>
      <c r="BJ483" s="18" t="s">
        <v>82</v>
      </c>
      <c r="BK483" s="144">
        <f>ROUND(I483*H483,2)</f>
        <v>0</v>
      </c>
      <c r="BL483" s="18" t="s">
        <v>338</v>
      </c>
      <c r="BM483" s="143" t="s">
        <v>3140</v>
      </c>
    </row>
    <row r="484" spans="2:47" s="1" customFormat="1" ht="12">
      <c r="B484" s="33"/>
      <c r="D484" s="145" t="s">
        <v>214</v>
      </c>
      <c r="F484" s="146" t="s">
        <v>3141</v>
      </c>
      <c r="I484" s="147"/>
      <c r="L484" s="33"/>
      <c r="M484" s="148"/>
      <c r="T484" s="52"/>
      <c r="AT484" s="18" t="s">
        <v>214</v>
      </c>
      <c r="AU484" s="18" t="s">
        <v>84</v>
      </c>
    </row>
    <row r="485" spans="2:51" s="12" customFormat="1" ht="12">
      <c r="B485" s="149"/>
      <c r="D485" s="150" t="s">
        <v>216</v>
      </c>
      <c r="E485" s="151" t="s">
        <v>19</v>
      </c>
      <c r="F485" s="152" t="s">
        <v>3142</v>
      </c>
      <c r="H485" s="151" t="s">
        <v>19</v>
      </c>
      <c r="I485" s="153"/>
      <c r="L485" s="149"/>
      <c r="M485" s="154"/>
      <c r="T485" s="155"/>
      <c r="AT485" s="151" t="s">
        <v>216</v>
      </c>
      <c r="AU485" s="151" t="s">
        <v>84</v>
      </c>
      <c r="AV485" s="12" t="s">
        <v>82</v>
      </c>
      <c r="AW485" s="12" t="s">
        <v>37</v>
      </c>
      <c r="AX485" s="12" t="s">
        <v>75</v>
      </c>
      <c r="AY485" s="151" t="s">
        <v>206</v>
      </c>
    </row>
    <row r="486" spans="2:51" s="13" customFormat="1" ht="12">
      <c r="B486" s="156"/>
      <c r="D486" s="150" t="s">
        <v>216</v>
      </c>
      <c r="E486" s="157" t="s">
        <v>19</v>
      </c>
      <c r="F486" s="158" t="s">
        <v>3143</v>
      </c>
      <c r="H486" s="159">
        <v>21.255</v>
      </c>
      <c r="I486" s="160"/>
      <c r="L486" s="156"/>
      <c r="M486" s="161"/>
      <c r="T486" s="162"/>
      <c r="AT486" s="157" t="s">
        <v>216</v>
      </c>
      <c r="AU486" s="157" t="s">
        <v>84</v>
      </c>
      <c r="AV486" s="13" t="s">
        <v>84</v>
      </c>
      <c r="AW486" s="13" t="s">
        <v>37</v>
      </c>
      <c r="AX486" s="13" t="s">
        <v>75</v>
      </c>
      <c r="AY486" s="157" t="s">
        <v>206</v>
      </c>
    </row>
    <row r="487" spans="2:51" s="13" customFormat="1" ht="12">
      <c r="B487" s="156"/>
      <c r="D487" s="150" t="s">
        <v>216</v>
      </c>
      <c r="E487" s="157" t="s">
        <v>19</v>
      </c>
      <c r="F487" s="158" t="s">
        <v>3144</v>
      </c>
      <c r="H487" s="159">
        <v>4.7</v>
      </c>
      <c r="I487" s="160"/>
      <c r="L487" s="156"/>
      <c r="M487" s="161"/>
      <c r="T487" s="162"/>
      <c r="AT487" s="157" t="s">
        <v>216</v>
      </c>
      <c r="AU487" s="157" t="s">
        <v>84</v>
      </c>
      <c r="AV487" s="13" t="s">
        <v>84</v>
      </c>
      <c r="AW487" s="13" t="s">
        <v>37</v>
      </c>
      <c r="AX487" s="13" t="s">
        <v>75</v>
      </c>
      <c r="AY487" s="157" t="s">
        <v>206</v>
      </c>
    </row>
    <row r="488" spans="2:51" s="13" customFormat="1" ht="12">
      <c r="B488" s="156"/>
      <c r="D488" s="150" t="s">
        <v>216</v>
      </c>
      <c r="E488" s="157" t="s">
        <v>19</v>
      </c>
      <c r="F488" s="158" t="s">
        <v>3145</v>
      </c>
      <c r="H488" s="159">
        <v>16.38</v>
      </c>
      <c r="I488" s="160"/>
      <c r="L488" s="156"/>
      <c r="M488" s="161"/>
      <c r="T488" s="162"/>
      <c r="AT488" s="157" t="s">
        <v>216</v>
      </c>
      <c r="AU488" s="157" t="s">
        <v>84</v>
      </c>
      <c r="AV488" s="13" t="s">
        <v>84</v>
      </c>
      <c r="AW488" s="13" t="s">
        <v>37</v>
      </c>
      <c r="AX488" s="13" t="s">
        <v>75</v>
      </c>
      <c r="AY488" s="157" t="s">
        <v>206</v>
      </c>
    </row>
    <row r="489" spans="2:51" s="13" customFormat="1" ht="12">
      <c r="B489" s="156"/>
      <c r="D489" s="150" t="s">
        <v>216</v>
      </c>
      <c r="E489" s="157" t="s">
        <v>19</v>
      </c>
      <c r="F489" s="158" t="s">
        <v>3146</v>
      </c>
      <c r="H489" s="159">
        <v>3.06</v>
      </c>
      <c r="I489" s="160"/>
      <c r="L489" s="156"/>
      <c r="M489" s="161"/>
      <c r="T489" s="162"/>
      <c r="AT489" s="157" t="s">
        <v>216</v>
      </c>
      <c r="AU489" s="157" t="s">
        <v>84</v>
      </c>
      <c r="AV489" s="13" t="s">
        <v>84</v>
      </c>
      <c r="AW489" s="13" t="s">
        <v>37</v>
      </c>
      <c r="AX489" s="13" t="s">
        <v>75</v>
      </c>
      <c r="AY489" s="157" t="s">
        <v>206</v>
      </c>
    </row>
    <row r="490" spans="2:51" s="14" customFormat="1" ht="12">
      <c r="B490" s="163"/>
      <c r="D490" s="150" t="s">
        <v>216</v>
      </c>
      <c r="E490" s="164" t="s">
        <v>19</v>
      </c>
      <c r="F490" s="165" t="s">
        <v>224</v>
      </c>
      <c r="H490" s="166">
        <v>45.395</v>
      </c>
      <c r="I490" s="167"/>
      <c r="L490" s="163"/>
      <c r="M490" s="168"/>
      <c r="T490" s="169"/>
      <c r="AT490" s="164" t="s">
        <v>216</v>
      </c>
      <c r="AU490" s="164" t="s">
        <v>84</v>
      </c>
      <c r="AV490" s="14" t="s">
        <v>153</v>
      </c>
      <c r="AW490" s="14" t="s">
        <v>37</v>
      </c>
      <c r="AX490" s="14" t="s">
        <v>82</v>
      </c>
      <c r="AY490" s="164" t="s">
        <v>206</v>
      </c>
    </row>
    <row r="491" spans="2:65" s="1" customFormat="1" ht="16.5" customHeight="1">
      <c r="B491" s="33"/>
      <c r="C491" s="175" t="s">
        <v>1058</v>
      </c>
      <c r="D491" s="175" t="s">
        <v>820</v>
      </c>
      <c r="E491" s="176" t="s">
        <v>3147</v>
      </c>
      <c r="F491" s="177" t="s">
        <v>3148</v>
      </c>
      <c r="G491" s="178" t="s">
        <v>211</v>
      </c>
      <c r="H491" s="179">
        <v>0.018</v>
      </c>
      <c r="I491" s="180"/>
      <c r="J491" s="181">
        <f>ROUND(I491*H491,2)</f>
        <v>0</v>
      </c>
      <c r="K491" s="177" t="s">
        <v>212</v>
      </c>
      <c r="L491" s="182"/>
      <c r="M491" s="183" t="s">
        <v>19</v>
      </c>
      <c r="N491" s="184" t="s">
        <v>46</v>
      </c>
      <c r="P491" s="141">
        <f>O491*H491</f>
        <v>0</v>
      </c>
      <c r="Q491" s="141">
        <v>1</v>
      </c>
      <c r="R491" s="141">
        <f>Q491*H491</f>
        <v>0.018</v>
      </c>
      <c r="S491" s="141">
        <v>0</v>
      </c>
      <c r="T491" s="142">
        <f>S491*H491</f>
        <v>0</v>
      </c>
      <c r="AR491" s="143" t="s">
        <v>437</v>
      </c>
      <c r="AT491" s="143" t="s">
        <v>820</v>
      </c>
      <c r="AU491" s="143" t="s">
        <v>84</v>
      </c>
      <c r="AY491" s="18" t="s">
        <v>206</v>
      </c>
      <c r="BE491" s="144">
        <f>IF(N491="základní",J491,0)</f>
        <v>0</v>
      </c>
      <c r="BF491" s="144">
        <f>IF(N491="snížená",J491,0)</f>
        <v>0</v>
      </c>
      <c r="BG491" s="144">
        <f>IF(N491="zákl. přenesená",J491,0)</f>
        <v>0</v>
      </c>
      <c r="BH491" s="144">
        <f>IF(N491="sníž. přenesená",J491,0)</f>
        <v>0</v>
      </c>
      <c r="BI491" s="144">
        <f>IF(N491="nulová",J491,0)</f>
        <v>0</v>
      </c>
      <c r="BJ491" s="18" t="s">
        <v>82</v>
      </c>
      <c r="BK491" s="144">
        <f>ROUND(I491*H491,2)</f>
        <v>0</v>
      </c>
      <c r="BL491" s="18" t="s">
        <v>338</v>
      </c>
      <c r="BM491" s="143" t="s">
        <v>3149</v>
      </c>
    </row>
    <row r="492" spans="2:51" s="12" customFormat="1" ht="12">
      <c r="B492" s="149"/>
      <c r="D492" s="150" t="s">
        <v>216</v>
      </c>
      <c r="E492" s="151" t="s">
        <v>19</v>
      </c>
      <c r="F492" s="152" t="s">
        <v>3142</v>
      </c>
      <c r="H492" s="151" t="s">
        <v>19</v>
      </c>
      <c r="I492" s="153"/>
      <c r="L492" s="149"/>
      <c r="M492" s="154"/>
      <c r="T492" s="155"/>
      <c r="AT492" s="151" t="s">
        <v>216</v>
      </c>
      <c r="AU492" s="151" t="s">
        <v>84</v>
      </c>
      <c r="AV492" s="12" t="s">
        <v>82</v>
      </c>
      <c r="AW492" s="12" t="s">
        <v>37</v>
      </c>
      <c r="AX492" s="12" t="s">
        <v>75</v>
      </c>
      <c r="AY492" s="151" t="s">
        <v>206</v>
      </c>
    </row>
    <row r="493" spans="2:51" s="13" customFormat="1" ht="12">
      <c r="B493" s="156"/>
      <c r="D493" s="150" t="s">
        <v>216</v>
      </c>
      <c r="E493" s="157" t="s">
        <v>19</v>
      </c>
      <c r="F493" s="158" t="s">
        <v>3143</v>
      </c>
      <c r="H493" s="159">
        <v>21.255</v>
      </c>
      <c r="I493" s="160"/>
      <c r="L493" s="156"/>
      <c r="M493" s="161"/>
      <c r="T493" s="162"/>
      <c r="AT493" s="157" t="s">
        <v>216</v>
      </c>
      <c r="AU493" s="157" t="s">
        <v>84</v>
      </c>
      <c r="AV493" s="13" t="s">
        <v>84</v>
      </c>
      <c r="AW493" s="13" t="s">
        <v>37</v>
      </c>
      <c r="AX493" s="13" t="s">
        <v>75</v>
      </c>
      <c r="AY493" s="157" t="s">
        <v>206</v>
      </c>
    </row>
    <row r="494" spans="2:51" s="13" customFormat="1" ht="12">
      <c r="B494" s="156"/>
      <c r="D494" s="150" t="s">
        <v>216</v>
      </c>
      <c r="E494" s="157" t="s">
        <v>19</v>
      </c>
      <c r="F494" s="158" t="s">
        <v>3144</v>
      </c>
      <c r="H494" s="159">
        <v>4.7</v>
      </c>
      <c r="I494" s="160"/>
      <c r="L494" s="156"/>
      <c r="M494" s="161"/>
      <c r="T494" s="162"/>
      <c r="AT494" s="157" t="s">
        <v>216</v>
      </c>
      <c r="AU494" s="157" t="s">
        <v>84</v>
      </c>
      <c r="AV494" s="13" t="s">
        <v>84</v>
      </c>
      <c r="AW494" s="13" t="s">
        <v>37</v>
      </c>
      <c r="AX494" s="13" t="s">
        <v>75</v>
      </c>
      <c r="AY494" s="157" t="s">
        <v>206</v>
      </c>
    </row>
    <row r="495" spans="2:51" s="13" customFormat="1" ht="12">
      <c r="B495" s="156"/>
      <c r="D495" s="150" t="s">
        <v>216</v>
      </c>
      <c r="E495" s="157" t="s">
        <v>19</v>
      </c>
      <c r="F495" s="158" t="s">
        <v>3145</v>
      </c>
      <c r="H495" s="159">
        <v>16.38</v>
      </c>
      <c r="I495" s="160"/>
      <c r="L495" s="156"/>
      <c r="M495" s="161"/>
      <c r="T495" s="162"/>
      <c r="AT495" s="157" t="s">
        <v>216</v>
      </c>
      <c r="AU495" s="157" t="s">
        <v>84</v>
      </c>
      <c r="AV495" s="13" t="s">
        <v>84</v>
      </c>
      <c r="AW495" s="13" t="s">
        <v>37</v>
      </c>
      <c r="AX495" s="13" t="s">
        <v>75</v>
      </c>
      <c r="AY495" s="157" t="s">
        <v>206</v>
      </c>
    </row>
    <row r="496" spans="2:51" s="13" customFormat="1" ht="12">
      <c r="B496" s="156"/>
      <c r="D496" s="150" t="s">
        <v>216</v>
      </c>
      <c r="E496" s="157" t="s">
        <v>19</v>
      </c>
      <c r="F496" s="158" t="s">
        <v>3146</v>
      </c>
      <c r="H496" s="159">
        <v>3.06</v>
      </c>
      <c r="I496" s="160"/>
      <c r="L496" s="156"/>
      <c r="M496" s="161"/>
      <c r="T496" s="162"/>
      <c r="AT496" s="157" t="s">
        <v>216</v>
      </c>
      <c r="AU496" s="157" t="s">
        <v>84</v>
      </c>
      <c r="AV496" s="13" t="s">
        <v>84</v>
      </c>
      <c r="AW496" s="13" t="s">
        <v>37</v>
      </c>
      <c r="AX496" s="13" t="s">
        <v>75</v>
      </c>
      <c r="AY496" s="157" t="s">
        <v>206</v>
      </c>
    </row>
    <row r="497" spans="2:51" s="14" customFormat="1" ht="12">
      <c r="B497" s="163"/>
      <c r="D497" s="150" t="s">
        <v>216</v>
      </c>
      <c r="E497" s="164" t="s">
        <v>19</v>
      </c>
      <c r="F497" s="165" t="s">
        <v>224</v>
      </c>
      <c r="H497" s="166">
        <v>45.395</v>
      </c>
      <c r="I497" s="167"/>
      <c r="L497" s="163"/>
      <c r="M497" s="168"/>
      <c r="T497" s="169"/>
      <c r="AT497" s="164" t="s">
        <v>216</v>
      </c>
      <c r="AU497" s="164" t="s">
        <v>84</v>
      </c>
      <c r="AV497" s="14" t="s">
        <v>153</v>
      </c>
      <c r="AW497" s="14" t="s">
        <v>37</v>
      </c>
      <c r="AX497" s="14" t="s">
        <v>82</v>
      </c>
      <c r="AY497" s="164" t="s">
        <v>206</v>
      </c>
    </row>
    <row r="498" spans="2:51" s="13" customFormat="1" ht="12">
      <c r="B498" s="156"/>
      <c r="D498" s="150" t="s">
        <v>216</v>
      </c>
      <c r="F498" s="158" t="s">
        <v>3150</v>
      </c>
      <c r="H498" s="159">
        <v>0.018</v>
      </c>
      <c r="I498" s="160"/>
      <c r="L498" s="156"/>
      <c r="M498" s="161"/>
      <c r="T498" s="162"/>
      <c r="AT498" s="157" t="s">
        <v>216</v>
      </c>
      <c r="AU498" s="157" t="s">
        <v>84</v>
      </c>
      <c r="AV498" s="13" t="s">
        <v>84</v>
      </c>
      <c r="AW498" s="13" t="s">
        <v>4</v>
      </c>
      <c r="AX498" s="13" t="s">
        <v>82</v>
      </c>
      <c r="AY498" s="157" t="s">
        <v>206</v>
      </c>
    </row>
    <row r="499" spans="2:65" s="1" customFormat="1" ht="24.2" customHeight="1">
      <c r="B499" s="33"/>
      <c r="C499" s="132" t="s">
        <v>1063</v>
      </c>
      <c r="D499" s="132" t="s">
        <v>208</v>
      </c>
      <c r="E499" s="133" t="s">
        <v>3151</v>
      </c>
      <c r="F499" s="134" t="s">
        <v>3152</v>
      </c>
      <c r="G499" s="135" t="s">
        <v>238</v>
      </c>
      <c r="H499" s="136">
        <v>45.395</v>
      </c>
      <c r="I499" s="137"/>
      <c r="J499" s="138">
        <f>ROUND(I499*H499,2)</f>
        <v>0</v>
      </c>
      <c r="K499" s="134" t="s">
        <v>212</v>
      </c>
      <c r="L499" s="33"/>
      <c r="M499" s="139" t="s">
        <v>19</v>
      </c>
      <c r="N499" s="140" t="s">
        <v>46</v>
      </c>
      <c r="P499" s="141">
        <f>O499*H499</f>
        <v>0</v>
      </c>
      <c r="Q499" s="141">
        <v>0.00039825</v>
      </c>
      <c r="R499" s="141">
        <f>Q499*H499</f>
        <v>0.01807855875</v>
      </c>
      <c r="S499" s="141">
        <v>0</v>
      </c>
      <c r="T499" s="142">
        <f>S499*H499</f>
        <v>0</v>
      </c>
      <c r="AR499" s="143" t="s">
        <v>338</v>
      </c>
      <c r="AT499" s="143" t="s">
        <v>208</v>
      </c>
      <c r="AU499" s="143" t="s">
        <v>84</v>
      </c>
      <c r="AY499" s="18" t="s">
        <v>206</v>
      </c>
      <c r="BE499" s="144">
        <f>IF(N499="základní",J499,0)</f>
        <v>0</v>
      </c>
      <c r="BF499" s="144">
        <f>IF(N499="snížená",J499,0)</f>
        <v>0</v>
      </c>
      <c r="BG499" s="144">
        <f>IF(N499="zákl. přenesená",J499,0)</f>
        <v>0</v>
      </c>
      <c r="BH499" s="144">
        <f>IF(N499="sníž. přenesená",J499,0)</f>
        <v>0</v>
      </c>
      <c r="BI499" s="144">
        <f>IF(N499="nulová",J499,0)</f>
        <v>0</v>
      </c>
      <c r="BJ499" s="18" t="s">
        <v>82</v>
      </c>
      <c r="BK499" s="144">
        <f>ROUND(I499*H499,2)</f>
        <v>0</v>
      </c>
      <c r="BL499" s="18" t="s">
        <v>338</v>
      </c>
      <c r="BM499" s="143" t="s">
        <v>3153</v>
      </c>
    </row>
    <row r="500" spans="2:47" s="1" customFormat="1" ht="12">
      <c r="B500" s="33"/>
      <c r="D500" s="145" t="s">
        <v>214</v>
      </c>
      <c r="F500" s="146" t="s">
        <v>3154</v>
      </c>
      <c r="I500" s="147"/>
      <c r="L500" s="33"/>
      <c r="M500" s="148"/>
      <c r="T500" s="52"/>
      <c r="AT500" s="18" t="s">
        <v>214</v>
      </c>
      <c r="AU500" s="18" t="s">
        <v>84</v>
      </c>
    </row>
    <row r="501" spans="2:51" s="12" customFormat="1" ht="12">
      <c r="B501" s="149"/>
      <c r="D501" s="150" t="s">
        <v>216</v>
      </c>
      <c r="E501" s="151" t="s">
        <v>19</v>
      </c>
      <c r="F501" s="152" t="s">
        <v>3142</v>
      </c>
      <c r="H501" s="151" t="s">
        <v>19</v>
      </c>
      <c r="I501" s="153"/>
      <c r="L501" s="149"/>
      <c r="M501" s="154"/>
      <c r="T501" s="155"/>
      <c r="AT501" s="151" t="s">
        <v>216</v>
      </c>
      <c r="AU501" s="151" t="s">
        <v>84</v>
      </c>
      <c r="AV501" s="12" t="s">
        <v>82</v>
      </c>
      <c r="AW501" s="12" t="s">
        <v>37</v>
      </c>
      <c r="AX501" s="12" t="s">
        <v>75</v>
      </c>
      <c r="AY501" s="151" t="s">
        <v>206</v>
      </c>
    </row>
    <row r="502" spans="2:51" s="13" customFormat="1" ht="12">
      <c r="B502" s="156"/>
      <c r="D502" s="150" t="s">
        <v>216</v>
      </c>
      <c r="E502" s="157" t="s">
        <v>19</v>
      </c>
      <c r="F502" s="158" t="s">
        <v>3143</v>
      </c>
      <c r="H502" s="159">
        <v>21.255</v>
      </c>
      <c r="I502" s="160"/>
      <c r="L502" s="156"/>
      <c r="M502" s="161"/>
      <c r="T502" s="162"/>
      <c r="AT502" s="157" t="s">
        <v>216</v>
      </c>
      <c r="AU502" s="157" t="s">
        <v>84</v>
      </c>
      <c r="AV502" s="13" t="s">
        <v>84</v>
      </c>
      <c r="AW502" s="13" t="s">
        <v>37</v>
      </c>
      <c r="AX502" s="13" t="s">
        <v>75</v>
      </c>
      <c r="AY502" s="157" t="s">
        <v>206</v>
      </c>
    </row>
    <row r="503" spans="2:51" s="13" customFormat="1" ht="12">
      <c r="B503" s="156"/>
      <c r="D503" s="150" t="s">
        <v>216</v>
      </c>
      <c r="E503" s="157" t="s">
        <v>19</v>
      </c>
      <c r="F503" s="158" t="s">
        <v>3144</v>
      </c>
      <c r="H503" s="159">
        <v>4.7</v>
      </c>
      <c r="I503" s="160"/>
      <c r="L503" s="156"/>
      <c r="M503" s="161"/>
      <c r="T503" s="162"/>
      <c r="AT503" s="157" t="s">
        <v>216</v>
      </c>
      <c r="AU503" s="157" t="s">
        <v>84</v>
      </c>
      <c r="AV503" s="13" t="s">
        <v>84</v>
      </c>
      <c r="AW503" s="13" t="s">
        <v>37</v>
      </c>
      <c r="AX503" s="13" t="s">
        <v>75</v>
      </c>
      <c r="AY503" s="157" t="s">
        <v>206</v>
      </c>
    </row>
    <row r="504" spans="2:51" s="13" customFormat="1" ht="12">
      <c r="B504" s="156"/>
      <c r="D504" s="150" t="s">
        <v>216</v>
      </c>
      <c r="E504" s="157" t="s">
        <v>19</v>
      </c>
      <c r="F504" s="158" t="s">
        <v>3145</v>
      </c>
      <c r="H504" s="159">
        <v>16.38</v>
      </c>
      <c r="I504" s="160"/>
      <c r="L504" s="156"/>
      <c r="M504" s="161"/>
      <c r="T504" s="162"/>
      <c r="AT504" s="157" t="s">
        <v>216</v>
      </c>
      <c r="AU504" s="157" t="s">
        <v>84</v>
      </c>
      <c r="AV504" s="13" t="s">
        <v>84</v>
      </c>
      <c r="AW504" s="13" t="s">
        <v>37</v>
      </c>
      <c r="AX504" s="13" t="s">
        <v>75</v>
      </c>
      <c r="AY504" s="157" t="s">
        <v>206</v>
      </c>
    </row>
    <row r="505" spans="2:51" s="13" customFormat="1" ht="12">
      <c r="B505" s="156"/>
      <c r="D505" s="150" t="s">
        <v>216</v>
      </c>
      <c r="E505" s="157" t="s">
        <v>19</v>
      </c>
      <c r="F505" s="158" t="s">
        <v>3146</v>
      </c>
      <c r="H505" s="159">
        <v>3.06</v>
      </c>
      <c r="I505" s="160"/>
      <c r="L505" s="156"/>
      <c r="M505" s="161"/>
      <c r="T505" s="162"/>
      <c r="AT505" s="157" t="s">
        <v>216</v>
      </c>
      <c r="AU505" s="157" t="s">
        <v>84</v>
      </c>
      <c r="AV505" s="13" t="s">
        <v>84</v>
      </c>
      <c r="AW505" s="13" t="s">
        <v>37</v>
      </c>
      <c r="AX505" s="13" t="s">
        <v>75</v>
      </c>
      <c r="AY505" s="157" t="s">
        <v>206</v>
      </c>
    </row>
    <row r="506" spans="2:51" s="14" customFormat="1" ht="12">
      <c r="B506" s="163"/>
      <c r="D506" s="150" t="s">
        <v>216</v>
      </c>
      <c r="E506" s="164" t="s">
        <v>19</v>
      </c>
      <c r="F506" s="165" t="s">
        <v>224</v>
      </c>
      <c r="H506" s="166">
        <v>45.395</v>
      </c>
      <c r="I506" s="167"/>
      <c r="L506" s="163"/>
      <c r="M506" s="168"/>
      <c r="T506" s="169"/>
      <c r="AT506" s="164" t="s">
        <v>216</v>
      </c>
      <c r="AU506" s="164" t="s">
        <v>84</v>
      </c>
      <c r="AV506" s="14" t="s">
        <v>153</v>
      </c>
      <c r="AW506" s="14" t="s">
        <v>37</v>
      </c>
      <c r="AX506" s="14" t="s">
        <v>82</v>
      </c>
      <c r="AY506" s="164" t="s">
        <v>206</v>
      </c>
    </row>
    <row r="507" spans="2:65" s="1" customFormat="1" ht="44.25" customHeight="1">
      <c r="B507" s="33"/>
      <c r="C507" s="175" t="s">
        <v>1068</v>
      </c>
      <c r="D507" s="175" t="s">
        <v>820</v>
      </c>
      <c r="E507" s="176" t="s">
        <v>3155</v>
      </c>
      <c r="F507" s="177" t="s">
        <v>3156</v>
      </c>
      <c r="G507" s="178" t="s">
        <v>238</v>
      </c>
      <c r="H507" s="179">
        <v>52.908</v>
      </c>
      <c r="I507" s="180"/>
      <c r="J507" s="181">
        <f>ROUND(I507*H507,2)</f>
        <v>0</v>
      </c>
      <c r="K507" s="177" t="s">
        <v>212</v>
      </c>
      <c r="L507" s="182"/>
      <c r="M507" s="183" t="s">
        <v>19</v>
      </c>
      <c r="N507" s="184" t="s">
        <v>46</v>
      </c>
      <c r="P507" s="141">
        <f>O507*H507</f>
        <v>0</v>
      </c>
      <c r="Q507" s="141">
        <v>0.0054</v>
      </c>
      <c r="R507" s="141">
        <f>Q507*H507</f>
        <v>0.28570320000000005</v>
      </c>
      <c r="S507" s="141">
        <v>0</v>
      </c>
      <c r="T507" s="142">
        <f>S507*H507</f>
        <v>0</v>
      </c>
      <c r="AR507" s="143" t="s">
        <v>437</v>
      </c>
      <c r="AT507" s="143" t="s">
        <v>820</v>
      </c>
      <c r="AU507" s="143" t="s">
        <v>84</v>
      </c>
      <c r="AY507" s="18" t="s">
        <v>206</v>
      </c>
      <c r="BE507" s="144">
        <f>IF(N507="základní",J507,0)</f>
        <v>0</v>
      </c>
      <c r="BF507" s="144">
        <f>IF(N507="snížená",J507,0)</f>
        <v>0</v>
      </c>
      <c r="BG507" s="144">
        <f>IF(N507="zákl. přenesená",J507,0)</f>
        <v>0</v>
      </c>
      <c r="BH507" s="144">
        <f>IF(N507="sníž. přenesená",J507,0)</f>
        <v>0</v>
      </c>
      <c r="BI507" s="144">
        <f>IF(N507="nulová",J507,0)</f>
        <v>0</v>
      </c>
      <c r="BJ507" s="18" t="s">
        <v>82</v>
      </c>
      <c r="BK507" s="144">
        <f>ROUND(I507*H507,2)</f>
        <v>0</v>
      </c>
      <c r="BL507" s="18" t="s">
        <v>338</v>
      </c>
      <c r="BM507" s="143" t="s">
        <v>3157</v>
      </c>
    </row>
    <row r="508" spans="2:51" s="12" customFormat="1" ht="12">
      <c r="B508" s="149"/>
      <c r="D508" s="150" t="s">
        <v>216</v>
      </c>
      <c r="E508" s="151" t="s">
        <v>19</v>
      </c>
      <c r="F508" s="152" t="s">
        <v>3142</v>
      </c>
      <c r="H508" s="151" t="s">
        <v>19</v>
      </c>
      <c r="I508" s="153"/>
      <c r="L508" s="149"/>
      <c r="M508" s="154"/>
      <c r="T508" s="155"/>
      <c r="AT508" s="151" t="s">
        <v>216</v>
      </c>
      <c r="AU508" s="151" t="s">
        <v>84</v>
      </c>
      <c r="AV508" s="12" t="s">
        <v>82</v>
      </c>
      <c r="AW508" s="12" t="s">
        <v>37</v>
      </c>
      <c r="AX508" s="12" t="s">
        <v>75</v>
      </c>
      <c r="AY508" s="151" t="s">
        <v>206</v>
      </c>
    </row>
    <row r="509" spans="2:51" s="13" customFormat="1" ht="12">
      <c r="B509" s="156"/>
      <c r="D509" s="150" t="s">
        <v>216</v>
      </c>
      <c r="E509" s="157" t="s">
        <v>19</v>
      </c>
      <c r="F509" s="158" t="s">
        <v>3143</v>
      </c>
      <c r="H509" s="159">
        <v>21.255</v>
      </c>
      <c r="I509" s="160"/>
      <c r="L509" s="156"/>
      <c r="M509" s="161"/>
      <c r="T509" s="162"/>
      <c r="AT509" s="157" t="s">
        <v>216</v>
      </c>
      <c r="AU509" s="157" t="s">
        <v>84</v>
      </c>
      <c r="AV509" s="13" t="s">
        <v>84</v>
      </c>
      <c r="AW509" s="13" t="s">
        <v>37</v>
      </c>
      <c r="AX509" s="13" t="s">
        <v>75</v>
      </c>
      <c r="AY509" s="157" t="s">
        <v>206</v>
      </c>
    </row>
    <row r="510" spans="2:51" s="13" customFormat="1" ht="12">
      <c r="B510" s="156"/>
      <c r="D510" s="150" t="s">
        <v>216</v>
      </c>
      <c r="E510" s="157" t="s">
        <v>19</v>
      </c>
      <c r="F510" s="158" t="s">
        <v>3144</v>
      </c>
      <c r="H510" s="159">
        <v>4.7</v>
      </c>
      <c r="I510" s="160"/>
      <c r="L510" s="156"/>
      <c r="M510" s="161"/>
      <c r="T510" s="162"/>
      <c r="AT510" s="157" t="s">
        <v>216</v>
      </c>
      <c r="AU510" s="157" t="s">
        <v>84</v>
      </c>
      <c r="AV510" s="13" t="s">
        <v>84</v>
      </c>
      <c r="AW510" s="13" t="s">
        <v>37</v>
      </c>
      <c r="AX510" s="13" t="s">
        <v>75</v>
      </c>
      <c r="AY510" s="157" t="s">
        <v>206</v>
      </c>
    </row>
    <row r="511" spans="2:51" s="13" customFormat="1" ht="12">
      <c r="B511" s="156"/>
      <c r="D511" s="150" t="s">
        <v>216</v>
      </c>
      <c r="E511" s="157" t="s">
        <v>19</v>
      </c>
      <c r="F511" s="158" t="s">
        <v>3145</v>
      </c>
      <c r="H511" s="159">
        <v>16.38</v>
      </c>
      <c r="I511" s="160"/>
      <c r="L511" s="156"/>
      <c r="M511" s="161"/>
      <c r="T511" s="162"/>
      <c r="AT511" s="157" t="s">
        <v>216</v>
      </c>
      <c r="AU511" s="157" t="s">
        <v>84</v>
      </c>
      <c r="AV511" s="13" t="s">
        <v>84</v>
      </c>
      <c r="AW511" s="13" t="s">
        <v>37</v>
      </c>
      <c r="AX511" s="13" t="s">
        <v>75</v>
      </c>
      <c r="AY511" s="157" t="s">
        <v>206</v>
      </c>
    </row>
    <row r="512" spans="2:51" s="13" customFormat="1" ht="12">
      <c r="B512" s="156"/>
      <c r="D512" s="150" t="s">
        <v>216</v>
      </c>
      <c r="E512" s="157" t="s">
        <v>19</v>
      </c>
      <c r="F512" s="158" t="s">
        <v>3146</v>
      </c>
      <c r="H512" s="159">
        <v>3.06</v>
      </c>
      <c r="I512" s="160"/>
      <c r="L512" s="156"/>
      <c r="M512" s="161"/>
      <c r="T512" s="162"/>
      <c r="AT512" s="157" t="s">
        <v>216</v>
      </c>
      <c r="AU512" s="157" t="s">
        <v>84</v>
      </c>
      <c r="AV512" s="13" t="s">
        <v>84</v>
      </c>
      <c r="AW512" s="13" t="s">
        <v>37</v>
      </c>
      <c r="AX512" s="13" t="s">
        <v>75</v>
      </c>
      <c r="AY512" s="157" t="s">
        <v>206</v>
      </c>
    </row>
    <row r="513" spans="2:51" s="14" customFormat="1" ht="12">
      <c r="B513" s="163"/>
      <c r="D513" s="150" t="s">
        <v>216</v>
      </c>
      <c r="E513" s="164" t="s">
        <v>19</v>
      </c>
      <c r="F513" s="165" t="s">
        <v>224</v>
      </c>
      <c r="H513" s="166">
        <v>45.395</v>
      </c>
      <c r="I513" s="167"/>
      <c r="L513" s="163"/>
      <c r="M513" s="168"/>
      <c r="T513" s="169"/>
      <c r="AT513" s="164" t="s">
        <v>216</v>
      </c>
      <c r="AU513" s="164" t="s">
        <v>84</v>
      </c>
      <c r="AV513" s="14" t="s">
        <v>153</v>
      </c>
      <c r="AW513" s="14" t="s">
        <v>37</v>
      </c>
      <c r="AX513" s="14" t="s">
        <v>82</v>
      </c>
      <c r="AY513" s="164" t="s">
        <v>206</v>
      </c>
    </row>
    <row r="514" spans="2:51" s="13" customFormat="1" ht="12">
      <c r="B514" s="156"/>
      <c r="D514" s="150" t="s">
        <v>216</v>
      </c>
      <c r="F514" s="158" t="s">
        <v>3158</v>
      </c>
      <c r="H514" s="159">
        <v>52.908</v>
      </c>
      <c r="I514" s="160"/>
      <c r="L514" s="156"/>
      <c r="M514" s="161"/>
      <c r="T514" s="162"/>
      <c r="AT514" s="157" t="s">
        <v>216</v>
      </c>
      <c r="AU514" s="157" t="s">
        <v>84</v>
      </c>
      <c r="AV514" s="13" t="s">
        <v>84</v>
      </c>
      <c r="AW514" s="13" t="s">
        <v>4</v>
      </c>
      <c r="AX514" s="13" t="s">
        <v>82</v>
      </c>
      <c r="AY514" s="157" t="s">
        <v>206</v>
      </c>
    </row>
    <row r="515" spans="2:65" s="1" customFormat="1" ht="24.2" customHeight="1">
      <c r="B515" s="33"/>
      <c r="C515" s="132" t="s">
        <v>1073</v>
      </c>
      <c r="D515" s="132" t="s">
        <v>208</v>
      </c>
      <c r="E515" s="133" t="s">
        <v>3159</v>
      </c>
      <c r="F515" s="134" t="s">
        <v>3160</v>
      </c>
      <c r="G515" s="135" t="s">
        <v>238</v>
      </c>
      <c r="H515" s="136">
        <v>19.44</v>
      </c>
      <c r="I515" s="137"/>
      <c r="J515" s="138">
        <f>ROUND(I515*H515,2)</f>
        <v>0</v>
      </c>
      <c r="K515" s="134" t="s">
        <v>212</v>
      </c>
      <c r="L515" s="33"/>
      <c r="M515" s="139" t="s">
        <v>19</v>
      </c>
      <c r="N515" s="140" t="s">
        <v>46</v>
      </c>
      <c r="P515" s="141">
        <f>O515*H515</f>
        <v>0</v>
      </c>
      <c r="Q515" s="141">
        <v>0.00039825</v>
      </c>
      <c r="R515" s="141">
        <f>Q515*H515</f>
        <v>0.007741980000000001</v>
      </c>
      <c r="S515" s="141">
        <v>0</v>
      </c>
      <c r="T515" s="142">
        <f>S515*H515</f>
        <v>0</v>
      </c>
      <c r="AR515" s="143" t="s">
        <v>338</v>
      </c>
      <c r="AT515" s="143" t="s">
        <v>208</v>
      </c>
      <c r="AU515" s="143" t="s">
        <v>84</v>
      </c>
      <c r="AY515" s="18" t="s">
        <v>206</v>
      </c>
      <c r="BE515" s="144">
        <f>IF(N515="základní",J515,0)</f>
        <v>0</v>
      </c>
      <c r="BF515" s="144">
        <f>IF(N515="snížená",J515,0)</f>
        <v>0</v>
      </c>
      <c r="BG515" s="144">
        <f>IF(N515="zákl. přenesená",J515,0)</f>
        <v>0</v>
      </c>
      <c r="BH515" s="144">
        <f>IF(N515="sníž. přenesená",J515,0)</f>
        <v>0</v>
      </c>
      <c r="BI515" s="144">
        <f>IF(N515="nulová",J515,0)</f>
        <v>0</v>
      </c>
      <c r="BJ515" s="18" t="s">
        <v>82</v>
      </c>
      <c r="BK515" s="144">
        <f>ROUND(I515*H515,2)</f>
        <v>0</v>
      </c>
      <c r="BL515" s="18" t="s">
        <v>338</v>
      </c>
      <c r="BM515" s="143" t="s">
        <v>3161</v>
      </c>
    </row>
    <row r="516" spans="2:47" s="1" customFormat="1" ht="12">
      <c r="B516" s="33"/>
      <c r="D516" s="145" t="s">
        <v>214</v>
      </c>
      <c r="F516" s="146" t="s">
        <v>3162</v>
      </c>
      <c r="I516" s="147"/>
      <c r="L516" s="33"/>
      <c r="M516" s="148"/>
      <c r="T516" s="52"/>
      <c r="AT516" s="18" t="s">
        <v>214</v>
      </c>
      <c r="AU516" s="18" t="s">
        <v>84</v>
      </c>
    </row>
    <row r="517" spans="2:51" s="12" customFormat="1" ht="12">
      <c r="B517" s="149"/>
      <c r="D517" s="150" t="s">
        <v>216</v>
      </c>
      <c r="E517" s="151" t="s">
        <v>19</v>
      </c>
      <c r="F517" s="152" t="s">
        <v>719</v>
      </c>
      <c r="H517" s="151" t="s">
        <v>19</v>
      </c>
      <c r="I517" s="153"/>
      <c r="L517" s="149"/>
      <c r="M517" s="154"/>
      <c r="T517" s="155"/>
      <c r="AT517" s="151" t="s">
        <v>216</v>
      </c>
      <c r="AU517" s="151" t="s">
        <v>84</v>
      </c>
      <c r="AV517" s="12" t="s">
        <v>82</v>
      </c>
      <c r="AW517" s="12" t="s">
        <v>37</v>
      </c>
      <c r="AX517" s="12" t="s">
        <v>75</v>
      </c>
      <c r="AY517" s="151" t="s">
        <v>206</v>
      </c>
    </row>
    <row r="518" spans="2:51" s="13" customFormat="1" ht="12">
      <c r="B518" s="156"/>
      <c r="D518" s="150" t="s">
        <v>216</v>
      </c>
      <c r="E518" s="157" t="s">
        <v>19</v>
      </c>
      <c r="F518" s="158" t="s">
        <v>3145</v>
      </c>
      <c r="H518" s="159">
        <v>16.38</v>
      </c>
      <c r="I518" s="160"/>
      <c r="L518" s="156"/>
      <c r="M518" s="161"/>
      <c r="T518" s="162"/>
      <c r="AT518" s="157" t="s">
        <v>216</v>
      </c>
      <c r="AU518" s="157" t="s">
        <v>84</v>
      </c>
      <c r="AV518" s="13" t="s">
        <v>84</v>
      </c>
      <c r="AW518" s="13" t="s">
        <v>37</v>
      </c>
      <c r="AX518" s="13" t="s">
        <v>75</v>
      </c>
      <c r="AY518" s="157" t="s">
        <v>206</v>
      </c>
    </row>
    <row r="519" spans="2:51" s="13" customFormat="1" ht="12">
      <c r="B519" s="156"/>
      <c r="D519" s="150" t="s">
        <v>216</v>
      </c>
      <c r="E519" s="157" t="s">
        <v>19</v>
      </c>
      <c r="F519" s="158" t="s">
        <v>3146</v>
      </c>
      <c r="H519" s="159">
        <v>3.06</v>
      </c>
      <c r="I519" s="160"/>
      <c r="L519" s="156"/>
      <c r="M519" s="161"/>
      <c r="T519" s="162"/>
      <c r="AT519" s="157" t="s">
        <v>216</v>
      </c>
      <c r="AU519" s="157" t="s">
        <v>84</v>
      </c>
      <c r="AV519" s="13" t="s">
        <v>84</v>
      </c>
      <c r="AW519" s="13" t="s">
        <v>37</v>
      </c>
      <c r="AX519" s="13" t="s">
        <v>75</v>
      </c>
      <c r="AY519" s="157" t="s">
        <v>206</v>
      </c>
    </row>
    <row r="520" spans="2:51" s="14" customFormat="1" ht="12">
      <c r="B520" s="163"/>
      <c r="D520" s="150" t="s">
        <v>216</v>
      </c>
      <c r="E520" s="164" t="s">
        <v>19</v>
      </c>
      <c r="F520" s="165" t="s">
        <v>224</v>
      </c>
      <c r="H520" s="166">
        <v>19.44</v>
      </c>
      <c r="I520" s="167"/>
      <c r="L520" s="163"/>
      <c r="M520" s="168"/>
      <c r="T520" s="169"/>
      <c r="AT520" s="164" t="s">
        <v>216</v>
      </c>
      <c r="AU520" s="164" t="s">
        <v>84</v>
      </c>
      <c r="AV520" s="14" t="s">
        <v>153</v>
      </c>
      <c r="AW520" s="14" t="s">
        <v>37</v>
      </c>
      <c r="AX520" s="14" t="s">
        <v>82</v>
      </c>
      <c r="AY520" s="164" t="s">
        <v>206</v>
      </c>
    </row>
    <row r="521" spans="2:65" s="1" customFormat="1" ht="49.15" customHeight="1">
      <c r="B521" s="33"/>
      <c r="C521" s="132" t="s">
        <v>1078</v>
      </c>
      <c r="D521" s="132" t="s">
        <v>208</v>
      </c>
      <c r="E521" s="133" t="s">
        <v>3163</v>
      </c>
      <c r="F521" s="134" t="s">
        <v>3164</v>
      </c>
      <c r="G521" s="135" t="s">
        <v>211</v>
      </c>
      <c r="H521" s="136">
        <v>0.33</v>
      </c>
      <c r="I521" s="137"/>
      <c r="J521" s="138">
        <f>ROUND(I521*H521,2)</f>
        <v>0</v>
      </c>
      <c r="K521" s="134" t="s">
        <v>212</v>
      </c>
      <c r="L521" s="33"/>
      <c r="M521" s="139" t="s">
        <v>19</v>
      </c>
      <c r="N521" s="140" t="s">
        <v>46</v>
      </c>
      <c r="P521" s="141">
        <f>O521*H521</f>
        <v>0</v>
      </c>
      <c r="Q521" s="141">
        <v>0</v>
      </c>
      <c r="R521" s="141">
        <f>Q521*H521</f>
        <v>0</v>
      </c>
      <c r="S521" s="141">
        <v>0</v>
      </c>
      <c r="T521" s="142">
        <f>S521*H521</f>
        <v>0</v>
      </c>
      <c r="AR521" s="143" t="s">
        <v>338</v>
      </c>
      <c r="AT521" s="143" t="s">
        <v>208</v>
      </c>
      <c r="AU521" s="143" t="s">
        <v>84</v>
      </c>
      <c r="AY521" s="18" t="s">
        <v>206</v>
      </c>
      <c r="BE521" s="144">
        <f>IF(N521="základní",J521,0)</f>
        <v>0</v>
      </c>
      <c r="BF521" s="144">
        <f>IF(N521="snížená",J521,0)</f>
        <v>0</v>
      </c>
      <c r="BG521" s="144">
        <f>IF(N521="zákl. přenesená",J521,0)</f>
        <v>0</v>
      </c>
      <c r="BH521" s="144">
        <f>IF(N521="sníž. přenesená",J521,0)</f>
        <v>0</v>
      </c>
      <c r="BI521" s="144">
        <f>IF(N521="nulová",J521,0)</f>
        <v>0</v>
      </c>
      <c r="BJ521" s="18" t="s">
        <v>82</v>
      </c>
      <c r="BK521" s="144">
        <f>ROUND(I521*H521,2)</f>
        <v>0</v>
      </c>
      <c r="BL521" s="18" t="s">
        <v>338</v>
      </c>
      <c r="BM521" s="143" t="s">
        <v>3165</v>
      </c>
    </row>
    <row r="522" spans="2:47" s="1" customFormat="1" ht="12">
      <c r="B522" s="33"/>
      <c r="D522" s="145" t="s">
        <v>214</v>
      </c>
      <c r="F522" s="146" t="s">
        <v>3166</v>
      </c>
      <c r="I522" s="147"/>
      <c r="L522" s="33"/>
      <c r="M522" s="148"/>
      <c r="T522" s="52"/>
      <c r="AT522" s="18" t="s">
        <v>214</v>
      </c>
      <c r="AU522" s="18" t="s">
        <v>84</v>
      </c>
    </row>
    <row r="523" spans="2:63" s="11" customFormat="1" ht="22.9" customHeight="1">
      <c r="B523" s="120"/>
      <c r="D523" s="121" t="s">
        <v>74</v>
      </c>
      <c r="E523" s="130" t="s">
        <v>395</v>
      </c>
      <c r="F523" s="130" t="s">
        <v>396</v>
      </c>
      <c r="I523" s="123"/>
      <c r="J523" s="131">
        <f>BK523</f>
        <v>0</v>
      </c>
      <c r="L523" s="120"/>
      <c r="M523" s="125"/>
      <c r="P523" s="126">
        <f>SUM(P524:P565)</f>
        <v>0</v>
      </c>
      <c r="R523" s="126">
        <f>SUM(R524:R565)</f>
        <v>0.32711</v>
      </c>
      <c r="T523" s="127">
        <f>SUM(T524:T565)</f>
        <v>0</v>
      </c>
      <c r="AR523" s="121" t="s">
        <v>84</v>
      </c>
      <c r="AT523" s="128" t="s">
        <v>74</v>
      </c>
      <c r="AU523" s="128" t="s">
        <v>82</v>
      </c>
      <c r="AY523" s="121" t="s">
        <v>206</v>
      </c>
      <c r="BK523" s="129">
        <f>SUM(BK524:BK565)</f>
        <v>0</v>
      </c>
    </row>
    <row r="524" spans="2:65" s="1" customFormat="1" ht="37.9" customHeight="1">
      <c r="B524" s="33"/>
      <c r="C524" s="132" t="s">
        <v>1085</v>
      </c>
      <c r="D524" s="132" t="s">
        <v>208</v>
      </c>
      <c r="E524" s="133" t="s">
        <v>3167</v>
      </c>
      <c r="F524" s="134" t="s">
        <v>3168</v>
      </c>
      <c r="G524" s="135" t="s">
        <v>238</v>
      </c>
      <c r="H524" s="136">
        <v>102.39</v>
      </c>
      <c r="I524" s="137"/>
      <c r="J524" s="138">
        <f>ROUND(I524*H524,2)</f>
        <v>0</v>
      </c>
      <c r="K524" s="134" t="s">
        <v>212</v>
      </c>
      <c r="L524" s="33"/>
      <c r="M524" s="139" t="s">
        <v>19</v>
      </c>
      <c r="N524" s="140" t="s">
        <v>46</v>
      </c>
      <c r="P524" s="141">
        <f>O524*H524</f>
        <v>0</v>
      </c>
      <c r="Q524" s="141">
        <v>0</v>
      </c>
      <c r="R524" s="141">
        <f>Q524*H524</f>
        <v>0</v>
      </c>
      <c r="S524" s="141">
        <v>0</v>
      </c>
      <c r="T524" s="142">
        <f>S524*H524</f>
        <v>0</v>
      </c>
      <c r="AR524" s="143" t="s">
        <v>338</v>
      </c>
      <c r="AT524" s="143" t="s">
        <v>208</v>
      </c>
      <c r="AU524" s="143" t="s">
        <v>84</v>
      </c>
      <c r="AY524" s="18" t="s">
        <v>206</v>
      </c>
      <c r="BE524" s="144">
        <f>IF(N524="základní",J524,0)</f>
        <v>0</v>
      </c>
      <c r="BF524" s="144">
        <f>IF(N524="snížená",J524,0)</f>
        <v>0</v>
      </c>
      <c r="BG524" s="144">
        <f>IF(N524="zákl. přenesená",J524,0)</f>
        <v>0</v>
      </c>
      <c r="BH524" s="144">
        <f>IF(N524="sníž. přenesená",J524,0)</f>
        <v>0</v>
      </c>
      <c r="BI524" s="144">
        <f>IF(N524="nulová",J524,0)</f>
        <v>0</v>
      </c>
      <c r="BJ524" s="18" t="s">
        <v>82</v>
      </c>
      <c r="BK524" s="144">
        <f>ROUND(I524*H524,2)</f>
        <v>0</v>
      </c>
      <c r="BL524" s="18" t="s">
        <v>338</v>
      </c>
      <c r="BM524" s="143" t="s">
        <v>3169</v>
      </c>
    </row>
    <row r="525" spans="2:47" s="1" customFormat="1" ht="12">
      <c r="B525" s="33"/>
      <c r="D525" s="145" t="s">
        <v>214</v>
      </c>
      <c r="F525" s="146" t="s">
        <v>3170</v>
      </c>
      <c r="I525" s="147"/>
      <c r="L525" s="33"/>
      <c r="M525" s="148"/>
      <c r="T525" s="52"/>
      <c r="AT525" s="18" t="s">
        <v>214</v>
      </c>
      <c r="AU525" s="18" t="s">
        <v>84</v>
      </c>
    </row>
    <row r="526" spans="2:51" s="12" customFormat="1" ht="12">
      <c r="B526" s="149"/>
      <c r="D526" s="150" t="s">
        <v>216</v>
      </c>
      <c r="E526" s="151" t="s">
        <v>19</v>
      </c>
      <c r="F526" s="152" t="s">
        <v>719</v>
      </c>
      <c r="H526" s="151" t="s">
        <v>19</v>
      </c>
      <c r="I526" s="153"/>
      <c r="L526" s="149"/>
      <c r="M526" s="154"/>
      <c r="T526" s="155"/>
      <c r="AT526" s="151" t="s">
        <v>216</v>
      </c>
      <c r="AU526" s="151" t="s">
        <v>84</v>
      </c>
      <c r="AV526" s="12" t="s">
        <v>82</v>
      </c>
      <c r="AW526" s="12" t="s">
        <v>37</v>
      </c>
      <c r="AX526" s="12" t="s">
        <v>75</v>
      </c>
      <c r="AY526" s="151" t="s">
        <v>206</v>
      </c>
    </row>
    <row r="527" spans="2:51" s="13" customFormat="1" ht="12">
      <c r="B527" s="156"/>
      <c r="D527" s="150" t="s">
        <v>216</v>
      </c>
      <c r="E527" s="157" t="s">
        <v>19</v>
      </c>
      <c r="F527" s="158" t="s">
        <v>3171</v>
      </c>
      <c r="H527" s="159">
        <v>28.16</v>
      </c>
      <c r="I527" s="160"/>
      <c r="L527" s="156"/>
      <c r="M527" s="161"/>
      <c r="T527" s="162"/>
      <c r="AT527" s="157" t="s">
        <v>216</v>
      </c>
      <c r="AU527" s="157" t="s">
        <v>84</v>
      </c>
      <c r="AV527" s="13" t="s">
        <v>84</v>
      </c>
      <c r="AW527" s="13" t="s">
        <v>37</v>
      </c>
      <c r="AX527" s="13" t="s">
        <v>75</v>
      </c>
      <c r="AY527" s="157" t="s">
        <v>206</v>
      </c>
    </row>
    <row r="528" spans="2:51" s="13" customFormat="1" ht="12">
      <c r="B528" s="156"/>
      <c r="D528" s="150" t="s">
        <v>216</v>
      </c>
      <c r="E528" s="157" t="s">
        <v>19</v>
      </c>
      <c r="F528" s="158" t="s">
        <v>3172</v>
      </c>
      <c r="H528" s="159">
        <v>29.16</v>
      </c>
      <c r="I528" s="160"/>
      <c r="L528" s="156"/>
      <c r="M528" s="161"/>
      <c r="T528" s="162"/>
      <c r="AT528" s="157" t="s">
        <v>216</v>
      </c>
      <c r="AU528" s="157" t="s">
        <v>84</v>
      </c>
      <c r="AV528" s="13" t="s">
        <v>84</v>
      </c>
      <c r="AW528" s="13" t="s">
        <v>37</v>
      </c>
      <c r="AX528" s="13" t="s">
        <v>75</v>
      </c>
      <c r="AY528" s="157" t="s">
        <v>206</v>
      </c>
    </row>
    <row r="529" spans="2:51" s="13" customFormat="1" ht="12">
      <c r="B529" s="156"/>
      <c r="D529" s="150" t="s">
        <v>216</v>
      </c>
      <c r="E529" s="157" t="s">
        <v>19</v>
      </c>
      <c r="F529" s="158" t="s">
        <v>3173</v>
      </c>
      <c r="H529" s="159">
        <v>7.86</v>
      </c>
      <c r="I529" s="160"/>
      <c r="L529" s="156"/>
      <c r="M529" s="161"/>
      <c r="T529" s="162"/>
      <c r="AT529" s="157" t="s">
        <v>216</v>
      </c>
      <c r="AU529" s="157" t="s">
        <v>84</v>
      </c>
      <c r="AV529" s="13" t="s">
        <v>84</v>
      </c>
      <c r="AW529" s="13" t="s">
        <v>37</v>
      </c>
      <c r="AX529" s="13" t="s">
        <v>75</v>
      </c>
      <c r="AY529" s="157" t="s">
        <v>206</v>
      </c>
    </row>
    <row r="530" spans="2:51" s="13" customFormat="1" ht="12">
      <c r="B530" s="156"/>
      <c r="D530" s="150" t="s">
        <v>216</v>
      </c>
      <c r="E530" s="157" t="s">
        <v>19</v>
      </c>
      <c r="F530" s="158" t="s">
        <v>3174</v>
      </c>
      <c r="H530" s="159">
        <v>12.09</v>
      </c>
      <c r="I530" s="160"/>
      <c r="L530" s="156"/>
      <c r="M530" s="161"/>
      <c r="T530" s="162"/>
      <c r="AT530" s="157" t="s">
        <v>216</v>
      </c>
      <c r="AU530" s="157" t="s">
        <v>84</v>
      </c>
      <c r="AV530" s="13" t="s">
        <v>84</v>
      </c>
      <c r="AW530" s="13" t="s">
        <v>37</v>
      </c>
      <c r="AX530" s="13" t="s">
        <v>75</v>
      </c>
      <c r="AY530" s="157" t="s">
        <v>206</v>
      </c>
    </row>
    <row r="531" spans="2:51" s="13" customFormat="1" ht="12">
      <c r="B531" s="156"/>
      <c r="D531" s="150" t="s">
        <v>216</v>
      </c>
      <c r="E531" s="157" t="s">
        <v>19</v>
      </c>
      <c r="F531" s="158" t="s">
        <v>3175</v>
      </c>
      <c r="H531" s="159">
        <v>10.38</v>
      </c>
      <c r="I531" s="160"/>
      <c r="L531" s="156"/>
      <c r="M531" s="161"/>
      <c r="T531" s="162"/>
      <c r="AT531" s="157" t="s">
        <v>216</v>
      </c>
      <c r="AU531" s="157" t="s">
        <v>84</v>
      </c>
      <c r="AV531" s="13" t="s">
        <v>84</v>
      </c>
      <c r="AW531" s="13" t="s">
        <v>37</v>
      </c>
      <c r="AX531" s="13" t="s">
        <v>75</v>
      </c>
      <c r="AY531" s="157" t="s">
        <v>206</v>
      </c>
    </row>
    <row r="532" spans="2:51" s="13" customFormat="1" ht="12">
      <c r="B532" s="156"/>
      <c r="D532" s="150" t="s">
        <v>216</v>
      </c>
      <c r="E532" s="157" t="s">
        <v>19</v>
      </c>
      <c r="F532" s="158" t="s">
        <v>3176</v>
      </c>
      <c r="H532" s="159">
        <v>5.6</v>
      </c>
      <c r="I532" s="160"/>
      <c r="L532" s="156"/>
      <c r="M532" s="161"/>
      <c r="T532" s="162"/>
      <c r="AT532" s="157" t="s">
        <v>216</v>
      </c>
      <c r="AU532" s="157" t="s">
        <v>84</v>
      </c>
      <c r="AV532" s="13" t="s">
        <v>84</v>
      </c>
      <c r="AW532" s="13" t="s">
        <v>37</v>
      </c>
      <c r="AX532" s="13" t="s">
        <v>75</v>
      </c>
      <c r="AY532" s="157" t="s">
        <v>206</v>
      </c>
    </row>
    <row r="533" spans="2:51" s="13" customFormat="1" ht="12">
      <c r="B533" s="156"/>
      <c r="D533" s="150" t="s">
        <v>216</v>
      </c>
      <c r="E533" s="157" t="s">
        <v>19</v>
      </c>
      <c r="F533" s="158" t="s">
        <v>3177</v>
      </c>
      <c r="H533" s="159">
        <v>8.34</v>
      </c>
      <c r="I533" s="160"/>
      <c r="L533" s="156"/>
      <c r="M533" s="161"/>
      <c r="T533" s="162"/>
      <c r="AT533" s="157" t="s">
        <v>216</v>
      </c>
      <c r="AU533" s="157" t="s">
        <v>84</v>
      </c>
      <c r="AV533" s="13" t="s">
        <v>84</v>
      </c>
      <c r="AW533" s="13" t="s">
        <v>37</v>
      </c>
      <c r="AX533" s="13" t="s">
        <v>75</v>
      </c>
      <c r="AY533" s="157" t="s">
        <v>206</v>
      </c>
    </row>
    <row r="534" spans="2:51" s="13" customFormat="1" ht="12">
      <c r="B534" s="156"/>
      <c r="D534" s="150" t="s">
        <v>216</v>
      </c>
      <c r="E534" s="157" t="s">
        <v>19</v>
      </c>
      <c r="F534" s="158" t="s">
        <v>3178</v>
      </c>
      <c r="H534" s="159">
        <v>0.8</v>
      </c>
      <c r="I534" s="160"/>
      <c r="L534" s="156"/>
      <c r="M534" s="161"/>
      <c r="T534" s="162"/>
      <c r="AT534" s="157" t="s">
        <v>216</v>
      </c>
      <c r="AU534" s="157" t="s">
        <v>84</v>
      </c>
      <c r="AV534" s="13" t="s">
        <v>84</v>
      </c>
      <c r="AW534" s="13" t="s">
        <v>37</v>
      </c>
      <c r="AX534" s="13" t="s">
        <v>75</v>
      </c>
      <c r="AY534" s="157" t="s">
        <v>206</v>
      </c>
    </row>
    <row r="535" spans="2:51" s="14" customFormat="1" ht="12">
      <c r="B535" s="163"/>
      <c r="D535" s="150" t="s">
        <v>216</v>
      </c>
      <c r="E535" s="164" t="s">
        <v>19</v>
      </c>
      <c r="F535" s="165" t="s">
        <v>224</v>
      </c>
      <c r="H535" s="166">
        <v>102.39</v>
      </c>
      <c r="I535" s="167"/>
      <c r="L535" s="163"/>
      <c r="M535" s="168"/>
      <c r="T535" s="169"/>
      <c r="AT535" s="164" t="s">
        <v>216</v>
      </c>
      <c r="AU535" s="164" t="s">
        <v>84</v>
      </c>
      <c r="AV535" s="14" t="s">
        <v>153</v>
      </c>
      <c r="AW535" s="14" t="s">
        <v>37</v>
      </c>
      <c r="AX535" s="14" t="s">
        <v>82</v>
      </c>
      <c r="AY535" s="164" t="s">
        <v>206</v>
      </c>
    </row>
    <row r="536" spans="2:65" s="1" customFormat="1" ht="24.2" customHeight="1">
      <c r="B536" s="33"/>
      <c r="C536" s="175" t="s">
        <v>1090</v>
      </c>
      <c r="D536" s="175" t="s">
        <v>820</v>
      </c>
      <c r="E536" s="176" t="s">
        <v>3179</v>
      </c>
      <c r="F536" s="177" t="s">
        <v>3180</v>
      </c>
      <c r="G536" s="178" t="s">
        <v>238</v>
      </c>
      <c r="H536" s="179">
        <v>55.274</v>
      </c>
      <c r="I536" s="180"/>
      <c r="J536" s="181">
        <f>ROUND(I536*H536,2)</f>
        <v>0</v>
      </c>
      <c r="K536" s="177" t="s">
        <v>212</v>
      </c>
      <c r="L536" s="182"/>
      <c r="M536" s="183" t="s">
        <v>19</v>
      </c>
      <c r="N536" s="184" t="s">
        <v>46</v>
      </c>
      <c r="P536" s="141">
        <f>O536*H536</f>
        <v>0</v>
      </c>
      <c r="Q536" s="141">
        <v>0.0025</v>
      </c>
      <c r="R536" s="141">
        <f>Q536*H536</f>
        <v>0.138185</v>
      </c>
      <c r="S536" s="141">
        <v>0</v>
      </c>
      <c r="T536" s="142">
        <f>S536*H536</f>
        <v>0</v>
      </c>
      <c r="AR536" s="143" t="s">
        <v>437</v>
      </c>
      <c r="AT536" s="143" t="s">
        <v>820</v>
      </c>
      <c r="AU536" s="143" t="s">
        <v>84</v>
      </c>
      <c r="AY536" s="18" t="s">
        <v>206</v>
      </c>
      <c r="BE536" s="144">
        <f>IF(N536="základní",J536,0)</f>
        <v>0</v>
      </c>
      <c r="BF536" s="144">
        <f>IF(N536="snížená",J536,0)</f>
        <v>0</v>
      </c>
      <c r="BG536" s="144">
        <f>IF(N536="zákl. přenesená",J536,0)</f>
        <v>0</v>
      </c>
      <c r="BH536" s="144">
        <f>IF(N536="sníž. přenesená",J536,0)</f>
        <v>0</v>
      </c>
      <c r="BI536" s="144">
        <f>IF(N536="nulová",J536,0)</f>
        <v>0</v>
      </c>
      <c r="BJ536" s="18" t="s">
        <v>82</v>
      </c>
      <c r="BK536" s="144">
        <f>ROUND(I536*H536,2)</f>
        <v>0</v>
      </c>
      <c r="BL536" s="18" t="s">
        <v>338</v>
      </c>
      <c r="BM536" s="143" t="s">
        <v>3181</v>
      </c>
    </row>
    <row r="537" spans="2:51" s="12" customFormat="1" ht="12">
      <c r="B537" s="149"/>
      <c r="D537" s="150" t="s">
        <v>216</v>
      </c>
      <c r="E537" s="151" t="s">
        <v>19</v>
      </c>
      <c r="F537" s="152" t="s">
        <v>719</v>
      </c>
      <c r="H537" s="151" t="s">
        <v>19</v>
      </c>
      <c r="I537" s="153"/>
      <c r="L537" s="149"/>
      <c r="M537" s="154"/>
      <c r="T537" s="155"/>
      <c r="AT537" s="151" t="s">
        <v>216</v>
      </c>
      <c r="AU537" s="151" t="s">
        <v>84</v>
      </c>
      <c r="AV537" s="12" t="s">
        <v>82</v>
      </c>
      <c r="AW537" s="12" t="s">
        <v>37</v>
      </c>
      <c r="AX537" s="12" t="s">
        <v>75</v>
      </c>
      <c r="AY537" s="151" t="s">
        <v>206</v>
      </c>
    </row>
    <row r="538" spans="2:51" s="13" customFormat="1" ht="12">
      <c r="B538" s="156"/>
      <c r="D538" s="150" t="s">
        <v>216</v>
      </c>
      <c r="E538" s="157" t="s">
        <v>19</v>
      </c>
      <c r="F538" s="158" t="s">
        <v>3171</v>
      </c>
      <c r="H538" s="159">
        <v>28.16</v>
      </c>
      <c r="I538" s="160"/>
      <c r="L538" s="156"/>
      <c r="M538" s="161"/>
      <c r="T538" s="162"/>
      <c r="AT538" s="157" t="s">
        <v>216</v>
      </c>
      <c r="AU538" s="157" t="s">
        <v>84</v>
      </c>
      <c r="AV538" s="13" t="s">
        <v>84</v>
      </c>
      <c r="AW538" s="13" t="s">
        <v>37</v>
      </c>
      <c r="AX538" s="13" t="s">
        <v>75</v>
      </c>
      <c r="AY538" s="157" t="s">
        <v>206</v>
      </c>
    </row>
    <row r="539" spans="2:51" s="13" customFormat="1" ht="12">
      <c r="B539" s="156"/>
      <c r="D539" s="150" t="s">
        <v>216</v>
      </c>
      <c r="E539" s="157" t="s">
        <v>19</v>
      </c>
      <c r="F539" s="158" t="s">
        <v>3174</v>
      </c>
      <c r="H539" s="159">
        <v>12.09</v>
      </c>
      <c r="I539" s="160"/>
      <c r="L539" s="156"/>
      <c r="M539" s="161"/>
      <c r="T539" s="162"/>
      <c r="AT539" s="157" t="s">
        <v>216</v>
      </c>
      <c r="AU539" s="157" t="s">
        <v>84</v>
      </c>
      <c r="AV539" s="13" t="s">
        <v>84</v>
      </c>
      <c r="AW539" s="13" t="s">
        <v>37</v>
      </c>
      <c r="AX539" s="13" t="s">
        <v>75</v>
      </c>
      <c r="AY539" s="157" t="s">
        <v>206</v>
      </c>
    </row>
    <row r="540" spans="2:51" s="13" customFormat="1" ht="12">
      <c r="B540" s="156"/>
      <c r="D540" s="150" t="s">
        <v>216</v>
      </c>
      <c r="E540" s="157" t="s">
        <v>19</v>
      </c>
      <c r="F540" s="158" t="s">
        <v>3176</v>
      </c>
      <c r="H540" s="159">
        <v>5.6</v>
      </c>
      <c r="I540" s="160"/>
      <c r="L540" s="156"/>
      <c r="M540" s="161"/>
      <c r="T540" s="162"/>
      <c r="AT540" s="157" t="s">
        <v>216</v>
      </c>
      <c r="AU540" s="157" t="s">
        <v>84</v>
      </c>
      <c r="AV540" s="13" t="s">
        <v>84</v>
      </c>
      <c r="AW540" s="13" t="s">
        <v>37</v>
      </c>
      <c r="AX540" s="13" t="s">
        <v>75</v>
      </c>
      <c r="AY540" s="157" t="s">
        <v>206</v>
      </c>
    </row>
    <row r="541" spans="2:51" s="13" customFormat="1" ht="12">
      <c r="B541" s="156"/>
      <c r="D541" s="150" t="s">
        <v>216</v>
      </c>
      <c r="E541" s="157" t="s">
        <v>19</v>
      </c>
      <c r="F541" s="158" t="s">
        <v>3177</v>
      </c>
      <c r="H541" s="159">
        <v>8.34</v>
      </c>
      <c r="I541" s="160"/>
      <c r="L541" s="156"/>
      <c r="M541" s="161"/>
      <c r="T541" s="162"/>
      <c r="AT541" s="157" t="s">
        <v>216</v>
      </c>
      <c r="AU541" s="157" t="s">
        <v>84</v>
      </c>
      <c r="AV541" s="13" t="s">
        <v>84</v>
      </c>
      <c r="AW541" s="13" t="s">
        <v>37</v>
      </c>
      <c r="AX541" s="13" t="s">
        <v>75</v>
      </c>
      <c r="AY541" s="157" t="s">
        <v>206</v>
      </c>
    </row>
    <row r="542" spans="2:51" s="14" customFormat="1" ht="12">
      <c r="B542" s="163"/>
      <c r="D542" s="150" t="s">
        <v>216</v>
      </c>
      <c r="E542" s="164" t="s">
        <v>19</v>
      </c>
      <c r="F542" s="165" t="s">
        <v>224</v>
      </c>
      <c r="H542" s="166">
        <v>54.19</v>
      </c>
      <c r="I542" s="167"/>
      <c r="L542" s="163"/>
      <c r="M542" s="168"/>
      <c r="T542" s="169"/>
      <c r="AT542" s="164" t="s">
        <v>216</v>
      </c>
      <c r="AU542" s="164" t="s">
        <v>84</v>
      </c>
      <c r="AV542" s="14" t="s">
        <v>153</v>
      </c>
      <c r="AW542" s="14" t="s">
        <v>37</v>
      </c>
      <c r="AX542" s="14" t="s">
        <v>82</v>
      </c>
      <c r="AY542" s="164" t="s">
        <v>206</v>
      </c>
    </row>
    <row r="543" spans="2:51" s="13" customFormat="1" ht="12">
      <c r="B543" s="156"/>
      <c r="D543" s="150" t="s">
        <v>216</v>
      </c>
      <c r="F543" s="158" t="s">
        <v>3182</v>
      </c>
      <c r="H543" s="159">
        <v>55.274</v>
      </c>
      <c r="I543" s="160"/>
      <c r="L543" s="156"/>
      <c r="M543" s="161"/>
      <c r="T543" s="162"/>
      <c r="AT543" s="157" t="s">
        <v>216</v>
      </c>
      <c r="AU543" s="157" t="s">
        <v>84</v>
      </c>
      <c r="AV543" s="13" t="s">
        <v>84</v>
      </c>
      <c r="AW543" s="13" t="s">
        <v>4</v>
      </c>
      <c r="AX543" s="13" t="s">
        <v>82</v>
      </c>
      <c r="AY543" s="157" t="s">
        <v>206</v>
      </c>
    </row>
    <row r="544" spans="2:65" s="1" customFormat="1" ht="24.2" customHeight="1">
      <c r="B544" s="33"/>
      <c r="C544" s="175" t="s">
        <v>1095</v>
      </c>
      <c r="D544" s="175" t="s">
        <v>820</v>
      </c>
      <c r="E544" s="176" t="s">
        <v>3183</v>
      </c>
      <c r="F544" s="177" t="s">
        <v>3184</v>
      </c>
      <c r="G544" s="178" t="s">
        <v>238</v>
      </c>
      <c r="H544" s="179">
        <v>49.164</v>
      </c>
      <c r="I544" s="180"/>
      <c r="J544" s="181">
        <f>ROUND(I544*H544,2)</f>
        <v>0</v>
      </c>
      <c r="K544" s="177" t="s">
        <v>212</v>
      </c>
      <c r="L544" s="182"/>
      <c r="M544" s="183" t="s">
        <v>19</v>
      </c>
      <c r="N544" s="184" t="s">
        <v>46</v>
      </c>
      <c r="P544" s="141">
        <f>O544*H544</f>
        <v>0</v>
      </c>
      <c r="Q544" s="141">
        <v>0.002</v>
      </c>
      <c r="R544" s="141">
        <f>Q544*H544</f>
        <v>0.098328</v>
      </c>
      <c r="S544" s="141">
        <v>0</v>
      </c>
      <c r="T544" s="142">
        <f>S544*H544</f>
        <v>0</v>
      </c>
      <c r="AR544" s="143" t="s">
        <v>437</v>
      </c>
      <c r="AT544" s="143" t="s">
        <v>820</v>
      </c>
      <c r="AU544" s="143" t="s">
        <v>84</v>
      </c>
      <c r="AY544" s="18" t="s">
        <v>206</v>
      </c>
      <c r="BE544" s="144">
        <f>IF(N544="základní",J544,0)</f>
        <v>0</v>
      </c>
      <c r="BF544" s="144">
        <f>IF(N544="snížená",J544,0)</f>
        <v>0</v>
      </c>
      <c r="BG544" s="144">
        <f>IF(N544="zákl. přenesená",J544,0)</f>
        <v>0</v>
      </c>
      <c r="BH544" s="144">
        <f>IF(N544="sníž. přenesená",J544,0)</f>
        <v>0</v>
      </c>
      <c r="BI544" s="144">
        <f>IF(N544="nulová",J544,0)</f>
        <v>0</v>
      </c>
      <c r="BJ544" s="18" t="s">
        <v>82</v>
      </c>
      <c r="BK544" s="144">
        <f>ROUND(I544*H544,2)</f>
        <v>0</v>
      </c>
      <c r="BL544" s="18" t="s">
        <v>338</v>
      </c>
      <c r="BM544" s="143" t="s">
        <v>3185</v>
      </c>
    </row>
    <row r="545" spans="2:51" s="12" customFormat="1" ht="12">
      <c r="B545" s="149"/>
      <c r="D545" s="150" t="s">
        <v>216</v>
      </c>
      <c r="E545" s="151" t="s">
        <v>19</v>
      </c>
      <c r="F545" s="152" t="s">
        <v>719</v>
      </c>
      <c r="H545" s="151" t="s">
        <v>19</v>
      </c>
      <c r="I545" s="153"/>
      <c r="L545" s="149"/>
      <c r="M545" s="154"/>
      <c r="T545" s="155"/>
      <c r="AT545" s="151" t="s">
        <v>216</v>
      </c>
      <c r="AU545" s="151" t="s">
        <v>84</v>
      </c>
      <c r="AV545" s="12" t="s">
        <v>82</v>
      </c>
      <c r="AW545" s="12" t="s">
        <v>37</v>
      </c>
      <c r="AX545" s="12" t="s">
        <v>75</v>
      </c>
      <c r="AY545" s="151" t="s">
        <v>206</v>
      </c>
    </row>
    <row r="546" spans="2:51" s="13" customFormat="1" ht="12">
      <c r="B546" s="156"/>
      <c r="D546" s="150" t="s">
        <v>216</v>
      </c>
      <c r="E546" s="157" t="s">
        <v>19</v>
      </c>
      <c r="F546" s="158" t="s">
        <v>3172</v>
      </c>
      <c r="H546" s="159">
        <v>29.16</v>
      </c>
      <c r="I546" s="160"/>
      <c r="L546" s="156"/>
      <c r="M546" s="161"/>
      <c r="T546" s="162"/>
      <c r="AT546" s="157" t="s">
        <v>216</v>
      </c>
      <c r="AU546" s="157" t="s">
        <v>84</v>
      </c>
      <c r="AV546" s="13" t="s">
        <v>84</v>
      </c>
      <c r="AW546" s="13" t="s">
        <v>37</v>
      </c>
      <c r="AX546" s="13" t="s">
        <v>75</v>
      </c>
      <c r="AY546" s="157" t="s">
        <v>206</v>
      </c>
    </row>
    <row r="547" spans="2:51" s="13" customFormat="1" ht="12">
      <c r="B547" s="156"/>
      <c r="D547" s="150" t="s">
        <v>216</v>
      </c>
      <c r="E547" s="157" t="s">
        <v>19</v>
      </c>
      <c r="F547" s="158" t="s">
        <v>3173</v>
      </c>
      <c r="H547" s="159">
        <v>7.86</v>
      </c>
      <c r="I547" s="160"/>
      <c r="L547" s="156"/>
      <c r="M547" s="161"/>
      <c r="T547" s="162"/>
      <c r="AT547" s="157" t="s">
        <v>216</v>
      </c>
      <c r="AU547" s="157" t="s">
        <v>84</v>
      </c>
      <c r="AV547" s="13" t="s">
        <v>84</v>
      </c>
      <c r="AW547" s="13" t="s">
        <v>37</v>
      </c>
      <c r="AX547" s="13" t="s">
        <v>75</v>
      </c>
      <c r="AY547" s="157" t="s">
        <v>206</v>
      </c>
    </row>
    <row r="548" spans="2:51" s="13" customFormat="1" ht="12">
      <c r="B548" s="156"/>
      <c r="D548" s="150" t="s">
        <v>216</v>
      </c>
      <c r="E548" s="157" t="s">
        <v>19</v>
      </c>
      <c r="F548" s="158" t="s">
        <v>3175</v>
      </c>
      <c r="H548" s="159">
        <v>10.38</v>
      </c>
      <c r="I548" s="160"/>
      <c r="L548" s="156"/>
      <c r="M548" s="161"/>
      <c r="T548" s="162"/>
      <c r="AT548" s="157" t="s">
        <v>216</v>
      </c>
      <c r="AU548" s="157" t="s">
        <v>84</v>
      </c>
      <c r="AV548" s="13" t="s">
        <v>84</v>
      </c>
      <c r="AW548" s="13" t="s">
        <v>37</v>
      </c>
      <c r="AX548" s="13" t="s">
        <v>75</v>
      </c>
      <c r="AY548" s="157" t="s">
        <v>206</v>
      </c>
    </row>
    <row r="549" spans="2:51" s="13" customFormat="1" ht="12">
      <c r="B549" s="156"/>
      <c r="D549" s="150" t="s">
        <v>216</v>
      </c>
      <c r="E549" s="157" t="s">
        <v>19</v>
      </c>
      <c r="F549" s="158" t="s">
        <v>3178</v>
      </c>
      <c r="H549" s="159">
        <v>0.8</v>
      </c>
      <c r="I549" s="160"/>
      <c r="L549" s="156"/>
      <c r="M549" s="161"/>
      <c r="T549" s="162"/>
      <c r="AT549" s="157" t="s">
        <v>216</v>
      </c>
      <c r="AU549" s="157" t="s">
        <v>84</v>
      </c>
      <c r="AV549" s="13" t="s">
        <v>84</v>
      </c>
      <c r="AW549" s="13" t="s">
        <v>37</v>
      </c>
      <c r="AX549" s="13" t="s">
        <v>75</v>
      </c>
      <c r="AY549" s="157" t="s">
        <v>206</v>
      </c>
    </row>
    <row r="550" spans="2:51" s="14" customFormat="1" ht="12">
      <c r="B550" s="163"/>
      <c r="D550" s="150" t="s">
        <v>216</v>
      </c>
      <c r="E550" s="164" t="s">
        <v>19</v>
      </c>
      <c r="F550" s="165" t="s">
        <v>224</v>
      </c>
      <c r="H550" s="166">
        <v>48.2</v>
      </c>
      <c r="I550" s="167"/>
      <c r="L550" s="163"/>
      <c r="M550" s="168"/>
      <c r="T550" s="169"/>
      <c r="AT550" s="164" t="s">
        <v>216</v>
      </c>
      <c r="AU550" s="164" t="s">
        <v>84</v>
      </c>
      <c r="AV550" s="14" t="s">
        <v>153</v>
      </c>
      <c r="AW550" s="14" t="s">
        <v>37</v>
      </c>
      <c r="AX550" s="14" t="s">
        <v>82</v>
      </c>
      <c r="AY550" s="164" t="s">
        <v>206</v>
      </c>
    </row>
    <row r="551" spans="2:51" s="13" customFormat="1" ht="12">
      <c r="B551" s="156"/>
      <c r="D551" s="150" t="s">
        <v>216</v>
      </c>
      <c r="F551" s="158" t="s">
        <v>3186</v>
      </c>
      <c r="H551" s="159">
        <v>49.164</v>
      </c>
      <c r="I551" s="160"/>
      <c r="L551" s="156"/>
      <c r="M551" s="161"/>
      <c r="T551" s="162"/>
      <c r="AT551" s="157" t="s">
        <v>216</v>
      </c>
      <c r="AU551" s="157" t="s">
        <v>84</v>
      </c>
      <c r="AV551" s="13" t="s">
        <v>84</v>
      </c>
      <c r="AW551" s="13" t="s">
        <v>4</v>
      </c>
      <c r="AX551" s="13" t="s">
        <v>82</v>
      </c>
      <c r="AY551" s="157" t="s">
        <v>206</v>
      </c>
    </row>
    <row r="552" spans="2:65" s="1" customFormat="1" ht="37.9" customHeight="1">
      <c r="B552" s="33"/>
      <c r="C552" s="132" t="s">
        <v>1104</v>
      </c>
      <c r="D552" s="132" t="s">
        <v>208</v>
      </c>
      <c r="E552" s="133" t="s">
        <v>3187</v>
      </c>
      <c r="F552" s="134" t="s">
        <v>3188</v>
      </c>
      <c r="G552" s="135" t="s">
        <v>238</v>
      </c>
      <c r="H552" s="136">
        <v>14.95</v>
      </c>
      <c r="I552" s="137"/>
      <c r="J552" s="138">
        <f>ROUND(I552*H552,2)</f>
        <v>0</v>
      </c>
      <c r="K552" s="134" t="s">
        <v>212</v>
      </c>
      <c r="L552" s="33"/>
      <c r="M552" s="139" t="s">
        <v>19</v>
      </c>
      <c r="N552" s="140" t="s">
        <v>46</v>
      </c>
      <c r="P552" s="141">
        <f>O552*H552</f>
        <v>0</v>
      </c>
      <c r="Q552" s="141">
        <v>0.003</v>
      </c>
      <c r="R552" s="141">
        <f>Q552*H552</f>
        <v>0.04485</v>
      </c>
      <c r="S552" s="141">
        <v>0</v>
      </c>
      <c r="T552" s="142">
        <f>S552*H552</f>
        <v>0</v>
      </c>
      <c r="AR552" s="143" t="s">
        <v>338</v>
      </c>
      <c r="AT552" s="143" t="s">
        <v>208</v>
      </c>
      <c r="AU552" s="143" t="s">
        <v>84</v>
      </c>
      <c r="AY552" s="18" t="s">
        <v>206</v>
      </c>
      <c r="BE552" s="144">
        <f>IF(N552="základní",J552,0)</f>
        <v>0</v>
      </c>
      <c r="BF552" s="144">
        <f>IF(N552="snížená",J552,0)</f>
        <v>0</v>
      </c>
      <c r="BG552" s="144">
        <f>IF(N552="zákl. přenesená",J552,0)</f>
        <v>0</v>
      </c>
      <c r="BH552" s="144">
        <f>IF(N552="sníž. přenesená",J552,0)</f>
        <v>0</v>
      </c>
      <c r="BI552" s="144">
        <f>IF(N552="nulová",J552,0)</f>
        <v>0</v>
      </c>
      <c r="BJ552" s="18" t="s">
        <v>82</v>
      </c>
      <c r="BK552" s="144">
        <f>ROUND(I552*H552,2)</f>
        <v>0</v>
      </c>
      <c r="BL552" s="18" t="s">
        <v>338</v>
      </c>
      <c r="BM552" s="143" t="s">
        <v>3189</v>
      </c>
    </row>
    <row r="553" spans="2:47" s="1" customFormat="1" ht="12">
      <c r="B553" s="33"/>
      <c r="D553" s="145" t="s">
        <v>214</v>
      </c>
      <c r="F553" s="146" t="s">
        <v>3190</v>
      </c>
      <c r="I553" s="147"/>
      <c r="L553" s="33"/>
      <c r="M553" s="148"/>
      <c r="T553" s="52"/>
      <c r="AT553" s="18" t="s">
        <v>214</v>
      </c>
      <c r="AU553" s="18" t="s">
        <v>84</v>
      </c>
    </row>
    <row r="554" spans="2:51" s="12" customFormat="1" ht="12">
      <c r="B554" s="149"/>
      <c r="D554" s="150" t="s">
        <v>216</v>
      </c>
      <c r="E554" s="151" t="s">
        <v>19</v>
      </c>
      <c r="F554" s="152" t="s">
        <v>719</v>
      </c>
      <c r="H554" s="151" t="s">
        <v>19</v>
      </c>
      <c r="I554" s="153"/>
      <c r="L554" s="149"/>
      <c r="M554" s="154"/>
      <c r="T554" s="155"/>
      <c r="AT554" s="151" t="s">
        <v>216</v>
      </c>
      <c r="AU554" s="151" t="s">
        <v>84</v>
      </c>
      <c r="AV554" s="12" t="s">
        <v>82</v>
      </c>
      <c r="AW554" s="12" t="s">
        <v>37</v>
      </c>
      <c r="AX554" s="12" t="s">
        <v>75</v>
      </c>
      <c r="AY554" s="151" t="s">
        <v>206</v>
      </c>
    </row>
    <row r="555" spans="2:51" s="12" customFormat="1" ht="12">
      <c r="B555" s="149"/>
      <c r="D555" s="150" t="s">
        <v>216</v>
      </c>
      <c r="E555" s="151" t="s">
        <v>19</v>
      </c>
      <c r="F555" s="152" t="s">
        <v>3191</v>
      </c>
      <c r="H555" s="151" t="s">
        <v>19</v>
      </c>
      <c r="I555" s="153"/>
      <c r="L555" s="149"/>
      <c r="M555" s="154"/>
      <c r="T555" s="155"/>
      <c r="AT555" s="151" t="s">
        <v>216</v>
      </c>
      <c r="AU555" s="151" t="s">
        <v>84</v>
      </c>
      <c r="AV555" s="12" t="s">
        <v>82</v>
      </c>
      <c r="AW555" s="12" t="s">
        <v>37</v>
      </c>
      <c r="AX555" s="12" t="s">
        <v>75</v>
      </c>
      <c r="AY555" s="151" t="s">
        <v>206</v>
      </c>
    </row>
    <row r="556" spans="2:51" s="13" customFormat="1" ht="12">
      <c r="B556" s="156"/>
      <c r="D556" s="150" t="s">
        <v>216</v>
      </c>
      <c r="E556" s="157" t="s">
        <v>19</v>
      </c>
      <c r="F556" s="158" t="s">
        <v>3192</v>
      </c>
      <c r="H556" s="159">
        <v>14.95</v>
      </c>
      <c r="I556" s="160"/>
      <c r="L556" s="156"/>
      <c r="M556" s="161"/>
      <c r="T556" s="162"/>
      <c r="AT556" s="157" t="s">
        <v>216</v>
      </c>
      <c r="AU556" s="157" t="s">
        <v>84</v>
      </c>
      <c r="AV556" s="13" t="s">
        <v>84</v>
      </c>
      <c r="AW556" s="13" t="s">
        <v>37</v>
      </c>
      <c r="AX556" s="13" t="s">
        <v>75</v>
      </c>
      <c r="AY556" s="157" t="s">
        <v>206</v>
      </c>
    </row>
    <row r="557" spans="2:51" s="14" customFormat="1" ht="12">
      <c r="B557" s="163"/>
      <c r="D557" s="150" t="s">
        <v>216</v>
      </c>
      <c r="E557" s="164" t="s">
        <v>19</v>
      </c>
      <c r="F557" s="165" t="s">
        <v>224</v>
      </c>
      <c r="H557" s="166">
        <v>14.95</v>
      </c>
      <c r="I557" s="167"/>
      <c r="L557" s="163"/>
      <c r="M557" s="168"/>
      <c r="T557" s="169"/>
      <c r="AT557" s="164" t="s">
        <v>216</v>
      </c>
      <c r="AU557" s="164" t="s">
        <v>84</v>
      </c>
      <c r="AV557" s="14" t="s">
        <v>153</v>
      </c>
      <c r="AW557" s="14" t="s">
        <v>37</v>
      </c>
      <c r="AX557" s="14" t="s">
        <v>82</v>
      </c>
      <c r="AY557" s="164" t="s">
        <v>206</v>
      </c>
    </row>
    <row r="558" spans="2:65" s="1" customFormat="1" ht="24.2" customHeight="1">
      <c r="B558" s="33"/>
      <c r="C558" s="175" t="s">
        <v>1108</v>
      </c>
      <c r="D558" s="175" t="s">
        <v>820</v>
      </c>
      <c r="E558" s="176" t="s">
        <v>3193</v>
      </c>
      <c r="F558" s="177" t="s">
        <v>3194</v>
      </c>
      <c r="G558" s="178" t="s">
        <v>238</v>
      </c>
      <c r="H558" s="179">
        <v>15.249</v>
      </c>
      <c r="I558" s="180"/>
      <c r="J558" s="181">
        <f>ROUND(I558*H558,2)</f>
        <v>0</v>
      </c>
      <c r="K558" s="177" t="s">
        <v>212</v>
      </c>
      <c r="L558" s="182"/>
      <c r="M558" s="183" t="s">
        <v>19</v>
      </c>
      <c r="N558" s="184" t="s">
        <v>46</v>
      </c>
      <c r="P558" s="141">
        <f>O558*H558</f>
        <v>0</v>
      </c>
      <c r="Q558" s="141">
        <v>0.003</v>
      </c>
      <c r="R558" s="141">
        <f>Q558*H558</f>
        <v>0.045747</v>
      </c>
      <c r="S558" s="141">
        <v>0</v>
      </c>
      <c r="T558" s="142">
        <f>S558*H558</f>
        <v>0</v>
      </c>
      <c r="AR558" s="143" t="s">
        <v>437</v>
      </c>
      <c r="AT558" s="143" t="s">
        <v>820</v>
      </c>
      <c r="AU558" s="143" t="s">
        <v>84</v>
      </c>
      <c r="AY558" s="18" t="s">
        <v>206</v>
      </c>
      <c r="BE558" s="144">
        <f>IF(N558="základní",J558,0)</f>
        <v>0</v>
      </c>
      <c r="BF558" s="144">
        <f>IF(N558="snížená",J558,0)</f>
        <v>0</v>
      </c>
      <c r="BG558" s="144">
        <f>IF(N558="zákl. přenesená",J558,0)</f>
        <v>0</v>
      </c>
      <c r="BH558" s="144">
        <f>IF(N558="sníž. přenesená",J558,0)</f>
        <v>0</v>
      </c>
      <c r="BI558" s="144">
        <f>IF(N558="nulová",J558,0)</f>
        <v>0</v>
      </c>
      <c r="BJ558" s="18" t="s">
        <v>82</v>
      </c>
      <c r="BK558" s="144">
        <f>ROUND(I558*H558,2)</f>
        <v>0</v>
      </c>
      <c r="BL558" s="18" t="s">
        <v>338</v>
      </c>
      <c r="BM558" s="143" t="s">
        <v>3195</v>
      </c>
    </row>
    <row r="559" spans="2:51" s="12" customFormat="1" ht="12">
      <c r="B559" s="149"/>
      <c r="D559" s="150" t="s">
        <v>216</v>
      </c>
      <c r="E559" s="151" t="s">
        <v>19</v>
      </c>
      <c r="F559" s="152" t="s">
        <v>719</v>
      </c>
      <c r="H559" s="151" t="s">
        <v>19</v>
      </c>
      <c r="I559" s="153"/>
      <c r="L559" s="149"/>
      <c r="M559" s="154"/>
      <c r="T559" s="155"/>
      <c r="AT559" s="151" t="s">
        <v>216</v>
      </c>
      <c r="AU559" s="151" t="s">
        <v>84</v>
      </c>
      <c r="AV559" s="12" t="s">
        <v>82</v>
      </c>
      <c r="AW559" s="12" t="s">
        <v>37</v>
      </c>
      <c r="AX559" s="12" t="s">
        <v>75</v>
      </c>
      <c r="AY559" s="151" t="s">
        <v>206</v>
      </c>
    </row>
    <row r="560" spans="2:51" s="12" customFormat="1" ht="12">
      <c r="B560" s="149"/>
      <c r="D560" s="150" t="s">
        <v>216</v>
      </c>
      <c r="E560" s="151" t="s">
        <v>19</v>
      </c>
      <c r="F560" s="152" t="s">
        <v>3191</v>
      </c>
      <c r="H560" s="151" t="s">
        <v>19</v>
      </c>
      <c r="I560" s="153"/>
      <c r="L560" s="149"/>
      <c r="M560" s="154"/>
      <c r="T560" s="155"/>
      <c r="AT560" s="151" t="s">
        <v>216</v>
      </c>
      <c r="AU560" s="151" t="s">
        <v>84</v>
      </c>
      <c r="AV560" s="12" t="s">
        <v>82</v>
      </c>
      <c r="AW560" s="12" t="s">
        <v>37</v>
      </c>
      <c r="AX560" s="12" t="s">
        <v>75</v>
      </c>
      <c r="AY560" s="151" t="s">
        <v>206</v>
      </c>
    </row>
    <row r="561" spans="2:51" s="13" customFormat="1" ht="12">
      <c r="B561" s="156"/>
      <c r="D561" s="150" t="s">
        <v>216</v>
      </c>
      <c r="E561" s="157" t="s">
        <v>19</v>
      </c>
      <c r="F561" s="158" t="s">
        <v>3192</v>
      </c>
      <c r="H561" s="159">
        <v>14.95</v>
      </c>
      <c r="I561" s="160"/>
      <c r="L561" s="156"/>
      <c r="M561" s="161"/>
      <c r="T561" s="162"/>
      <c r="AT561" s="157" t="s">
        <v>216</v>
      </c>
      <c r="AU561" s="157" t="s">
        <v>84</v>
      </c>
      <c r="AV561" s="13" t="s">
        <v>84</v>
      </c>
      <c r="AW561" s="13" t="s">
        <v>37</v>
      </c>
      <c r="AX561" s="13" t="s">
        <v>75</v>
      </c>
      <c r="AY561" s="157" t="s">
        <v>206</v>
      </c>
    </row>
    <row r="562" spans="2:51" s="14" customFormat="1" ht="12">
      <c r="B562" s="163"/>
      <c r="D562" s="150" t="s">
        <v>216</v>
      </c>
      <c r="E562" s="164" t="s">
        <v>19</v>
      </c>
      <c r="F562" s="165" t="s">
        <v>224</v>
      </c>
      <c r="H562" s="166">
        <v>14.95</v>
      </c>
      <c r="I562" s="167"/>
      <c r="L562" s="163"/>
      <c r="M562" s="168"/>
      <c r="T562" s="169"/>
      <c r="AT562" s="164" t="s">
        <v>216</v>
      </c>
      <c r="AU562" s="164" t="s">
        <v>84</v>
      </c>
      <c r="AV562" s="14" t="s">
        <v>153</v>
      </c>
      <c r="AW562" s="14" t="s">
        <v>37</v>
      </c>
      <c r="AX562" s="14" t="s">
        <v>82</v>
      </c>
      <c r="AY562" s="164" t="s">
        <v>206</v>
      </c>
    </row>
    <row r="563" spans="2:51" s="13" customFormat="1" ht="12">
      <c r="B563" s="156"/>
      <c r="D563" s="150" t="s">
        <v>216</v>
      </c>
      <c r="F563" s="158" t="s">
        <v>3196</v>
      </c>
      <c r="H563" s="159">
        <v>15.249</v>
      </c>
      <c r="I563" s="160"/>
      <c r="L563" s="156"/>
      <c r="M563" s="161"/>
      <c r="T563" s="162"/>
      <c r="AT563" s="157" t="s">
        <v>216</v>
      </c>
      <c r="AU563" s="157" t="s">
        <v>84</v>
      </c>
      <c r="AV563" s="13" t="s">
        <v>84</v>
      </c>
      <c r="AW563" s="13" t="s">
        <v>4</v>
      </c>
      <c r="AX563" s="13" t="s">
        <v>82</v>
      </c>
      <c r="AY563" s="157" t="s">
        <v>206</v>
      </c>
    </row>
    <row r="564" spans="2:65" s="1" customFormat="1" ht="44.25" customHeight="1">
      <c r="B564" s="33"/>
      <c r="C564" s="132" t="s">
        <v>1113</v>
      </c>
      <c r="D564" s="132" t="s">
        <v>208</v>
      </c>
      <c r="E564" s="133" t="s">
        <v>3197</v>
      </c>
      <c r="F564" s="134" t="s">
        <v>3198</v>
      </c>
      <c r="G564" s="135" t="s">
        <v>211</v>
      </c>
      <c r="H564" s="136">
        <v>0.327</v>
      </c>
      <c r="I564" s="137"/>
      <c r="J564" s="138">
        <f>ROUND(I564*H564,2)</f>
        <v>0</v>
      </c>
      <c r="K564" s="134" t="s">
        <v>212</v>
      </c>
      <c r="L564" s="33"/>
      <c r="M564" s="139" t="s">
        <v>19</v>
      </c>
      <c r="N564" s="140" t="s">
        <v>46</v>
      </c>
      <c r="P564" s="141">
        <f>O564*H564</f>
        <v>0</v>
      </c>
      <c r="Q564" s="141">
        <v>0</v>
      </c>
      <c r="R564" s="141">
        <f>Q564*H564</f>
        <v>0</v>
      </c>
      <c r="S564" s="141">
        <v>0</v>
      </c>
      <c r="T564" s="142">
        <f>S564*H564</f>
        <v>0</v>
      </c>
      <c r="AR564" s="143" t="s">
        <v>338</v>
      </c>
      <c r="AT564" s="143" t="s">
        <v>208</v>
      </c>
      <c r="AU564" s="143" t="s">
        <v>84</v>
      </c>
      <c r="AY564" s="18" t="s">
        <v>206</v>
      </c>
      <c r="BE564" s="144">
        <f>IF(N564="základní",J564,0)</f>
        <v>0</v>
      </c>
      <c r="BF564" s="144">
        <f>IF(N564="snížená",J564,0)</f>
        <v>0</v>
      </c>
      <c r="BG564" s="144">
        <f>IF(N564="zákl. přenesená",J564,0)</f>
        <v>0</v>
      </c>
      <c r="BH564" s="144">
        <f>IF(N564="sníž. přenesená",J564,0)</f>
        <v>0</v>
      </c>
      <c r="BI564" s="144">
        <f>IF(N564="nulová",J564,0)</f>
        <v>0</v>
      </c>
      <c r="BJ564" s="18" t="s">
        <v>82</v>
      </c>
      <c r="BK564" s="144">
        <f>ROUND(I564*H564,2)</f>
        <v>0</v>
      </c>
      <c r="BL564" s="18" t="s">
        <v>338</v>
      </c>
      <c r="BM564" s="143" t="s">
        <v>3199</v>
      </c>
    </row>
    <row r="565" spans="2:47" s="1" customFormat="1" ht="12">
      <c r="B565" s="33"/>
      <c r="D565" s="145" t="s">
        <v>214</v>
      </c>
      <c r="F565" s="146" t="s">
        <v>3200</v>
      </c>
      <c r="I565" s="147"/>
      <c r="L565" s="33"/>
      <c r="M565" s="148"/>
      <c r="T565" s="52"/>
      <c r="AT565" s="18" t="s">
        <v>214</v>
      </c>
      <c r="AU565" s="18" t="s">
        <v>84</v>
      </c>
    </row>
    <row r="566" spans="2:63" s="11" customFormat="1" ht="22.9" customHeight="1">
      <c r="B566" s="120"/>
      <c r="D566" s="121" t="s">
        <v>74</v>
      </c>
      <c r="E566" s="130" t="s">
        <v>812</v>
      </c>
      <c r="F566" s="130" t="s">
        <v>813</v>
      </c>
      <c r="I566" s="123"/>
      <c r="J566" s="131">
        <f>BK566</f>
        <v>0</v>
      </c>
      <c r="L566" s="120"/>
      <c r="M566" s="125"/>
      <c r="P566" s="126">
        <f>SUM(P567:P573)</f>
        <v>0</v>
      </c>
      <c r="R566" s="126">
        <f>SUM(R567:R573)</f>
        <v>0.0012</v>
      </c>
      <c r="T566" s="127">
        <f>SUM(T567:T573)</f>
        <v>0</v>
      </c>
      <c r="AR566" s="121" t="s">
        <v>84</v>
      </c>
      <c r="AT566" s="128" t="s">
        <v>74</v>
      </c>
      <c r="AU566" s="128" t="s">
        <v>82</v>
      </c>
      <c r="AY566" s="121" t="s">
        <v>206</v>
      </c>
      <c r="BK566" s="129">
        <f>SUM(BK567:BK573)</f>
        <v>0</v>
      </c>
    </row>
    <row r="567" spans="2:65" s="1" customFormat="1" ht="24.2" customHeight="1">
      <c r="B567" s="33"/>
      <c r="C567" s="132" t="s">
        <v>1118</v>
      </c>
      <c r="D567" s="132" t="s">
        <v>208</v>
      </c>
      <c r="E567" s="133" t="s">
        <v>814</v>
      </c>
      <c r="F567" s="134" t="s">
        <v>815</v>
      </c>
      <c r="G567" s="135" t="s">
        <v>298</v>
      </c>
      <c r="H567" s="136">
        <v>2</v>
      </c>
      <c r="I567" s="137"/>
      <c r="J567" s="138">
        <f>ROUND(I567*H567,2)</f>
        <v>0</v>
      </c>
      <c r="K567" s="134" t="s">
        <v>212</v>
      </c>
      <c r="L567" s="33"/>
      <c r="M567" s="139" t="s">
        <v>19</v>
      </c>
      <c r="N567" s="140" t="s">
        <v>46</v>
      </c>
      <c r="P567" s="141">
        <f>O567*H567</f>
        <v>0</v>
      </c>
      <c r="Q567" s="141">
        <v>0</v>
      </c>
      <c r="R567" s="141">
        <f>Q567*H567</f>
        <v>0</v>
      </c>
      <c r="S567" s="141">
        <v>0</v>
      </c>
      <c r="T567" s="142">
        <f>S567*H567</f>
        <v>0</v>
      </c>
      <c r="AR567" s="143" t="s">
        <v>338</v>
      </c>
      <c r="AT567" s="143" t="s">
        <v>208</v>
      </c>
      <c r="AU567" s="143" t="s">
        <v>84</v>
      </c>
      <c r="AY567" s="18" t="s">
        <v>206</v>
      </c>
      <c r="BE567" s="144">
        <f>IF(N567="základní",J567,0)</f>
        <v>0</v>
      </c>
      <c r="BF567" s="144">
        <f>IF(N567="snížená",J567,0)</f>
        <v>0</v>
      </c>
      <c r="BG567" s="144">
        <f>IF(N567="zákl. přenesená",J567,0)</f>
        <v>0</v>
      </c>
      <c r="BH567" s="144">
        <f>IF(N567="sníž. přenesená",J567,0)</f>
        <v>0</v>
      </c>
      <c r="BI567" s="144">
        <f>IF(N567="nulová",J567,0)</f>
        <v>0</v>
      </c>
      <c r="BJ567" s="18" t="s">
        <v>82</v>
      </c>
      <c r="BK567" s="144">
        <f>ROUND(I567*H567,2)</f>
        <v>0</v>
      </c>
      <c r="BL567" s="18" t="s">
        <v>338</v>
      </c>
      <c r="BM567" s="143" t="s">
        <v>816</v>
      </c>
    </row>
    <row r="568" spans="2:47" s="1" customFormat="1" ht="12">
      <c r="B568" s="33"/>
      <c r="D568" s="145" t="s">
        <v>214</v>
      </c>
      <c r="F568" s="146" t="s">
        <v>817</v>
      </c>
      <c r="I568" s="147"/>
      <c r="L568" s="33"/>
      <c r="M568" s="148"/>
      <c r="T568" s="52"/>
      <c r="AT568" s="18" t="s">
        <v>214</v>
      </c>
      <c r="AU568" s="18" t="s">
        <v>84</v>
      </c>
    </row>
    <row r="569" spans="2:47" s="1" customFormat="1" ht="19.5">
      <c r="B569" s="33"/>
      <c r="D569" s="150" t="s">
        <v>818</v>
      </c>
      <c r="F569" s="174" t="s">
        <v>1067</v>
      </c>
      <c r="I569" s="147"/>
      <c r="L569" s="33"/>
      <c r="M569" s="148"/>
      <c r="T569" s="52"/>
      <c r="AT569" s="18" t="s">
        <v>818</v>
      </c>
      <c r="AU569" s="18" t="s">
        <v>84</v>
      </c>
    </row>
    <row r="570" spans="2:65" s="1" customFormat="1" ht="24.2" customHeight="1">
      <c r="B570" s="33"/>
      <c r="C570" s="175" t="s">
        <v>1123</v>
      </c>
      <c r="D570" s="175" t="s">
        <v>820</v>
      </c>
      <c r="E570" s="176" t="s">
        <v>3201</v>
      </c>
      <c r="F570" s="177" t="s">
        <v>3202</v>
      </c>
      <c r="G570" s="178" t="s">
        <v>298</v>
      </c>
      <c r="H570" s="179">
        <v>2</v>
      </c>
      <c r="I570" s="180"/>
      <c r="J570" s="181">
        <f>ROUND(I570*H570,2)</f>
        <v>0</v>
      </c>
      <c r="K570" s="177" t="s">
        <v>212</v>
      </c>
      <c r="L570" s="182"/>
      <c r="M570" s="183" t="s">
        <v>19</v>
      </c>
      <c r="N570" s="184" t="s">
        <v>46</v>
      </c>
      <c r="P570" s="141">
        <f>O570*H570</f>
        <v>0</v>
      </c>
      <c r="Q570" s="141">
        <v>0.0006</v>
      </c>
      <c r="R570" s="141">
        <f>Q570*H570</f>
        <v>0.0012</v>
      </c>
      <c r="S570" s="141">
        <v>0</v>
      </c>
      <c r="T570" s="142">
        <f>S570*H570</f>
        <v>0</v>
      </c>
      <c r="AR570" s="143" t="s">
        <v>437</v>
      </c>
      <c r="AT570" s="143" t="s">
        <v>820</v>
      </c>
      <c r="AU570" s="143" t="s">
        <v>84</v>
      </c>
      <c r="AY570" s="18" t="s">
        <v>206</v>
      </c>
      <c r="BE570" s="144">
        <f>IF(N570="základní",J570,0)</f>
        <v>0</v>
      </c>
      <c r="BF570" s="144">
        <f>IF(N570="snížená",J570,0)</f>
        <v>0</v>
      </c>
      <c r="BG570" s="144">
        <f>IF(N570="zákl. přenesená",J570,0)</f>
        <v>0</v>
      </c>
      <c r="BH570" s="144">
        <f>IF(N570="sníž. přenesená",J570,0)</f>
        <v>0</v>
      </c>
      <c r="BI570" s="144">
        <f>IF(N570="nulová",J570,0)</f>
        <v>0</v>
      </c>
      <c r="BJ570" s="18" t="s">
        <v>82</v>
      </c>
      <c r="BK570" s="144">
        <f>ROUND(I570*H570,2)</f>
        <v>0</v>
      </c>
      <c r="BL570" s="18" t="s">
        <v>338</v>
      </c>
      <c r="BM570" s="143" t="s">
        <v>823</v>
      </c>
    </row>
    <row r="571" spans="2:47" s="1" customFormat="1" ht="19.5">
      <c r="B571" s="33"/>
      <c r="D571" s="150" t="s">
        <v>818</v>
      </c>
      <c r="F571" s="174" t="s">
        <v>1067</v>
      </c>
      <c r="I571" s="147"/>
      <c r="L571" s="33"/>
      <c r="M571" s="148"/>
      <c r="T571" s="52"/>
      <c r="AT571" s="18" t="s">
        <v>818</v>
      </c>
      <c r="AU571" s="18" t="s">
        <v>84</v>
      </c>
    </row>
    <row r="572" spans="2:65" s="1" customFormat="1" ht="49.15" customHeight="1">
      <c r="B572" s="33"/>
      <c r="C572" s="132" t="s">
        <v>1129</v>
      </c>
      <c r="D572" s="132" t="s">
        <v>208</v>
      </c>
      <c r="E572" s="133" t="s">
        <v>824</v>
      </c>
      <c r="F572" s="134" t="s">
        <v>825</v>
      </c>
      <c r="G572" s="135" t="s">
        <v>211</v>
      </c>
      <c r="H572" s="136">
        <v>0.001</v>
      </c>
      <c r="I572" s="137"/>
      <c r="J572" s="138">
        <f>ROUND(I572*H572,2)</f>
        <v>0</v>
      </c>
      <c r="K572" s="134" t="s">
        <v>212</v>
      </c>
      <c r="L572" s="33"/>
      <c r="M572" s="139" t="s">
        <v>19</v>
      </c>
      <c r="N572" s="140" t="s">
        <v>46</v>
      </c>
      <c r="P572" s="141">
        <f>O572*H572</f>
        <v>0</v>
      </c>
      <c r="Q572" s="141">
        <v>0</v>
      </c>
      <c r="R572" s="141">
        <f>Q572*H572</f>
        <v>0</v>
      </c>
      <c r="S572" s="141">
        <v>0</v>
      </c>
      <c r="T572" s="142">
        <f>S572*H572</f>
        <v>0</v>
      </c>
      <c r="AR572" s="143" t="s">
        <v>338</v>
      </c>
      <c r="AT572" s="143" t="s">
        <v>208</v>
      </c>
      <c r="AU572" s="143" t="s">
        <v>84</v>
      </c>
      <c r="AY572" s="18" t="s">
        <v>206</v>
      </c>
      <c r="BE572" s="144">
        <f>IF(N572="základní",J572,0)</f>
        <v>0</v>
      </c>
      <c r="BF572" s="144">
        <f>IF(N572="snížená",J572,0)</f>
        <v>0</v>
      </c>
      <c r="BG572" s="144">
        <f>IF(N572="zákl. přenesená",J572,0)</f>
        <v>0</v>
      </c>
      <c r="BH572" s="144">
        <f>IF(N572="sníž. přenesená",J572,0)</f>
        <v>0</v>
      </c>
      <c r="BI572" s="144">
        <f>IF(N572="nulová",J572,0)</f>
        <v>0</v>
      </c>
      <c r="BJ572" s="18" t="s">
        <v>82</v>
      </c>
      <c r="BK572" s="144">
        <f>ROUND(I572*H572,2)</f>
        <v>0</v>
      </c>
      <c r="BL572" s="18" t="s">
        <v>338</v>
      </c>
      <c r="BM572" s="143" t="s">
        <v>826</v>
      </c>
    </row>
    <row r="573" spans="2:47" s="1" customFormat="1" ht="12">
      <c r="B573" s="33"/>
      <c r="D573" s="145" t="s">
        <v>214</v>
      </c>
      <c r="F573" s="146" t="s">
        <v>827</v>
      </c>
      <c r="I573" s="147"/>
      <c r="L573" s="33"/>
      <c r="M573" s="148"/>
      <c r="T573" s="52"/>
      <c r="AT573" s="18" t="s">
        <v>214</v>
      </c>
      <c r="AU573" s="18" t="s">
        <v>84</v>
      </c>
    </row>
    <row r="574" spans="2:63" s="11" customFormat="1" ht="22.9" customHeight="1">
      <c r="B574" s="120"/>
      <c r="D574" s="121" t="s">
        <v>74</v>
      </c>
      <c r="E574" s="130" t="s">
        <v>828</v>
      </c>
      <c r="F574" s="130" t="s">
        <v>829</v>
      </c>
      <c r="I574" s="123"/>
      <c r="J574" s="131">
        <f>BK574</f>
        <v>0</v>
      </c>
      <c r="L574" s="120"/>
      <c r="M574" s="125"/>
      <c r="P574" s="126">
        <f>SUM(P575:P640)</f>
        <v>0</v>
      </c>
      <c r="R574" s="126">
        <f>SUM(R575:R640)</f>
        <v>1.2353841848</v>
      </c>
      <c r="T574" s="127">
        <f>SUM(T575:T640)</f>
        <v>0</v>
      </c>
      <c r="AR574" s="121" t="s">
        <v>84</v>
      </c>
      <c r="AT574" s="128" t="s">
        <v>74</v>
      </c>
      <c r="AU574" s="128" t="s">
        <v>82</v>
      </c>
      <c r="AY574" s="121" t="s">
        <v>206</v>
      </c>
      <c r="BK574" s="129">
        <f>SUM(BK575:BK640)</f>
        <v>0</v>
      </c>
    </row>
    <row r="575" spans="2:65" s="1" customFormat="1" ht="24.2" customHeight="1">
      <c r="B575" s="33"/>
      <c r="C575" s="132" t="s">
        <v>1134</v>
      </c>
      <c r="D575" s="132" t="s">
        <v>208</v>
      </c>
      <c r="E575" s="133" t="s">
        <v>3203</v>
      </c>
      <c r="F575" s="134" t="s">
        <v>3204</v>
      </c>
      <c r="G575" s="135" t="s">
        <v>238</v>
      </c>
      <c r="H575" s="136">
        <v>22.968</v>
      </c>
      <c r="I575" s="137"/>
      <c r="J575" s="138">
        <f>ROUND(I575*H575,2)</f>
        <v>0</v>
      </c>
      <c r="K575" s="134" t="s">
        <v>212</v>
      </c>
      <c r="L575" s="33"/>
      <c r="M575" s="139" t="s">
        <v>19</v>
      </c>
      <c r="N575" s="140" t="s">
        <v>46</v>
      </c>
      <c r="P575" s="141">
        <f>O575*H575</f>
        <v>0</v>
      </c>
      <c r="Q575" s="141">
        <v>0</v>
      </c>
      <c r="R575" s="141">
        <f>Q575*H575</f>
        <v>0</v>
      </c>
      <c r="S575" s="141">
        <v>0</v>
      </c>
      <c r="T575" s="142">
        <f>S575*H575</f>
        <v>0</v>
      </c>
      <c r="AR575" s="143" t="s">
        <v>338</v>
      </c>
      <c r="AT575" s="143" t="s">
        <v>208</v>
      </c>
      <c r="AU575" s="143" t="s">
        <v>84</v>
      </c>
      <c r="AY575" s="18" t="s">
        <v>206</v>
      </c>
      <c r="BE575" s="144">
        <f>IF(N575="základní",J575,0)</f>
        <v>0</v>
      </c>
      <c r="BF575" s="144">
        <f>IF(N575="snížená",J575,0)</f>
        <v>0</v>
      </c>
      <c r="BG575" s="144">
        <f>IF(N575="zákl. přenesená",J575,0)</f>
        <v>0</v>
      </c>
      <c r="BH575" s="144">
        <f>IF(N575="sníž. přenesená",J575,0)</f>
        <v>0</v>
      </c>
      <c r="BI575" s="144">
        <f>IF(N575="nulová",J575,0)</f>
        <v>0</v>
      </c>
      <c r="BJ575" s="18" t="s">
        <v>82</v>
      </c>
      <c r="BK575" s="144">
        <f>ROUND(I575*H575,2)</f>
        <v>0</v>
      </c>
      <c r="BL575" s="18" t="s">
        <v>338</v>
      </c>
      <c r="BM575" s="143" t="s">
        <v>3205</v>
      </c>
    </row>
    <row r="576" spans="2:47" s="1" customFormat="1" ht="12">
      <c r="B576" s="33"/>
      <c r="D576" s="145" t="s">
        <v>214</v>
      </c>
      <c r="F576" s="146" t="s">
        <v>3206</v>
      </c>
      <c r="I576" s="147"/>
      <c r="L576" s="33"/>
      <c r="M576" s="148"/>
      <c r="T576" s="52"/>
      <c r="AT576" s="18" t="s">
        <v>214</v>
      </c>
      <c r="AU576" s="18" t="s">
        <v>84</v>
      </c>
    </row>
    <row r="577" spans="2:51" s="12" customFormat="1" ht="12">
      <c r="B577" s="149"/>
      <c r="D577" s="150" t="s">
        <v>216</v>
      </c>
      <c r="E577" s="151" t="s">
        <v>19</v>
      </c>
      <c r="F577" s="152" t="s">
        <v>719</v>
      </c>
      <c r="H577" s="151" t="s">
        <v>19</v>
      </c>
      <c r="I577" s="153"/>
      <c r="L577" s="149"/>
      <c r="M577" s="154"/>
      <c r="T577" s="155"/>
      <c r="AT577" s="151" t="s">
        <v>216</v>
      </c>
      <c r="AU577" s="151" t="s">
        <v>84</v>
      </c>
      <c r="AV577" s="12" t="s">
        <v>82</v>
      </c>
      <c r="AW577" s="12" t="s">
        <v>37</v>
      </c>
      <c r="AX577" s="12" t="s">
        <v>75</v>
      </c>
      <c r="AY577" s="151" t="s">
        <v>206</v>
      </c>
    </row>
    <row r="578" spans="2:51" s="13" customFormat="1" ht="22.5">
      <c r="B578" s="156"/>
      <c r="D578" s="150" t="s">
        <v>216</v>
      </c>
      <c r="E578" s="157" t="s">
        <v>19</v>
      </c>
      <c r="F578" s="158" t="s">
        <v>3207</v>
      </c>
      <c r="H578" s="159">
        <v>22.968</v>
      </c>
      <c r="I578" s="160"/>
      <c r="L578" s="156"/>
      <c r="M578" s="161"/>
      <c r="T578" s="162"/>
      <c r="AT578" s="157" t="s">
        <v>216</v>
      </c>
      <c r="AU578" s="157" t="s">
        <v>84</v>
      </c>
      <c r="AV578" s="13" t="s">
        <v>84</v>
      </c>
      <c r="AW578" s="13" t="s">
        <v>37</v>
      </c>
      <c r="AX578" s="13" t="s">
        <v>75</v>
      </c>
      <c r="AY578" s="157" t="s">
        <v>206</v>
      </c>
    </row>
    <row r="579" spans="2:51" s="14" customFormat="1" ht="12">
      <c r="B579" s="163"/>
      <c r="D579" s="150" t="s">
        <v>216</v>
      </c>
      <c r="E579" s="164" t="s">
        <v>19</v>
      </c>
      <c r="F579" s="165" t="s">
        <v>224</v>
      </c>
      <c r="H579" s="166">
        <v>22.968</v>
      </c>
      <c r="I579" s="167"/>
      <c r="L579" s="163"/>
      <c r="M579" s="168"/>
      <c r="T579" s="169"/>
      <c r="AT579" s="164" t="s">
        <v>216</v>
      </c>
      <c r="AU579" s="164" t="s">
        <v>84</v>
      </c>
      <c r="AV579" s="14" t="s">
        <v>153</v>
      </c>
      <c r="AW579" s="14" t="s">
        <v>37</v>
      </c>
      <c r="AX579" s="14" t="s">
        <v>82</v>
      </c>
      <c r="AY579" s="164" t="s">
        <v>206</v>
      </c>
    </row>
    <row r="580" spans="2:65" s="1" customFormat="1" ht="37.9" customHeight="1">
      <c r="B580" s="33"/>
      <c r="C580" s="132" t="s">
        <v>1139</v>
      </c>
      <c r="D580" s="132" t="s">
        <v>208</v>
      </c>
      <c r="E580" s="133" t="s">
        <v>3208</v>
      </c>
      <c r="F580" s="134" t="s">
        <v>3209</v>
      </c>
      <c r="G580" s="135" t="s">
        <v>253</v>
      </c>
      <c r="H580" s="136">
        <v>0.769</v>
      </c>
      <c r="I580" s="137"/>
      <c r="J580" s="138">
        <f>ROUND(I580*H580,2)</f>
        <v>0</v>
      </c>
      <c r="K580" s="134" t="s">
        <v>212</v>
      </c>
      <c r="L580" s="33"/>
      <c r="M580" s="139" t="s">
        <v>19</v>
      </c>
      <c r="N580" s="140" t="s">
        <v>46</v>
      </c>
      <c r="P580" s="141">
        <f>O580*H580</f>
        <v>0</v>
      </c>
      <c r="Q580" s="141">
        <v>0.00189</v>
      </c>
      <c r="R580" s="141">
        <f>Q580*H580</f>
        <v>0.00145341</v>
      </c>
      <c r="S580" s="141">
        <v>0</v>
      </c>
      <c r="T580" s="142">
        <f>S580*H580</f>
        <v>0</v>
      </c>
      <c r="AR580" s="143" t="s">
        <v>338</v>
      </c>
      <c r="AT580" s="143" t="s">
        <v>208</v>
      </c>
      <c r="AU580" s="143" t="s">
        <v>84</v>
      </c>
      <c r="AY580" s="18" t="s">
        <v>206</v>
      </c>
      <c r="BE580" s="144">
        <f>IF(N580="základní",J580,0)</f>
        <v>0</v>
      </c>
      <c r="BF580" s="144">
        <f>IF(N580="snížená",J580,0)</f>
        <v>0</v>
      </c>
      <c r="BG580" s="144">
        <f>IF(N580="zákl. přenesená",J580,0)</f>
        <v>0</v>
      </c>
      <c r="BH580" s="144">
        <f>IF(N580="sníž. přenesená",J580,0)</f>
        <v>0</v>
      </c>
      <c r="BI580" s="144">
        <f>IF(N580="nulová",J580,0)</f>
        <v>0</v>
      </c>
      <c r="BJ580" s="18" t="s">
        <v>82</v>
      </c>
      <c r="BK580" s="144">
        <f>ROUND(I580*H580,2)</f>
        <v>0</v>
      </c>
      <c r="BL580" s="18" t="s">
        <v>338</v>
      </c>
      <c r="BM580" s="143" t="s">
        <v>3210</v>
      </c>
    </row>
    <row r="581" spans="2:47" s="1" customFormat="1" ht="12">
      <c r="B581" s="33"/>
      <c r="D581" s="145" t="s">
        <v>214</v>
      </c>
      <c r="F581" s="146" t="s">
        <v>3211</v>
      </c>
      <c r="I581" s="147"/>
      <c r="L581" s="33"/>
      <c r="M581" s="148"/>
      <c r="T581" s="52"/>
      <c r="AT581" s="18" t="s">
        <v>214</v>
      </c>
      <c r="AU581" s="18" t="s">
        <v>84</v>
      </c>
    </row>
    <row r="582" spans="2:51" s="12" customFormat="1" ht="12">
      <c r="B582" s="149"/>
      <c r="D582" s="150" t="s">
        <v>216</v>
      </c>
      <c r="E582" s="151" t="s">
        <v>19</v>
      </c>
      <c r="F582" s="152" t="s">
        <v>719</v>
      </c>
      <c r="H582" s="151" t="s">
        <v>19</v>
      </c>
      <c r="I582" s="153"/>
      <c r="L582" s="149"/>
      <c r="M582" s="154"/>
      <c r="T582" s="155"/>
      <c r="AT582" s="151" t="s">
        <v>216</v>
      </c>
      <c r="AU582" s="151" t="s">
        <v>84</v>
      </c>
      <c r="AV582" s="12" t="s">
        <v>82</v>
      </c>
      <c r="AW582" s="12" t="s">
        <v>37</v>
      </c>
      <c r="AX582" s="12" t="s">
        <v>75</v>
      </c>
      <c r="AY582" s="151" t="s">
        <v>206</v>
      </c>
    </row>
    <row r="583" spans="2:51" s="13" customFormat="1" ht="12">
      <c r="B583" s="156"/>
      <c r="D583" s="150" t="s">
        <v>216</v>
      </c>
      <c r="E583" s="157" t="s">
        <v>19</v>
      </c>
      <c r="F583" s="158" t="s">
        <v>3212</v>
      </c>
      <c r="H583" s="159">
        <v>0.195</v>
      </c>
      <c r="I583" s="160"/>
      <c r="L583" s="156"/>
      <c r="M583" s="161"/>
      <c r="T583" s="162"/>
      <c r="AT583" s="157" t="s">
        <v>216</v>
      </c>
      <c r="AU583" s="157" t="s">
        <v>84</v>
      </c>
      <c r="AV583" s="13" t="s">
        <v>84</v>
      </c>
      <c r="AW583" s="13" t="s">
        <v>37</v>
      </c>
      <c r="AX583" s="13" t="s">
        <v>75</v>
      </c>
      <c r="AY583" s="157" t="s">
        <v>206</v>
      </c>
    </row>
    <row r="584" spans="2:51" s="13" customFormat="1" ht="22.5">
      <c r="B584" s="156"/>
      <c r="D584" s="150" t="s">
        <v>216</v>
      </c>
      <c r="E584" s="157" t="s">
        <v>19</v>
      </c>
      <c r="F584" s="158" t="s">
        <v>3213</v>
      </c>
      <c r="H584" s="159">
        <v>0.574</v>
      </c>
      <c r="I584" s="160"/>
      <c r="L584" s="156"/>
      <c r="M584" s="161"/>
      <c r="T584" s="162"/>
      <c r="AT584" s="157" t="s">
        <v>216</v>
      </c>
      <c r="AU584" s="157" t="s">
        <v>84</v>
      </c>
      <c r="AV584" s="13" t="s">
        <v>84</v>
      </c>
      <c r="AW584" s="13" t="s">
        <v>37</v>
      </c>
      <c r="AX584" s="13" t="s">
        <v>75</v>
      </c>
      <c r="AY584" s="157" t="s">
        <v>206</v>
      </c>
    </row>
    <row r="585" spans="2:51" s="14" customFormat="1" ht="12">
      <c r="B585" s="163"/>
      <c r="D585" s="150" t="s">
        <v>216</v>
      </c>
      <c r="E585" s="164" t="s">
        <v>19</v>
      </c>
      <c r="F585" s="165" t="s">
        <v>224</v>
      </c>
      <c r="H585" s="166">
        <v>0.769</v>
      </c>
      <c r="I585" s="167"/>
      <c r="L585" s="163"/>
      <c r="M585" s="168"/>
      <c r="T585" s="169"/>
      <c r="AT585" s="164" t="s">
        <v>216</v>
      </c>
      <c r="AU585" s="164" t="s">
        <v>84</v>
      </c>
      <c r="AV585" s="14" t="s">
        <v>153</v>
      </c>
      <c r="AW585" s="14" t="s">
        <v>37</v>
      </c>
      <c r="AX585" s="14" t="s">
        <v>82</v>
      </c>
      <c r="AY585" s="164" t="s">
        <v>206</v>
      </c>
    </row>
    <row r="586" spans="2:65" s="1" customFormat="1" ht="44.25" customHeight="1">
      <c r="B586" s="33"/>
      <c r="C586" s="132" t="s">
        <v>1144</v>
      </c>
      <c r="D586" s="132" t="s">
        <v>208</v>
      </c>
      <c r="E586" s="133" t="s">
        <v>3214</v>
      </c>
      <c r="F586" s="134" t="s">
        <v>3215</v>
      </c>
      <c r="G586" s="135" t="s">
        <v>229</v>
      </c>
      <c r="H586" s="136">
        <v>35.16</v>
      </c>
      <c r="I586" s="137"/>
      <c r="J586" s="138">
        <f>ROUND(I586*H586,2)</f>
        <v>0</v>
      </c>
      <c r="K586" s="134" t="s">
        <v>212</v>
      </c>
      <c r="L586" s="33"/>
      <c r="M586" s="139" t="s">
        <v>19</v>
      </c>
      <c r="N586" s="140" t="s">
        <v>46</v>
      </c>
      <c r="P586" s="141">
        <f>O586*H586</f>
        <v>0</v>
      </c>
      <c r="Q586" s="141">
        <v>0</v>
      </c>
      <c r="R586" s="141">
        <f>Q586*H586</f>
        <v>0</v>
      </c>
      <c r="S586" s="141">
        <v>0</v>
      </c>
      <c r="T586" s="142">
        <f>S586*H586</f>
        <v>0</v>
      </c>
      <c r="AR586" s="143" t="s">
        <v>338</v>
      </c>
      <c r="AT586" s="143" t="s">
        <v>208</v>
      </c>
      <c r="AU586" s="143" t="s">
        <v>84</v>
      </c>
      <c r="AY586" s="18" t="s">
        <v>206</v>
      </c>
      <c r="BE586" s="144">
        <f>IF(N586="základní",J586,0)</f>
        <v>0</v>
      </c>
      <c r="BF586" s="144">
        <f>IF(N586="snížená",J586,0)</f>
        <v>0</v>
      </c>
      <c r="BG586" s="144">
        <f>IF(N586="zákl. přenesená",J586,0)</f>
        <v>0</v>
      </c>
      <c r="BH586" s="144">
        <f>IF(N586="sníž. přenesená",J586,0)</f>
        <v>0</v>
      </c>
      <c r="BI586" s="144">
        <f>IF(N586="nulová",J586,0)</f>
        <v>0</v>
      </c>
      <c r="BJ586" s="18" t="s">
        <v>82</v>
      </c>
      <c r="BK586" s="144">
        <f>ROUND(I586*H586,2)</f>
        <v>0</v>
      </c>
      <c r="BL586" s="18" t="s">
        <v>338</v>
      </c>
      <c r="BM586" s="143" t="s">
        <v>3216</v>
      </c>
    </row>
    <row r="587" spans="2:47" s="1" customFormat="1" ht="12">
      <c r="B587" s="33"/>
      <c r="D587" s="145" t="s">
        <v>214</v>
      </c>
      <c r="F587" s="146" t="s">
        <v>3217</v>
      </c>
      <c r="I587" s="147"/>
      <c r="L587" s="33"/>
      <c r="M587" s="148"/>
      <c r="T587" s="52"/>
      <c r="AT587" s="18" t="s">
        <v>214</v>
      </c>
      <c r="AU587" s="18" t="s">
        <v>84</v>
      </c>
    </row>
    <row r="588" spans="2:51" s="12" customFormat="1" ht="12">
      <c r="B588" s="149"/>
      <c r="D588" s="150" t="s">
        <v>216</v>
      </c>
      <c r="E588" s="151" t="s">
        <v>19</v>
      </c>
      <c r="F588" s="152" t="s">
        <v>3218</v>
      </c>
      <c r="H588" s="151" t="s">
        <v>19</v>
      </c>
      <c r="I588" s="153"/>
      <c r="L588" s="149"/>
      <c r="M588" s="154"/>
      <c r="T588" s="155"/>
      <c r="AT588" s="151" t="s">
        <v>216</v>
      </c>
      <c r="AU588" s="151" t="s">
        <v>84</v>
      </c>
      <c r="AV588" s="12" t="s">
        <v>82</v>
      </c>
      <c r="AW588" s="12" t="s">
        <v>37</v>
      </c>
      <c r="AX588" s="12" t="s">
        <v>75</v>
      </c>
      <c r="AY588" s="151" t="s">
        <v>206</v>
      </c>
    </row>
    <row r="589" spans="2:51" s="13" customFormat="1" ht="12">
      <c r="B589" s="156"/>
      <c r="D589" s="150" t="s">
        <v>216</v>
      </c>
      <c r="E589" s="157" t="s">
        <v>19</v>
      </c>
      <c r="F589" s="158" t="s">
        <v>3219</v>
      </c>
      <c r="H589" s="159">
        <v>26.64</v>
      </c>
      <c r="I589" s="160"/>
      <c r="L589" s="156"/>
      <c r="M589" s="161"/>
      <c r="T589" s="162"/>
      <c r="AT589" s="157" t="s">
        <v>216</v>
      </c>
      <c r="AU589" s="157" t="s">
        <v>84</v>
      </c>
      <c r="AV589" s="13" t="s">
        <v>84</v>
      </c>
      <c r="AW589" s="13" t="s">
        <v>37</v>
      </c>
      <c r="AX589" s="13" t="s">
        <v>75</v>
      </c>
      <c r="AY589" s="157" t="s">
        <v>206</v>
      </c>
    </row>
    <row r="590" spans="2:51" s="13" customFormat="1" ht="12">
      <c r="B590" s="156"/>
      <c r="D590" s="150" t="s">
        <v>216</v>
      </c>
      <c r="E590" s="157" t="s">
        <v>19</v>
      </c>
      <c r="F590" s="158" t="s">
        <v>3220</v>
      </c>
      <c r="H590" s="159">
        <v>8.52</v>
      </c>
      <c r="I590" s="160"/>
      <c r="L590" s="156"/>
      <c r="M590" s="161"/>
      <c r="T590" s="162"/>
      <c r="AT590" s="157" t="s">
        <v>216</v>
      </c>
      <c r="AU590" s="157" t="s">
        <v>84</v>
      </c>
      <c r="AV590" s="13" t="s">
        <v>84</v>
      </c>
      <c r="AW590" s="13" t="s">
        <v>37</v>
      </c>
      <c r="AX590" s="13" t="s">
        <v>75</v>
      </c>
      <c r="AY590" s="157" t="s">
        <v>206</v>
      </c>
    </row>
    <row r="591" spans="2:51" s="14" customFormat="1" ht="12">
      <c r="B591" s="163"/>
      <c r="D591" s="150" t="s">
        <v>216</v>
      </c>
      <c r="E591" s="164" t="s">
        <v>19</v>
      </c>
      <c r="F591" s="165" t="s">
        <v>224</v>
      </c>
      <c r="H591" s="166">
        <v>35.16</v>
      </c>
      <c r="I591" s="167"/>
      <c r="L591" s="163"/>
      <c r="M591" s="168"/>
      <c r="T591" s="169"/>
      <c r="AT591" s="164" t="s">
        <v>216</v>
      </c>
      <c r="AU591" s="164" t="s">
        <v>84</v>
      </c>
      <c r="AV591" s="14" t="s">
        <v>153</v>
      </c>
      <c r="AW591" s="14" t="s">
        <v>37</v>
      </c>
      <c r="AX591" s="14" t="s">
        <v>82</v>
      </c>
      <c r="AY591" s="164" t="s">
        <v>206</v>
      </c>
    </row>
    <row r="592" spans="2:65" s="1" customFormat="1" ht="44.25" customHeight="1">
      <c r="B592" s="33"/>
      <c r="C592" s="132" t="s">
        <v>1150</v>
      </c>
      <c r="D592" s="132" t="s">
        <v>208</v>
      </c>
      <c r="E592" s="133" t="s">
        <v>3221</v>
      </c>
      <c r="F592" s="134" t="s">
        <v>3222</v>
      </c>
      <c r="G592" s="135" t="s">
        <v>229</v>
      </c>
      <c r="H592" s="136">
        <v>27.78</v>
      </c>
      <c r="I592" s="137"/>
      <c r="J592" s="138">
        <f>ROUND(I592*H592,2)</f>
        <v>0</v>
      </c>
      <c r="K592" s="134" t="s">
        <v>212</v>
      </c>
      <c r="L592" s="33"/>
      <c r="M592" s="139" t="s">
        <v>19</v>
      </c>
      <c r="N592" s="140" t="s">
        <v>46</v>
      </c>
      <c r="P592" s="141">
        <f>O592*H592</f>
        <v>0</v>
      </c>
      <c r="Q592" s="141">
        <v>0</v>
      </c>
      <c r="R592" s="141">
        <f>Q592*H592</f>
        <v>0</v>
      </c>
      <c r="S592" s="141">
        <v>0</v>
      </c>
      <c r="T592" s="142">
        <f>S592*H592</f>
        <v>0</v>
      </c>
      <c r="AR592" s="143" t="s">
        <v>338</v>
      </c>
      <c r="AT592" s="143" t="s">
        <v>208</v>
      </c>
      <c r="AU592" s="143" t="s">
        <v>84</v>
      </c>
      <c r="AY592" s="18" t="s">
        <v>206</v>
      </c>
      <c r="BE592" s="144">
        <f>IF(N592="základní",J592,0)</f>
        <v>0</v>
      </c>
      <c r="BF592" s="144">
        <f>IF(N592="snížená",J592,0)</f>
        <v>0</v>
      </c>
      <c r="BG592" s="144">
        <f>IF(N592="zákl. přenesená",J592,0)</f>
        <v>0</v>
      </c>
      <c r="BH592" s="144">
        <f>IF(N592="sníž. přenesená",J592,0)</f>
        <v>0</v>
      </c>
      <c r="BI592" s="144">
        <f>IF(N592="nulová",J592,0)</f>
        <v>0</v>
      </c>
      <c r="BJ592" s="18" t="s">
        <v>82</v>
      </c>
      <c r="BK592" s="144">
        <f>ROUND(I592*H592,2)</f>
        <v>0</v>
      </c>
      <c r="BL592" s="18" t="s">
        <v>338</v>
      </c>
      <c r="BM592" s="143" t="s">
        <v>3223</v>
      </c>
    </row>
    <row r="593" spans="2:47" s="1" customFormat="1" ht="12">
      <c r="B593" s="33"/>
      <c r="D593" s="145" t="s">
        <v>214</v>
      </c>
      <c r="F593" s="146" t="s">
        <v>3224</v>
      </c>
      <c r="I593" s="147"/>
      <c r="L593" s="33"/>
      <c r="M593" s="148"/>
      <c r="T593" s="52"/>
      <c r="AT593" s="18" t="s">
        <v>214</v>
      </c>
      <c r="AU593" s="18" t="s">
        <v>84</v>
      </c>
    </row>
    <row r="594" spans="2:51" s="12" customFormat="1" ht="12">
      <c r="B594" s="149"/>
      <c r="D594" s="150" t="s">
        <v>216</v>
      </c>
      <c r="E594" s="151" t="s">
        <v>19</v>
      </c>
      <c r="F594" s="152" t="s">
        <v>3218</v>
      </c>
      <c r="H594" s="151" t="s">
        <v>19</v>
      </c>
      <c r="I594" s="153"/>
      <c r="L594" s="149"/>
      <c r="M594" s="154"/>
      <c r="T594" s="155"/>
      <c r="AT594" s="151" t="s">
        <v>216</v>
      </c>
      <c r="AU594" s="151" t="s">
        <v>84</v>
      </c>
      <c r="AV594" s="12" t="s">
        <v>82</v>
      </c>
      <c r="AW594" s="12" t="s">
        <v>37</v>
      </c>
      <c r="AX594" s="12" t="s">
        <v>75</v>
      </c>
      <c r="AY594" s="151" t="s">
        <v>206</v>
      </c>
    </row>
    <row r="595" spans="2:51" s="13" customFormat="1" ht="12">
      <c r="B595" s="156"/>
      <c r="D595" s="150" t="s">
        <v>216</v>
      </c>
      <c r="E595" s="157" t="s">
        <v>19</v>
      </c>
      <c r="F595" s="158" t="s">
        <v>3225</v>
      </c>
      <c r="H595" s="159">
        <v>12.9</v>
      </c>
      <c r="I595" s="160"/>
      <c r="L595" s="156"/>
      <c r="M595" s="161"/>
      <c r="T595" s="162"/>
      <c r="AT595" s="157" t="s">
        <v>216</v>
      </c>
      <c r="AU595" s="157" t="s">
        <v>84</v>
      </c>
      <c r="AV595" s="13" t="s">
        <v>84</v>
      </c>
      <c r="AW595" s="13" t="s">
        <v>37</v>
      </c>
      <c r="AX595" s="13" t="s">
        <v>75</v>
      </c>
      <c r="AY595" s="157" t="s">
        <v>206</v>
      </c>
    </row>
    <row r="596" spans="2:51" s="13" customFormat="1" ht="12">
      <c r="B596" s="156"/>
      <c r="D596" s="150" t="s">
        <v>216</v>
      </c>
      <c r="E596" s="157" t="s">
        <v>19</v>
      </c>
      <c r="F596" s="158" t="s">
        <v>3226</v>
      </c>
      <c r="H596" s="159">
        <v>14.88</v>
      </c>
      <c r="I596" s="160"/>
      <c r="L596" s="156"/>
      <c r="M596" s="161"/>
      <c r="T596" s="162"/>
      <c r="AT596" s="157" t="s">
        <v>216</v>
      </c>
      <c r="AU596" s="157" t="s">
        <v>84</v>
      </c>
      <c r="AV596" s="13" t="s">
        <v>84</v>
      </c>
      <c r="AW596" s="13" t="s">
        <v>37</v>
      </c>
      <c r="AX596" s="13" t="s">
        <v>75</v>
      </c>
      <c r="AY596" s="157" t="s">
        <v>206</v>
      </c>
    </row>
    <row r="597" spans="2:51" s="14" customFormat="1" ht="12">
      <c r="B597" s="163"/>
      <c r="D597" s="150" t="s">
        <v>216</v>
      </c>
      <c r="E597" s="164" t="s">
        <v>19</v>
      </c>
      <c r="F597" s="165" t="s">
        <v>224</v>
      </c>
      <c r="H597" s="166">
        <v>27.78</v>
      </c>
      <c r="I597" s="167"/>
      <c r="L597" s="163"/>
      <c r="M597" s="168"/>
      <c r="T597" s="169"/>
      <c r="AT597" s="164" t="s">
        <v>216</v>
      </c>
      <c r="AU597" s="164" t="s">
        <v>84</v>
      </c>
      <c r="AV597" s="14" t="s">
        <v>153</v>
      </c>
      <c r="AW597" s="14" t="s">
        <v>37</v>
      </c>
      <c r="AX597" s="14" t="s">
        <v>82</v>
      </c>
      <c r="AY597" s="164" t="s">
        <v>206</v>
      </c>
    </row>
    <row r="598" spans="2:65" s="1" customFormat="1" ht="49.15" customHeight="1">
      <c r="B598" s="33"/>
      <c r="C598" s="132" t="s">
        <v>1155</v>
      </c>
      <c r="D598" s="132" t="s">
        <v>208</v>
      </c>
      <c r="E598" s="133" t="s">
        <v>3227</v>
      </c>
      <c r="F598" s="134" t="s">
        <v>3228</v>
      </c>
      <c r="G598" s="135" t="s">
        <v>229</v>
      </c>
      <c r="H598" s="136">
        <v>63.8</v>
      </c>
      <c r="I598" s="137"/>
      <c r="J598" s="138">
        <f>ROUND(I598*H598,2)</f>
        <v>0</v>
      </c>
      <c r="K598" s="134" t="s">
        <v>212</v>
      </c>
      <c r="L598" s="33"/>
      <c r="M598" s="139" t="s">
        <v>19</v>
      </c>
      <c r="N598" s="140" t="s">
        <v>46</v>
      </c>
      <c r="P598" s="141">
        <f>O598*H598</f>
        <v>0</v>
      </c>
      <c r="Q598" s="141">
        <v>0</v>
      </c>
      <c r="R598" s="141">
        <f>Q598*H598</f>
        <v>0</v>
      </c>
      <c r="S598" s="141">
        <v>0</v>
      </c>
      <c r="T598" s="142">
        <f>S598*H598</f>
        <v>0</v>
      </c>
      <c r="AR598" s="143" t="s">
        <v>153</v>
      </c>
      <c r="AT598" s="143" t="s">
        <v>208</v>
      </c>
      <c r="AU598" s="143" t="s">
        <v>84</v>
      </c>
      <c r="AY598" s="18" t="s">
        <v>206</v>
      </c>
      <c r="BE598" s="144">
        <f>IF(N598="základní",J598,0)</f>
        <v>0</v>
      </c>
      <c r="BF598" s="144">
        <f>IF(N598="snížená",J598,0)</f>
        <v>0</v>
      </c>
      <c r="BG598" s="144">
        <f>IF(N598="zákl. přenesená",J598,0)</f>
        <v>0</v>
      </c>
      <c r="BH598" s="144">
        <f>IF(N598="sníž. přenesená",J598,0)</f>
        <v>0</v>
      </c>
      <c r="BI598" s="144">
        <f>IF(N598="nulová",J598,0)</f>
        <v>0</v>
      </c>
      <c r="BJ598" s="18" t="s">
        <v>82</v>
      </c>
      <c r="BK598" s="144">
        <f>ROUND(I598*H598,2)</f>
        <v>0</v>
      </c>
      <c r="BL598" s="18" t="s">
        <v>153</v>
      </c>
      <c r="BM598" s="143" t="s">
        <v>3229</v>
      </c>
    </row>
    <row r="599" spans="2:47" s="1" customFormat="1" ht="12">
      <c r="B599" s="33"/>
      <c r="D599" s="145" t="s">
        <v>214</v>
      </c>
      <c r="F599" s="146" t="s">
        <v>3230</v>
      </c>
      <c r="I599" s="147"/>
      <c r="L599" s="33"/>
      <c r="M599" s="148"/>
      <c r="T599" s="52"/>
      <c r="AT599" s="18" t="s">
        <v>214</v>
      </c>
      <c r="AU599" s="18" t="s">
        <v>84</v>
      </c>
    </row>
    <row r="600" spans="2:51" s="12" customFormat="1" ht="12">
      <c r="B600" s="149"/>
      <c r="D600" s="150" t="s">
        <v>216</v>
      </c>
      <c r="E600" s="151" t="s">
        <v>19</v>
      </c>
      <c r="F600" s="152" t="s">
        <v>719</v>
      </c>
      <c r="H600" s="151" t="s">
        <v>19</v>
      </c>
      <c r="I600" s="153"/>
      <c r="L600" s="149"/>
      <c r="M600" s="154"/>
      <c r="T600" s="155"/>
      <c r="AT600" s="151" t="s">
        <v>216</v>
      </c>
      <c r="AU600" s="151" t="s">
        <v>84</v>
      </c>
      <c r="AV600" s="12" t="s">
        <v>82</v>
      </c>
      <c r="AW600" s="12" t="s">
        <v>37</v>
      </c>
      <c r="AX600" s="12" t="s">
        <v>75</v>
      </c>
      <c r="AY600" s="151" t="s">
        <v>206</v>
      </c>
    </row>
    <row r="601" spans="2:51" s="13" customFormat="1" ht="12">
      <c r="B601" s="156"/>
      <c r="D601" s="150" t="s">
        <v>216</v>
      </c>
      <c r="E601" s="157" t="s">
        <v>19</v>
      </c>
      <c r="F601" s="158" t="s">
        <v>3231</v>
      </c>
      <c r="H601" s="159">
        <v>63.8</v>
      </c>
      <c r="I601" s="160"/>
      <c r="L601" s="156"/>
      <c r="M601" s="161"/>
      <c r="T601" s="162"/>
      <c r="AT601" s="157" t="s">
        <v>216</v>
      </c>
      <c r="AU601" s="157" t="s">
        <v>84</v>
      </c>
      <c r="AV601" s="13" t="s">
        <v>84</v>
      </c>
      <c r="AW601" s="13" t="s">
        <v>37</v>
      </c>
      <c r="AX601" s="13" t="s">
        <v>75</v>
      </c>
      <c r="AY601" s="157" t="s">
        <v>206</v>
      </c>
    </row>
    <row r="602" spans="2:51" s="14" customFormat="1" ht="12">
      <c r="B602" s="163"/>
      <c r="D602" s="150" t="s">
        <v>216</v>
      </c>
      <c r="E602" s="164" t="s">
        <v>19</v>
      </c>
      <c r="F602" s="165" t="s">
        <v>224</v>
      </c>
      <c r="H602" s="166">
        <v>63.8</v>
      </c>
      <c r="I602" s="167"/>
      <c r="L602" s="163"/>
      <c r="M602" s="168"/>
      <c r="T602" s="169"/>
      <c r="AT602" s="164" t="s">
        <v>216</v>
      </c>
      <c r="AU602" s="164" t="s">
        <v>84</v>
      </c>
      <c r="AV602" s="14" t="s">
        <v>153</v>
      </c>
      <c r="AW602" s="14" t="s">
        <v>37</v>
      </c>
      <c r="AX602" s="14" t="s">
        <v>82</v>
      </c>
      <c r="AY602" s="164" t="s">
        <v>206</v>
      </c>
    </row>
    <row r="603" spans="2:65" s="1" customFormat="1" ht="24.2" customHeight="1">
      <c r="B603" s="33"/>
      <c r="C603" s="132" t="s">
        <v>1161</v>
      </c>
      <c r="D603" s="132" t="s">
        <v>208</v>
      </c>
      <c r="E603" s="133" t="s">
        <v>3232</v>
      </c>
      <c r="F603" s="134" t="s">
        <v>3233</v>
      </c>
      <c r="G603" s="135" t="s">
        <v>229</v>
      </c>
      <c r="H603" s="136">
        <v>81.2</v>
      </c>
      <c r="I603" s="137"/>
      <c r="J603" s="138">
        <f>ROUND(I603*H603,2)</f>
        <v>0</v>
      </c>
      <c r="K603" s="134" t="s">
        <v>212</v>
      </c>
      <c r="L603" s="33"/>
      <c r="M603" s="139" t="s">
        <v>19</v>
      </c>
      <c r="N603" s="140" t="s">
        <v>46</v>
      </c>
      <c r="P603" s="141">
        <f>O603*H603</f>
        <v>0</v>
      </c>
      <c r="Q603" s="141">
        <v>1.0504E-05</v>
      </c>
      <c r="R603" s="141">
        <f>Q603*H603</f>
        <v>0.0008529248</v>
      </c>
      <c r="S603" s="141">
        <v>0</v>
      </c>
      <c r="T603" s="142">
        <f>S603*H603</f>
        <v>0</v>
      </c>
      <c r="AR603" s="143" t="s">
        <v>338</v>
      </c>
      <c r="AT603" s="143" t="s">
        <v>208</v>
      </c>
      <c r="AU603" s="143" t="s">
        <v>84</v>
      </c>
      <c r="AY603" s="18" t="s">
        <v>206</v>
      </c>
      <c r="BE603" s="144">
        <f>IF(N603="základní",J603,0)</f>
        <v>0</v>
      </c>
      <c r="BF603" s="144">
        <f>IF(N603="snížená",J603,0)</f>
        <v>0</v>
      </c>
      <c r="BG603" s="144">
        <f>IF(N603="zákl. přenesená",J603,0)</f>
        <v>0</v>
      </c>
      <c r="BH603" s="144">
        <f>IF(N603="sníž. přenesená",J603,0)</f>
        <v>0</v>
      </c>
      <c r="BI603" s="144">
        <f>IF(N603="nulová",J603,0)</f>
        <v>0</v>
      </c>
      <c r="BJ603" s="18" t="s">
        <v>82</v>
      </c>
      <c r="BK603" s="144">
        <f>ROUND(I603*H603,2)</f>
        <v>0</v>
      </c>
      <c r="BL603" s="18" t="s">
        <v>338</v>
      </c>
      <c r="BM603" s="143" t="s">
        <v>3234</v>
      </c>
    </row>
    <row r="604" spans="2:47" s="1" customFormat="1" ht="12">
      <c r="B604" s="33"/>
      <c r="D604" s="145" t="s">
        <v>214</v>
      </c>
      <c r="F604" s="146" t="s">
        <v>3235</v>
      </c>
      <c r="I604" s="147"/>
      <c r="L604" s="33"/>
      <c r="M604" s="148"/>
      <c r="T604" s="52"/>
      <c r="AT604" s="18" t="s">
        <v>214</v>
      </c>
      <c r="AU604" s="18" t="s">
        <v>84</v>
      </c>
    </row>
    <row r="605" spans="2:51" s="12" customFormat="1" ht="12">
      <c r="B605" s="149"/>
      <c r="D605" s="150" t="s">
        <v>216</v>
      </c>
      <c r="E605" s="151" t="s">
        <v>19</v>
      </c>
      <c r="F605" s="152" t="s">
        <v>719</v>
      </c>
      <c r="H605" s="151" t="s">
        <v>19</v>
      </c>
      <c r="I605" s="153"/>
      <c r="L605" s="149"/>
      <c r="M605" s="154"/>
      <c r="T605" s="155"/>
      <c r="AT605" s="151" t="s">
        <v>216</v>
      </c>
      <c r="AU605" s="151" t="s">
        <v>84</v>
      </c>
      <c r="AV605" s="12" t="s">
        <v>82</v>
      </c>
      <c r="AW605" s="12" t="s">
        <v>37</v>
      </c>
      <c r="AX605" s="12" t="s">
        <v>75</v>
      </c>
      <c r="AY605" s="151" t="s">
        <v>206</v>
      </c>
    </row>
    <row r="606" spans="2:51" s="13" customFormat="1" ht="12">
      <c r="B606" s="156"/>
      <c r="D606" s="150" t="s">
        <v>216</v>
      </c>
      <c r="E606" s="157" t="s">
        <v>19</v>
      </c>
      <c r="F606" s="158" t="s">
        <v>3236</v>
      </c>
      <c r="H606" s="159">
        <v>81.2</v>
      </c>
      <c r="I606" s="160"/>
      <c r="L606" s="156"/>
      <c r="M606" s="161"/>
      <c r="T606" s="162"/>
      <c r="AT606" s="157" t="s">
        <v>216</v>
      </c>
      <c r="AU606" s="157" t="s">
        <v>84</v>
      </c>
      <c r="AV606" s="13" t="s">
        <v>84</v>
      </c>
      <c r="AW606" s="13" t="s">
        <v>37</v>
      </c>
      <c r="AX606" s="13" t="s">
        <v>75</v>
      </c>
      <c r="AY606" s="157" t="s">
        <v>206</v>
      </c>
    </row>
    <row r="607" spans="2:51" s="14" customFormat="1" ht="12">
      <c r="B607" s="163"/>
      <c r="D607" s="150" t="s">
        <v>216</v>
      </c>
      <c r="E607" s="164" t="s">
        <v>19</v>
      </c>
      <c r="F607" s="165" t="s">
        <v>224</v>
      </c>
      <c r="H607" s="166">
        <v>81.2</v>
      </c>
      <c r="I607" s="167"/>
      <c r="L607" s="163"/>
      <c r="M607" s="168"/>
      <c r="T607" s="169"/>
      <c r="AT607" s="164" t="s">
        <v>216</v>
      </c>
      <c r="AU607" s="164" t="s">
        <v>84</v>
      </c>
      <c r="AV607" s="14" t="s">
        <v>153</v>
      </c>
      <c r="AW607" s="14" t="s">
        <v>37</v>
      </c>
      <c r="AX607" s="14" t="s">
        <v>82</v>
      </c>
      <c r="AY607" s="164" t="s">
        <v>206</v>
      </c>
    </row>
    <row r="608" spans="2:65" s="1" customFormat="1" ht="21.75" customHeight="1">
      <c r="B608" s="33"/>
      <c r="C608" s="175" t="s">
        <v>1169</v>
      </c>
      <c r="D608" s="175" t="s">
        <v>820</v>
      </c>
      <c r="E608" s="176" t="s">
        <v>3237</v>
      </c>
      <c r="F608" s="177" t="s">
        <v>3238</v>
      </c>
      <c r="G608" s="178" t="s">
        <v>253</v>
      </c>
      <c r="H608" s="179">
        <v>1.287</v>
      </c>
      <c r="I608" s="180"/>
      <c r="J608" s="181">
        <f>ROUND(I608*H608,2)</f>
        <v>0</v>
      </c>
      <c r="K608" s="177" t="s">
        <v>212</v>
      </c>
      <c r="L608" s="182"/>
      <c r="M608" s="183" t="s">
        <v>19</v>
      </c>
      <c r="N608" s="184" t="s">
        <v>46</v>
      </c>
      <c r="P608" s="141">
        <f>O608*H608</f>
        <v>0</v>
      </c>
      <c r="Q608" s="141">
        <v>0.55</v>
      </c>
      <c r="R608" s="141">
        <f>Q608*H608</f>
        <v>0.70785</v>
      </c>
      <c r="S608" s="141">
        <v>0</v>
      </c>
      <c r="T608" s="142">
        <f>S608*H608</f>
        <v>0</v>
      </c>
      <c r="AR608" s="143" t="s">
        <v>437</v>
      </c>
      <c r="AT608" s="143" t="s">
        <v>820</v>
      </c>
      <c r="AU608" s="143" t="s">
        <v>84</v>
      </c>
      <c r="AY608" s="18" t="s">
        <v>206</v>
      </c>
      <c r="BE608" s="144">
        <f>IF(N608="základní",J608,0)</f>
        <v>0</v>
      </c>
      <c r="BF608" s="144">
        <f>IF(N608="snížená",J608,0)</f>
        <v>0</v>
      </c>
      <c r="BG608" s="144">
        <f>IF(N608="zákl. přenesená",J608,0)</f>
        <v>0</v>
      </c>
      <c r="BH608" s="144">
        <f>IF(N608="sníž. přenesená",J608,0)</f>
        <v>0</v>
      </c>
      <c r="BI608" s="144">
        <f>IF(N608="nulová",J608,0)</f>
        <v>0</v>
      </c>
      <c r="BJ608" s="18" t="s">
        <v>82</v>
      </c>
      <c r="BK608" s="144">
        <f>ROUND(I608*H608,2)</f>
        <v>0</v>
      </c>
      <c r="BL608" s="18" t="s">
        <v>338</v>
      </c>
      <c r="BM608" s="143" t="s">
        <v>3239</v>
      </c>
    </row>
    <row r="609" spans="2:51" s="12" customFormat="1" ht="12">
      <c r="B609" s="149"/>
      <c r="D609" s="150" t="s">
        <v>216</v>
      </c>
      <c r="E609" s="151" t="s">
        <v>19</v>
      </c>
      <c r="F609" s="152" t="s">
        <v>719</v>
      </c>
      <c r="H609" s="151" t="s">
        <v>19</v>
      </c>
      <c r="I609" s="153"/>
      <c r="L609" s="149"/>
      <c r="M609" s="154"/>
      <c r="T609" s="155"/>
      <c r="AT609" s="151" t="s">
        <v>216</v>
      </c>
      <c r="AU609" s="151" t="s">
        <v>84</v>
      </c>
      <c r="AV609" s="12" t="s">
        <v>82</v>
      </c>
      <c r="AW609" s="12" t="s">
        <v>37</v>
      </c>
      <c r="AX609" s="12" t="s">
        <v>75</v>
      </c>
      <c r="AY609" s="151" t="s">
        <v>206</v>
      </c>
    </row>
    <row r="610" spans="2:51" s="13" customFormat="1" ht="12">
      <c r="B610" s="156"/>
      <c r="D610" s="150" t="s">
        <v>216</v>
      </c>
      <c r="E610" s="157" t="s">
        <v>19</v>
      </c>
      <c r="F610" s="158" t="s">
        <v>3212</v>
      </c>
      <c r="H610" s="159">
        <v>0.195</v>
      </c>
      <c r="I610" s="160"/>
      <c r="L610" s="156"/>
      <c r="M610" s="161"/>
      <c r="T610" s="162"/>
      <c r="AT610" s="157" t="s">
        <v>216</v>
      </c>
      <c r="AU610" s="157" t="s">
        <v>84</v>
      </c>
      <c r="AV610" s="13" t="s">
        <v>84</v>
      </c>
      <c r="AW610" s="13" t="s">
        <v>37</v>
      </c>
      <c r="AX610" s="13" t="s">
        <v>75</v>
      </c>
      <c r="AY610" s="157" t="s">
        <v>206</v>
      </c>
    </row>
    <row r="611" spans="2:51" s="13" customFormat="1" ht="22.5">
      <c r="B611" s="156"/>
      <c r="D611" s="150" t="s">
        <v>216</v>
      </c>
      <c r="E611" s="157" t="s">
        <v>19</v>
      </c>
      <c r="F611" s="158" t="s">
        <v>3213</v>
      </c>
      <c r="H611" s="159">
        <v>0.574</v>
      </c>
      <c r="I611" s="160"/>
      <c r="L611" s="156"/>
      <c r="M611" s="161"/>
      <c r="T611" s="162"/>
      <c r="AT611" s="157" t="s">
        <v>216</v>
      </c>
      <c r="AU611" s="157" t="s">
        <v>84</v>
      </c>
      <c r="AV611" s="13" t="s">
        <v>84</v>
      </c>
      <c r="AW611" s="13" t="s">
        <v>37</v>
      </c>
      <c r="AX611" s="13" t="s">
        <v>75</v>
      </c>
      <c r="AY611" s="157" t="s">
        <v>206</v>
      </c>
    </row>
    <row r="612" spans="2:51" s="12" customFormat="1" ht="12">
      <c r="B612" s="149"/>
      <c r="D612" s="150" t="s">
        <v>216</v>
      </c>
      <c r="E612" s="151" t="s">
        <v>19</v>
      </c>
      <c r="F612" s="152" t="s">
        <v>3218</v>
      </c>
      <c r="H612" s="151" t="s">
        <v>19</v>
      </c>
      <c r="I612" s="153"/>
      <c r="L612" s="149"/>
      <c r="M612" s="154"/>
      <c r="T612" s="155"/>
      <c r="AT612" s="151" t="s">
        <v>216</v>
      </c>
      <c r="AU612" s="151" t="s">
        <v>84</v>
      </c>
      <c r="AV612" s="12" t="s">
        <v>82</v>
      </c>
      <c r="AW612" s="12" t="s">
        <v>37</v>
      </c>
      <c r="AX612" s="12" t="s">
        <v>75</v>
      </c>
      <c r="AY612" s="151" t="s">
        <v>206</v>
      </c>
    </row>
    <row r="613" spans="2:51" s="13" customFormat="1" ht="12">
      <c r="B613" s="156"/>
      <c r="D613" s="150" t="s">
        <v>216</v>
      </c>
      <c r="E613" s="157" t="s">
        <v>19</v>
      </c>
      <c r="F613" s="158" t="s">
        <v>3240</v>
      </c>
      <c r="H613" s="159">
        <v>0.155</v>
      </c>
      <c r="I613" s="160"/>
      <c r="L613" s="156"/>
      <c r="M613" s="161"/>
      <c r="T613" s="162"/>
      <c r="AT613" s="157" t="s">
        <v>216</v>
      </c>
      <c r="AU613" s="157" t="s">
        <v>84</v>
      </c>
      <c r="AV613" s="13" t="s">
        <v>84</v>
      </c>
      <c r="AW613" s="13" t="s">
        <v>37</v>
      </c>
      <c r="AX613" s="13" t="s">
        <v>75</v>
      </c>
      <c r="AY613" s="157" t="s">
        <v>206</v>
      </c>
    </row>
    <row r="614" spans="2:51" s="13" customFormat="1" ht="22.5">
      <c r="B614" s="156"/>
      <c r="D614" s="150" t="s">
        <v>216</v>
      </c>
      <c r="E614" s="157" t="s">
        <v>19</v>
      </c>
      <c r="F614" s="158" t="s">
        <v>3241</v>
      </c>
      <c r="H614" s="159">
        <v>0.179</v>
      </c>
      <c r="I614" s="160"/>
      <c r="L614" s="156"/>
      <c r="M614" s="161"/>
      <c r="T614" s="162"/>
      <c r="AT614" s="157" t="s">
        <v>216</v>
      </c>
      <c r="AU614" s="157" t="s">
        <v>84</v>
      </c>
      <c r="AV614" s="13" t="s">
        <v>84</v>
      </c>
      <c r="AW614" s="13" t="s">
        <v>37</v>
      </c>
      <c r="AX614" s="13" t="s">
        <v>75</v>
      </c>
      <c r="AY614" s="157" t="s">
        <v>206</v>
      </c>
    </row>
    <row r="615" spans="2:51" s="13" customFormat="1" ht="12">
      <c r="B615" s="156"/>
      <c r="D615" s="150" t="s">
        <v>216</v>
      </c>
      <c r="E615" s="157" t="s">
        <v>19</v>
      </c>
      <c r="F615" s="158" t="s">
        <v>3242</v>
      </c>
      <c r="H615" s="159">
        <v>0.133</v>
      </c>
      <c r="I615" s="160"/>
      <c r="L615" s="156"/>
      <c r="M615" s="161"/>
      <c r="T615" s="162"/>
      <c r="AT615" s="157" t="s">
        <v>216</v>
      </c>
      <c r="AU615" s="157" t="s">
        <v>84</v>
      </c>
      <c r="AV615" s="13" t="s">
        <v>84</v>
      </c>
      <c r="AW615" s="13" t="s">
        <v>37</v>
      </c>
      <c r="AX615" s="13" t="s">
        <v>75</v>
      </c>
      <c r="AY615" s="157" t="s">
        <v>206</v>
      </c>
    </row>
    <row r="616" spans="2:51" s="13" customFormat="1" ht="12">
      <c r="B616" s="156"/>
      <c r="D616" s="150" t="s">
        <v>216</v>
      </c>
      <c r="E616" s="157" t="s">
        <v>19</v>
      </c>
      <c r="F616" s="158" t="s">
        <v>3243</v>
      </c>
      <c r="H616" s="159">
        <v>0.026</v>
      </c>
      <c r="I616" s="160"/>
      <c r="L616" s="156"/>
      <c r="M616" s="161"/>
      <c r="T616" s="162"/>
      <c r="AT616" s="157" t="s">
        <v>216</v>
      </c>
      <c r="AU616" s="157" t="s">
        <v>84</v>
      </c>
      <c r="AV616" s="13" t="s">
        <v>84</v>
      </c>
      <c r="AW616" s="13" t="s">
        <v>37</v>
      </c>
      <c r="AX616" s="13" t="s">
        <v>75</v>
      </c>
      <c r="AY616" s="157" t="s">
        <v>206</v>
      </c>
    </row>
    <row r="617" spans="2:51" s="14" customFormat="1" ht="12">
      <c r="B617" s="163"/>
      <c r="D617" s="150" t="s">
        <v>216</v>
      </c>
      <c r="E617" s="164" t="s">
        <v>19</v>
      </c>
      <c r="F617" s="165" t="s">
        <v>224</v>
      </c>
      <c r="H617" s="166">
        <v>1.262</v>
      </c>
      <c r="I617" s="167"/>
      <c r="L617" s="163"/>
      <c r="M617" s="168"/>
      <c r="T617" s="169"/>
      <c r="AT617" s="164" t="s">
        <v>216</v>
      </c>
      <c r="AU617" s="164" t="s">
        <v>84</v>
      </c>
      <c r="AV617" s="14" t="s">
        <v>153</v>
      </c>
      <c r="AW617" s="14" t="s">
        <v>37</v>
      </c>
      <c r="AX617" s="14" t="s">
        <v>82</v>
      </c>
      <c r="AY617" s="164" t="s">
        <v>206</v>
      </c>
    </row>
    <row r="618" spans="2:51" s="13" customFormat="1" ht="12">
      <c r="B618" s="156"/>
      <c r="D618" s="150" t="s">
        <v>216</v>
      </c>
      <c r="F618" s="158" t="s">
        <v>3244</v>
      </c>
      <c r="H618" s="159">
        <v>1.287</v>
      </c>
      <c r="I618" s="160"/>
      <c r="L618" s="156"/>
      <c r="M618" s="161"/>
      <c r="T618" s="162"/>
      <c r="AT618" s="157" t="s">
        <v>216</v>
      </c>
      <c r="AU618" s="157" t="s">
        <v>84</v>
      </c>
      <c r="AV618" s="13" t="s">
        <v>84</v>
      </c>
      <c r="AW618" s="13" t="s">
        <v>4</v>
      </c>
      <c r="AX618" s="13" t="s">
        <v>82</v>
      </c>
      <c r="AY618" s="157" t="s">
        <v>206</v>
      </c>
    </row>
    <row r="619" spans="2:65" s="1" customFormat="1" ht="16.5" customHeight="1">
      <c r="B619" s="33"/>
      <c r="C619" s="132" t="s">
        <v>1177</v>
      </c>
      <c r="D619" s="132" t="s">
        <v>208</v>
      </c>
      <c r="E619" s="133" t="s">
        <v>830</v>
      </c>
      <c r="F619" s="134" t="s">
        <v>831</v>
      </c>
      <c r="G619" s="135" t="s">
        <v>238</v>
      </c>
      <c r="H619" s="136">
        <v>36.06</v>
      </c>
      <c r="I619" s="137"/>
      <c r="J619" s="138">
        <f>ROUND(I619*H619,2)</f>
        <v>0</v>
      </c>
      <c r="K619" s="134" t="s">
        <v>212</v>
      </c>
      <c r="L619" s="33"/>
      <c r="M619" s="139" t="s">
        <v>19</v>
      </c>
      <c r="N619" s="140" t="s">
        <v>46</v>
      </c>
      <c r="P619" s="141">
        <f>O619*H619</f>
        <v>0</v>
      </c>
      <c r="Q619" s="141">
        <v>0</v>
      </c>
      <c r="R619" s="141">
        <f>Q619*H619</f>
        <v>0</v>
      </c>
      <c r="S619" s="141">
        <v>0</v>
      </c>
      <c r="T619" s="142">
        <f>S619*H619</f>
        <v>0</v>
      </c>
      <c r="AR619" s="143" t="s">
        <v>338</v>
      </c>
      <c r="AT619" s="143" t="s">
        <v>208</v>
      </c>
      <c r="AU619" s="143" t="s">
        <v>84</v>
      </c>
      <c r="AY619" s="18" t="s">
        <v>206</v>
      </c>
      <c r="BE619" s="144">
        <f>IF(N619="základní",J619,0)</f>
        <v>0</v>
      </c>
      <c r="BF619" s="144">
        <f>IF(N619="snížená",J619,0)</f>
        <v>0</v>
      </c>
      <c r="BG619" s="144">
        <f>IF(N619="zákl. přenesená",J619,0)</f>
        <v>0</v>
      </c>
      <c r="BH619" s="144">
        <f>IF(N619="sníž. přenesená",J619,0)</f>
        <v>0</v>
      </c>
      <c r="BI619" s="144">
        <f>IF(N619="nulová",J619,0)</f>
        <v>0</v>
      </c>
      <c r="BJ619" s="18" t="s">
        <v>82</v>
      </c>
      <c r="BK619" s="144">
        <f>ROUND(I619*H619,2)</f>
        <v>0</v>
      </c>
      <c r="BL619" s="18" t="s">
        <v>338</v>
      </c>
      <c r="BM619" s="143" t="s">
        <v>832</v>
      </c>
    </row>
    <row r="620" spans="2:47" s="1" customFormat="1" ht="12">
      <c r="B620" s="33"/>
      <c r="D620" s="145" t="s">
        <v>214</v>
      </c>
      <c r="F620" s="146" t="s">
        <v>833</v>
      </c>
      <c r="I620" s="147"/>
      <c r="L620" s="33"/>
      <c r="M620" s="148"/>
      <c r="T620" s="52"/>
      <c r="AT620" s="18" t="s">
        <v>214</v>
      </c>
      <c r="AU620" s="18" t="s">
        <v>84</v>
      </c>
    </row>
    <row r="621" spans="2:51" s="12" customFormat="1" ht="12">
      <c r="B621" s="149"/>
      <c r="D621" s="150" t="s">
        <v>216</v>
      </c>
      <c r="E621" s="151" t="s">
        <v>19</v>
      </c>
      <c r="F621" s="152" t="s">
        <v>719</v>
      </c>
      <c r="H621" s="151" t="s">
        <v>19</v>
      </c>
      <c r="I621" s="153"/>
      <c r="L621" s="149"/>
      <c r="M621" s="154"/>
      <c r="T621" s="155"/>
      <c r="AT621" s="151" t="s">
        <v>216</v>
      </c>
      <c r="AU621" s="151" t="s">
        <v>84</v>
      </c>
      <c r="AV621" s="12" t="s">
        <v>82</v>
      </c>
      <c r="AW621" s="12" t="s">
        <v>37</v>
      </c>
      <c r="AX621" s="12" t="s">
        <v>75</v>
      </c>
      <c r="AY621" s="151" t="s">
        <v>206</v>
      </c>
    </row>
    <row r="622" spans="2:51" s="13" customFormat="1" ht="12">
      <c r="B622" s="156"/>
      <c r="D622" s="150" t="s">
        <v>216</v>
      </c>
      <c r="E622" s="157" t="s">
        <v>19</v>
      </c>
      <c r="F622" s="158" t="s">
        <v>3245</v>
      </c>
      <c r="H622" s="159">
        <v>36.06</v>
      </c>
      <c r="I622" s="160"/>
      <c r="L622" s="156"/>
      <c r="M622" s="161"/>
      <c r="T622" s="162"/>
      <c r="AT622" s="157" t="s">
        <v>216</v>
      </c>
      <c r="AU622" s="157" t="s">
        <v>84</v>
      </c>
      <c r="AV622" s="13" t="s">
        <v>84</v>
      </c>
      <c r="AW622" s="13" t="s">
        <v>37</v>
      </c>
      <c r="AX622" s="13" t="s">
        <v>75</v>
      </c>
      <c r="AY622" s="157" t="s">
        <v>206</v>
      </c>
    </row>
    <row r="623" spans="2:51" s="14" customFormat="1" ht="12">
      <c r="B623" s="163"/>
      <c r="D623" s="150" t="s">
        <v>216</v>
      </c>
      <c r="E623" s="164" t="s">
        <v>19</v>
      </c>
      <c r="F623" s="165" t="s">
        <v>224</v>
      </c>
      <c r="H623" s="166">
        <v>36.06</v>
      </c>
      <c r="I623" s="167"/>
      <c r="L623" s="163"/>
      <c r="M623" s="168"/>
      <c r="T623" s="169"/>
      <c r="AT623" s="164" t="s">
        <v>216</v>
      </c>
      <c r="AU623" s="164" t="s">
        <v>84</v>
      </c>
      <c r="AV623" s="14" t="s">
        <v>153</v>
      </c>
      <c r="AW623" s="14" t="s">
        <v>37</v>
      </c>
      <c r="AX623" s="14" t="s">
        <v>82</v>
      </c>
      <c r="AY623" s="164" t="s">
        <v>206</v>
      </c>
    </row>
    <row r="624" spans="2:65" s="1" customFormat="1" ht="16.5" customHeight="1">
      <c r="B624" s="33"/>
      <c r="C624" s="175" t="s">
        <v>1185</v>
      </c>
      <c r="D624" s="175" t="s">
        <v>820</v>
      </c>
      <c r="E624" s="176" t="s">
        <v>3246</v>
      </c>
      <c r="F624" s="177" t="s">
        <v>3247</v>
      </c>
      <c r="G624" s="178" t="s">
        <v>238</v>
      </c>
      <c r="H624" s="179">
        <v>37.863</v>
      </c>
      <c r="I624" s="180"/>
      <c r="J624" s="181">
        <f>ROUND(I624*H624,2)</f>
        <v>0</v>
      </c>
      <c r="K624" s="177" t="s">
        <v>212</v>
      </c>
      <c r="L624" s="182"/>
      <c r="M624" s="183" t="s">
        <v>19</v>
      </c>
      <c r="N624" s="184" t="s">
        <v>46</v>
      </c>
      <c r="P624" s="141">
        <f>O624*H624</f>
        <v>0</v>
      </c>
      <c r="Q624" s="141">
        <v>0.01375</v>
      </c>
      <c r="R624" s="141">
        <f>Q624*H624</f>
        <v>0.52061625</v>
      </c>
      <c r="S624" s="141">
        <v>0</v>
      </c>
      <c r="T624" s="142">
        <f>S624*H624</f>
        <v>0</v>
      </c>
      <c r="AR624" s="143" t="s">
        <v>437</v>
      </c>
      <c r="AT624" s="143" t="s">
        <v>820</v>
      </c>
      <c r="AU624" s="143" t="s">
        <v>84</v>
      </c>
      <c r="AY624" s="18" t="s">
        <v>206</v>
      </c>
      <c r="BE624" s="144">
        <f>IF(N624="základní",J624,0)</f>
        <v>0</v>
      </c>
      <c r="BF624" s="144">
        <f>IF(N624="snížená",J624,0)</f>
        <v>0</v>
      </c>
      <c r="BG624" s="144">
        <f>IF(N624="zákl. přenesená",J624,0)</f>
        <v>0</v>
      </c>
      <c r="BH624" s="144">
        <f>IF(N624="sníž. přenesená",J624,0)</f>
        <v>0</v>
      </c>
      <c r="BI624" s="144">
        <f>IF(N624="nulová",J624,0)</f>
        <v>0</v>
      </c>
      <c r="BJ624" s="18" t="s">
        <v>82</v>
      </c>
      <c r="BK624" s="144">
        <f>ROUND(I624*H624,2)</f>
        <v>0</v>
      </c>
      <c r="BL624" s="18" t="s">
        <v>338</v>
      </c>
      <c r="BM624" s="143" t="s">
        <v>837</v>
      </c>
    </row>
    <row r="625" spans="2:51" s="12" customFormat="1" ht="12">
      <c r="B625" s="149"/>
      <c r="D625" s="150" t="s">
        <v>216</v>
      </c>
      <c r="E625" s="151" t="s">
        <v>19</v>
      </c>
      <c r="F625" s="152" t="s">
        <v>719</v>
      </c>
      <c r="H625" s="151" t="s">
        <v>19</v>
      </c>
      <c r="I625" s="153"/>
      <c r="L625" s="149"/>
      <c r="M625" s="154"/>
      <c r="T625" s="155"/>
      <c r="AT625" s="151" t="s">
        <v>216</v>
      </c>
      <c r="AU625" s="151" t="s">
        <v>84</v>
      </c>
      <c r="AV625" s="12" t="s">
        <v>82</v>
      </c>
      <c r="AW625" s="12" t="s">
        <v>37</v>
      </c>
      <c r="AX625" s="12" t="s">
        <v>75</v>
      </c>
      <c r="AY625" s="151" t="s">
        <v>206</v>
      </c>
    </row>
    <row r="626" spans="2:51" s="13" customFormat="1" ht="12">
      <c r="B626" s="156"/>
      <c r="D626" s="150" t="s">
        <v>216</v>
      </c>
      <c r="E626" s="157" t="s">
        <v>19</v>
      </c>
      <c r="F626" s="158" t="s">
        <v>3245</v>
      </c>
      <c r="H626" s="159">
        <v>36.06</v>
      </c>
      <c r="I626" s="160"/>
      <c r="L626" s="156"/>
      <c r="M626" s="161"/>
      <c r="T626" s="162"/>
      <c r="AT626" s="157" t="s">
        <v>216</v>
      </c>
      <c r="AU626" s="157" t="s">
        <v>84</v>
      </c>
      <c r="AV626" s="13" t="s">
        <v>84</v>
      </c>
      <c r="AW626" s="13" t="s">
        <v>37</v>
      </c>
      <c r="AX626" s="13" t="s">
        <v>75</v>
      </c>
      <c r="AY626" s="157" t="s">
        <v>206</v>
      </c>
    </row>
    <row r="627" spans="2:51" s="14" customFormat="1" ht="12">
      <c r="B627" s="163"/>
      <c r="D627" s="150" t="s">
        <v>216</v>
      </c>
      <c r="E627" s="164" t="s">
        <v>19</v>
      </c>
      <c r="F627" s="165" t="s">
        <v>224</v>
      </c>
      <c r="H627" s="166">
        <v>36.06</v>
      </c>
      <c r="I627" s="167"/>
      <c r="L627" s="163"/>
      <c r="M627" s="168"/>
      <c r="T627" s="169"/>
      <c r="AT627" s="164" t="s">
        <v>216</v>
      </c>
      <c r="AU627" s="164" t="s">
        <v>84</v>
      </c>
      <c r="AV627" s="14" t="s">
        <v>153</v>
      </c>
      <c r="AW627" s="14" t="s">
        <v>37</v>
      </c>
      <c r="AX627" s="14" t="s">
        <v>82</v>
      </c>
      <c r="AY627" s="164" t="s">
        <v>206</v>
      </c>
    </row>
    <row r="628" spans="2:51" s="13" customFormat="1" ht="12">
      <c r="B628" s="156"/>
      <c r="D628" s="150" t="s">
        <v>216</v>
      </c>
      <c r="F628" s="158" t="s">
        <v>3248</v>
      </c>
      <c r="H628" s="159">
        <v>37.863</v>
      </c>
      <c r="I628" s="160"/>
      <c r="L628" s="156"/>
      <c r="M628" s="161"/>
      <c r="T628" s="162"/>
      <c r="AT628" s="157" t="s">
        <v>216</v>
      </c>
      <c r="AU628" s="157" t="s">
        <v>84</v>
      </c>
      <c r="AV628" s="13" t="s">
        <v>84</v>
      </c>
      <c r="AW628" s="13" t="s">
        <v>4</v>
      </c>
      <c r="AX628" s="13" t="s">
        <v>82</v>
      </c>
      <c r="AY628" s="157" t="s">
        <v>206</v>
      </c>
    </row>
    <row r="629" spans="2:65" s="1" customFormat="1" ht="21.75" customHeight="1">
      <c r="B629" s="33"/>
      <c r="C629" s="132" t="s">
        <v>1191</v>
      </c>
      <c r="D629" s="132" t="s">
        <v>208</v>
      </c>
      <c r="E629" s="133" t="s">
        <v>3249</v>
      </c>
      <c r="F629" s="134" t="s">
        <v>3250</v>
      </c>
      <c r="G629" s="135" t="s">
        <v>229</v>
      </c>
      <c r="H629" s="136">
        <v>21.35</v>
      </c>
      <c r="I629" s="137"/>
      <c r="J629" s="138">
        <f>ROUND(I629*H629,2)</f>
        <v>0</v>
      </c>
      <c r="K629" s="134" t="s">
        <v>212</v>
      </c>
      <c r="L629" s="33"/>
      <c r="M629" s="139" t="s">
        <v>19</v>
      </c>
      <c r="N629" s="140" t="s">
        <v>46</v>
      </c>
      <c r="P629" s="141">
        <f>O629*H629</f>
        <v>0</v>
      </c>
      <c r="Q629" s="141">
        <v>0</v>
      </c>
      <c r="R629" s="141">
        <f>Q629*H629</f>
        <v>0</v>
      </c>
      <c r="S629" s="141">
        <v>0</v>
      </c>
      <c r="T629" s="142">
        <f>S629*H629</f>
        <v>0</v>
      </c>
      <c r="AR629" s="143" t="s">
        <v>338</v>
      </c>
      <c r="AT629" s="143" t="s">
        <v>208</v>
      </c>
      <c r="AU629" s="143" t="s">
        <v>84</v>
      </c>
      <c r="AY629" s="18" t="s">
        <v>206</v>
      </c>
      <c r="BE629" s="144">
        <f>IF(N629="základní",J629,0)</f>
        <v>0</v>
      </c>
      <c r="BF629" s="144">
        <f>IF(N629="snížená",J629,0)</f>
        <v>0</v>
      </c>
      <c r="BG629" s="144">
        <f>IF(N629="zákl. přenesená",J629,0)</f>
        <v>0</v>
      </c>
      <c r="BH629" s="144">
        <f>IF(N629="sníž. přenesená",J629,0)</f>
        <v>0</v>
      </c>
      <c r="BI629" s="144">
        <f>IF(N629="nulová",J629,0)</f>
        <v>0</v>
      </c>
      <c r="BJ629" s="18" t="s">
        <v>82</v>
      </c>
      <c r="BK629" s="144">
        <f>ROUND(I629*H629,2)</f>
        <v>0</v>
      </c>
      <c r="BL629" s="18" t="s">
        <v>338</v>
      </c>
      <c r="BM629" s="143" t="s">
        <v>3251</v>
      </c>
    </row>
    <row r="630" spans="2:47" s="1" customFormat="1" ht="12">
      <c r="B630" s="33"/>
      <c r="D630" s="145" t="s">
        <v>214</v>
      </c>
      <c r="F630" s="146" t="s">
        <v>3252</v>
      </c>
      <c r="I630" s="147"/>
      <c r="L630" s="33"/>
      <c r="M630" s="148"/>
      <c r="T630" s="52"/>
      <c r="AT630" s="18" t="s">
        <v>214</v>
      </c>
      <c r="AU630" s="18" t="s">
        <v>84</v>
      </c>
    </row>
    <row r="631" spans="2:51" s="12" customFormat="1" ht="12">
      <c r="B631" s="149"/>
      <c r="D631" s="150" t="s">
        <v>216</v>
      </c>
      <c r="E631" s="151" t="s">
        <v>19</v>
      </c>
      <c r="F631" s="152" t="s">
        <v>719</v>
      </c>
      <c r="H631" s="151" t="s">
        <v>19</v>
      </c>
      <c r="I631" s="153"/>
      <c r="L631" s="149"/>
      <c r="M631" s="154"/>
      <c r="T631" s="155"/>
      <c r="AT631" s="151" t="s">
        <v>216</v>
      </c>
      <c r="AU631" s="151" t="s">
        <v>84</v>
      </c>
      <c r="AV631" s="12" t="s">
        <v>82</v>
      </c>
      <c r="AW631" s="12" t="s">
        <v>37</v>
      </c>
      <c r="AX631" s="12" t="s">
        <v>75</v>
      </c>
      <c r="AY631" s="151" t="s">
        <v>206</v>
      </c>
    </row>
    <row r="632" spans="2:51" s="13" customFormat="1" ht="12">
      <c r="B632" s="156"/>
      <c r="D632" s="150" t="s">
        <v>216</v>
      </c>
      <c r="E632" s="157" t="s">
        <v>19</v>
      </c>
      <c r="F632" s="158" t="s">
        <v>3253</v>
      </c>
      <c r="H632" s="159">
        <v>21.35</v>
      </c>
      <c r="I632" s="160"/>
      <c r="L632" s="156"/>
      <c r="M632" s="161"/>
      <c r="T632" s="162"/>
      <c r="AT632" s="157" t="s">
        <v>216</v>
      </c>
      <c r="AU632" s="157" t="s">
        <v>84</v>
      </c>
      <c r="AV632" s="13" t="s">
        <v>84</v>
      </c>
      <c r="AW632" s="13" t="s">
        <v>37</v>
      </c>
      <c r="AX632" s="13" t="s">
        <v>75</v>
      </c>
      <c r="AY632" s="157" t="s">
        <v>206</v>
      </c>
    </row>
    <row r="633" spans="2:51" s="14" customFormat="1" ht="12">
      <c r="B633" s="163"/>
      <c r="D633" s="150" t="s">
        <v>216</v>
      </c>
      <c r="E633" s="164" t="s">
        <v>19</v>
      </c>
      <c r="F633" s="165" t="s">
        <v>224</v>
      </c>
      <c r="H633" s="166">
        <v>21.35</v>
      </c>
      <c r="I633" s="167"/>
      <c r="L633" s="163"/>
      <c r="M633" s="168"/>
      <c r="T633" s="169"/>
      <c r="AT633" s="164" t="s">
        <v>216</v>
      </c>
      <c r="AU633" s="164" t="s">
        <v>84</v>
      </c>
      <c r="AV633" s="14" t="s">
        <v>153</v>
      </c>
      <c r="AW633" s="14" t="s">
        <v>37</v>
      </c>
      <c r="AX633" s="14" t="s">
        <v>82</v>
      </c>
      <c r="AY633" s="164" t="s">
        <v>206</v>
      </c>
    </row>
    <row r="634" spans="2:65" s="1" customFormat="1" ht="16.5" customHeight="1">
      <c r="B634" s="33"/>
      <c r="C634" s="175" t="s">
        <v>1196</v>
      </c>
      <c r="D634" s="175" t="s">
        <v>820</v>
      </c>
      <c r="E634" s="176" t="s">
        <v>3254</v>
      </c>
      <c r="F634" s="177" t="s">
        <v>3255</v>
      </c>
      <c r="G634" s="178" t="s">
        <v>229</v>
      </c>
      <c r="H634" s="179">
        <v>23.058</v>
      </c>
      <c r="I634" s="180"/>
      <c r="J634" s="181">
        <f>ROUND(I634*H634,2)</f>
        <v>0</v>
      </c>
      <c r="K634" s="177" t="s">
        <v>19</v>
      </c>
      <c r="L634" s="182"/>
      <c r="M634" s="183" t="s">
        <v>19</v>
      </c>
      <c r="N634" s="184" t="s">
        <v>46</v>
      </c>
      <c r="P634" s="141">
        <f>O634*H634</f>
        <v>0</v>
      </c>
      <c r="Q634" s="141">
        <v>0.0002</v>
      </c>
      <c r="R634" s="141">
        <f>Q634*H634</f>
        <v>0.0046116</v>
      </c>
      <c r="S634" s="141">
        <v>0</v>
      </c>
      <c r="T634" s="142">
        <f>S634*H634</f>
        <v>0</v>
      </c>
      <c r="AR634" s="143" t="s">
        <v>437</v>
      </c>
      <c r="AT634" s="143" t="s">
        <v>820</v>
      </c>
      <c r="AU634" s="143" t="s">
        <v>84</v>
      </c>
      <c r="AY634" s="18" t="s">
        <v>206</v>
      </c>
      <c r="BE634" s="144">
        <f>IF(N634="základní",J634,0)</f>
        <v>0</v>
      </c>
      <c r="BF634" s="144">
        <f>IF(N634="snížená",J634,0)</f>
        <v>0</v>
      </c>
      <c r="BG634" s="144">
        <f>IF(N634="zákl. přenesená",J634,0)</f>
        <v>0</v>
      </c>
      <c r="BH634" s="144">
        <f>IF(N634="sníž. přenesená",J634,0)</f>
        <v>0</v>
      </c>
      <c r="BI634" s="144">
        <f>IF(N634="nulová",J634,0)</f>
        <v>0</v>
      </c>
      <c r="BJ634" s="18" t="s">
        <v>82</v>
      </c>
      <c r="BK634" s="144">
        <f>ROUND(I634*H634,2)</f>
        <v>0</v>
      </c>
      <c r="BL634" s="18" t="s">
        <v>338</v>
      </c>
      <c r="BM634" s="143" t="s">
        <v>3256</v>
      </c>
    </row>
    <row r="635" spans="2:51" s="12" customFormat="1" ht="12">
      <c r="B635" s="149"/>
      <c r="D635" s="150" t="s">
        <v>216</v>
      </c>
      <c r="E635" s="151" t="s">
        <v>19</v>
      </c>
      <c r="F635" s="152" t="s">
        <v>719</v>
      </c>
      <c r="H635" s="151" t="s">
        <v>19</v>
      </c>
      <c r="I635" s="153"/>
      <c r="L635" s="149"/>
      <c r="M635" s="154"/>
      <c r="T635" s="155"/>
      <c r="AT635" s="151" t="s">
        <v>216</v>
      </c>
      <c r="AU635" s="151" t="s">
        <v>84</v>
      </c>
      <c r="AV635" s="12" t="s">
        <v>82</v>
      </c>
      <c r="AW635" s="12" t="s">
        <v>37</v>
      </c>
      <c r="AX635" s="12" t="s">
        <v>75</v>
      </c>
      <c r="AY635" s="151" t="s">
        <v>206</v>
      </c>
    </row>
    <row r="636" spans="2:51" s="13" customFormat="1" ht="12">
      <c r="B636" s="156"/>
      <c r="D636" s="150" t="s">
        <v>216</v>
      </c>
      <c r="E636" s="157" t="s">
        <v>19</v>
      </c>
      <c r="F636" s="158" t="s">
        <v>3253</v>
      </c>
      <c r="H636" s="159">
        <v>21.35</v>
      </c>
      <c r="I636" s="160"/>
      <c r="L636" s="156"/>
      <c r="M636" s="161"/>
      <c r="T636" s="162"/>
      <c r="AT636" s="157" t="s">
        <v>216</v>
      </c>
      <c r="AU636" s="157" t="s">
        <v>84</v>
      </c>
      <c r="AV636" s="13" t="s">
        <v>84</v>
      </c>
      <c r="AW636" s="13" t="s">
        <v>37</v>
      </c>
      <c r="AX636" s="13" t="s">
        <v>75</v>
      </c>
      <c r="AY636" s="157" t="s">
        <v>206</v>
      </c>
    </row>
    <row r="637" spans="2:51" s="14" customFormat="1" ht="12">
      <c r="B637" s="163"/>
      <c r="D637" s="150" t="s">
        <v>216</v>
      </c>
      <c r="E637" s="164" t="s">
        <v>19</v>
      </c>
      <c r="F637" s="165" t="s">
        <v>224</v>
      </c>
      <c r="H637" s="166">
        <v>21.35</v>
      </c>
      <c r="I637" s="167"/>
      <c r="L637" s="163"/>
      <c r="M637" s="168"/>
      <c r="T637" s="169"/>
      <c r="AT637" s="164" t="s">
        <v>216</v>
      </c>
      <c r="AU637" s="164" t="s">
        <v>84</v>
      </c>
      <c r="AV637" s="14" t="s">
        <v>153</v>
      </c>
      <c r="AW637" s="14" t="s">
        <v>37</v>
      </c>
      <c r="AX637" s="14" t="s">
        <v>82</v>
      </c>
      <c r="AY637" s="164" t="s">
        <v>206</v>
      </c>
    </row>
    <row r="638" spans="2:51" s="13" customFormat="1" ht="12">
      <c r="B638" s="156"/>
      <c r="D638" s="150" t="s">
        <v>216</v>
      </c>
      <c r="F638" s="158" t="s">
        <v>3257</v>
      </c>
      <c r="H638" s="159">
        <v>23.058</v>
      </c>
      <c r="I638" s="160"/>
      <c r="L638" s="156"/>
      <c r="M638" s="161"/>
      <c r="T638" s="162"/>
      <c r="AT638" s="157" t="s">
        <v>216</v>
      </c>
      <c r="AU638" s="157" t="s">
        <v>84</v>
      </c>
      <c r="AV638" s="13" t="s">
        <v>84</v>
      </c>
      <c r="AW638" s="13" t="s">
        <v>4</v>
      </c>
      <c r="AX638" s="13" t="s">
        <v>82</v>
      </c>
      <c r="AY638" s="157" t="s">
        <v>206</v>
      </c>
    </row>
    <row r="639" spans="2:65" s="1" customFormat="1" ht="44.25" customHeight="1">
      <c r="B639" s="33"/>
      <c r="C639" s="132" t="s">
        <v>1202</v>
      </c>
      <c r="D639" s="132" t="s">
        <v>208</v>
      </c>
      <c r="E639" s="133" t="s">
        <v>849</v>
      </c>
      <c r="F639" s="134" t="s">
        <v>850</v>
      </c>
      <c r="G639" s="135" t="s">
        <v>211</v>
      </c>
      <c r="H639" s="136">
        <v>1.235</v>
      </c>
      <c r="I639" s="137"/>
      <c r="J639" s="138">
        <f>ROUND(I639*H639,2)</f>
        <v>0</v>
      </c>
      <c r="K639" s="134" t="s">
        <v>212</v>
      </c>
      <c r="L639" s="33"/>
      <c r="M639" s="139" t="s">
        <v>19</v>
      </c>
      <c r="N639" s="140" t="s">
        <v>46</v>
      </c>
      <c r="P639" s="141">
        <f>O639*H639</f>
        <v>0</v>
      </c>
      <c r="Q639" s="141">
        <v>0</v>
      </c>
      <c r="R639" s="141">
        <f>Q639*H639</f>
        <v>0</v>
      </c>
      <c r="S639" s="141">
        <v>0</v>
      </c>
      <c r="T639" s="142">
        <f>S639*H639</f>
        <v>0</v>
      </c>
      <c r="AR639" s="143" t="s">
        <v>338</v>
      </c>
      <c r="AT639" s="143" t="s">
        <v>208</v>
      </c>
      <c r="AU639" s="143" t="s">
        <v>84</v>
      </c>
      <c r="AY639" s="18" t="s">
        <v>206</v>
      </c>
      <c r="BE639" s="144">
        <f>IF(N639="základní",J639,0)</f>
        <v>0</v>
      </c>
      <c r="BF639" s="144">
        <f>IF(N639="snížená",J639,0)</f>
        <v>0</v>
      </c>
      <c r="BG639" s="144">
        <f>IF(N639="zákl. přenesená",J639,0)</f>
        <v>0</v>
      </c>
      <c r="BH639" s="144">
        <f>IF(N639="sníž. přenesená",J639,0)</f>
        <v>0</v>
      </c>
      <c r="BI639" s="144">
        <f>IF(N639="nulová",J639,0)</f>
        <v>0</v>
      </c>
      <c r="BJ639" s="18" t="s">
        <v>82</v>
      </c>
      <c r="BK639" s="144">
        <f>ROUND(I639*H639,2)</f>
        <v>0</v>
      </c>
      <c r="BL639" s="18" t="s">
        <v>338</v>
      </c>
      <c r="BM639" s="143" t="s">
        <v>851</v>
      </c>
    </row>
    <row r="640" spans="2:47" s="1" customFormat="1" ht="12">
      <c r="B640" s="33"/>
      <c r="D640" s="145" t="s">
        <v>214</v>
      </c>
      <c r="F640" s="146" t="s">
        <v>852</v>
      </c>
      <c r="I640" s="147"/>
      <c r="L640" s="33"/>
      <c r="M640" s="148"/>
      <c r="T640" s="52"/>
      <c r="AT640" s="18" t="s">
        <v>214</v>
      </c>
      <c r="AU640" s="18" t="s">
        <v>84</v>
      </c>
    </row>
    <row r="641" spans="2:63" s="11" customFormat="1" ht="22.9" customHeight="1">
      <c r="B641" s="120"/>
      <c r="D641" s="121" t="s">
        <v>74</v>
      </c>
      <c r="E641" s="130" t="s">
        <v>473</v>
      </c>
      <c r="F641" s="130" t="s">
        <v>474</v>
      </c>
      <c r="I641" s="123"/>
      <c r="J641" s="131">
        <f>BK641</f>
        <v>0</v>
      </c>
      <c r="L641" s="120"/>
      <c r="M641" s="125"/>
      <c r="P641" s="126">
        <f>SUM(P642:P727)</f>
        <v>0</v>
      </c>
      <c r="R641" s="126">
        <f>SUM(R642:R727)</f>
        <v>6.526163093424001</v>
      </c>
      <c r="T641" s="127">
        <f>SUM(T642:T727)</f>
        <v>0</v>
      </c>
      <c r="AR641" s="121" t="s">
        <v>84</v>
      </c>
      <c r="AT641" s="128" t="s">
        <v>74</v>
      </c>
      <c r="AU641" s="128" t="s">
        <v>82</v>
      </c>
      <c r="AY641" s="121" t="s">
        <v>206</v>
      </c>
      <c r="BK641" s="129">
        <f>SUM(BK642:BK727)</f>
        <v>0</v>
      </c>
    </row>
    <row r="642" spans="2:65" s="1" customFormat="1" ht="55.5" customHeight="1">
      <c r="B642" s="33"/>
      <c r="C642" s="132" t="s">
        <v>1209</v>
      </c>
      <c r="D642" s="132" t="s">
        <v>208</v>
      </c>
      <c r="E642" s="133" t="s">
        <v>3258</v>
      </c>
      <c r="F642" s="134" t="s">
        <v>3259</v>
      </c>
      <c r="G642" s="135" t="s">
        <v>238</v>
      </c>
      <c r="H642" s="136">
        <v>56.463</v>
      </c>
      <c r="I642" s="137"/>
      <c r="J642" s="138">
        <f>ROUND(I642*H642,2)</f>
        <v>0</v>
      </c>
      <c r="K642" s="134" t="s">
        <v>212</v>
      </c>
      <c r="L642" s="33"/>
      <c r="M642" s="139" t="s">
        <v>19</v>
      </c>
      <c r="N642" s="140" t="s">
        <v>46</v>
      </c>
      <c r="P642" s="141">
        <f>O642*H642</f>
        <v>0</v>
      </c>
      <c r="Q642" s="141">
        <v>0.0261809</v>
      </c>
      <c r="R642" s="141">
        <f>Q642*H642</f>
        <v>1.4782521567</v>
      </c>
      <c r="S642" s="141">
        <v>0</v>
      </c>
      <c r="T642" s="142">
        <f>S642*H642</f>
        <v>0</v>
      </c>
      <c r="AR642" s="143" t="s">
        <v>338</v>
      </c>
      <c r="AT642" s="143" t="s">
        <v>208</v>
      </c>
      <c r="AU642" s="143" t="s">
        <v>84</v>
      </c>
      <c r="AY642" s="18" t="s">
        <v>206</v>
      </c>
      <c r="BE642" s="144">
        <f>IF(N642="základní",J642,0)</f>
        <v>0</v>
      </c>
      <c r="BF642" s="144">
        <f>IF(N642="snížená",J642,0)</f>
        <v>0</v>
      </c>
      <c r="BG642" s="144">
        <f>IF(N642="zákl. přenesená",J642,0)</f>
        <v>0</v>
      </c>
      <c r="BH642" s="144">
        <f>IF(N642="sníž. přenesená",J642,0)</f>
        <v>0</v>
      </c>
      <c r="BI642" s="144">
        <f>IF(N642="nulová",J642,0)</f>
        <v>0</v>
      </c>
      <c r="BJ642" s="18" t="s">
        <v>82</v>
      </c>
      <c r="BK642" s="144">
        <f>ROUND(I642*H642,2)</f>
        <v>0</v>
      </c>
      <c r="BL642" s="18" t="s">
        <v>338</v>
      </c>
      <c r="BM642" s="143" t="s">
        <v>3260</v>
      </c>
    </row>
    <row r="643" spans="2:47" s="1" customFormat="1" ht="12">
      <c r="B643" s="33"/>
      <c r="D643" s="145" t="s">
        <v>214</v>
      </c>
      <c r="F643" s="146" t="s">
        <v>3261</v>
      </c>
      <c r="I643" s="147"/>
      <c r="L643" s="33"/>
      <c r="M643" s="148"/>
      <c r="T643" s="52"/>
      <c r="AT643" s="18" t="s">
        <v>214</v>
      </c>
      <c r="AU643" s="18" t="s">
        <v>84</v>
      </c>
    </row>
    <row r="644" spans="2:51" s="12" customFormat="1" ht="12">
      <c r="B644" s="149"/>
      <c r="D644" s="150" t="s">
        <v>216</v>
      </c>
      <c r="E644" s="151" t="s">
        <v>19</v>
      </c>
      <c r="F644" s="152" t="s">
        <v>719</v>
      </c>
      <c r="H644" s="151" t="s">
        <v>19</v>
      </c>
      <c r="I644" s="153"/>
      <c r="L644" s="149"/>
      <c r="M644" s="154"/>
      <c r="T644" s="155"/>
      <c r="AT644" s="151" t="s">
        <v>216</v>
      </c>
      <c r="AU644" s="151" t="s">
        <v>84</v>
      </c>
      <c r="AV644" s="12" t="s">
        <v>82</v>
      </c>
      <c r="AW644" s="12" t="s">
        <v>37</v>
      </c>
      <c r="AX644" s="12" t="s">
        <v>75</v>
      </c>
      <c r="AY644" s="151" t="s">
        <v>206</v>
      </c>
    </row>
    <row r="645" spans="2:51" s="13" customFormat="1" ht="12">
      <c r="B645" s="156"/>
      <c r="D645" s="150" t="s">
        <v>216</v>
      </c>
      <c r="E645" s="157" t="s">
        <v>19</v>
      </c>
      <c r="F645" s="158" t="s">
        <v>3262</v>
      </c>
      <c r="H645" s="159">
        <v>11.8</v>
      </c>
      <c r="I645" s="160"/>
      <c r="L645" s="156"/>
      <c r="M645" s="161"/>
      <c r="T645" s="162"/>
      <c r="AT645" s="157" t="s">
        <v>216</v>
      </c>
      <c r="AU645" s="157" t="s">
        <v>84</v>
      </c>
      <c r="AV645" s="13" t="s">
        <v>84</v>
      </c>
      <c r="AW645" s="13" t="s">
        <v>37</v>
      </c>
      <c r="AX645" s="13" t="s">
        <v>75</v>
      </c>
      <c r="AY645" s="157" t="s">
        <v>206</v>
      </c>
    </row>
    <row r="646" spans="2:51" s="13" customFormat="1" ht="12">
      <c r="B646" s="156"/>
      <c r="D646" s="150" t="s">
        <v>216</v>
      </c>
      <c r="E646" s="157" t="s">
        <v>19</v>
      </c>
      <c r="F646" s="158" t="s">
        <v>3263</v>
      </c>
      <c r="H646" s="159">
        <v>7.316</v>
      </c>
      <c r="I646" s="160"/>
      <c r="L646" s="156"/>
      <c r="M646" s="161"/>
      <c r="T646" s="162"/>
      <c r="AT646" s="157" t="s">
        <v>216</v>
      </c>
      <c r="AU646" s="157" t="s">
        <v>84</v>
      </c>
      <c r="AV646" s="13" t="s">
        <v>84</v>
      </c>
      <c r="AW646" s="13" t="s">
        <v>37</v>
      </c>
      <c r="AX646" s="13" t="s">
        <v>75</v>
      </c>
      <c r="AY646" s="157" t="s">
        <v>206</v>
      </c>
    </row>
    <row r="647" spans="2:51" s="13" customFormat="1" ht="12">
      <c r="B647" s="156"/>
      <c r="D647" s="150" t="s">
        <v>216</v>
      </c>
      <c r="E647" s="157" t="s">
        <v>19</v>
      </c>
      <c r="F647" s="158" t="s">
        <v>3264</v>
      </c>
      <c r="H647" s="159">
        <v>14.632</v>
      </c>
      <c r="I647" s="160"/>
      <c r="L647" s="156"/>
      <c r="M647" s="161"/>
      <c r="T647" s="162"/>
      <c r="AT647" s="157" t="s">
        <v>216</v>
      </c>
      <c r="AU647" s="157" t="s">
        <v>84</v>
      </c>
      <c r="AV647" s="13" t="s">
        <v>84</v>
      </c>
      <c r="AW647" s="13" t="s">
        <v>37</v>
      </c>
      <c r="AX647" s="13" t="s">
        <v>75</v>
      </c>
      <c r="AY647" s="157" t="s">
        <v>206</v>
      </c>
    </row>
    <row r="648" spans="2:51" s="13" customFormat="1" ht="12">
      <c r="B648" s="156"/>
      <c r="D648" s="150" t="s">
        <v>216</v>
      </c>
      <c r="E648" s="157" t="s">
        <v>19</v>
      </c>
      <c r="F648" s="158" t="s">
        <v>3265</v>
      </c>
      <c r="H648" s="159">
        <v>22.715</v>
      </c>
      <c r="I648" s="160"/>
      <c r="L648" s="156"/>
      <c r="M648" s="161"/>
      <c r="T648" s="162"/>
      <c r="AT648" s="157" t="s">
        <v>216</v>
      </c>
      <c r="AU648" s="157" t="s">
        <v>84</v>
      </c>
      <c r="AV648" s="13" t="s">
        <v>84</v>
      </c>
      <c r="AW648" s="13" t="s">
        <v>37</v>
      </c>
      <c r="AX648" s="13" t="s">
        <v>75</v>
      </c>
      <c r="AY648" s="157" t="s">
        <v>206</v>
      </c>
    </row>
    <row r="649" spans="2:51" s="14" customFormat="1" ht="12">
      <c r="B649" s="163"/>
      <c r="D649" s="150" t="s">
        <v>216</v>
      </c>
      <c r="E649" s="164" t="s">
        <v>2804</v>
      </c>
      <c r="F649" s="165" t="s">
        <v>224</v>
      </c>
      <c r="H649" s="166">
        <v>56.463</v>
      </c>
      <c r="I649" s="167"/>
      <c r="L649" s="163"/>
      <c r="M649" s="168"/>
      <c r="T649" s="169"/>
      <c r="AT649" s="164" t="s">
        <v>216</v>
      </c>
      <c r="AU649" s="164" t="s">
        <v>84</v>
      </c>
      <c r="AV649" s="14" t="s">
        <v>153</v>
      </c>
      <c r="AW649" s="14" t="s">
        <v>37</v>
      </c>
      <c r="AX649" s="14" t="s">
        <v>82</v>
      </c>
      <c r="AY649" s="164" t="s">
        <v>206</v>
      </c>
    </row>
    <row r="650" spans="2:65" s="1" customFormat="1" ht="44.25" customHeight="1">
      <c r="B650" s="33"/>
      <c r="C650" s="132" t="s">
        <v>1215</v>
      </c>
      <c r="D650" s="132" t="s">
        <v>208</v>
      </c>
      <c r="E650" s="133" t="s">
        <v>3266</v>
      </c>
      <c r="F650" s="134" t="s">
        <v>3267</v>
      </c>
      <c r="G650" s="135" t="s">
        <v>238</v>
      </c>
      <c r="H650" s="136">
        <v>56.463</v>
      </c>
      <c r="I650" s="137"/>
      <c r="J650" s="138">
        <f>ROUND(I650*H650,2)</f>
        <v>0</v>
      </c>
      <c r="K650" s="134" t="s">
        <v>212</v>
      </c>
      <c r="L650" s="33"/>
      <c r="M650" s="139" t="s">
        <v>19</v>
      </c>
      <c r="N650" s="140" t="s">
        <v>46</v>
      </c>
      <c r="P650" s="141">
        <f>O650*H650</f>
        <v>0</v>
      </c>
      <c r="Q650" s="141">
        <v>0.0002</v>
      </c>
      <c r="R650" s="141">
        <f>Q650*H650</f>
        <v>0.011292600000000002</v>
      </c>
      <c r="S650" s="141">
        <v>0</v>
      </c>
      <c r="T650" s="142">
        <f>S650*H650</f>
        <v>0</v>
      </c>
      <c r="AR650" s="143" t="s">
        <v>338</v>
      </c>
      <c r="AT650" s="143" t="s">
        <v>208</v>
      </c>
      <c r="AU650" s="143" t="s">
        <v>84</v>
      </c>
      <c r="AY650" s="18" t="s">
        <v>206</v>
      </c>
      <c r="BE650" s="144">
        <f>IF(N650="základní",J650,0)</f>
        <v>0</v>
      </c>
      <c r="BF650" s="144">
        <f>IF(N650="snížená",J650,0)</f>
        <v>0</v>
      </c>
      <c r="BG650" s="144">
        <f>IF(N650="zákl. přenesená",J650,0)</f>
        <v>0</v>
      </c>
      <c r="BH650" s="144">
        <f>IF(N650="sníž. přenesená",J650,0)</f>
        <v>0</v>
      </c>
      <c r="BI650" s="144">
        <f>IF(N650="nulová",J650,0)</f>
        <v>0</v>
      </c>
      <c r="BJ650" s="18" t="s">
        <v>82</v>
      </c>
      <c r="BK650" s="144">
        <f>ROUND(I650*H650,2)</f>
        <v>0</v>
      </c>
      <c r="BL650" s="18" t="s">
        <v>338</v>
      </c>
      <c r="BM650" s="143" t="s">
        <v>3268</v>
      </c>
    </row>
    <row r="651" spans="2:47" s="1" customFormat="1" ht="12">
      <c r="B651" s="33"/>
      <c r="D651" s="145" t="s">
        <v>214</v>
      </c>
      <c r="F651" s="146" t="s">
        <v>3269</v>
      </c>
      <c r="I651" s="147"/>
      <c r="L651" s="33"/>
      <c r="M651" s="148"/>
      <c r="T651" s="52"/>
      <c r="AT651" s="18" t="s">
        <v>214</v>
      </c>
      <c r="AU651" s="18" t="s">
        <v>84</v>
      </c>
    </row>
    <row r="652" spans="2:51" s="12" customFormat="1" ht="12">
      <c r="B652" s="149"/>
      <c r="D652" s="150" t="s">
        <v>216</v>
      </c>
      <c r="E652" s="151" t="s">
        <v>19</v>
      </c>
      <c r="F652" s="152" t="s">
        <v>719</v>
      </c>
      <c r="H652" s="151" t="s">
        <v>19</v>
      </c>
      <c r="I652" s="153"/>
      <c r="L652" s="149"/>
      <c r="M652" s="154"/>
      <c r="T652" s="155"/>
      <c r="AT652" s="151" t="s">
        <v>216</v>
      </c>
      <c r="AU652" s="151" t="s">
        <v>84</v>
      </c>
      <c r="AV652" s="12" t="s">
        <v>82</v>
      </c>
      <c r="AW652" s="12" t="s">
        <v>37</v>
      </c>
      <c r="AX652" s="12" t="s">
        <v>75</v>
      </c>
      <c r="AY652" s="151" t="s">
        <v>206</v>
      </c>
    </row>
    <row r="653" spans="2:51" s="13" customFormat="1" ht="12">
      <c r="B653" s="156"/>
      <c r="D653" s="150" t="s">
        <v>216</v>
      </c>
      <c r="E653" s="157" t="s">
        <v>19</v>
      </c>
      <c r="F653" s="158" t="s">
        <v>3262</v>
      </c>
      <c r="H653" s="159">
        <v>11.8</v>
      </c>
      <c r="I653" s="160"/>
      <c r="L653" s="156"/>
      <c r="M653" s="161"/>
      <c r="T653" s="162"/>
      <c r="AT653" s="157" t="s">
        <v>216</v>
      </c>
      <c r="AU653" s="157" t="s">
        <v>84</v>
      </c>
      <c r="AV653" s="13" t="s">
        <v>84</v>
      </c>
      <c r="AW653" s="13" t="s">
        <v>37</v>
      </c>
      <c r="AX653" s="13" t="s">
        <v>75</v>
      </c>
      <c r="AY653" s="157" t="s">
        <v>206</v>
      </c>
    </row>
    <row r="654" spans="2:51" s="13" customFormat="1" ht="12">
      <c r="B654" s="156"/>
      <c r="D654" s="150" t="s">
        <v>216</v>
      </c>
      <c r="E654" s="157" t="s">
        <v>19</v>
      </c>
      <c r="F654" s="158" t="s">
        <v>3263</v>
      </c>
      <c r="H654" s="159">
        <v>7.316</v>
      </c>
      <c r="I654" s="160"/>
      <c r="L654" s="156"/>
      <c r="M654" s="161"/>
      <c r="T654" s="162"/>
      <c r="AT654" s="157" t="s">
        <v>216</v>
      </c>
      <c r="AU654" s="157" t="s">
        <v>84</v>
      </c>
      <c r="AV654" s="13" t="s">
        <v>84</v>
      </c>
      <c r="AW654" s="13" t="s">
        <v>37</v>
      </c>
      <c r="AX654" s="13" t="s">
        <v>75</v>
      </c>
      <c r="AY654" s="157" t="s">
        <v>206</v>
      </c>
    </row>
    <row r="655" spans="2:51" s="13" customFormat="1" ht="12">
      <c r="B655" s="156"/>
      <c r="D655" s="150" t="s">
        <v>216</v>
      </c>
      <c r="E655" s="157" t="s">
        <v>19</v>
      </c>
      <c r="F655" s="158" t="s">
        <v>3264</v>
      </c>
      <c r="H655" s="159">
        <v>14.632</v>
      </c>
      <c r="I655" s="160"/>
      <c r="L655" s="156"/>
      <c r="M655" s="161"/>
      <c r="T655" s="162"/>
      <c r="AT655" s="157" t="s">
        <v>216</v>
      </c>
      <c r="AU655" s="157" t="s">
        <v>84</v>
      </c>
      <c r="AV655" s="13" t="s">
        <v>84</v>
      </c>
      <c r="AW655" s="13" t="s">
        <v>37</v>
      </c>
      <c r="AX655" s="13" t="s">
        <v>75</v>
      </c>
      <c r="AY655" s="157" t="s">
        <v>206</v>
      </c>
    </row>
    <row r="656" spans="2:51" s="13" customFormat="1" ht="12">
      <c r="B656" s="156"/>
      <c r="D656" s="150" t="s">
        <v>216</v>
      </c>
      <c r="E656" s="157" t="s">
        <v>19</v>
      </c>
      <c r="F656" s="158" t="s">
        <v>3265</v>
      </c>
      <c r="H656" s="159">
        <v>22.715</v>
      </c>
      <c r="I656" s="160"/>
      <c r="L656" s="156"/>
      <c r="M656" s="161"/>
      <c r="T656" s="162"/>
      <c r="AT656" s="157" t="s">
        <v>216</v>
      </c>
      <c r="AU656" s="157" t="s">
        <v>84</v>
      </c>
      <c r="AV656" s="13" t="s">
        <v>84</v>
      </c>
      <c r="AW656" s="13" t="s">
        <v>37</v>
      </c>
      <c r="AX656" s="13" t="s">
        <v>75</v>
      </c>
      <c r="AY656" s="157" t="s">
        <v>206</v>
      </c>
    </row>
    <row r="657" spans="2:51" s="14" customFormat="1" ht="12">
      <c r="B657" s="163"/>
      <c r="D657" s="150" t="s">
        <v>216</v>
      </c>
      <c r="E657" s="164" t="s">
        <v>19</v>
      </c>
      <c r="F657" s="165" t="s">
        <v>224</v>
      </c>
      <c r="H657" s="166">
        <v>56.463</v>
      </c>
      <c r="I657" s="167"/>
      <c r="L657" s="163"/>
      <c r="M657" s="168"/>
      <c r="T657" s="169"/>
      <c r="AT657" s="164" t="s">
        <v>216</v>
      </c>
      <c r="AU657" s="164" t="s">
        <v>84</v>
      </c>
      <c r="AV657" s="14" t="s">
        <v>153</v>
      </c>
      <c r="AW657" s="14" t="s">
        <v>37</v>
      </c>
      <c r="AX657" s="14" t="s">
        <v>82</v>
      </c>
      <c r="AY657" s="164" t="s">
        <v>206</v>
      </c>
    </row>
    <row r="658" spans="2:65" s="1" customFormat="1" ht="55.5" customHeight="1">
      <c r="B658" s="33"/>
      <c r="C658" s="132" t="s">
        <v>1221</v>
      </c>
      <c r="D658" s="132" t="s">
        <v>208</v>
      </c>
      <c r="E658" s="133" t="s">
        <v>853</v>
      </c>
      <c r="F658" s="134" t="s">
        <v>854</v>
      </c>
      <c r="G658" s="135" t="s">
        <v>238</v>
      </c>
      <c r="H658" s="136">
        <v>33.634</v>
      </c>
      <c r="I658" s="137"/>
      <c r="J658" s="138">
        <f>ROUND(I658*H658,2)</f>
        <v>0</v>
      </c>
      <c r="K658" s="134" t="s">
        <v>212</v>
      </c>
      <c r="L658" s="33"/>
      <c r="M658" s="139" t="s">
        <v>19</v>
      </c>
      <c r="N658" s="140" t="s">
        <v>46</v>
      </c>
      <c r="P658" s="141">
        <f>O658*H658</f>
        <v>0</v>
      </c>
      <c r="Q658" s="141">
        <v>0.011815</v>
      </c>
      <c r="R658" s="141">
        <f>Q658*H658</f>
        <v>0.39738571000000006</v>
      </c>
      <c r="S658" s="141">
        <v>0</v>
      </c>
      <c r="T658" s="142">
        <f>S658*H658</f>
        <v>0</v>
      </c>
      <c r="AR658" s="143" t="s">
        <v>338</v>
      </c>
      <c r="AT658" s="143" t="s">
        <v>208</v>
      </c>
      <c r="AU658" s="143" t="s">
        <v>84</v>
      </c>
      <c r="AY658" s="18" t="s">
        <v>206</v>
      </c>
      <c r="BE658" s="144">
        <f>IF(N658="základní",J658,0)</f>
        <v>0</v>
      </c>
      <c r="BF658" s="144">
        <f>IF(N658="snížená",J658,0)</f>
        <v>0</v>
      </c>
      <c r="BG658" s="144">
        <f>IF(N658="zákl. přenesená",J658,0)</f>
        <v>0</v>
      </c>
      <c r="BH658" s="144">
        <f>IF(N658="sníž. přenesená",J658,0)</f>
        <v>0</v>
      </c>
      <c r="BI658" s="144">
        <f>IF(N658="nulová",J658,0)</f>
        <v>0</v>
      </c>
      <c r="BJ658" s="18" t="s">
        <v>82</v>
      </c>
      <c r="BK658" s="144">
        <f>ROUND(I658*H658,2)</f>
        <v>0</v>
      </c>
      <c r="BL658" s="18" t="s">
        <v>338</v>
      </c>
      <c r="BM658" s="143" t="s">
        <v>855</v>
      </c>
    </row>
    <row r="659" spans="2:47" s="1" customFormat="1" ht="12">
      <c r="B659" s="33"/>
      <c r="D659" s="145" t="s">
        <v>214</v>
      </c>
      <c r="F659" s="146" t="s">
        <v>856</v>
      </c>
      <c r="I659" s="147"/>
      <c r="L659" s="33"/>
      <c r="M659" s="148"/>
      <c r="T659" s="52"/>
      <c r="AT659" s="18" t="s">
        <v>214</v>
      </c>
      <c r="AU659" s="18" t="s">
        <v>84</v>
      </c>
    </row>
    <row r="660" spans="2:51" s="12" customFormat="1" ht="12">
      <c r="B660" s="149"/>
      <c r="D660" s="150" t="s">
        <v>216</v>
      </c>
      <c r="E660" s="151" t="s">
        <v>19</v>
      </c>
      <c r="F660" s="152" t="s">
        <v>719</v>
      </c>
      <c r="H660" s="151" t="s">
        <v>19</v>
      </c>
      <c r="I660" s="153"/>
      <c r="L660" s="149"/>
      <c r="M660" s="154"/>
      <c r="T660" s="155"/>
      <c r="AT660" s="151" t="s">
        <v>216</v>
      </c>
      <c r="AU660" s="151" t="s">
        <v>84</v>
      </c>
      <c r="AV660" s="12" t="s">
        <v>82</v>
      </c>
      <c r="AW660" s="12" t="s">
        <v>37</v>
      </c>
      <c r="AX660" s="12" t="s">
        <v>75</v>
      </c>
      <c r="AY660" s="151" t="s">
        <v>206</v>
      </c>
    </row>
    <row r="661" spans="2:51" s="12" customFormat="1" ht="12">
      <c r="B661" s="149"/>
      <c r="D661" s="150" t="s">
        <v>216</v>
      </c>
      <c r="E661" s="151" t="s">
        <v>19</v>
      </c>
      <c r="F661" s="152" t="s">
        <v>857</v>
      </c>
      <c r="H661" s="151" t="s">
        <v>19</v>
      </c>
      <c r="I661" s="153"/>
      <c r="L661" s="149"/>
      <c r="M661" s="154"/>
      <c r="T661" s="155"/>
      <c r="AT661" s="151" t="s">
        <v>216</v>
      </c>
      <c r="AU661" s="151" t="s">
        <v>84</v>
      </c>
      <c r="AV661" s="12" t="s">
        <v>82</v>
      </c>
      <c r="AW661" s="12" t="s">
        <v>37</v>
      </c>
      <c r="AX661" s="12" t="s">
        <v>75</v>
      </c>
      <c r="AY661" s="151" t="s">
        <v>206</v>
      </c>
    </row>
    <row r="662" spans="2:51" s="13" customFormat="1" ht="12">
      <c r="B662" s="156"/>
      <c r="D662" s="150" t="s">
        <v>216</v>
      </c>
      <c r="E662" s="157" t="s">
        <v>19</v>
      </c>
      <c r="F662" s="158" t="s">
        <v>3270</v>
      </c>
      <c r="H662" s="159">
        <v>2.301</v>
      </c>
      <c r="I662" s="160"/>
      <c r="L662" s="156"/>
      <c r="M662" s="161"/>
      <c r="T662" s="162"/>
      <c r="AT662" s="157" t="s">
        <v>216</v>
      </c>
      <c r="AU662" s="157" t="s">
        <v>84</v>
      </c>
      <c r="AV662" s="13" t="s">
        <v>84</v>
      </c>
      <c r="AW662" s="13" t="s">
        <v>37</v>
      </c>
      <c r="AX662" s="13" t="s">
        <v>75</v>
      </c>
      <c r="AY662" s="157" t="s">
        <v>206</v>
      </c>
    </row>
    <row r="663" spans="2:51" s="13" customFormat="1" ht="12">
      <c r="B663" s="156"/>
      <c r="D663" s="150" t="s">
        <v>216</v>
      </c>
      <c r="E663" s="157" t="s">
        <v>19</v>
      </c>
      <c r="F663" s="158" t="s">
        <v>3271</v>
      </c>
      <c r="H663" s="159">
        <v>4.499</v>
      </c>
      <c r="I663" s="160"/>
      <c r="L663" s="156"/>
      <c r="M663" s="161"/>
      <c r="T663" s="162"/>
      <c r="AT663" s="157" t="s">
        <v>216</v>
      </c>
      <c r="AU663" s="157" t="s">
        <v>84</v>
      </c>
      <c r="AV663" s="13" t="s">
        <v>84</v>
      </c>
      <c r="AW663" s="13" t="s">
        <v>37</v>
      </c>
      <c r="AX663" s="13" t="s">
        <v>75</v>
      </c>
      <c r="AY663" s="157" t="s">
        <v>206</v>
      </c>
    </row>
    <row r="664" spans="2:51" s="13" customFormat="1" ht="12">
      <c r="B664" s="156"/>
      <c r="D664" s="150" t="s">
        <v>216</v>
      </c>
      <c r="E664" s="157" t="s">
        <v>19</v>
      </c>
      <c r="F664" s="158" t="s">
        <v>3272</v>
      </c>
      <c r="H664" s="159">
        <v>6.343</v>
      </c>
      <c r="I664" s="160"/>
      <c r="L664" s="156"/>
      <c r="M664" s="161"/>
      <c r="T664" s="162"/>
      <c r="AT664" s="157" t="s">
        <v>216</v>
      </c>
      <c r="AU664" s="157" t="s">
        <v>84</v>
      </c>
      <c r="AV664" s="13" t="s">
        <v>84</v>
      </c>
      <c r="AW664" s="13" t="s">
        <v>37</v>
      </c>
      <c r="AX664" s="13" t="s">
        <v>75</v>
      </c>
      <c r="AY664" s="157" t="s">
        <v>206</v>
      </c>
    </row>
    <row r="665" spans="2:51" s="13" customFormat="1" ht="22.5">
      <c r="B665" s="156"/>
      <c r="D665" s="150" t="s">
        <v>216</v>
      </c>
      <c r="E665" s="157" t="s">
        <v>19</v>
      </c>
      <c r="F665" s="158" t="s">
        <v>3273</v>
      </c>
      <c r="H665" s="159">
        <v>15.578</v>
      </c>
      <c r="I665" s="160"/>
      <c r="L665" s="156"/>
      <c r="M665" s="161"/>
      <c r="T665" s="162"/>
      <c r="AT665" s="157" t="s">
        <v>216</v>
      </c>
      <c r="AU665" s="157" t="s">
        <v>84</v>
      </c>
      <c r="AV665" s="13" t="s">
        <v>84</v>
      </c>
      <c r="AW665" s="13" t="s">
        <v>37</v>
      </c>
      <c r="AX665" s="13" t="s">
        <v>75</v>
      </c>
      <c r="AY665" s="157" t="s">
        <v>206</v>
      </c>
    </row>
    <row r="666" spans="2:51" s="13" customFormat="1" ht="12">
      <c r="B666" s="156"/>
      <c r="D666" s="150" t="s">
        <v>216</v>
      </c>
      <c r="E666" s="157" t="s">
        <v>19</v>
      </c>
      <c r="F666" s="158" t="s">
        <v>3274</v>
      </c>
      <c r="H666" s="159">
        <v>4.913</v>
      </c>
      <c r="I666" s="160"/>
      <c r="L666" s="156"/>
      <c r="M666" s="161"/>
      <c r="T666" s="162"/>
      <c r="AT666" s="157" t="s">
        <v>216</v>
      </c>
      <c r="AU666" s="157" t="s">
        <v>84</v>
      </c>
      <c r="AV666" s="13" t="s">
        <v>84</v>
      </c>
      <c r="AW666" s="13" t="s">
        <v>37</v>
      </c>
      <c r="AX666" s="13" t="s">
        <v>75</v>
      </c>
      <c r="AY666" s="157" t="s">
        <v>206</v>
      </c>
    </row>
    <row r="667" spans="2:51" s="14" customFormat="1" ht="12">
      <c r="B667" s="163"/>
      <c r="D667" s="150" t="s">
        <v>216</v>
      </c>
      <c r="E667" s="164" t="s">
        <v>19</v>
      </c>
      <c r="F667" s="165" t="s">
        <v>224</v>
      </c>
      <c r="H667" s="166">
        <v>33.634</v>
      </c>
      <c r="I667" s="167"/>
      <c r="L667" s="163"/>
      <c r="M667" s="168"/>
      <c r="T667" s="169"/>
      <c r="AT667" s="164" t="s">
        <v>216</v>
      </c>
      <c r="AU667" s="164" t="s">
        <v>84</v>
      </c>
      <c r="AV667" s="14" t="s">
        <v>153</v>
      </c>
      <c r="AW667" s="14" t="s">
        <v>37</v>
      </c>
      <c r="AX667" s="14" t="s">
        <v>82</v>
      </c>
      <c r="AY667" s="164" t="s">
        <v>206</v>
      </c>
    </row>
    <row r="668" spans="2:65" s="1" customFormat="1" ht="44.25" customHeight="1">
      <c r="B668" s="33"/>
      <c r="C668" s="132" t="s">
        <v>121</v>
      </c>
      <c r="D668" s="132" t="s">
        <v>208</v>
      </c>
      <c r="E668" s="133" t="s">
        <v>862</v>
      </c>
      <c r="F668" s="134" t="s">
        <v>863</v>
      </c>
      <c r="G668" s="135" t="s">
        <v>229</v>
      </c>
      <c r="H668" s="136">
        <v>29.5</v>
      </c>
      <c r="I668" s="137"/>
      <c r="J668" s="138">
        <f>ROUND(I668*H668,2)</f>
        <v>0</v>
      </c>
      <c r="K668" s="134" t="s">
        <v>212</v>
      </c>
      <c r="L668" s="33"/>
      <c r="M668" s="139" t="s">
        <v>19</v>
      </c>
      <c r="N668" s="140" t="s">
        <v>46</v>
      </c>
      <c r="P668" s="141">
        <f>O668*H668</f>
        <v>0</v>
      </c>
      <c r="Q668" s="141">
        <v>0.00091</v>
      </c>
      <c r="R668" s="141">
        <f>Q668*H668</f>
        <v>0.026845</v>
      </c>
      <c r="S668" s="141">
        <v>0</v>
      </c>
      <c r="T668" s="142">
        <f>S668*H668</f>
        <v>0</v>
      </c>
      <c r="AR668" s="143" t="s">
        <v>338</v>
      </c>
      <c r="AT668" s="143" t="s">
        <v>208</v>
      </c>
      <c r="AU668" s="143" t="s">
        <v>84</v>
      </c>
      <c r="AY668" s="18" t="s">
        <v>206</v>
      </c>
      <c r="BE668" s="144">
        <f>IF(N668="základní",J668,0)</f>
        <v>0</v>
      </c>
      <c r="BF668" s="144">
        <f>IF(N668="snížená",J668,0)</f>
        <v>0</v>
      </c>
      <c r="BG668" s="144">
        <f>IF(N668="zákl. přenesená",J668,0)</f>
        <v>0</v>
      </c>
      <c r="BH668" s="144">
        <f>IF(N668="sníž. přenesená",J668,0)</f>
        <v>0</v>
      </c>
      <c r="BI668" s="144">
        <f>IF(N668="nulová",J668,0)</f>
        <v>0</v>
      </c>
      <c r="BJ668" s="18" t="s">
        <v>82</v>
      </c>
      <c r="BK668" s="144">
        <f>ROUND(I668*H668,2)</f>
        <v>0</v>
      </c>
      <c r="BL668" s="18" t="s">
        <v>338</v>
      </c>
      <c r="BM668" s="143" t="s">
        <v>864</v>
      </c>
    </row>
    <row r="669" spans="2:47" s="1" customFormat="1" ht="12">
      <c r="B669" s="33"/>
      <c r="D669" s="145" t="s">
        <v>214</v>
      </c>
      <c r="F669" s="146" t="s">
        <v>865</v>
      </c>
      <c r="I669" s="147"/>
      <c r="L669" s="33"/>
      <c r="M669" s="148"/>
      <c r="T669" s="52"/>
      <c r="AT669" s="18" t="s">
        <v>214</v>
      </c>
      <c r="AU669" s="18" t="s">
        <v>84</v>
      </c>
    </row>
    <row r="670" spans="2:51" s="12" customFormat="1" ht="12">
      <c r="B670" s="149"/>
      <c r="D670" s="150" t="s">
        <v>216</v>
      </c>
      <c r="E670" s="151" t="s">
        <v>19</v>
      </c>
      <c r="F670" s="152" t="s">
        <v>719</v>
      </c>
      <c r="H670" s="151" t="s">
        <v>19</v>
      </c>
      <c r="I670" s="153"/>
      <c r="L670" s="149"/>
      <c r="M670" s="154"/>
      <c r="T670" s="155"/>
      <c r="AT670" s="151" t="s">
        <v>216</v>
      </c>
      <c r="AU670" s="151" t="s">
        <v>84</v>
      </c>
      <c r="AV670" s="12" t="s">
        <v>82</v>
      </c>
      <c r="AW670" s="12" t="s">
        <v>37</v>
      </c>
      <c r="AX670" s="12" t="s">
        <v>75</v>
      </c>
      <c r="AY670" s="151" t="s">
        <v>206</v>
      </c>
    </row>
    <row r="671" spans="2:51" s="13" customFormat="1" ht="12">
      <c r="B671" s="156"/>
      <c r="D671" s="150" t="s">
        <v>216</v>
      </c>
      <c r="E671" s="157" t="s">
        <v>19</v>
      </c>
      <c r="F671" s="158" t="s">
        <v>3275</v>
      </c>
      <c r="H671" s="159">
        <v>29.5</v>
      </c>
      <c r="I671" s="160"/>
      <c r="L671" s="156"/>
      <c r="M671" s="161"/>
      <c r="T671" s="162"/>
      <c r="AT671" s="157" t="s">
        <v>216</v>
      </c>
      <c r="AU671" s="157" t="s">
        <v>84</v>
      </c>
      <c r="AV671" s="13" t="s">
        <v>84</v>
      </c>
      <c r="AW671" s="13" t="s">
        <v>37</v>
      </c>
      <c r="AX671" s="13" t="s">
        <v>82</v>
      </c>
      <c r="AY671" s="157" t="s">
        <v>206</v>
      </c>
    </row>
    <row r="672" spans="2:65" s="1" customFormat="1" ht="49.15" customHeight="1">
      <c r="B672" s="33"/>
      <c r="C672" s="132" t="s">
        <v>1239</v>
      </c>
      <c r="D672" s="132" t="s">
        <v>208</v>
      </c>
      <c r="E672" s="133" t="s">
        <v>868</v>
      </c>
      <c r="F672" s="134" t="s">
        <v>869</v>
      </c>
      <c r="G672" s="135" t="s">
        <v>238</v>
      </c>
      <c r="H672" s="136">
        <v>300.36</v>
      </c>
      <c r="I672" s="137"/>
      <c r="J672" s="138">
        <f>ROUND(I672*H672,2)</f>
        <v>0</v>
      </c>
      <c r="K672" s="134" t="s">
        <v>212</v>
      </c>
      <c r="L672" s="33"/>
      <c r="M672" s="139" t="s">
        <v>19</v>
      </c>
      <c r="N672" s="140" t="s">
        <v>46</v>
      </c>
      <c r="P672" s="141">
        <f>O672*H672</f>
        <v>0</v>
      </c>
      <c r="Q672" s="141">
        <v>0.0122014909</v>
      </c>
      <c r="R672" s="141">
        <f>Q672*H672</f>
        <v>3.6648398067240002</v>
      </c>
      <c r="S672" s="141">
        <v>0</v>
      </c>
      <c r="T672" s="142">
        <f>S672*H672</f>
        <v>0</v>
      </c>
      <c r="AR672" s="143" t="s">
        <v>338</v>
      </c>
      <c r="AT672" s="143" t="s">
        <v>208</v>
      </c>
      <c r="AU672" s="143" t="s">
        <v>84</v>
      </c>
      <c r="AY672" s="18" t="s">
        <v>206</v>
      </c>
      <c r="BE672" s="144">
        <f>IF(N672="základní",J672,0)</f>
        <v>0</v>
      </c>
      <c r="BF672" s="144">
        <f>IF(N672="snížená",J672,0)</f>
        <v>0</v>
      </c>
      <c r="BG672" s="144">
        <f>IF(N672="zákl. přenesená",J672,0)</f>
        <v>0</v>
      </c>
      <c r="BH672" s="144">
        <f>IF(N672="sníž. přenesená",J672,0)</f>
        <v>0</v>
      </c>
      <c r="BI672" s="144">
        <f>IF(N672="nulová",J672,0)</f>
        <v>0</v>
      </c>
      <c r="BJ672" s="18" t="s">
        <v>82</v>
      </c>
      <c r="BK672" s="144">
        <f>ROUND(I672*H672,2)</f>
        <v>0</v>
      </c>
      <c r="BL672" s="18" t="s">
        <v>338</v>
      </c>
      <c r="BM672" s="143" t="s">
        <v>870</v>
      </c>
    </row>
    <row r="673" spans="2:47" s="1" customFormat="1" ht="12">
      <c r="B673" s="33"/>
      <c r="D673" s="145" t="s">
        <v>214</v>
      </c>
      <c r="F673" s="146" t="s">
        <v>871</v>
      </c>
      <c r="I673" s="147"/>
      <c r="L673" s="33"/>
      <c r="M673" s="148"/>
      <c r="T673" s="52"/>
      <c r="AT673" s="18" t="s">
        <v>214</v>
      </c>
      <c r="AU673" s="18" t="s">
        <v>84</v>
      </c>
    </row>
    <row r="674" spans="2:51" s="12" customFormat="1" ht="12">
      <c r="B674" s="149"/>
      <c r="D674" s="150" t="s">
        <v>216</v>
      </c>
      <c r="E674" s="151" t="s">
        <v>19</v>
      </c>
      <c r="F674" s="152" t="s">
        <v>719</v>
      </c>
      <c r="H674" s="151" t="s">
        <v>19</v>
      </c>
      <c r="I674" s="153"/>
      <c r="L674" s="149"/>
      <c r="M674" s="154"/>
      <c r="T674" s="155"/>
      <c r="AT674" s="151" t="s">
        <v>216</v>
      </c>
      <c r="AU674" s="151" t="s">
        <v>84</v>
      </c>
      <c r="AV674" s="12" t="s">
        <v>82</v>
      </c>
      <c r="AW674" s="12" t="s">
        <v>37</v>
      </c>
      <c r="AX674" s="12" t="s">
        <v>75</v>
      </c>
      <c r="AY674" s="151" t="s">
        <v>206</v>
      </c>
    </row>
    <row r="675" spans="2:51" s="13" customFormat="1" ht="12">
      <c r="B675" s="156"/>
      <c r="D675" s="150" t="s">
        <v>216</v>
      </c>
      <c r="E675" s="157" t="s">
        <v>19</v>
      </c>
      <c r="F675" s="158" t="s">
        <v>3276</v>
      </c>
      <c r="H675" s="159">
        <v>14.8</v>
      </c>
      <c r="I675" s="160"/>
      <c r="L675" s="156"/>
      <c r="M675" s="161"/>
      <c r="T675" s="162"/>
      <c r="AT675" s="157" t="s">
        <v>216</v>
      </c>
      <c r="AU675" s="157" t="s">
        <v>84</v>
      </c>
      <c r="AV675" s="13" t="s">
        <v>84</v>
      </c>
      <c r="AW675" s="13" t="s">
        <v>37</v>
      </c>
      <c r="AX675" s="13" t="s">
        <v>75</v>
      </c>
      <c r="AY675" s="157" t="s">
        <v>206</v>
      </c>
    </row>
    <row r="676" spans="2:51" s="13" customFormat="1" ht="12">
      <c r="B676" s="156"/>
      <c r="D676" s="150" t="s">
        <v>216</v>
      </c>
      <c r="E676" s="157" t="s">
        <v>19</v>
      </c>
      <c r="F676" s="158" t="s">
        <v>3277</v>
      </c>
      <c r="H676" s="159">
        <v>66.36</v>
      </c>
      <c r="I676" s="160"/>
      <c r="L676" s="156"/>
      <c r="M676" s="161"/>
      <c r="T676" s="162"/>
      <c r="AT676" s="157" t="s">
        <v>216</v>
      </c>
      <c r="AU676" s="157" t="s">
        <v>84</v>
      </c>
      <c r="AV676" s="13" t="s">
        <v>84</v>
      </c>
      <c r="AW676" s="13" t="s">
        <v>37</v>
      </c>
      <c r="AX676" s="13" t="s">
        <v>75</v>
      </c>
      <c r="AY676" s="157" t="s">
        <v>206</v>
      </c>
    </row>
    <row r="677" spans="2:51" s="13" customFormat="1" ht="12">
      <c r="B677" s="156"/>
      <c r="D677" s="150" t="s">
        <v>216</v>
      </c>
      <c r="E677" s="157" t="s">
        <v>19</v>
      </c>
      <c r="F677" s="158" t="s">
        <v>3278</v>
      </c>
      <c r="H677" s="159">
        <v>77.27</v>
      </c>
      <c r="I677" s="160"/>
      <c r="L677" s="156"/>
      <c r="M677" s="161"/>
      <c r="T677" s="162"/>
      <c r="AT677" s="157" t="s">
        <v>216</v>
      </c>
      <c r="AU677" s="157" t="s">
        <v>84</v>
      </c>
      <c r="AV677" s="13" t="s">
        <v>84</v>
      </c>
      <c r="AW677" s="13" t="s">
        <v>37</v>
      </c>
      <c r="AX677" s="13" t="s">
        <v>75</v>
      </c>
      <c r="AY677" s="157" t="s">
        <v>206</v>
      </c>
    </row>
    <row r="678" spans="2:51" s="13" customFormat="1" ht="12">
      <c r="B678" s="156"/>
      <c r="D678" s="150" t="s">
        <v>216</v>
      </c>
      <c r="E678" s="157" t="s">
        <v>19</v>
      </c>
      <c r="F678" s="158" t="s">
        <v>3279</v>
      </c>
      <c r="H678" s="159">
        <v>35.81</v>
      </c>
      <c r="I678" s="160"/>
      <c r="L678" s="156"/>
      <c r="M678" s="161"/>
      <c r="T678" s="162"/>
      <c r="AT678" s="157" t="s">
        <v>216</v>
      </c>
      <c r="AU678" s="157" t="s">
        <v>84</v>
      </c>
      <c r="AV678" s="13" t="s">
        <v>84</v>
      </c>
      <c r="AW678" s="13" t="s">
        <v>37</v>
      </c>
      <c r="AX678" s="13" t="s">
        <v>75</v>
      </c>
      <c r="AY678" s="157" t="s">
        <v>206</v>
      </c>
    </row>
    <row r="679" spans="2:51" s="13" customFormat="1" ht="12">
      <c r="B679" s="156"/>
      <c r="D679" s="150" t="s">
        <v>216</v>
      </c>
      <c r="E679" s="157" t="s">
        <v>19</v>
      </c>
      <c r="F679" s="158" t="s">
        <v>3280</v>
      </c>
      <c r="H679" s="159">
        <v>41.78</v>
      </c>
      <c r="I679" s="160"/>
      <c r="L679" s="156"/>
      <c r="M679" s="161"/>
      <c r="T679" s="162"/>
      <c r="AT679" s="157" t="s">
        <v>216</v>
      </c>
      <c r="AU679" s="157" t="s">
        <v>84</v>
      </c>
      <c r="AV679" s="13" t="s">
        <v>84</v>
      </c>
      <c r="AW679" s="13" t="s">
        <v>37</v>
      </c>
      <c r="AX679" s="13" t="s">
        <v>75</v>
      </c>
      <c r="AY679" s="157" t="s">
        <v>206</v>
      </c>
    </row>
    <row r="680" spans="2:51" s="13" customFormat="1" ht="12">
      <c r="B680" s="156"/>
      <c r="D680" s="150" t="s">
        <v>216</v>
      </c>
      <c r="E680" s="157" t="s">
        <v>19</v>
      </c>
      <c r="F680" s="158" t="s">
        <v>3281</v>
      </c>
      <c r="H680" s="159">
        <v>64.34</v>
      </c>
      <c r="I680" s="160"/>
      <c r="L680" s="156"/>
      <c r="M680" s="161"/>
      <c r="T680" s="162"/>
      <c r="AT680" s="157" t="s">
        <v>216</v>
      </c>
      <c r="AU680" s="157" t="s">
        <v>84</v>
      </c>
      <c r="AV680" s="13" t="s">
        <v>84</v>
      </c>
      <c r="AW680" s="13" t="s">
        <v>37</v>
      </c>
      <c r="AX680" s="13" t="s">
        <v>75</v>
      </c>
      <c r="AY680" s="157" t="s">
        <v>206</v>
      </c>
    </row>
    <row r="681" spans="2:51" s="14" customFormat="1" ht="12">
      <c r="B681" s="163"/>
      <c r="D681" s="150" t="s">
        <v>216</v>
      </c>
      <c r="E681" s="164" t="s">
        <v>641</v>
      </c>
      <c r="F681" s="165" t="s">
        <v>224</v>
      </c>
      <c r="H681" s="166">
        <v>300.36</v>
      </c>
      <c r="I681" s="167"/>
      <c r="L681" s="163"/>
      <c r="M681" s="168"/>
      <c r="T681" s="169"/>
      <c r="AT681" s="164" t="s">
        <v>216</v>
      </c>
      <c r="AU681" s="164" t="s">
        <v>84</v>
      </c>
      <c r="AV681" s="14" t="s">
        <v>153</v>
      </c>
      <c r="AW681" s="14" t="s">
        <v>37</v>
      </c>
      <c r="AX681" s="14" t="s">
        <v>82</v>
      </c>
      <c r="AY681" s="164" t="s">
        <v>206</v>
      </c>
    </row>
    <row r="682" spans="2:65" s="1" customFormat="1" ht="62.65" customHeight="1">
      <c r="B682" s="33"/>
      <c r="C682" s="132" t="s">
        <v>1245</v>
      </c>
      <c r="D682" s="132" t="s">
        <v>208</v>
      </c>
      <c r="E682" s="133" t="s">
        <v>3282</v>
      </c>
      <c r="F682" s="134" t="s">
        <v>3283</v>
      </c>
      <c r="G682" s="135" t="s">
        <v>238</v>
      </c>
      <c r="H682" s="136">
        <v>52.52</v>
      </c>
      <c r="I682" s="137"/>
      <c r="J682" s="138">
        <f>ROUND(I682*H682,2)</f>
        <v>0</v>
      </c>
      <c r="K682" s="134" t="s">
        <v>212</v>
      </c>
      <c r="L682" s="33"/>
      <c r="M682" s="139" t="s">
        <v>19</v>
      </c>
      <c r="N682" s="140" t="s">
        <v>46</v>
      </c>
      <c r="P682" s="141">
        <f>O682*H682</f>
        <v>0</v>
      </c>
      <c r="Q682" s="141">
        <v>0.0144865</v>
      </c>
      <c r="R682" s="141">
        <f>Q682*H682</f>
        <v>0.76083098</v>
      </c>
      <c r="S682" s="141">
        <v>0</v>
      </c>
      <c r="T682" s="142">
        <f>S682*H682</f>
        <v>0</v>
      </c>
      <c r="AR682" s="143" t="s">
        <v>338</v>
      </c>
      <c r="AT682" s="143" t="s">
        <v>208</v>
      </c>
      <c r="AU682" s="143" t="s">
        <v>84</v>
      </c>
      <c r="AY682" s="18" t="s">
        <v>206</v>
      </c>
      <c r="BE682" s="144">
        <f>IF(N682="základní",J682,0)</f>
        <v>0</v>
      </c>
      <c r="BF682" s="144">
        <f>IF(N682="snížená",J682,0)</f>
        <v>0</v>
      </c>
      <c r="BG682" s="144">
        <f>IF(N682="zákl. přenesená",J682,0)</f>
        <v>0</v>
      </c>
      <c r="BH682" s="144">
        <f>IF(N682="sníž. přenesená",J682,0)</f>
        <v>0</v>
      </c>
      <c r="BI682" s="144">
        <f>IF(N682="nulová",J682,0)</f>
        <v>0</v>
      </c>
      <c r="BJ682" s="18" t="s">
        <v>82</v>
      </c>
      <c r="BK682" s="144">
        <f>ROUND(I682*H682,2)</f>
        <v>0</v>
      </c>
      <c r="BL682" s="18" t="s">
        <v>338</v>
      </c>
      <c r="BM682" s="143" t="s">
        <v>3284</v>
      </c>
    </row>
    <row r="683" spans="2:47" s="1" customFormat="1" ht="12">
      <c r="B683" s="33"/>
      <c r="D683" s="145" t="s">
        <v>214</v>
      </c>
      <c r="F683" s="146" t="s">
        <v>3285</v>
      </c>
      <c r="I683" s="147"/>
      <c r="L683" s="33"/>
      <c r="M683" s="148"/>
      <c r="T683" s="52"/>
      <c r="AT683" s="18" t="s">
        <v>214</v>
      </c>
      <c r="AU683" s="18" t="s">
        <v>84</v>
      </c>
    </row>
    <row r="684" spans="2:51" s="12" customFormat="1" ht="12">
      <c r="B684" s="149"/>
      <c r="D684" s="150" t="s">
        <v>216</v>
      </c>
      <c r="E684" s="151" t="s">
        <v>19</v>
      </c>
      <c r="F684" s="152" t="s">
        <v>719</v>
      </c>
      <c r="H684" s="151" t="s">
        <v>19</v>
      </c>
      <c r="I684" s="153"/>
      <c r="L684" s="149"/>
      <c r="M684" s="154"/>
      <c r="T684" s="155"/>
      <c r="AT684" s="151" t="s">
        <v>216</v>
      </c>
      <c r="AU684" s="151" t="s">
        <v>84</v>
      </c>
      <c r="AV684" s="12" t="s">
        <v>82</v>
      </c>
      <c r="AW684" s="12" t="s">
        <v>37</v>
      </c>
      <c r="AX684" s="12" t="s">
        <v>75</v>
      </c>
      <c r="AY684" s="151" t="s">
        <v>206</v>
      </c>
    </row>
    <row r="685" spans="2:51" s="13" customFormat="1" ht="12">
      <c r="B685" s="156"/>
      <c r="D685" s="150" t="s">
        <v>216</v>
      </c>
      <c r="E685" s="157" t="s">
        <v>19</v>
      </c>
      <c r="F685" s="158" t="s">
        <v>3286</v>
      </c>
      <c r="H685" s="159">
        <v>29.16</v>
      </c>
      <c r="I685" s="160"/>
      <c r="L685" s="156"/>
      <c r="M685" s="161"/>
      <c r="T685" s="162"/>
      <c r="AT685" s="157" t="s">
        <v>216</v>
      </c>
      <c r="AU685" s="157" t="s">
        <v>84</v>
      </c>
      <c r="AV685" s="13" t="s">
        <v>84</v>
      </c>
      <c r="AW685" s="13" t="s">
        <v>37</v>
      </c>
      <c r="AX685" s="13" t="s">
        <v>75</v>
      </c>
      <c r="AY685" s="157" t="s">
        <v>206</v>
      </c>
    </row>
    <row r="686" spans="2:51" s="13" customFormat="1" ht="12">
      <c r="B686" s="156"/>
      <c r="D686" s="150" t="s">
        <v>216</v>
      </c>
      <c r="E686" s="157" t="s">
        <v>19</v>
      </c>
      <c r="F686" s="158" t="s">
        <v>3287</v>
      </c>
      <c r="H686" s="159">
        <v>7.86</v>
      </c>
      <c r="I686" s="160"/>
      <c r="L686" s="156"/>
      <c r="M686" s="161"/>
      <c r="T686" s="162"/>
      <c r="AT686" s="157" t="s">
        <v>216</v>
      </c>
      <c r="AU686" s="157" t="s">
        <v>84</v>
      </c>
      <c r="AV686" s="13" t="s">
        <v>84</v>
      </c>
      <c r="AW686" s="13" t="s">
        <v>37</v>
      </c>
      <c r="AX686" s="13" t="s">
        <v>75</v>
      </c>
      <c r="AY686" s="157" t="s">
        <v>206</v>
      </c>
    </row>
    <row r="687" spans="2:51" s="13" customFormat="1" ht="12">
      <c r="B687" s="156"/>
      <c r="D687" s="150" t="s">
        <v>216</v>
      </c>
      <c r="E687" s="157" t="s">
        <v>19</v>
      </c>
      <c r="F687" s="158" t="s">
        <v>3288</v>
      </c>
      <c r="H687" s="159">
        <v>10.38</v>
      </c>
      <c r="I687" s="160"/>
      <c r="L687" s="156"/>
      <c r="M687" s="161"/>
      <c r="T687" s="162"/>
      <c r="AT687" s="157" t="s">
        <v>216</v>
      </c>
      <c r="AU687" s="157" t="s">
        <v>84</v>
      </c>
      <c r="AV687" s="13" t="s">
        <v>84</v>
      </c>
      <c r="AW687" s="13" t="s">
        <v>37</v>
      </c>
      <c r="AX687" s="13" t="s">
        <v>75</v>
      </c>
      <c r="AY687" s="157" t="s">
        <v>206</v>
      </c>
    </row>
    <row r="688" spans="2:51" s="13" customFormat="1" ht="12">
      <c r="B688" s="156"/>
      <c r="D688" s="150" t="s">
        <v>216</v>
      </c>
      <c r="E688" s="157" t="s">
        <v>19</v>
      </c>
      <c r="F688" s="158" t="s">
        <v>3289</v>
      </c>
      <c r="H688" s="159">
        <v>5.12</v>
      </c>
      <c r="I688" s="160"/>
      <c r="L688" s="156"/>
      <c r="M688" s="161"/>
      <c r="T688" s="162"/>
      <c r="AT688" s="157" t="s">
        <v>216</v>
      </c>
      <c r="AU688" s="157" t="s">
        <v>84</v>
      </c>
      <c r="AV688" s="13" t="s">
        <v>84</v>
      </c>
      <c r="AW688" s="13" t="s">
        <v>37</v>
      </c>
      <c r="AX688" s="13" t="s">
        <v>75</v>
      </c>
      <c r="AY688" s="157" t="s">
        <v>206</v>
      </c>
    </row>
    <row r="689" spans="2:51" s="14" customFormat="1" ht="12">
      <c r="B689" s="163"/>
      <c r="D689" s="150" t="s">
        <v>216</v>
      </c>
      <c r="E689" s="164" t="s">
        <v>879</v>
      </c>
      <c r="F689" s="165" t="s">
        <v>224</v>
      </c>
      <c r="H689" s="166">
        <v>52.52</v>
      </c>
      <c r="I689" s="167"/>
      <c r="L689" s="163"/>
      <c r="M689" s="168"/>
      <c r="T689" s="169"/>
      <c r="AT689" s="164" t="s">
        <v>216</v>
      </c>
      <c r="AU689" s="164" t="s">
        <v>84</v>
      </c>
      <c r="AV689" s="14" t="s">
        <v>153</v>
      </c>
      <c r="AW689" s="14" t="s">
        <v>37</v>
      </c>
      <c r="AX689" s="14" t="s">
        <v>82</v>
      </c>
      <c r="AY689" s="164" t="s">
        <v>206</v>
      </c>
    </row>
    <row r="690" spans="2:65" s="1" customFormat="1" ht="37.9" customHeight="1">
      <c r="B690" s="33"/>
      <c r="C690" s="132" t="s">
        <v>1253</v>
      </c>
      <c r="D690" s="132" t="s">
        <v>208</v>
      </c>
      <c r="E690" s="133" t="s">
        <v>3290</v>
      </c>
      <c r="F690" s="134" t="s">
        <v>3291</v>
      </c>
      <c r="G690" s="135" t="s">
        <v>238</v>
      </c>
      <c r="H690" s="136">
        <v>352.88</v>
      </c>
      <c r="I690" s="137"/>
      <c r="J690" s="138">
        <f>ROUND(I690*H690,2)</f>
        <v>0</v>
      </c>
      <c r="K690" s="134" t="s">
        <v>212</v>
      </c>
      <c r="L690" s="33"/>
      <c r="M690" s="139" t="s">
        <v>19</v>
      </c>
      <c r="N690" s="140" t="s">
        <v>46</v>
      </c>
      <c r="P690" s="141">
        <f>O690*H690</f>
        <v>0</v>
      </c>
      <c r="Q690" s="141">
        <v>0.0001</v>
      </c>
      <c r="R690" s="141">
        <f>Q690*H690</f>
        <v>0.035288</v>
      </c>
      <c r="S690" s="141">
        <v>0</v>
      </c>
      <c r="T690" s="142">
        <f>S690*H690</f>
        <v>0</v>
      </c>
      <c r="AR690" s="143" t="s">
        <v>338</v>
      </c>
      <c r="AT690" s="143" t="s">
        <v>208</v>
      </c>
      <c r="AU690" s="143" t="s">
        <v>84</v>
      </c>
      <c r="AY690" s="18" t="s">
        <v>206</v>
      </c>
      <c r="BE690" s="144">
        <f>IF(N690="základní",J690,0)</f>
        <v>0</v>
      </c>
      <c r="BF690" s="144">
        <f>IF(N690="snížená",J690,0)</f>
        <v>0</v>
      </c>
      <c r="BG690" s="144">
        <f>IF(N690="zákl. přenesená",J690,0)</f>
        <v>0</v>
      </c>
      <c r="BH690" s="144">
        <f>IF(N690="sníž. přenesená",J690,0)</f>
        <v>0</v>
      </c>
      <c r="BI690" s="144">
        <f>IF(N690="nulová",J690,0)</f>
        <v>0</v>
      </c>
      <c r="BJ690" s="18" t="s">
        <v>82</v>
      </c>
      <c r="BK690" s="144">
        <f>ROUND(I690*H690,2)</f>
        <v>0</v>
      </c>
      <c r="BL690" s="18" t="s">
        <v>338</v>
      </c>
      <c r="BM690" s="143" t="s">
        <v>3292</v>
      </c>
    </row>
    <row r="691" spans="2:47" s="1" customFormat="1" ht="12">
      <c r="B691" s="33"/>
      <c r="D691" s="145" t="s">
        <v>214</v>
      </c>
      <c r="F691" s="146" t="s">
        <v>3293</v>
      </c>
      <c r="I691" s="147"/>
      <c r="L691" s="33"/>
      <c r="M691" s="148"/>
      <c r="T691" s="52"/>
      <c r="AT691" s="18" t="s">
        <v>214</v>
      </c>
      <c r="AU691" s="18" t="s">
        <v>84</v>
      </c>
    </row>
    <row r="692" spans="2:51" s="13" customFormat="1" ht="12">
      <c r="B692" s="156"/>
      <c r="D692" s="150" t="s">
        <v>216</v>
      </c>
      <c r="E692" s="157" t="s">
        <v>19</v>
      </c>
      <c r="F692" s="158" t="s">
        <v>3294</v>
      </c>
      <c r="H692" s="159">
        <v>352.88</v>
      </c>
      <c r="I692" s="160"/>
      <c r="L692" s="156"/>
      <c r="M692" s="161"/>
      <c r="T692" s="162"/>
      <c r="AT692" s="157" t="s">
        <v>216</v>
      </c>
      <c r="AU692" s="157" t="s">
        <v>84</v>
      </c>
      <c r="AV692" s="13" t="s">
        <v>84</v>
      </c>
      <c r="AW692" s="13" t="s">
        <v>37</v>
      </c>
      <c r="AX692" s="13" t="s">
        <v>82</v>
      </c>
      <c r="AY692" s="157" t="s">
        <v>206</v>
      </c>
    </row>
    <row r="693" spans="2:65" s="1" customFormat="1" ht="24.2" customHeight="1">
      <c r="B693" s="33"/>
      <c r="C693" s="132" t="s">
        <v>1258</v>
      </c>
      <c r="D693" s="132" t="s">
        <v>208</v>
      </c>
      <c r="E693" s="133" t="s">
        <v>3295</v>
      </c>
      <c r="F693" s="134" t="s">
        <v>3296</v>
      </c>
      <c r="G693" s="135" t="s">
        <v>238</v>
      </c>
      <c r="H693" s="136">
        <v>52.52</v>
      </c>
      <c r="I693" s="137"/>
      <c r="J693" s="138">
        <f>ROUND(I693*H693,2)</f>
        <v>0</v>
      </c>
      <c r="K693" s="134" t="s">
        <v>212</v>
      </c>
      <c r="L693" s="33"/>
      <c r="M693" s="139" t="s">
        <v>19</v>
      </c>
      <c r="N693" s="140" t="s">
        <v>46</v>
      </c>
      <c r="P693" s="141">
        <f>O693*H693</f>
        <v>0</v>
      </c>
      <c r="Q693" s="141">
        <v>9.9E-05</v>
      </c>
      <c r="R693" s="141">
        <f>Q693*H693</f>
        <v>0.00519948</v>
      </c>
      <c r="S693" s="141">
        <v>0</v>
      </c>
      <c r="T693" s="142">
        <f>S693*H693</f>
        <v>0</v>
      </c>
      <c r="AR693" s="143" t="s">
        <v>338</v>
      </c>
      <c r="AT693" s="143" t="s">
        <v>208</v>
      </c>
      <c r="AU693" s="143" t="s">
        <v>84</v>
      </c>
      <c r="AY693" s="18" t="s">
        <v>206</v>
      </c>
      <c r="BE693" s="144">
        <f>IF(N693="základní",J693,0)</f>
        <v>0</v>
      </c>
      <c r="BF693" s="144">
        <f>IF(N693="snížená",J693,0)</f>
        <v>0</v>
      </c>
      <c r="BG693" s="144">
        <f>IF(N693="zákl. přenesená",J693,0)</f>
        <v>0</v>
      </c>
      <c r="BH693" s="144">
        <f>IF(N693="sníž. přenesená",J693,0)</f>
        <v>0</v>
      </c>
      <c r="BI693" s="144">
        <f>IF(N693="nulová",J693,0)</f>
        <v>0</v>
      </c>
      <c r="BJ693" s="18" t="s">
        <v>82</v>
      </c>
      <c r="BK693" s="144">
        <f>ROUND(I693*H693,2)</f>
        <v>0</v>
      </c>
      <c r="BL693" s="18" t="s">
        <v>338</v>
      </c>
      <c r="BM693" s="143" t="s">
        <v>3297</v>
      </c>
    </row>
    <row r="694" spans="2:47" s="1" customFormat="1" ht="12">
      <c r="B694" s="33"/>
      <c r="D694" s="145" t="s">
        <v>214</v>
      </c>
      <c r="F694" s="146" t="s">
        <v>3298</v>
      </c>
      <c r="I694" s="147"/>
      <c r="L694" s="33"/>
      <c r="M694" s="148"/>
      <c r="T694" s="52"/>
      <c r="AT694" s="18" t="s">
        <v>214</v>
      </c>
      <c r="AU694" s="18" t="s">
        <v>84</v>
      </c>
    </row>
    <row r="695" spans="2:51" s="13" customFormat="1" ht="12">
      <c r="B695" s="156"/>
      <c r="D695" s="150" t="s">
        <v>216</v>
      </c>
      <c r="E695" s="157" t="s">
        <v>19</v>
      </c>
      <c r="F695" s="158" t="s">
        <v>879</v>
      </c>
      <c r="H695" s="159">
        <v>52.52</v>
      </c>
      <c r="I695" s="160"/>
      <c r="L695" s="156"/>
      <c r="M695" s="161"/>
      <c r="T695" s="162"/>
      <c r="AT695" s="157" t="s">
        <v>216</v>
      </c>
      <c r="AU695" s="157" t="s">
        <v>84</v>
      </c>
      <c r="AV695" s="13" t="s">
        <v>84</v>
      </c>
      <c r="AW695" s="13" t="s">
        <v>37</v>
      </c>
      <c r="AX695" s="13" t="s">
        <v>82</v>
      </c>
      <c r="AY695" s="157" t="s">
        <v>206</v>
      </c>
    </row>
    <row r="696" spans="2:65" s="1" customFormat="1" ht="37.9" customHeight="1">
      <c r="B696" s="33"/>
      <c r="C696" s="132" t="s">
        <v>1263</v>
      </c>
      <c r="D696" s="132" t="s">
        <v>208</v>
      </c>
      <c r="E696" s="133" t="s">
        <v>3299</v>
      </c>
      <c r="F696" s="134" t="s">
        <v>3300</v>
      </c>
      <c r="G696" s="135" t="s">
        <v>298</v>
      </c>
      <c r="H696" s="136">
        <v>10</v>
      </c>
      <c r="I696" s="137"/>
      <c r="J696" s="138">
        <f>ROUND(I696*H696,2)</f>
        <v>0</v>
      </c>
      <c r="K696" s="134" t="s">
        <v>212</v>
      </c>
      <c r="L696" s="33"/>
      <c r="M696" s="139" t="s">
        <v>19</v>
      </c>
      <c r="N696" s="140" t="s">
        <v>46</v>
      </c>
      <c r="P696" s="141">
        <f>O696*H696</f>
        <v>0</v>
      </c>
      <c r="Q696" s="141">
        <v>2.6E-05</v>
      </c>
      <c r="R696" s="141">
        <f>Q696*H696</f>
        <v>0.00026</v>
      </c>
      <c r="S696" s="141">
        <v>0</v>
      </c>
      <c r="T696" s="142">
        <f>S696*H696</f>
        <v>0</v>
      </c>
      <c r="AR696" s="143" t="s">
        <v>338</v>
      </c>
      <c r="AT696" s="143" t="s">
        <v>208</v>
      </c>
      <c r="AU696" s="143" t="s">
        <v>84</v>
      </c>
      <c r="AY696" s="18" t="s">
        <v>206</v>
      </c>
      <c r="BE696" s="144">
        <f>IF(N696="základní",J696,0)</f>
        <v>0</v>
      </c>
      <c r="BF696" s="144">
        <f>IF(N696="snížená",J696,0)</f>
        <v>0</v>
      </c>
      <c r="BG696" s="144">
        <f>IF(N696="zákl. přenesená",J696,0)</f>
        <v>0</v>
      </c>
      <c r="BH696" s="144">
        <f>IF(N696="sníž. přenesená",J696,0)</f>
        <v>0</v>
      </c>
      <c r="BI696" s="144">
        <f>IF(N696="nulová",J696,0)</f>
        <v>0</v>
      </c>
      <c r="BJ696" s="18" t="s">
        <v>82</v>
      </c>
      <c r="BK696" s="144">
        <f>ROUND(I696*H696,2)</f>
        <v>0</v>
      </c>
      <c r="BL696" s="18" t="s">
        <v>338</v>
      </c>
      <c r="BM696" s="143" t="s">
        <v>3301</v>
      </c>
    </row>
    <row r="697" spans="2:47" s="1" customFormat="1" ht="12">
      <c r="B697" s="33"/>
      <c r="D697" s="145" t="s">
        <v>214</v>
      </c>
      <c r="F697" s="146" t="s">
        <v>3302</v>
      </c>
      <c r="I697" s="147"/>
      <c r="L697" s="33"/>
      <c r="M697" s="148"/>
      <c r="T697" s="52"/>
      <c r="AT697" s="18" t="s">
        <v>214</v>
      </c>
      <c r="AU697" s="18" t="s">
        <v>84</v>
      </c>
    </row>
    <row r="698" spans="2:51" s="13" customFormat="1" ht="12">
      <c r="B698" s="156"/>
      <c r="D698" s="150" t="s">
        <v>216</v>
      </c>
      <c r="E698" s="157" t="s">
        <v>19</v>
      </c>
      <c r="F698" s="158" t="s">
        <v>3303</v>
      </c>
      <c r="H698" s="159">
        <v>10</v>
      </c>
      <c r="I698" s="160"/>
      <c r="L698" s="156"/>
      <c r="M698" s="161"/>
      <c r="T698" s="162"/>
      <c r="AT698" s="157" t="s">
        <v>216</v>
      </c>
      <c r="AU698" s="157" t="s">
        <v>84</v>
      </c>
      <c r="AV698" s="13" t="s">
        <v>84</v>
      </c>
      <c r="AW698" s="13" t="s">
        <v>37</v>
      </c>
      <c r="AX698" s="13" t="s">
        <v>82</v>
      </c>
      <c r="AY698" s="157" t="s">
        <v>206</v>
      </c>
    </row>
    <row r="699" spans="2:65" s="1" customFormat="1" ht="24.2" customHeight="1">
      <c r="B699" s="33"/>
      <c r="C699" s="175" t="s">
        <v>1270</v>
      </c>
      <c r="D699" s="175" t="s">
        <v>820</v>
      </c>
      <c r="E699" s="176" t="s">
        <v>3304</v>
      </c>
      <c r="F699" s="177" t="s">
        <v>3305</v>
      </c>
      <c r="G699" s="178" t="s">
        <v>298</v>
      </c>
      <c r="H699" s="179">
        <v>10</v>
      </c>
      <c r="I699" s="180"/>
      <c r="J699" s="181">
        <f>ROUND(I699*H699,2)</f>
        <v>0</v>
      </c>
      <c r="K699" s="177" t="s">
        <v>212</v>
      </c>
      <c r="L699" s="182"/>
      <c r="M699" s="183" t="s">
        <v>19</v>
      </c>
      <c r="N699" s="184" t="s">
        <v>46</v>
      </c>
      <c r="P699" s="141">
        <f>O699*H699</f>
        <v>0</v>
      </c>
      <c r="Q699" s="141">
        <v>0.0009</v>
      </c>
      <c r="R699" s="141">
        <f>Q699*H699</f>
        <v>0.009</v>
      </c>
      <c r="S699" s="141">
        <v>0</v>
      </c>
      <c r="T699" s="142">
        <f>S699*H699</f>
        <v>0</v>
      </c>
      <c r="AR699" s="143" t="s">
        <v>437</v>
      </c>
      <c r="AT699" s="143" t="s">
        <v>820</v>
      </c>
      <c r="AU699" s="143" t="s">
        <v>84</v>
      </c>
      <c r="AY699" s="18" t="s">
        <v>206</v>
      </c>
      <c r="BE699" s="144">
        <f>IF(N699="základní",J699,0)</f>
        <v>0</v>
      </c>
      <c r="BF699" s="144">
        <f>IF(N699="snížená",J699,0)</f>
        <v>0</v>
      </c>
      <c r="BG699" s="144">
        <f>IF(N699="zákl. přenesená",J699,0)</f>
        <v>0</v>
      </c>
      <c r="BH699" s="144">
        <f>IF(N699="sníž. přenesená",J699,0)</f>
        <v>0</v>
      </c>
      <c r="BI699" s="144">
        <f>IF(N699="nulová",J699,0)</f>
        <v>0</v>
      </c>
      <c r="BJ699" s="18" t="s">
        <v>82</v>
      </c>
      <c r="BK699" s="144">
        <f>ROUND(I699*H699,2)</f>
        <v>0</v>
      </c>
      <c r="BL699" s="18" t="s">
        <v>338</v>
      </c>
      <c r="BM699" s="143" t="s">
        <v>3306</v>
      </c>
    </row>
    <row r="700" spans="2:51" s="13" customFormat="1" ht="12">
      <c r="B700" s="156"/>
      <c r="D700" s="150" t="s">
        <v>216</v>
      </c>
      <c r="E700" s="157" t="s">
        <v>19</v>
      </c>
      <c r="F700" s="158" t="s">
        <v>3303</v>
      </c>
      <c r="H700" s="159">
        <v>10</v>
      </c>
      <c r="I700" s="160"/>
      <c r="L700" s="156"/>
      <c r="M700" s="161"/>
      <c r="T700" s="162"/>
      <c r="AT700" s="157" t="s">
        <v>216</v>
      </c>
      <c r="AU700" s="157" t="s">
        <v>84</v>
      </c>
      <c r="AV700" s="13" t="s">
        <v>84</v>
      </c>
      <c r="AW700" s="13" t="s">
        <v>37</v>
      </c>
      <c r="AX700" s="13" t="s">
        <v>82</v>
      </c>
      <c r="AY700" s="157" t="s">
        <v>206</v>
      </c>
    </row>
    <row r="701" spans="2:65" s="1" customFormat="1" ht="37.9" customHeight="1">
      <c r="B701" s="33"/>
      <c r="C701" s="132" t="s">
        <v>1276</v>
      </c>
      <c r="D701" s="132" t="s">
        <v>208</v>
      </c>
      <c r="E701" s="133" t="s">
        <v>3307</v>
      </c>
      <c r="F701" s="134" t="s">
        <v>3308</v>
      </c>
      <c r="G701" s="135" t="s">
        <v>298</v>
      </c>
      <c r="H701" s="136">
        <v>10</v>
      </c>
      <c r="I701" s="137"/>
      <c r="J701" s="138">
        <f>ROUND(I701*H701,2)</f>
        <v>0</v>
      </c>
      <c r="K701" s="134" t="s">
        <v>212</v>
      </c>
      <c r="L701" s="33"/>
      <c r="M701" s="139" t="s">
        <v>19</v>
      </c>
      <c r="N701" s="140" t="s">
        <v>46</v>
      </c>
      <c r="P701" s="141">
        <f>O701*H701</f>
        <v>0</v>
      </c>
      <c r="Q701" s="141">
        <v>3.2E-05</v>
      </c>
      <c r="R701" s="141">
        <f>Q701*H701</f>
        <v>0.00031999999999999997</v>
      </c>
      <c r="S701" s="141">
        <v>0</v>
      </c>
      <c r="T701" s="142">
        <f>S701*H701</f>
        <v>0</v>
      </c>
      <c r="AR701" s="143" t="s">
        <v>338</v>
      </c>
      <c r="AT701" s="143" t="s">
        <v>208</v>
      </c>
      <c r="AU701" s="143" t="s">
        <v>84</v>
      </c>
      <c r="AY701" s="18" t="s">
        <v>206</v>
      </c>
      <c r="BE701" s="144">
        <f>IF(N701="základní",J701,0)</f>
        <v>0</v>
      </c>
      <c r="BF701" s="144">
        <f>IF(N701="snížená",J701,0)</f>
        <v>0</v>
      </c>
      <c r="BG701" s="144">
        <f>IF(N701="zákl. přenesená",J701,0)</f>
        <v>0</v>
      </c>
      <c r="BH701" s="144">
        <f>IF(N701="sníž. přenesená",J701,0)</f>
        <v>0</v>
      </c>
      <c r="BI701" s="144">
        <f>IF(N701="nulová",J701,0)</f>
        <v>0</v>
      </c>
      <c r="BJ701" s="18" t="s">
        <v>82</v>
      </c>
      <c r="BK701" s="144">
        <f>ROUND(I701*H701,2)</f>
        <v>0</v>
      </c>
      <c r="BL701" s="18" t="s">
        <v>338</v>
      </c>
      <c r="BM701" s="143" t="s">
        <v>3309</v>
      </c>
    </row>
    <row r="702" spans="2:47" s="1" customFormat="1" ht="12">
      <c r="B702" s="33"/>
      <c r="D702" s="145" t="s">
        <v>214</v>
      </c>
      <c r="F702" s="146" t="s">
        <v>3310</v>
      </c>
      <c r="I702" s="147"/>
      <c r="L702" s="33"/>
      <c r="M702" s="148"/>
      <c r="T702" s="52"/>
      <c r="AT702" s="18" t="s">
        <v>214</v>
      </c>
      <c r="AU702" s="18" t="s">
        <v>84</v>
      </c>
    </row>
    <row r="703" spans="2:51" s="13" customFormat="1" ht="12">
      <c r="B703" s="156"/>
      <c r="D703" s="150" t="s">
        <v>216</v>
      </c>
      <c r="E703" s="157" t="s">
        <v>19</v>
      </c>
      <c r="F703" s="158" t="s">
        <v>3311</v>
      </c>
      <c r="H703" s="159">
        <v>10</v>
      </c>
      <c r="I703" s="160"/>
      <c r="L703" s="156"/>
      <c r="M703" s="161"/>
      <c r="T703" s="162"/>
      <c r="AT703" s="157" t="s">
        <v>216</v>
      </c>
      <c r="AU703" s="157" t="s">
        <v>84</v>
      </c>
      <c r="AV703" s="13" t="s">
        <v>84</v>
      </c>
      <c r="AW703" s="13" t="s">
        <v>37</v>
      </c>
      <c r="AX703" s="13" t="s">
        <v>82</v>
      </c>
      <c r="AY703" s="157" t="s">
        <v>206</v>
      </c>
    </row>
    <row r="704" spans="2:65" s="1" customFormat="1" ht="24.2" customHeight="1">
      <c r="B704" s="33"/>
      <c r="C704" s="175" t="s">
        <v>1283</v>
      </c>
      <c r="D704" s="175" t="s">
        <v>820</v>
      </c>
      <c r="E704" s="176" t="s">
        <v>3312</v>
      </c>
      <c r="F704" s="177" t="s">
        <v>3313</v>
      </c>
      <c r="G704" s="178" t="s">
        <v>298</v>
      </c>
      <c r="H704" s="179">
        <v>10</v>
      </c>
      <c r="I704" s="180"/>
      <c r="J704" s="181">
        <f>ROUND(I704*H704,2)</f>
        <v>0</v>
      </c>
      <c r="K704" s="177" t="s">
        <v>212</v>
      </c>
      <c r="L704" s="182"/>
      <c r="M704" s="183" t="s">
        <v>19</v>
      </c>
      <c r="N704" s="184" t="s">
        <v>46</v>
      </c>
      <c r="P704" s="141">
        <f>O704*H704</f>
        <v>0</v>
      </c>
      <c r="Q704" s="141">
        <v>0.0022</v>
      </c>
      <c r="R704" s="141">
        <f>Q704*H704</f>
        <v>0.022000000000000002</v>
      </c>
      <c r="S704" s="141">
        <v>0</v>
      </c>
      <c r="T704" s="142">
        <f>S704*H704</f>
        <v>0</v>
      </c>
      <c r="AR704" s="143" t="s">
        <v>437</v>
      </c>
      <c r="AT704" s="143" t="s">
        <v>820</v>
      </c>
      <c r="AU704" s="143" t="s">
        <v>84</v>
      </c>
      <c r="AY704" s="18" t="s">
        <v>206</v>
      </c>
      <c r="BE704" s="144">
        <f>IF(N704="základní",J704,0)</f>
        <v>0</v>
      </c>
      <c r="BF704" s="144">
        <f>IF(N704="snížená",J704,0)</f>
        <v>0</v>
      </c>
      <c r="BG704" s="144">
        <f>IF(N704="zákl. přenesená",J704,0)</f>
        <v>0</v>
      </c>
      <c r="BH704" s="144">
        <f>IF(N704="sníž. přenesená",J704,0)</f>
        <v>0</v>
      </c>
      <c r="BI704" s="144">
        <f>IF(N704="nulová",J704,0)</f>
        <v>0</v>
      </c>
      <c r="BJ704" s="18" t="s">
        <v>82</v>
      </c>
      <c r="BK704" s="144">
        <f>ROUND(I704*H704,2)</f>
        <v>0</v>
      </c>
      <c r="BL704" s="18" t="s">
        <v>338</v>
      </c>
      <c r="BM704" s="143" t="s">
        <v>3314</v>
      </c>
    </row>
    <row r="705" spans="2:51" s="13" customFormat="1" ht="12">
      <c r="B705" s="156"/>
      <c r="D705" s="150" t="s">
        <v>216</v>
      </c>
      <c r="E705" s="157" t="s">
        <v>19</v>
      </c>
      <c r="F705" s="158" t="s">
        <v>3311</v>
      </c>
      <c r="H705" s="159">
        <v>10</v>
      </c>
      <c r="I705" s="160"/>
      <c r="L705" s="156"/>
      <c r="M705" s="161"/>
      <c r="T705" s="162"/>
      <c r="AT705" s="157" t="s">
        <v>216</v>
      </c>
      <c r="AU705" s="157" t="s">
        <v>84</v>
      </c>
      <c r="AV705" s="13" t="s">
        <v>84</v>
      </c>
      <c r="AW705" s="13" t="s">
        <v>37</v>
      </c>
      <c r="AX705" s="13" t="s">
        <v>82</v>
      </c>
      <c r="AY705" s="157" t="s">
        <v>206</v>
      </c>
    </row>
    <row r="706" spans="2:65" s="1" customFormat="1" ht="33" customHeight="1">
      <c r="B706" s="33"/>
      <c r="C706" s="132" t="s">
        <v>1288</v>
      </c>
      <c r="D706" s="132" t="s">
        <v>208</v>
      </c>
      <c r="E706" s="133" t="s">
        <v>3315</v>
      </c>
      <c r="F706" s="134" t="s">
        <v>3316</v>
      </c>
      <c r="G706" s="135" t="s">
        <v>298</v>
      </c>
      <c r="H706" s="136">
        <v>4</v>
      </c>
      <c r="I706" s="137"/>
      <c r="J706" s="138">
        <f>ROUND(I706*H706,2)</f>
        <v>0</v>
      </c>
      <c r="K706" s="134" t="s">
        <v>212</v>
      </c>
      <c r="L706" s="33"/>
      <c r="M706" s="139" t="s">
        <v>19</v>
      </c>
      <c r="N706" s="140" t="s">
        <v>46</v>
      </c>
      <c r="P706" s="141">
        <f>O706*H706</f>
        <v>0</v>
      </c>
      <c r="Q706" s="141">
        <v>0.00022</v>
      </c>
      <c r="R706" s="141">
        <f>Q706*H706</f>
        <v>0.00088</v>
      </c>
      <c r="S706" s="141">
        <v>0</v>
      </c>
      <c r="T706" s="142">
        <f>S706*H706</f>
        <v>0</v>
      </c>
      <c r="AR706" s="143" t="s">
        <v>338</v>
      </c>
      <c r="AT706" s="143" t="s">
        <v>208</v>
      </c>
      <c r="AU706" s="143" t="s">
        <v>84</v>
      </c>
      <c r="AY706" s="18" t="s">
        <v>206</v>
      </c>
      <c r="BE706" s="144">
        <f>IF(N706="základní",J706,0)</f>
        <v>0</v>
      </c>
      <c r="BF706" s="144">
        <f>IF(N706="snížená",J706,0)</f>
        <v>0</v>
      </c>
      <c r="BG706" s="144">
        <f>IF(N706="zákl. přenesená",J706,0)</f>
        <v>0</v>
      </c>
      <c r="BH706" s="144">
        <f>IF(N706="sníž. přenesená",J706,0)</f>
        <v>0</v>
      </c>
      <c r="BI706" s="144">
        <f>IF(N706="nulová",J706,0)</f>
        <v>0</v>
      </c>
      <c r="BJ706" s="18" t="s">
        <v>82</v>
      </c>
      <c r="BK706" s="144">
        <f>ROUND(I706*H706,2)</f>
        <v>0</v>
      </c>
      <c r="BL706" s="18" t="s">
        <v>338</v>
      </c>
      <c r="BM706" s="143" t="s">
        <v>3317</v>
      </c>
    </row>
    <row r="707" spans="2:47" s="1" customFormat="1" ht="12">
      <c r="B707" s="33"/>
      <c r="D707" s="145" t="s">
        <v>214</v>
      </c>
      <c r="F707" s="146" t="s">
        <v>3318</v>
      </c>
      <c r="I707" s="147"/>
      <c r="L707" s="33"/>
      <c r="M707" s="148"/>
      <c r="T707" s="52"/>
      <c r="AT707" s="18" t="s">
        <v>214</v>
      </c>
      <c r="AU707" s="18" t="s">
        <v>84</v>
      </c>
    </row>
    <row r="708" spans="2:65" s="1" customFormat="1" ht="37.9" customHeight="1">
      <c r="B708" s="33"/>
      <c r="C708" s="132" t="s">
        <v>1294</v>
      </c>
      <c r="D708" s="132" t="s">
        <v>208</v>
      </c>
      <c r="E708" s="133" t="s">
        <v>899</v>
      </c>
      <c r="F708" s="134" t="s">
        <v>900</v>
      </c>
      <c r="G708" s="135" t="s">
        <v>238</v>
      </c>
      <c r="H708" s="136">
        <v>23.28</v>
      </c>
      <c r="I708" s="137"/>
      <c r="J708" s="138">
        <f>ROUND(I708*H708,2)</f>
        <v>0</v>
      </c>
      <c r="K708" s="134" t="s">
        <v>212</v>
      </c>
      <c r="L708" s="33"/>
      <c r="M708" s="139" t="s">
        <v>19</v>
      </c>
      <c r="N708" s="140" t="s">
        <v>46</v>
      </c>
      <c r="P708" s="141">
        <f>O708*H708</f>
        <v>0</v>
      </c>
      <c r="Q708" s="141">
        <v>0.00117</v>
      </c>
      <c r="R708" s="141">
        <f>Q708*H708</f>
        <v>0.0272376</v>
      </c>
      <c r="S708" s="141">
        <v>0</v>
      </c>
      <c r="T708" s="142">
        <f>S708*H708</f>
        <v>0</v>
      </c>
      <c r="AR708" s="143" t="s">
        <v>338</v>
      </c>
      <c r="AT708" s="143" t="s">
        <v>208</v>
      </c>
      <c r="AU708" s="143" t="s">
        <v>84</v>
      </c>
      <c r="AY708" s="18" t="s">
        <v>206</v>
      </c>
      <c r="BE708" s="144">
        <f>IF(N708="základní",J708,0)</f>
        <v>0</v>
      </c>
      <c r="BF708" s="144">
        <f>IF(N708="snížená",J708,0)</f>
        <v>0</v>
      </c>
      <c r="BG708" s="144">
        <f>IF(N708="zákl. přenesená",J708,0)</f>
        <v>0</v>
      </c>
      <c r="BH708" s="144">
        <f>IF(N708="sníž. přenesená",J708,0)</f>
        <v>0</v>
      </c>
      <c r="BI708" s="144">
        <f>IF(N708="nulová",J708,0)</f>
        <v>0</v>
      </c>
      <c r="BJ708" s="18" t="s">
        <v>82</v>
      </c>
      <c r="BK708" s="144">
        <f>ROUND(I708*H708,2)</f>
        <v>0</v>
      </c>
      <c r="BL708" s="18" t="s">
        <v>338</v>
      </c>
      <c r="BM708" s="143" t="s">
        <v>901</v>
      </c>
    </row>
    <row r="709" spans="2:47" s="1" customFormat="1" ht="12">
      <c r="B709" s="33"/>
      <c r="D709" s="145" t="s">
        <v>214</v>
      </c>
      <c r="F709" s="146" t="s">
        <v>902</v>
      </c>
      <c r="I709" s="147"/>
      <c r="L709" s="33"/>
      <c r="M709" s="148"/>
      <c r="T709" s="52"/>
      <c r="AT709" s="18" t="s">
        <v>214</v>
      </c>
      <c r="AU709" s="18" t="s">
        <v>84</v>
      </c>
    </row>
    <row r="710" spans="2:51" s="12" customFormat="1" ht="12">
      <c r="B710" s="149"/>
      <c r="D710" s="150" t="s">
        <v>216</v>
      </c>
      <c r="E710" s="151" t="s">
        <v>19</v>
      </c>
      <c r="F710" s="152" t="s">
        <v>719</v>
      </c>
      <c r="H710" s="151" t="s">
        <v>19</v>
      </c>
      <c r="I710" s="153"/>
      <c r="L710" s="149"/>
      <c r="M710" s="154"/>
      <c r="T710" s="155"/>
      <c r="AT710" s="151" t="s">
        <v>216</v>
      </c>
      <c r="AU710" s="151" t="s">
        <v>84</v>
      </c>
      <c r="AV710" s="12" t="s">
        <v>82</v>
      </c>
      <c r="AW710" s="12" t="s">
        <v>37</v>
      </c>
      <c r="AX710" s="12" t="s">
        <v>75</v>
      </c>
      <c r="AY710" s="151" t="s">
        <v>206</v>
      </c>
    </row>
    <row r="711" spans="2:51" s="13" customFormat="1" ht="12">
      <c r="B711" s="156"/>
      <c r="D711" s="150" t="s">
        <v>216</v>
      </c>
      <c r="E711" s="157" t="s">
        <v>19</v>
      </c>
      <c r="F711" s="158" t="s">
        <v>3319</v>
      </c>
      <c r="H711" s="159">
        <v>10</v>
      </c>
      <c r="I711" s="160"/>
      <c r="L711" s="156"/>
      <c r="M711" s="161"/>
      <c r="T711" s="162"/>
      <c r="AT711" s="157" t="s">
        <v>216</v>
      </c>
      <c r="AU711" s="157" t="s">
        <v>84</v>
      </c>
      <c r="AV711" s="13" t="s">
        <v>84</v>
      </c>
      <c r="AW711" s="13" t="s">
        <v>37</v>
      </c>
      <c r="AX711" s="13" t="s">
        <v>75</v>
      </c>
      <c r="AY711" s="157" t="s">
        <v>206</v>
      </c>
    </row>
    <row r="712" spans="2:51" s="13" customFormat="1" ht="12">
      <c r="B712" s="156"/>
      <c r="D712" s="150" t="s">
        <v>216</v>
      </c>
      <c r="E712" s="157" t="s">
        <v>19</v>
      </c>
      <c r="F712" s="158" t="s">
        <v>3320</v>
      </c>
      <c r="H712" s="159">
        <v>5.48</v>
      </c>
      <c r="I712" s="160"/>
      <c r="L712" s="156"/>
      <c r="M712" s="161"/>
      <c r="T712" s="162"/>
      <c r="AT712" s="157" t="s">
        <v>216</v>
      </c>
      <c r="AU712" s="157" t="s">
        <v>84</v>
      </c>
      <c r="AV712" s="13" t="s">
        <v>84</v>
      </c>
      <c r="AW712" s="13" t="s">
        <v>37</v>
      </c>
      <c r="AX712" s="13" t="s">
        <v>75</v>
      </c>
      <c r="AY712" s="157" t="s">
        <v>206</v>
      </c>
    </row>
    <row r="713" spans="2:51" s="13" customFormat="1" ht="12">
      <c r="B713" s="156"/>
      <c r="D713" s="150" t="s">
        <v>216</v>
      </c>
      <c r="E713" s="157" t="s">
        <v>19</v>
      </c>
      <c r="F713" s="158" t="s">
        <v>3321</v>
      </c>
      <c r="H713" s="159">
        <v>5.32</v>
      </c>
      <c r="I713" s="160"/>
      <c r="L713" s="156"/>
      <c r="M713" s="161"/>
      <c r="T713" s="162"/>
      <c r="AT713" s="157" t="s">
        <v>216</v>
      </c>
      <c r="AU713" s="157" t="s">
        <v>84</v>
      </c>
      <c r="AV713" s="13" t="s">
        <v>84</v>
      </c>
      <c r="AW713" s="13" t="s">
        <v>37</v>
      </c>
      <c r="AX713" s="13" t="s">
        <v>75</v>
      </c>
      <c r="AY713" s="157" t="s">
        <v>206</v>
      </c>
    </row>
    <row r="714" spans="2:51" s="13" customFormat="1" ht="12">
      <c r="B714" s="156"/>
      <c r="D714" s="150" t="s">
        <v>216</v>
      </c>
      <c r="E714" s="157" t="s">
        <v>19</v>
      </c>
      <c r="F714" s="158" t="s">
        <v>3322</v>
      </c>
      <c r="H714" s="159">
        <v>2.48</v>
      </c>
      <c r="I714" s="160"/>
      <c r="L714" s="156"/>
      <c r="M714" s="161"/>
      <c r="T714" s="162"/>
      <c r="AT714" s="157" t="s">
        <v>216</v>
      </c>
      <c r="AU714" s="157" t="s">
        <v>84</v>
      </c>
      <c r="AV714" s="13" t="s">
        <v>84</v>
      </c>
      <c r="AW714" s="13" t="s">
        <v>37</v>
      </c>
      <c r="AX714" s="13" t="s">
        <v>75</v>
      </c>
      <c r="AY714" s="157" t="s">
        <v>206</v>
      </c>
    </row>
    <row r="715" spans="2:51" s="14" customFormat="1" ht="12">
      <c r="B715" s="163"/>
      <c r="D715" s="150" t="s">
        <v>216</v>
      </c>
      <c r="E715" s="164" t="s">
        <v>861</v>
      </c>
      <c r="F715" s="165" t="s">
        <v>224</v>
      </c>
      <c r="H715" s="166">
        <v>23.28</v>
      </c>
      <c r="I715" s="167"/>
      <c r="L715" s="163"/>
      <c r="M715" s="168"/>
      <c r="T715" s="169"/>
      <c r="AT715" s="164" t="s">
        <v>216</v>
      </c>
      <c r="AU715" s="164" t="s">
        <v>84</v>
      </c>
      <c r="AV715" s="14" t="s">
        <v>153</v>
      </c>
      <c r="AW715" s="14" t="s">
        <v>37</v>
      </c>
      <c r="AX715" s="14" t="s">
        <v>82</v>
      </c>
      <c r="AY715" s="164" t="s">
        <v>206</v>
      </c>
    </row>
    <row r="716" spans="2:65" s="1" customFormat="1" ht="24.2" customHeight="1">
      <c r="B716" s="33"/>
      <c r="C716" s="175" t="s">
        <v>1299</v>
      </c>
      <c r="D716" s="175" t="s">
        <v>820</v>
      </c>
      <c r="E716" s="176" t="s">
        <v>915</v>
      </c>
      <c r="F716" s="177" t="s">
        <v>916</v>
      </c>
      <c r="G716" s="178" t="s">
        <v>238</v>
      </c>
      <c r="H716" s="179">
        <v>24.444</v>
      </c>
      <c r="I716" s="180"/>
      <c r="J716" s="181">
        <f>ROUND(I716*H716,2)</f>
        <v>0</v>
      </c>
      <c r="K716" s="177" t="s">
        <v>212</v>
      </c>
      <c r="L716" s="182"/>
      <c r="M716" s="183" t="s">
        <v>19</v>
      </c>
      <c r="N716" s="184" t="s">
        <v>46</v>
      </c>
      <c r="P716" s="141">
        <f>O716*H716</f>
        <v>0</v>
      </c>
      <c r="Q716" s="141">
        <v>0.0035</v>
      </c>
      <c r="R716" s="141">
        <f>Q716*H716</f>
        <v>0.085554</v>
      </c>
      <c r="S716" s="141">
        <v>0</v>
      </c>
      <c r="T716" s="142">
        <f>S716*H716</f>
        <v>0</v>
      </c>
      <c r="AR716" s="143" t="s">
        <v>437</v>
      </c>
      <c r="AT716" s="143" t="s">
        <v>820</v>
      </c>
      <c r="AU716" s="143" t="s">
        <v>84</v>
      </c>
      <c r="AY716" s="18" t="s">
        <v>206</v>
      </c>
      <c r="BE716" s="144">
        <f>IF(N716="základní",J716,0)</f>
        <v>0</v>
      </c>
      <c r="BF716" s="144">
        <f>IF(N716="snížená",J716,0)</f>
        <v>0</v>
      </c>
      <c r="BG716" s="144">
        <f>IF(N716="zákl. přenesená",J716,0)</f>
        <v>0</v>
      </c>
      <c r="BH716" s="144">
        <f>IF(N716="sníž. přenesená",J716,0)</f>
        <v>0</v>
      </c>
      <c r="BI716" s="144">
        <f>IF(N716="nulová",J716,0)</f>
        <v>0</v>
      </c>
      <c r="BJ716" s="18" t="s">
        <v>82</v>
      </c>
      <c r="BK716" s="144">
        <f>ROUND(I716*H716,2)</f>
        <v>0</v>
      </c>
      <c r="BL716" s="18" t="s">
        <v>338</v>
      </c>
      <c r="BM716" s="143" t="s">
        <v>917</v>
      </c>
    </row>
    <row r="717" spans="2:51" s="13" customFormat="1" ht="12">
      <c r="B717" s="156"/>
      <c r="D717" s="150" t="s">
        <v>216</v>
      </c>
      <c r="E717" s="157" t="s">
        <v>19</v>
      </c>
      <c r="F717" s="158" t="s">
        <v>861</v>
      </c>
      <c r="H717" s="159">
        <v>23.28</v>
      </c>
      <c r="I717" s="160"/>
      <c r="L717" s="156"/>
      <c r="M717" s="161"/>
      <c r="T717" s="162"/>
      <c r="AT717" s="157" t="s">
        <v>216</v>
      </c>
      <c r="AU717" s="157" t="s">
        <v>84</v>
      </c>
      <c r="AV717" s="13" t="s">
        <v>84</v>
      </c>
      <c r="AW717" s="13" t="s">
        <v>37</v>
      </c>
      <c r="AX717" s="13" t="s">
        <v>82</v>
      </c>
      <c r="AY717" s="157" t="s">
        <v>206</v>
      </c>
    </row>
    <row r="718" spans="2:51" s="13" customFormat="1" ht="12">
      <c r="B718" s="156"/>
      <c r="D718" s="150" t="s">
        <v>216</v>
      </c>
      <c r="F718" s="158" t="s">
        <v>3323</v>
      </c>
      <c r="H718" s="159">
        <v>24.444</v>
      </c>
      <c r="I718" s="160"/>
      <c r="L718" s="156"/>
      <c r="M718" s="161"/>
      <c r="T718" s="162"/>
      <c r="AT718" s="157" t="s">
        <v>216</v>
      </c>
      <c r="AU718" s="157" t="s">
        <v>84</v>
      </c>
      <c r="AV718" s="13" t="s">
        <v>84</v>
      </c>
      <c r="AW718" s="13" t="s">
        <v>4</v>
      </c>
      <c r="AX718" s="13" t="s">
        <v>82</v>
      </c>
      <c r="AY718" s="157" t="s">
        <v>206</v>
      </c>
    </row>
    <row r="719" spans="2:65" s="1" customFormat="1" ht="33" customHeight="1">
      <c r="B719" s="33"/>
      <c r="C719" s="132" t="s">
        <v>1305</v>
      </c>
      <c r="D719" s="132" t="s">
        <v>208</v>
      </c>
      <c r="E719" s="133" t="s">
        <v>919</v>
      </c>
      <c r="F719" s="134" t="s">
        <v>920</v>
      </c>
      <c r="G719" s="135" t="s">
        <v>238</v>
      </c>
      <c r="H719" s="136">
        <v>23.28</v>
      </c>
      <c r="I719" s="137"/>
      <c r="J719" s="138">
        <f>ROUND(I719*H719,2)</f>
        <v>0</v>
      </c>
      <c r="K719" s="134" t="s">
        <v>212</v>
      </c>
      <c r="L719" s="33"/>
      <c r="M719" s="139" t="s">
        <v>19</v>
      </c>
      <c r="N719" s="140" t="s">
        <v>46</v>
      </c>
      <c r="P719" s="141">
        <f>O719*H719</f>
        <v>0</v>
      </c>
      <c r="Q719" s="141">
        <v>4.2E-05</v>
      </c>
      <c r="R719" s="141">
        <f>Q719*H719</f>
        <v>0.00097776</v>
      </c>
      <c r="S719" s="141">
        <v>0</v>
      </c>
      <c r="T719" s="142">
        <f>S719*H719</f>
        <v>0</v>
      </c>
      <c r="AR719" s="143" t="s">
        <v>338</v>
      </c>
      <c r="AT719" s="143" t="s">
        <v>208</v>
      </c>
      <c r="AU719" s="143" t="s">
        <v>84</v>
      </c>
      <c r="AY719" s="18" t="s">
        <v>206</v>
      </c>
      <c r="BE719" s="144">
        <f>IF(N719="základní",J719,0)</f>
        <v>0</v>
      </c>
      <c r="BF719" s="144">
        <f>IF(N719="snížená",J719,0)</f>
        <v>0</v>
      </c>
      <c r="BG719" s="144">
        <f>IF(N719="zákl. přenesená",J719,0)</f>
        <v>0</v>
      </c>
      <c r="BH719" s="144">
        <f>IF(N719="sníž. přenesená",J719,0)</f>
        <v>0</v>
      </c>
      <c r="BI719" s="144">
        <f>IF(N719="nulová",J719,0)</f>
        <v>0</v>
      </c>
      <c r="BJ719" s="18" t="s">
        <v>82</v>
      </c>
      <c r="BK719" s="144">
        <f>ROUND(I719*H719,2)</f>
        <v>0</v>
      </c>
      <c r="BL719" s="18" t="s">
        <v>338</v>
      </c>
      <c r="BM719" s="143" t="s">
        <v>921</v>
      </c>
    </row>
    <row r="720" spans="2:47" s="1" customFormat="1" ht="12">
      <c r="B720" s="33"/>
      <c r="D720" s="145" t="s">
        <v>214</v>
      </c>
      <c r="F720" s="146" t="s">
        <v>922</v>
      </c>
      <c r="I720" s="147"/>
      <c r="L720" s="33"/>
      <c r="M720" s="148"/>
      <c r="T720" s="52"/>
      <c r="AT720" s="18" t="s">
        <v>214</v>
      </c>
      <c r="AU720" s="18" t="s">
        <v>84</v>
      </c>
    </row>
    <row r="721" spans="2:51" s="13" customFormat="1" ht="12">
      <c r="B721" s="156"/>
      <c r="D721" s="150" t="s">
        <v>216</v>
      </c>
      <c r="E721" s="157" t="s">
        <v>19</v>
      </c>
      <c r="F721" s="158" t="s">
        <v>861</v>
      </c>
      <c r="H721" s="159">
        <v>23.28</v>
      </c>
      <c r="I721" s="160"/>
      <c r="L721" s="156"/>
      <c r="M721" s="161"/>
      <c r="T721" s="162"/>
      <c r="AT721" s="157" t="s">
        <v>216</v>
      </c>
      <c r="AU721" s="157" t="s">
        <v>84</v>
      </c>
      <c r="AV721" s="13" t="s">
        <v>84</v>
      </c>
      <c r="AW721" s="13" t="s">
        <v>37</v>
      </c>
      <c r="AX721" s="13" t="s">
        <v>82</v>
      </c>
      <c r="AY721" s="157" t="s">
        <v>206</v>
      </c>
    </row>
    <row r="722" spans="2:65" s="1" customFormat="1" ht="24.2" customHeight="1">
      <c r="B722" s="33"/>
      <c r="C722" s="132" t="s">
        <v>1310</v>
      </c>
      <c r="D722" s="132" t="s">
        <v>208</v>
      </c>
      <c r="E722" s="133" t="s">
        <v>923</v>
      </c>
      <c r="F722" s="134" t="s">
        <v>924</v>
      </c>
      <c r="G722" s="135" t="s">
        <v>238</v>
      </c>
      <c r="H722" s="136">
        <v>14.4</v>
      </c>
      <c r="I722" s="137"/>
      <c r="J722" s="138">
        <f>ROUND(I722*H722,2)</f>
        <v>0</v>
      </c>
      <c r="K722" s="134" t="s">
        <v>212</v>
      </c>
      <c r="L722" s="33"/>
      <c r="M722" s="139" t="s">
        <v>19</v>
      </c>
      <c r="N722" s="140" t="s">
        <v>46</v>
      </c>
      <c r="P722" s="141">
        <f>O722*H722</f>
        <v>0</v>
      </c>
      <c r="Q722" s="141">
        <v>0</v>
      </c>
      <c r="R722" s="141">
        <f>Q722*H722</f>
        <v>0</v>
      </c>
      <c r="S722" s="141">
        <v>0</v>
      </c>
      <c r="T722" s="142">
        <f>S722*H722</f>
        <v>0</v>
      </c>
      <c r="AR722" s="143" t="s">
        <v>338</v>
      </c>
      <c r="AT722" s="143" t="s">
        <v>208</v>
      </c>
      <c r="AU722" s="143" t="s">
        <v>84</v>
      </c>
      <c r="AY722" s="18" t="s">
        <v>206</v>
      </c>
      <c r="BE722" s="144">
        <f>IF(N722="základní",J722,0)</f>
        <v>0</v>
      </c>
      <c r="BF722" s="144">
        <f>IF(N722="snížená",J722,0)</f>
        <v>0</v>
      </c>
      <c r="BG722" s="144">
        <f>IF(N722="zákl. přenesená",J722,0)</f>
        <v>0</v>
      </c>
      <c r="BH722" s="144">
        <f>IF(N722="sníž. přenesená",J722,0)</f>
        <v>0</v>
      </c>
      <c r="BI722" s="144">
        <f>IF(N722="nulová",J722,0)</f>
        <v>0</v>
      </c>
      <c r="BJ722" s="18" t="s">
        <v>82</v>
      </c>
      <c r="BK722" s="144">
        <f>ROUND(I722*H722,2)</f>
        <v>0</v>
      </c>
      <c r="BL722" s="18" t="s">
        <v>338</v>
      </c>
      <c r="BM722" s="143" t="s">
        <v>3324</v>
      </c>
    </row>
    <row r="723" spans="2:47" s="1" customFormat="1" ht="12">
      <c r="B723" s="33"/>
      <c r="D723" s="145" t="s">
        <v>214</v>
      </c>
      <c r="F723" s="146" t="s">
        <v>926</v>
      </c>
      <c r="I723" s="147"/>
      <c r="L723" s="33"/>
      <c r="M723" s="148"/>
      <c r="T723" s="52"/>
      <c r="AT723" s="18" t="s">
        <v>214</v>
      </c>
      <c r="AU723" s="18" t="s">
        <v>84</v>
      </c>
    </row>
    <row r="724" spans="2:51" s="12" customFormat="1" ht="12">
      <c r="B724" s="149"/>
      <c r="D724" s="150" t="s">
        <v>216</v>
      </c>
      <c r="E724" s="151" t="s">
        <v>19</v>
      </c>
      <c r="F724" s="152" t="s">
        <v>719</v>
      </c>
      <c r="H724" s="151" t="s">
        <v>19</v>
      </c>
      <c r="I724" s="153"/>
      <c r="L724" s="149"/>
      <c r="M724" s="154"/>
      <c r="T724" s="155"/>
      <c r="AT724" s="151" t="s">
        <v>216</v>
      </c>
      <c r="AU724" s="151" t="s">
        <v>84</v>
      </c>
      <c r="AV724" s="12" t="s">
        <v>82</v>
      </c>
      <c r="AW724" s="12" t="s">
        <v>37</v>
      </c>
      <c r="AX724" s="12" t="s">
        <v>75</v>
      </c>
      <c r="AY724" s="151" t="s">
        <v>206</v>
      </c>
    </row>
    <row r="725" spans="2:51" s="13" customFormat="1" ht="12">
      <c r="B725" s="156"/>
      <c r="D725" s="150" t="s">
        <v>216</v>
      </c>
      <c r="E725" s="157" t="s">
        <v>19</v>
      </c>
      <c r="F725" s="158" t="s">
        <v>3325</v>
      </c>
      <c r="H725" s="159">
        <v>14.4</v>
      </c>
      <c r="I725" s="160"/>
      <c r="L725" s="156"/>
      <c r="M725" s="161"/>
      <c r="T725" s="162"/>
      <c r="AT725" s="157" t="s">
        <v>216</v>
      </c>
      <c r="AU725" s="157" t="s">
        <v>84</v>
      </c>
      <c r="AV725" s="13" t="s">
        <v>84</v>
      </c>
      <c r="AW725" s="13" t="s">
        <v>37</v>
      </c>
      <c r="AX725" s="13" t="s">
        <v>82</v>
      </c>
      <c r="AY725" s="157" t="s">
        <v>206</v>
      </c>
    </row>
    <row r="726" spans="2:65" s="1" customFormat="1" ht="66.75" customHeight="1">
      <c r="B726" s="33"/>
      <c r="C726" s="132" t="s">
        <v>1315</v>
      </c>
      <c r="D726" s="132" t="s">
        <v>208</v>
      </c>
      <c r="E726" s="133" t="s">
        <v>927</v>
      </c>
      <c r="F726" s="134" t="s">
        <v>928</v>
      </c>
      <c r="G726" s="135" t="s">
        <v>211</v>
      </c>
      <c r="H726" s="136">
        <v>6.526</v>
      </c>
      <c r="I726" s="137"/>
      <c r="J726" s="138">
        <f>ROUND(I726*H726,2)</f>
        <v>0</v>
      </c>
      <c r="K726" s="134" t="s">
        <v>212</v>
      </c>
      <c r="L726" s="33"/>
      <c r="M726" s="139" t="s">
        <v>19</v>
      </c>
      <c r="N726" s="140" t="s">
        <v>46</v>
      </c>
      <c r="P726" s="141">
        <f>O726*H726</f>
        <v>0</v>
      </c>
      <c r="Q726" s="141">
        <v>0</v>
      </c>
      <c r="R726" s="141">
        <f>Q726*H726</f>
        <v>0</v>
      </c>
      <c r="S726" s="141">
        <v>0</v>
      </c>
      <c r="T726" s="142">
        <f>S726*H726</f>
        <v>0</v>
      </c>
      <c r="AR726" s="143" t="s">
        <v>338</v>
      </c>
      <c r="AT726" s="143" t="s">
        <v>208</v>
      </c>
      <c r="AU726" s="143" t="s">
        <v>84</v>
      </c>
      <c r="AY726" s="18" t="s">
        <v>206</v>
      </c>
      <c r="BE726" s="144">
        <f>IF(N726="základní",J726,0)</f>
        <v>0</v>
      </c>
      <c r="BF726" s="144">
        <f>IF(N726="snížená",J726,0)</f>
        <v>0</v>
      </c>
      <c r="BG726" s="144">
        <f>IF(N726="zákl. přenesená",J726,0)</f>
        <v>0</v>
      </c>
      <c r="BH726" s="144">
        <f>IF(N726="sníž. přenesená",J726,0)</f>
        <v>0</v>
      </c>
      <c r="BI726" s="144">
        <f>IF(N726="nulová",J726,0)</f>
        <v>0</v>
      </c>
      <c r="BJ726" s="18" t="s">
        <v>82</v>
      </c>
      <c r="BK726" s="144">
        <f>ROUND(I726*H726,2)</f>
        <v>0</v>
      </c>
      <c r="BL726" s="18" t="s">
        <v>338</v>
      </c>
      <c r="BM726" s="143" t="s">
        <v>929</v>
      </c>
    </row>
    <row r="727" spans="2:47" s="1" customFormat="1" ht="12">
      <c r="B727" s="33"/>
      <c r="D727" s="145" t="s">
        <v>214</v>
      </c>
      <c r="F727" s="146" t="s">
        <v>930</v>
      </c>
      <c r="I727" s="147"/>
      <c r="L727" s="33"/>
      <c r="M727" s="148"/>
      <c r="T727" s="52"/>
      <c r="AT727" s="18" t="s">
        <v>214</v>
      </c>
      <c r="AU727" s="18" t="s">
        <v>84</v>
      </c>
    </row>
    <row r="728" spans="2:63" s="11" customFormat="1" ht="22.9" customHeight="1">
      <c r="B728" s="120"/>
      <c r="D728" s="121" t="s">
        <v>74</v>
      </c>
      <c r="E728" s="130" t="s">
        <v>3326</v>
      </c>
      <c r="F728" s="130" t="s">
        <v>3327</v>
      </c>
      <c r="I728" s="123"/>
      <c r="J728" s="131">
        <f>BK728</f>
        <v>0</v>
      </c>
      <c r="L728" s="120"/>
      <c r="M728" s="125"/>
      <c r="P728" s="126">
        <f>SUM(P729:P734)</f>
        <v>0</v>
      </c>
      <c r="R728" s="126">
        <f>SUM(R729:R734)</f>
        <v>0.0139750368</v>
      </c>
      <c r="T728" s="127">
        <f>SUM(T729:T734)</f>
        <v>0</v>
      </c>
      <c r="AR728" s="121" t="s">
        <v>84</v>
      </c>
      <c r="AT728" s="128" t="s">
        <v>74</v>
      </c>
      <c r="AU728" s="128" t="s">
        <v>82</v>
      </c>
      <c r="AY728" s="121" t="s">
        <v>206</v>
      </c>
      <c r="BK728" s="129">
        <f>SUM(BK729:BK734)</f>
        <v>0</v>
      </c>
    </row>
    <row r="729" spans="2:65" s="1" customFormat="1" ht="37.9" customHeight="1">
      <c r="B729" s="33"/>
      <c r="C729" s="132" t="s">
        <v>1320</v>
      </c>
      <c r="D729" s="132" t="s">
        <v>208</v>
      </c>
      <c r="E729" s="133" t="s">
        <v>3328</v>
      </c>
      <c r="F729" s="134" t="s">
        <v>3329</v>
      </c>
      <c r="G729" s="135" t="s">
        <v>229</v>
      </c>
      <c r="H729" s="136">
        <v>4.8</v>
      </c>
      <c r="I729" s="137"/>
      <c r="J729" s="138">
        <f>ROUND(I729*H729,2)</f>
        <v>0</v>
      </c>
      <c r="K729" s="134" t="s">
        <v>212</v>
      </c>
      <c r="L729" s="33"/>
      <c r="M729" s="139" t="s">
        <v>19</v>
      </c>
      <c r="N729" s="140" t="s">
        <v>46</v>
      </c>
      <c r="P729" s="141">
        <f>O729*H729</f>
        <v>0</v>
      </c>
      <c r="Q729" s="141">
        <v>0.002911466</v>
      </c>
      <c r="R729" s="141">
        <f>Q729*H729</f>
        <v>0.0139750368</v>
      </c>
      <c r="S729" s="141">
        <v>0</v>
      </c>
      <c r="T729" s="142">
        <f>S729*H729</f>
        <v>0</v>
      </c>
      <c r="AR729" s="143" t="s">
        <v>338</v>
      </c>
      <c r="AT729" s="143" t="s">
        <v>208</v>
      </c>
      <c r="AU729" s="143" t="s">
        <v>84</v>
      </c>
      <c r="AY729" s="18" t="s">
        <v>206</v>
      </c>
      <c r="BE729" s="144">
        <f>IF(N729="základní",J729,0)</f>
        <v>0</v>
      </c>
      <c r="BF729" s="144">
        <f>IF(N729="snížená",J729,0)</f>
        <v>0</v>
      </c>
      <c r="BG729" s="144">
        <f>IF(N729="zákl. přenesená",J729,0)</f>
        <v>0</v>
      </c>
      <c r="BH729" s="144">
        <f>IF(N729="sníž. přenesená",J729,0)</f>
        <v>0</v>
      </c>
      <c r="BI729" s="144">
        <f>IF(N729="nulová",J729,0)</f>
        <v>0</v>
      </c>
      <c r="BJ729" s="18" t="s">
        <v>82</v>
      </c>
      <c r="BK729" s="144">
        <f>ROUND(I729*H729,2)</f>
        <v>0</v>
      </c>
      <c r="BL729" s="18" t="s">
        <v>338</v>
      </c>
      <c r="BM729" s="143" t="s">
        <v>3330</v>
      </c>
    </row>
    <row r="730" spans="2:47" s="1" customFormat="1" ht="12">
      <c r="B730" s="33"/>
      <c r="D730" s="145" t="s">
        <v>214</v>
      </c>
      <c r="F730" s="146" t="s">
        <v>3331</v>
      </c>
      <c r="I730" s="147"/>
      <c r="L730" s="33"/>
      <c r="M730" s="148"/>
      <c r="T730" s="52"/>
      <c r="AT730" s="18" t="s">
        <v>214</v>
      </c>
      <c r="AU730" s="18" t="s">
        <v>84</v>
      </c>
    </row>
    <row r="731" spans="2:47" s="1" customFormat="1" ht="19.5">
      <c r="B731" s="33"/>
      <c r="D731" s="150" t="s">
        <v>818</v>
      </c>
      <c r="F731" s="174" t="s">
        <v>3332</v>
      </c>
      <c r="I731" s="147"/>
      <c r="L731" s="33"/>
      <c r="M731" s="148"/>
      <c r="T731" s="52"/>
      <c r="AT731" s="18" t="s">
        <v>818</v>
      </c>
      <c r="AU731" s="18" t="s">
        <v>84</v>
      </c>
    </row>
    <row r="732" spans="2:51" s="13" customFormat="1" ht="12">
      <c r="B732" s="156"/>
      <c r="D732" s="150" t="s">
        <v>216</v>
      </c>
      <c r="E732" s="157" t="s">
        <v>19</v>
      </c>
      <c r="F732" s="158" t="s">
        <v>3333</v>
      </c>
      <c r="H732" s="159">
        <v>4.8</v>
      </c>
      <c r="I732" s="160"/>
      <c r="L732" s="156"/>
      <c r="M732" s="161"/>
      <c r="T732" s="162"/>
      <c r="AT732" s="157" t="s">
        <v>216</v>
      </c>
      <c r="AU732" s="157" t="s">
        <v>84</v>
      </c>
      <c r="AV732" s="13" t="s">
        <v>84</v>
      </c>
      <c r="AW732" s="13" t="s">
        <v>37</v>
      </c>
      <c r="AX732" s="13" t="s">
        <v>82</v>
      </c>
      <c r="AY732" s="157" t="s">
        <v>206</v>
      </c>
    </row>
    <row r="733" spans="2:65" s="1" customFormat="1" ht="44.25" customHeight="1">
      <c r="B733" s="33"/>
      <c r="C733" s="132" t="s">
        <v>1326</v>
      </c>
      <c r="D733" s="132" t="s">
        <v>208</v>
      </c>
      <c r="E733" s="133" t="s">
        <v>3334</v>
      </c>
      <c r="F733" s="134" t="s">
        <v>3335</v>
      </c>
      <c r="G733" s="135" t="s">
        <v>211</v>
      </c>
      <c r="H733" s="136">
        <v>0.014</v>
      </c>
      <c r="I733" s="137"/>
      <c r="J733" s="138">
        <f>ROUND(I733*H733,2)</f>
        <v>0</v>
      </c>
      <c r="K733" s="134" t="s">
        <v>212</v>
      </c>
      <c r="L733" s="33"/>
      <c r="M733" s="139" t="s">
        <v>19</v>
      </c>
      <c r="N733" s="140" t="s">
        <v>46</v>
      </c>
      <c r="P733" s="141">
        <f>O733*H733</f>
        <v>0</v>
      </c>
      <c r="Q733" s="141">
        <v>0</v>
      </c>
      <c r="R733" s="141">
        <f>Q733*H733</f>
        <v>0</v>
      </c>
      <c r="S733" s="141">
        <v>0</v>
      </c>
      <c r="T733" s="142">
        <f>S733*H733</f>
        <v>0</v>
      </c>
      <c r="AR733" s="143" t="s">
        <v>338</v>
      </c>
      <c r="AT733" s="143" t="s">
        <v>208</v>
      </c>
      <c r="AU733" s="143" t="s">
        <v>84</v>
      </c>
      <c r="AY733" s="18" t="s">
        <v>206</v>
      </c>
      <c r="BE733" s="144">
        <f>IF(N733="základní",J733,0)</f>
        <v>0</v>
      </c>
      <c r="BF733" s="144">
        <f>IF(N733="snížená",J733,0)</f>
        <v>0</v>
      </c>
      <c r="BG733" s="144">
        <f>IF(N733="zákl. přenesená",J733,0)</f>
        <v>0</v>
      </c>
      <c r="BH733" s="144">
        <f>IF(N733="sníž. přenesená",J733,0)</f>
        <v>0</v>
      </c>
      <c r="BI733" s="144">
        <f>IF(N733="nulová",J733,0)</f>
        <v>0</v>
      </c>
      <c r="BJ733" s="18" t="s">
        <v>82</v>
      </c>
      <c r="BK733" s="144">
        <f>ROUND(I733*H733,2)</f>
        <v>0</v>
      </c>
      <c r="BL733" s="18" t="s">
        <v>338</v>
      </c>
      <c r="BM733" s="143" t="s">
        <v>3336</v>
      </c>
    </row>
    <row r="734" spans="2:47" s="1" customFormat="1" ht="12">
      <c r="B734" s="33"/>
      <c r="D734" s="145" t="s">
        <v>214</v>
      </c>
      <c r="F734" s="146" t="s">
        <v>3337</v>
      </c>
      <c r="I734" s="147"/>
      <c r="L734" s="33"/>
      <c r="M734" s="148"/>
      <c r="T734" s="52"/>
      <c r="AT734" s="18" t="s">
        <v>214</v>
      </c>
      <c r="AU734" s="18" t="s">
        <v>84</v>
      </c>
    </row>
    <row r="735" spans="2:63" s="11" customFormat="1" ht="22.9" customHeight="1">
      <c r="B735" s="120"/>
      <c r="D735" s="121" t="s">
        <v>74</v>
      </c>
      <c r="E735" s="130" t="s">
        <v>546</v>
      </c>
      <c r="F735" s="130" t="s">
        <v>547</v>
      </c>
      <c r="I735" s="123"/>
      <c r="J735" s="131">
        <f>BK735</f>
        <v>0</v>
      </c>
      <c r="L735" s="120"/>
      <c r="M735" s="125"/>
      <c r="P735" s="126">
        <f>SUM(P736:P806)</f>
        <v>0</v>
      </c>
      <c r="R735" s="126">
        <f>SUM(R736:R806)</f>
        <v>1.5341723174999997</v>
      </c>
      <c r="T735" s="127">
        <f>SUM(T736:T806)</f>
        <v>0</v>
      </c>
      <c r="AR735" s="121" t="s">
        <v>84</v>
      </c>
      <c r="AT735" s="128" t="s">
        <v>74</v>
      </c>
      <c r="AU735" s="128" t="s">
        <v>82</v>
      </c>
      <c r="AY735" s="121" t="s">
        <v>206</v>
      </c>
      <c r="BK735" s="129">
        <f>SUM(BK736:BK806)</f>
        <v>0</v>
      </c>
    </row>
    <row r="736" spans="2:65" s="1" customFormat="1" ht="37.9" customHeight="1">
      <c r="B736" s="33"/>
      <c r="C736" s="132" t="s">
        <v>1331</v>
      </c>
      <c r="D736" s="132" t="s">
        <v>208</v>
      </c>
      <c r="E736" s="133" t="s">
        <v>931</v>
      </c>
      <c r="F736" s="134" t="s">
        <v>3338</v>
      </c>
      <c r="G736" s="135" t="s">
        <v>238</v>
      </c>
      <c r="H736" s="136">
        <v>116.429</v>
      </c>
      <c r="I736" s="137"/>
      <c r="J736" s="138">
        <f>ROUND(I736*H736,2)</f>
        <v>0</v>
      </c>
      <c r="K736" s="134" t="s">
        <v>212</v>
      </c>
      <c r="L736" s="33"/>
      <c r="M736" s="139" t="s">
        <v>19</v>
      </c>
      <c r="N736" s="140" t="s">
        <v>46</v>
      </c>
      <c r="P736" s="141">
        <f>O736*H736</f>
        <v>0</v>
      </c>
      <c r="Q736" s="141">
        <v>0</v>
      </c>
      <c r="R736" s="141">
        <f>Q736*H736</f>
        <v>0</v>
      </c>
      <c r="S736" s="141">
        <v>0</v>
      </c>
      <c r="T736" s="142">
        <f>S736*H736</f>
        <v>0</v>
      </c>
      <c r="AR736" s="143" t="s">
        <v>338</v>
      </c>
      <c r="AT736" s="143" t="s">
        <v>208</v>
      </c>
      <c r="AU736" s="143" t="s">
        <v>84</v>
      </c>
      <c r="AY736" s="18" t="s">
        <v>206</v>
      </c>
      <c r="BE736" s="144">
        <f>IF(N736="základní",J736,0)</f>
        <v>0</v>
      </c>
      <c r="BF736" s="144">
        <f>IF(N736="snížená",J736,0)</f>
        <v>0</v>
      </c>
      <c r="BG736" s="144">
        <f>IF(N736="zákl. přenesená",J736,0)</f>
        <v>0</v>
      </c>
      <c r="BH736" s="144">
        <f>IF(N736="sníž. přenesená",J736,0)</f>
        <v>0</v>
      </c>
      <c r="BI736" s="144">
        <f>IF(N736="nulová",J736,0)</f>
        <v>0</v>
      </c>
      <c r="BJ736" s="18" t="s">
        <v>82</v>
      </c>
      <c r="BK736" s="144">
        <f>ROUND(I736*H736,2)</f>
        <v>0</v>
      </c>
      <c r="BL736" s="18" t="s">
        <v>338</v>
      </c>
      <c r="BM736" s="143" t="s">
        <v>933</v>
      </c>
    </row>
    <row r="737" spans="2:47" s="1" customFormat="1" ht="12">
      <c r="B737" s="33"/>
      <c r="D737" s="145" t="s">
        <v>214</v>
      </c>
      <c r="F737" s="146" t="s">
        <v>934</v>
      </c>
      <c r="I737" s="147"/>
      <c r="L737" s="33"/>
      <c r="M737" s="148"/>
      <c r="T737" s="52"/>
      <c r="AT737" s="18" t="s">
        <v>214</v>
      </c>
      <c r="AU737" s="18" t="s">
        <v>84</v>
      </c>
    </row>
    <row r="738" spans="2:47" s="1" customFormat="1" ht="19.5">
      <c r="B738" s="33"/>
      <c r="D738" s="150" t="s">
        <v>818</v>
      </c>
      <c r="F738" s="174" t="s">
        <v>3339</v>
      </c>
      <c r="I738" s="147"/>
      <c r="L738" s="33"/>
      <c r="M738" s="148"/>
      <c r="T738" s="52"/>
      <c r="AT738" s="18" t="s">
        <v>818</v>
      </c>
      <c r="AU738" s="18" t="s">
        <v>84</v>
      </c>
    </row>
    <row r="739" spans="2:51" s="12" customFormat="1" ht="12">
      <c r="B739" s="149"/>
      <c r="D739" s="150" t="s">
        <v>216</v>
      </c>
      <c r="E739" s="151" t="s">
        <v>19</v>
      </c>
      <c r="F739" s="152" t="s">
        <v>719</v>
      </c>
      <c r="H739" s="151" t="s">
        <v>19</v>
      </c>
      <c r="I739" s="153"/>
      <c r="L739" s="149"/>
      <c r="M739" s="154"/>
      <c r="T739" s="155"/>
      <c r="AT739" s="151" t="s">
        <v>216</v>
      </c>
      <c r="AU739" s="151" t="s">
        <v>84</v>
      </c>
      <c r="AV739" s="12" t="s">
        <v>82</v>
      </c>
      <c r="AW739" s="12" t="s">
        <v>37</v>
      </c>
      <c r="AX739" s="12" t="s">
        <v>75</v>
      </c>
      <c r="AY739" s="151" t="s">
        <v>206</v>
      </c>
    </row>
    <row r="740" spans="2:51" s="13" customFormat="1" ht="12">
      <c r="B740" s="156"/>
      <c r="D740" s="150" t="s">
        <v>216</v>
      </c>
      <c r="E740" s="157" t="s">
        <v>19</v>
      </c>
      <c r="F740" s="158" t="s">
        <v>3340</v>
      </c>
      <c r="H740" s="159">
        <v>32</v>
      </c>
      <c r="I740" s="160"/>
      <c r="L740" s="156"/>
      <c r="M740" s="161"/>
      <c r="T740" s="162"/>
      <c r="AT740" s="157" t="s">
        <v>216</v>
      </c>
      <c r="AU740" s="157" t="s">
        <v>84</v>
      </c>
      <c r="AV740" s="13" t="s">
        <v>84</v>
      </c>
      <c r="AW740" s="13" t="s">
        <v>37</v>
      </c>
      <c r="AX740" s="13" t="s">
        <v>75</v>
      </c>
      <c r="AY740" s="157" t="s">
        <v>206</v>
      </c>
    </row>
    <row r="741" spans="2:51" s="13" customFormat="1" ht="12">
      <c r="B741" s="156"/>
      <c r="D741" s="150" t="s">
        <v>216</v>
      </c>
      <c r="E741" s="157" t="s">
        <v>19</v>
      </c>
      <c r="F741" s="158" t="s">
        <v>3341</v>
      </c>
      <c r="H741" s="159">
        <v>18.675</v>
      </c>
      <c r="I741" s="160"/>
      <c r="L741" s="156"/>
      <c r="M741" s="161"/>
      <c r="T741" s="162"/>
      <c r="AT741" s="157" t="s">
        <v>216</v>
      </c>
      <c r="AU741" s="157" t="s">
        <v>84</v>
      </c>
      <c r="AV741" s="13" t="s">
        <v>84</v>
      </c>
      <c r="AW741" s="13" t="s">
        <v>37</v>
      </c>
      <c r="AX741" s="13" t="s">
        <v>75</v>
      </c>
      <c r="AY741" s="157" t="s">
        <v>206</v>
      </c>
    </row>
    <row r="742" spans="2:51" s="13" customFormat="1" ht="12">
      <c r="B742" s="156"/>
      <c r="D742" s="150" t="s">
        <v>216</v>
      </c>
      <c r="E742" s="157" t="s">
        <v>19</v>
      </c>
      <c r="F742" s="158" t="s">
        <v>3342</v>
      </c>
      <c r="H742" s="159">
        <v>23.4</v>
      </c>
      <c r="I742" s="160"/>
      <c r="L742" s="156"/>
      <c r="M742" s="161"/>
      <c r="T742" s="162"/>
      <c r="AT742" s="157" t="s">
        <v>216</v>
      </c>
      <c r="AU742" s="157" t="s">
        <v>84</v>
      </c>
      <c r="AV742" s="13" t="s">
        <v>84</v>
      </c>
      <c r="AW742" s="13" t="s">
        <v>37</v>
      </c>
      <c r="AX742" s="13" t="s">
        <v>75</v>
      </c>
      <c r="AY742" s="157" t="s">
        <v>206</v>
      </c>
    </row>
    <row r="743" spans="2:51" s="13" customFormat="1" ht="12">
      <c r="B743" s="156"/>
      <c r="D743" s="150" t="s">
        <v>216</v>
      </c>
      <c r="E743" s="157" t="s">
        <v>19</v>
      </c>
      <c r="F743" s="158" t="s">
        <v>3343</v>
      </c>
      <c r="H743" s="159">
        <v>42.354</v>
      </c>
      <c r="I743" s="160"/>
      <c r="L743" s="156"/>
      <c r="M743" s="161"/>
      <c r="T743" s="162"/>
      <c r="AT743" s="157" t="s">
        <v>216</v>
      </c>
      <c r="AU743" s="157" t="s">
        <v>84</v>
      </c>
      <c r="AV743" s="13" t="s">
        <v>84</v>
      </c>
      <c r="AW743" s="13" t="s">
        <v>37</v>
      </c>
      <c r="AX743" s="13" t="s">
        <v>75</v>
      </c>
      <c r="AY743" s="157" t="s">
        <v>206</v>
      </c>
    </row>
    <row r="744" spans="2:51" s="14" customFormat="1" ht="12">
      <c r="B744" s="163"/>
      <c r="D744" s="150" t="s">
        <v>216</v>
      </c>
      <c r="E744" s="164" t="s">
        <v>19</v>
      </c>
      <c r="F744" s="165" t="s">
        <v>224</v>
      </c>
      <c r="H744" s="166">
        <v>116.429</v>
      </c>
      <c r="I744" s="167"/>
      <c r="L744" s="163"/>
      <c r="M744" s="168"/>
      <c r="T744" s="169"/>
      <c r="AT744" s="164" t="s">
        <v>216</v>
      </c>
      <c r="AU744" s="164" t="s">
        <v>84</v>
      </c>
      <c r="AV744" s="14" t="s">
        <v>153</v>
      </c>
      <c r="AW744" s="14" t="s">
        <v>37</v>
      </c>
      <c r="AX744" s="14" t="s">
        <v>82</v>
      </c>
      <c r="AY744" s="164" t="s">
        <v>206</v>
      </c>
    </row>
    <row r="745" spans="2:65" s="1" customFormat="1" ht="16.5" customHeight="1">
      <c r="B745" s="33"/>
      <c r="C745" s="175" t="s">
        <v>1336</v>
      </c>
      <c r="D745" s="175" t="s">
        <v>820</v>
      </c>
      <c r="E745" s="176" t="s">
        <v>936</v>
      </c>
      <c r="F745" s="177" t="s">
        <v>937</v>
      </c>
      <c r="G745" s="178" t="s">
        <v>238</v>
      </c>
      <c r="H745" s="179">
        <v>116.429</v>
      </c>
      <c r="I745" s="180"/>
      <c r="J745" s="181">
        <f>ROUND(I745*H745,2)</f>
        <v>0</v>
      </c>
      <c r="K745" s="177" t="s">
        <v>19</v>
      </c>
      <c r="L745" s="182"/>
      <c r="M745" s="183" t="s">
        <v>19</v>
      </c>
      <c r="N745" s="184" t="s">
        <v>46</v>
      </c>
      <c r="P745" s="141">
        <f>O745*H745</f>
        <v>0</v>
      </c>
      <c r="Q745" s="141">
        <v>0.008</v>
      </c>
      <c r="R745" s="141">
        <f>Q745*H745</f>
        <v>0.931432</v>
      </c>
      <c r="S745" s="141">
        <v>0</v>
      </c>
      <c r="T745" s="142">
        <f>S745*H745</f>
        <v>0</v>
      </c>
      <c r="AR745" s="143" t="s">
        <v>437</v>
      </c>
      <c r="AT745" s="143" t="s">
        <v>820</v>
      </c>
      <c r="AU745" s="143" t="s">
        <v>84</v>
      </c>
      <c r="AY745" s="18" t="s">
        <v>206</v>
      </c>
      <c r="BE745" s="144">
        <f>IF(N745="základní",J745,0)</f>
        <v>0</v>
      </c>
      <c r="BF745" s="144">
        <f>IF(N745="snížená",J745,0)</f>
        <v>0</v>
      </c>
      <c r="BG745" s="144">
        <f>IF(N745="zákl. přenesená",J745,0)</f>
        <v>0</v>
      </c>
      <c r="BH745" s="144">
        <f>IF(N745="sníž. přenesená",J745,0)</f>
        <v>0</v>
      </c>
      <c r="BI745" s="144">
        <f>IF(N745="nulová",J745,0)</f>
        <v>0</v>
      </c>
      <c r="BJ745" s="18" t="s">
        <v>82</v>
      </c>
      <c r="BK745" s="144">
        <f>ROUND(I745*H745,2)</f>
        <v>0</v>
      </c>
      <c r="BL745" s="18" t="s">
        <v>338</v>
      </c>
      <c r="BM745" s="143" t="s">
        <v>938</v>
      </c>
    </row>
    <row r="746" spans="2:47" s="1" customFormat="1" ht="19.5">
      <c r="B746" s="33"/>
      <c r="D746" s="150" t="s">
        <v>818</v>
      </c>
      <c r="F746" s="174" t="s">
        <v>3339</v>
      </c>
      <c r="I746" s="147"/>
      <c r="L746" s="33"/>
      <c r="M746" s="148"/>
      <c r="T746" s="52"/>
      <c r="AT746" s="18" t="s">
        <v>818</v>
      </c>
      <c r="AU746" s="18" t="s">
        <v>84</v>
      </c>
    </row>
    <row r="747" spans="2:51" s="12" customFormat="1" ht="12">
      <c r="B747" s="149"/>
      <c r="D747" s="150" t="s">
        <v>216</v>
      </c>
      <c r="E747" s="151" t="s">
        <v>19</v>
      </c>
      <c r="F747" s="152" t="s">
        <v>719</v>
      </c>
      <c r="H747" s="151" t="s">
        <v>19</v>
      </c>
      <c r="I747" s="153"/>
      <c r="L747" s="149"/>
      <c r="M747" s="154"/>
      <c r="T747" s="155"/>
      <c r="AT747" s="151" t="s">
        <v>216</v>
      </c>
      <c r="AU747" s="151" t="s">
        <v>84</v>
      </c>
      <c r="AV747" s="12" t="s">
        <v>82</v>
      </c>
      <c r="AW747" s="12" t="s">
        <v>37</v>
      </c>
      <c r="AX747" s="12" t="s">
        <v>75</v>
      </c>
      <c r="AY747" s="151" t="s">
        <v>206</v>
      </c>
    </row>
    <row r="748" spans="2:51" s="13" customFormat="1" ht="12">
      <c r="B748" s="156"/>
      <c r="D748" s="150" t="s">
        <v>216</v>
      </c>
      <c r="E748" s="157" t="s">
        <v>19</v>
      </c>
      <c r="F748" s="158" t="s">
        <v>3340</v>
      </c>
      <c r="H748" s="159">
        <v>32</v>
      </c>
      <c r="I748" s="160"/>
      <c r="L748" s="156"/>
      <c r="M748" s="161"/>
      <c r="T748" s="162"/>
      <c r="AT748" s="157" t="s">
        <v>216</v>
      </c>
      <c r="AU748" s="157" t="s">
        <v>84</v>
      </c>
      <c r="AV748" s="13" t="s">
        <v>84</v>
      </c>
      <c r="AW748" s="13" t="s">
        <v>37</v>
      </c>
      <c r="AX748" s="13" t="s">
        <v>75</v>
      </c>
      <c r="AY748" s="157" t="s">
        <v>206</v>
      </c>
    </row>
    <row r="749" spans="2:51" s="13" customFormat="1" ht="12">
      <c r="B749" s="156"/>
      <c r="D749" s="150" t="s">
        <v>216</v>
      </c>
      <c r="E749" s="157" t="s">
        <v>19</v>
      </c>
      <c r="F749" s="158" t="s">
        <v>3341</v>
      </c>
      <c r="H749" s="159">
        <v>18.675</v>
      </c>
      <c r="I749" s="160"/>
      <c r="L749" s="156"/>
      <c r="M749" s="161"/>
      <c r="T749" s="162"/>
      <c r="AT749" s="157" t="s">
        <v>216</v>
      </c>
      <c r="AU749" s="157" t="s">
        <v>84</v>
      </c>
      <c r="AV749" s="13" t="s">
        <v>84</v>
      </c>
      <c r="AW749" s="13" t="s">
        <v>37</v>
      </c>
      <c r="AX749" s="13" t="s">
        <v>75</v>
      </c>
      <c r="AY749" s="157" t="s">
        <v>206</v>
      </c>
    </row>
    <row r="750" spans="2:51" s="13" customFormat="1" ht="12">
      <c r="B750" s="156"/>
      <c r="D750" s="150" t="s">
        <v>216</v>
      </c>
      <c r="E750" s="157" t="s">
        <v>19</v>
      </c>
      <c r="F750" s="158" t="s">
        <v>3342</v>
      </c>
      <c r="H750" s="159">
        <v>23.4</v>
      </c>
      <c r="I750" s="160"/>
      <c r="L750" s="156"/>
      <c r="M750" s="161"/>
      <c r="T750" s="162"/>
      <c r="AT750" s="157" t="s">
        <v>216</v>
      </c>
      <c r="AU750" s="157" t="s">
        <v>84</v>
      </c>
      <c r="AV750" s="13" t="s">
        <v>84</v>
      </c>
      <c r="AW750" s="13" t="s">
        <v>37</v>
      </c>
      <c r="AX750" s="13" t="s">
        <v>75</v>
      </c>
      <c r="AY750" s="157" t="s">
        <v>206</v>
      </c>
    </row>
    <row r="751" spans="2:51" s="13" customFormat="1" ht="12">
      <c r="B751" s="156"/>
      <c r="D751" s="150" t="s">
        <v>216</v>
      </c>
      <c r="E751" s="157" t="s">
        <v>19</v>
      </c>
      <c r="F751" s="158" t="s">
        <v>3343</v>
      </c>
      <c r="H751" s="159">
        <v>42.354</v>
      </c>
      <c r="I751" s="160"/>
      <c r="L751" s="156"/>
      <c r="M751" s="161"/>
      <c r="T751" s="162"/>
      <c r="AT751" s="157" t="s">
        <v>216</v>
      </c>
      <c r="AU751" s="157" t="s">
        <v>84</v>
      </c>
      <c r="AV751" s="13" t="s">
        <v>84</v>
      </c>
      <c r="AW751" s="13" t="s">
        <v>37</v>
      </c>
      <c r="AX751" s="13" t="s">
        <v>75</v>
      </c>
      <c r="AY751" s="157" t="s">
        <v>206</v>
      </c>
    </row>
    <row r="752" spans="2:51" s="14" customFormat="1" ht="12">
      <c r="B752" s="163"/>
      <c r="D752" s="150" t="s">
        <v>216</v>
      </c>
      <c r="E752" s="164" t="s">
        <v>19</v>
      </c>
      <c r="F752" s="165" t="s">
        <v>224</v>
      </c>
      <c r="H752" s="166">
        <v>116.429</v>
      </c>
      <c r="I752" s="167"/>
      <c r="L752" s="163"/>
      <c r="M752" s="168"/>
      <c r="T752" s="169"/>
      <c r="AT752" s="164" t="s">
        <v>216</v>
      </c>
      <c r="AU752" s="164" t="s">
        <v>84</v>
      </c>
      <c r="AV752" s="14" t="s">
        <v>153</v>
      </c>
      <c r="AW752" s="14" t="s">
        <v>37</v>
      </c>
      <c r="AX752" s="14" t="s">
        <v>82</v>
      </c>
      <c r="AY752" s="164" t="s">
        <v>206</v>
      </c>
    </row>
    <row r="753" spans="2:65" s="1" customFormat="1" ht="24.2" customHeight="1">
      <c r="B753" s="33"/>
      <c r="C753" s="132" t="s">
        <v>1341</v>
      </c>
      <c r="D753" s="132" t="s">
        <v>208</v>
      </c>
      <c r="E753" s="133" t="s">
        <v>940</v>
      </c>
      <c r="F753" s="134" t="s">
        <v>941</v>
      </c>
      <c r="G753" s="135" t="s">
        <v>238</v>
      </c>
      <c r="H753" s="136">
        <v>51.831</v>
      </c>
      <c r="I753" s="137"/>
      <c r="J753" s="138">
        <f>ROUND(I753*H753,2)</f>
        <v>0</v>
      </c>
      <c r="K753" s="134" t="s">
        <v>212</v>
      </c>
      <c r="L753" s="33"/>
      <c r="M753" s="139" t="s">
        <v>19</v>
      </c>
      <c r="N753" s="140" t="s">
        <v>46</v>
      </c>
      <c r="P753" s="141">
        <f>O753*H753</f>
        <v>0</v>
      </c>
      <c r="Q753" s="141">
        <v>0</v>
      </c>
      <c r="R753" s="141">
        <f>Q753*H753</f>
        <v>0</v>
      </c>
      <c r="S753" s="141">
        <v>0</v>
      </c>
      <c r="T753" s="142">
        <f>S753*H753</f>
        <v>0</v>
      </c>
      <c r="AR753" s="143" t="s">
        <v>338</v>
      </c>
      <c r="AT753" s="143" t="s">
        <v>208</v>
      </c>
      <c r="AU753" s="143" t="s">
        <v>84</v>
      </c>
      <c r="AY753" s="18" t="s">
        <v>206</v>
      </c>
      <c r="BE753" s="144">
        <f>IF(N753="základní",J753,0)</f>
        <v>0</v>
      </c>
      <c r="BF753" s="144">
        <f>IF(N753="snížená",J753,0)</f>
        <v>0</v>
      </c>
      <c r="BG753" s="144">
        <f>IF(N753="zákl. přenesená",J753,0)</f>
        <v>0</v>
      </c>
      <c r="BH753" s="144">
        <f>IF(N753="sníž. přenesená",J753,0)</f>
        <v>0</v>
      </c>
      <c r="BI753" s="144">
        <f>IF(N753="nulová",J753,0)</f>
        <v>0</v>
      </c>
      <c r="BJ753" s="18" t="s">
        <v>82</v>
      </c>
      <c r="BK753" s="144">
        <f>ROUND(I753*H753,2)</f>
        <v>0</v>
      </c>
      <c r="BL753" s="18" t="s">
        <v>338</v>
      </c>
      <c r="BM753" s="143" t="s">
        <v>942</v>
      </c>
    </row>
    <row r="754" spans="2:47" s="1" customFormat="1" ht="12">
      <c r="B754" s="33"/>
      <c r="D754" s="145" t="s">
        <v>214</v>
      </c>
      <c r="F754" s="146" t="s">
        <v>943</v>
      </c>
      <c r="I754" s="147"/>
      <c r="L754" s="33"/>
      <c r="M754" s="148"/>
      <c r="T754" s="52"/>
      <c r="AT754" s="18" t="s">
        <v>214</v>
      </c>
      <c r="AU754" s="18" t="s">
        <v>84</v>
      </c>
    </row>
    <row r="755" spans="2:51" s="13" customFormat="1" ht="12">
      <c r="B755" s="156"/>
      <c r="D755" s="150" t="s">
        <v>216</v>
      </c>
      <c r="E755" s="157" t="s">
        <v>19</v>
      </c>
      <c r="F755" s="158" t="s">
        <v>3344</v>
      </c>
      <c r="H755" s="159">
        <v>8.784</v>
      </c>
      <c r="I755" s="160"/>
      <c r="L755" s="156"/>
      <c r="M755" s="161"/>
      <c r="T755" s="162"/>
      <c r="AT755" s="157" t="s">
        <v>216</v>
      </c>
      <c r="AU755" s="157" t="s">
        <v>84</v>
      </c>
      <c r="AV755" s="13" t="s">
        <v>84</v>
      </c>
      <c r="AW755" s="13" t="s">
        <v>37</v>
      </c>
      <c r="AX755" s="13" t="s">
        <v>75</v>
      </c>
      <c r="AY755" s="157" t="s">
        <v>206</v>
      </c>
    </row>
    <row r="756" spans="2:51" s="13" customFormat="1" ht="33.75">
      <c r="B756" s="156"/>
      <c r="D756" s="150" t="s">
        <v>216</v>
      </c>
      <c r="E756" s="157" t="s">
        <v>19</v>
      </c>
      <c r="F756" s="158" t="s">
        <v>3345</v>
      </c>
      <c r="H756" s="159">
        <v>43.047</v>
      </c>
      <c r="I756" s="160"/>
      <c r="L756" s="156"/>
      <c r="M756" s="161"/>
      <c r="T756" s="162"/>
      <c r="AT756" s="157" t="s">
        <v>216</v>
      </c>
      <c r="AU756" s="157" t="s">
        <v>84</v>
      </c>
      <c r="AV756" s="13" t="s">
        <v>84</v>
      </c>
      <c r="AW756" s="13" t="s">
        <v>37</v>
      </c>
      <c r="AX756" s="13" t="s">
        <v>75</v>
      </c>
      <c r="AY756" s="157" t="s">
        <v>206</v>
      </c>
    </row>
    <row r="757" spans="2:51" s="14" customFormat="1" ht="12">
      <c r="B757" s="163"/>
      <c r="D757" s="150" t="s">
        <v>216</v>
      </c>
      <c r="E757" s="164" t="s">
        <v>672</v>
      </c>
      <c r="F757" s="165" t="s">
        <v>224</v>
      </c>
      <c r="H757" s="166">
        <v>51.831</v>
      </c>
      <c r="I757" s="167"/>
      <c r="L757" s="163"/>
      <c r="M757" s="168"/>
      <c r="T757" s="169"/>
      <c r="AT757" s="164" t="s">
        <v>216</v>
      </c>
      <c r="AU757" s="164" t="s">
        <v>84</v>
      </c>
      <c r="AV757" s="14" t="s">
        <v>153</v>
      </c>
      <c r="AW757" s="14" t="s">
        <v>37</v>
      </c>
      <c r="AX757" s="14" t="s">
        <v>82</v>
      </c>
      <c r="AY757" s="164" t="s">
        <v>206</v>
      </c>
    </row>
    <row r="758" spans="2:65" s="1" customFormat="1" ht="21.75" customHeight="1">
      <c r="B758" s="33"/>
      <c r="C758" s="175" t="s">
        <v>1350</v>
      </c>
      <c r="D758" s="175" t="s">
        <v>820</v>
      </c>
      <c r="E758" s="176" t="s">
        <v>946</v>
      </c>
      <c r="F758" s="177" t="s">
        <v>947</v>
      </c>
      <c r="G758" s="178" t="s">
        <v>238</v>
      </c>
      <c r="H758" s="179">
        <v>63.309</v>
      </c>
      <c r="I758" s="180"/>
      <c r="J758" s="181">
        <f>ROUND(I758*H758,2)</f>
        <v>0</v>
      </c>
      <c r="K758" s="177" t="s">
        <v>212</v>
      </c>
      <c r="L758" s="182"/>
      <c r="M758" s="183" t="s">
        <v>19</v>
      </c>
      <c r="N758" s="184" t="s">
        <v>46</v>
      </c>
      <c r="P758" s="141">
        <f>O758*H758</f>
        <v>0</v>
      </c>
      <c r="Q758" s="141">
        <v>0.00107</v>
      </c>
      <c r="R758" s="141">
        <f>Q758*H758</f>
        <v>0.06774063</v>
      </c>
      <c r="S758" s="141">
        <v>0</v>
      </c>
      <c r="T758" s="142">
        <f>S758*H758</f>
        <v>0</v>
      </c>
      <c r="AR758" s="143" t="s">
        <v>437</v>
      </c>
      <c r="AT758" s="143" t="s">
        <v>820</v>
      </c>
      <c r="AU758" s="143" t="s">
        <v>84</v>
      </c>
      <c r="AY758" s="18" t="s">
        <v>206</v>
      </c>
      <c r="BE758" s="144">
        <f>IF(N758="základní",J758,0)</f>
        <v>0</v>
      </c>
      <c r="BF758" s="144">
        <f>IF(N758="snížená",J758,0)</f>
        <v>0</v>
      </c>
      <c r="BG758" s="144">
        <f>IF(N758="zákl. přenesená",J758,0)</f>
        <v>0</v>
      </c>
      <c r="BH758" s="144">
        <f>IF(N758="sníž. přenesená",J758,0)</f>
        <v>0</v>
      </c>
      <c r="BI758" s="144">
        <f>IF(N758="nulová",J758,0)</f>
        <v>0</v>
      </c>
      <c r="BJ758" s="18" t="s">
        <v>82</v>
      </c>
      <c r="BK758" s="144">
        <f>ROUND(I758*H758,2)</f>
        <v>0</v>
      </c>
      <c r="BL758" s="18" t="s">
        <v>338</v>
      </c>
      <c r="BM758" s="143" t="s">
        <v>948</v>
      </c>
    </row>
    <row r="759" spans="2:51" s="13" customFormat="1" ht="22.5">
      <c r="B759" s="156"/>
      <c r="D759" s="150" t="s">
        <v>216</v>
      </c>
      <c r="E759" s="157" t="s">
        <v>19</v>
      </c>
      <c r="F759" s="158" t="s">
        <v>3346</v>
      </c>
      <c r="H759" s="159">
        <v>11.659</v>
      </c>
      <c r="I759" s="160"/>
      <c r="L759" s="156"/>
      <c r="M759" s="161"/>
      <c r="T759" s="162"/>
      <c r="AT759" s="157" t="s">
        <v>216</v>
      </c>
      <c r="AU759" s="157" t="s">
        <v>84</v>
      </c>
      <c r="AV759" s="13" t="s">
        <v>84</v>
      </c>
      <c r="AW759" s="13" t="s">
        <v>37</v>
      </c>
      <c r="AX759" s="13" t="s">
        <v>75</v>
      </c>
      <c r="AY759" s="157" t="s">
        <v>206</v>
      </c>
    </row>
    <row r="760" spans="2:51" s="13" customFormat="1" ht="33.75">
      <c r="B760" s="156"/>
      <c r="D760" s="150" t="s">
        <v>216</v>
      </c>
      <c r="E760" s="157" t="s">
        <v>19</v>
      </c>
      <c r="F760" s="158" t="s">
        <v>3347</v>
      </c>
      <c r="H760" s="159">
        <v>45.895</v>
      </c>
      <c r="I760" s="160"/>
      <c r="L760" s="156"/>
      <c r="M760" s="161"/>
      <c r="T760" s="162"/>
      <c r="AT760" s="157" t="s">
        <v>216</v>
      </c>
      <c r="AU760" s="157" t="s">
        <v>84</v>
      </c>
      <c r="AV760" s="13" t="s">
        <v>84</v>
      </c>
      <c r="AW760" s="13" t="s">
        <v>37</v>
      </c>
      <c r="AX760" s="13" t="s">
        <v>75</v>
      </c>
      <c r="AY760" s="157" t="s">
        <v>206</v>
      </c>
    </row>
    <row r="761" spans="2:51" s="14" customFormat="1" ht="12">
      <c r="B761" s="163"/>
      <c r="D761" s="150" t="s">
        <v>216</v>
      </c>
      <c r="E761" s="164" t="s">
        <v>19</v>
      </c>
      <c r="F761" s="165" t="s">
        <v>224</v>
      </c>
      <c r="H761" s="166">
        <v>57.554</v>
      </c>
      <c r="I761" s="167"/>
      <c r="L761" s="163"/>
      <c r="M761" s="168"/>
      <c r="T761" s="169"/>
      <c r="AT761" s="164" t="s">
        <v>216</v>
      </c>
      <c r="AU761" s="164" t="s">
        <v>84</v>
      </c>
      <c r="AV761" s="14" t="s">
        <v>153</v>
      </c>
      <c r="AW761" s="14" t="s">
        <v>37</v>
      </c>
      <c r="AX761" s="14" t="s">
        <v>82</v>
      </c>
      <c r="AY761" s="164" t="s">
        <v>206</v>
      </c>
    </row>
    <row r="762" spans="2:51" s="13" customFormat="1" ht="12">
      <c r="B762" s="156"/>
      <c r="D762" s="150" t="s">
        <v>216</v>
      </c>
      <c r="F762" s="158" t="s">
        <v>3348</v>
      </c>
      <c r="H762" s="159">
        <v>63.309</v>
      </c>
      <c r="I762" s="160"/>
      <c r="L762" s="156"/>
      <c r="M762" s="161"/>
      <c r="T762" s="162"/>
      <c r="AT762" s="157" t="s">
        <v>216</v>
      </c>
      <c r="AU762" s="157" t="s">
        <v>84</v>
      </c>
      <c r="AV762" s="13" t="s">
        <v>84</v>
      </c>
      <c r="AW762" s="13" t="s">
        <v>4</v>
      </c>
      <c r="AX762" s="13" t="s">
        <v>82</v>
      </c>
      <c r="AY762" s="157" t="s">
        <v>206</v>
      </c>
    </row>
    <row r="763" spans="2:65" s="1" customFormat="1" ht="16.5" customHeight="1">
      <c r="B763" s="33"/>
      <c r="C763" s="132" t="s">
        <v>1356</v>
      </c>
      <c r="D763" s="132" t="s">
        <v>208</v>
      </c>
      <c r="E763" s="133" t="s">
        <v>950</v>
      </c>
      <c r="F763" s="134" t="s">
        <v>951</v>
      </c>
      <c r="G763" s="135" t="s">
        <v>229</v>
      </c>
      <c r="H763" s="136">
        <v>254.826</v>
      </c>
      <c r="I763" s="137"/>
      <c r="J763" s="138">
        <f>ROUND(I763*H763,2)</f>
        <v>0</v>
      </c>
      <c r="K763" s="134" t="s">
        <v>212</v>
      </c>
      <c r="L763" s="33"/>
      <c r="M763" s="139" t="s">
        <v>19</v>
      </c>
      <c r="N763" s="140" t="s">
        <v>46</v>
      </c>
      <c r="P763" s="141">
        <f>O763*H763</f>
        <v>0</v>
      </c>
      <c r="Q763" s="141">
        <v>0</v>
      </c>
      <c r="R763" s="141">
        <f>Q763*H763</f>
        <v>0</v>
      </c>
      <c r="S763" s="141">
        <v>0</v>
      </c>
      <c r="T763" s="142">
        <f>S763*H763</f>
        <v>0</v>
      </c>
      <c r="AR763" s="143" t="s">
        <v>338</v>
      </c>
      <c r="AT763" s="143" t="s">
        <v>208</v>
      </c>
      <c r="AU763" s="143" t="s">
        <v>84</v>
      </c>
      <c r="AY763" s="18" t="s">
        <v>206</v>
      </c>
      <c r="BE763" s="144">
        <f>IF(N763="základní",J763,0)</f>
        <v>0</v>
      </c>
      <c r="BF763" s="144">
        <f>IF(N763="snížená",J763,0)</f>
        <v>0</v>
      </c>
      <c r="BG763" s="144">
        <f>IF(N763="zákl. přenesená",J763,0)</f>
        <v>0</v>
      </c>
      <c r="BH763" s="144">
        <f>IF(N763="sníž. přenesená",J763,0)</f>
        <v>0</v>
      </c>
      <c r="BI763" s="144">
        <f>IF(N763="nulová",J763,0)</f>
        <v>0</v>
      </c>
      <c r="BJ763" s="18" t="s">
        <v>82</v>
      </c>
      <c r="BK763" s="144">
        <f>ROUND(I763*H763,2)</f>
        <v>0</v>
      </c>
      <c r="BL763" s="18" t="s">
        <v>338</v>
      </c>
      <c r="BM763" s="143" t="s">
        <v>952</v>
      </c>
    </row>
    <row r="764" spans="2:47" s="1" customFormat="1" ht="12">
      <c r="B764" s="33"/>
      <c r="D764" s="145" t="s">
        <v>214</v>
      </c>
      <c r="F764" s="146" t="s">
        <v>953</v>
      </c>
      <c r="I764" s="147"/>
      <c r="L764" s="33"/>
      <c r="M764" s="148"/>
      <c r="T764" s="52"/>
      <c r="AT764" s="18" t="s">
        <v>214</v>
      </c>
      <c r="AU764" s="18" t="s">
        <v>84</v>
      </c>
    </row>
    <row r="765" spans="2:51" s="13" customFormat="1" ht="12">
      <c r="B765" s="156"/>
      <c r="D765" s="150" t="s">
        <v>216</v>
      </c>
      <c r="E765" s="157" t="s">
        <v>19</v>
      </c>
      <c r="F765" s="158" t="s">
        <v>3349</v>
      </c>
      <c r="H765" s="159">
        <v>46.8</v>
      </c>
      <c r="I765" s="160"/>
      <c r="L765" s="156"/>
      <c r="M765" s="161"/>
      <c r="T765" s="162"/>
      <c r="AT765" s="157" t="s">
        <v>216</v>
      </c>
      <c r="AU765" s="157" t="s">
        <v>84</v>
      </c>
      <c r="AV765" s="13" t="s">
        <v>84</v>
      </c>
      <c r="AW765" s="13" t="s">
        <v>37</v>
      </c>
      <c r="AX765" s="13" t="s">
        <v>75</v>
      </c>
      <c r="AY765" s="157" t="s">
        <v>206</v>
      </c>
    </row>
    <row r="766" spans="2:51" s="13" customFormat="1" ht="12">
      <c r="B766" s="156"/>
      <c r="D766" s="150" t="s">
        <v>216</v>
      </c>
      <c r="E766" s="157" t="s">
        <v>19</v>
      </c>
      <c r="F766" s="158" t="s">
        <v>3350</v>
      </c>
      <c r="H766" s="159">
        <v>84.708</v>
      </c>
      <c r="I766" s="160"/>
      <c r="L766" s="156"/>
      <c r="M766" s="161"/>
      <c r="T766" s="162"/>
      <c r="AT766" s="157" t="s">
        <v>216</v>
      </c>
      <c r="AU766" s="157" t="s">
        <v>84</v>
      </c>
      <c r="AV766" s="13" t="s">
        <v>84</v>
      </c>
      <c r="AW766" s="13" t="s">
        <v>37</v>
      </c>
      <c r="AX766" s="13" t="s">
        <v>75</v>
      </c>
      <c r="AY766" s="157" t="s">
        <v>206</v>
      </c>
    </row>
    <row r="767" spans="2:51" s="13" customFormat="1" ht="12">
      <c r="B767" s="156"/>
      <c r="D767" s="150" t="s">
        <v>216</v>
      </c>
      <c r="E767" s="157" t="s">
        <v>19</v>
      </c>
      <c r="F767" s="158" t="s">
        <v>3351</v>
      </c>
      <c r="H767" s="159">
        <v>24.12</v>
      </c>
      <c r="I767" s="160"/>
      <c r="L767" s="156"/>
      <c r="M767" s="161"/>
      <c r="T767" s="162"/>
      <c r="AT767" s="157" t="s">
        <v>216</v>
      </c>
      <c r="AU767" s="157" t="s">
        <v>84</v>
      </c>
      <c r="AV767" s="13" t="s">
        <v>84</v>
      </c>
      <c r="AW767" s="13" t="s">
        <v>37</v>
      </c>
      <c r="AX767" s="13" t="s">
        <v>75</v>
      </c>
      <c r="AY767" s="157" t="s">
        <v>206</v>
      </c>
    </row>
    <row r="768" spans="2:51" s="13" customFormat="1" ht="22.5">
      <c r="B768" s="156"/>
      <c r="D768" s="150" t="s">
        <v>216</v>
      </c>
      <c r="E768" s="157" t="s">
        <v>19</v>
      </c>
      <c r="F768" s="158" t="s">
        <v>3352</v>
      </c>
      <c r="H768" s="159">
        <v>99.198</v>
      </c>
      <c r="I768" s="160"/>
      <c r="L768" s="156"/>
      <c r="M768" s="161"/>
      <c r="T768" s="162"/>
      <c r="AT768" s="157" t="s">
        <v>216</v>
      </c>
      <c r="AU768" s="157" t="s">
        <v>84</v>
      </c>
      <c r="AV768" s="13" t="s">
        <v>84</v>
      </c>
      <c r="AW768" s="13" t="s">
        <v>37</v>
      </c>
      <c r="AX768" s="13" t="s">
        <v>75</v>
      </c>
      <c r="AY768" s="157" t="s">
        <v>206</v>
      </c>
    </row>
    <row r="769" spans="2:51" s="14" customFormat="1" ht="12">
      <c r="B769" s="163"/>
      <c r="D769" s="150" t="s">
        <v>216</v>
      </c>
      <c r="E769" s="164" t="s">
        <v>19</v>
      </c>
      <c r="F769" s="165" t="s">
        <v>224</v>
      </c>
      <c r="H769" s="166">
        <v>254.826</v>
      </c>
      <c r="I769" s="167"/>
      <c r="L769" s="163"/>
      <c r="M769" s="168"/>
      <c r="T769" s="169"/>
      <c r="AT769" s="164" t="s">
        <v>216</v>
      </c>
      <c r="AU769" s="164" t="s">
        <v>84</v>
      </c>
      <c r="AV769" s="14" t="s">
        <v>153</v>
      </c>
      <c r="AW769" s="14" t="s">
        <v>37</v>
      </c>
      <c r="AX769" s="14" t="s">
        <v>82</v>
      </c>
      <c r="AY769" s="164" t="s">
        <v>206</v>
      </c>
    </row>
    <row r="770" spans="2:65" s="1" customFormat="1" ht="16.5" customHeight="1">
      <c r="B770" s="33"/>
      <c r="C770" s="175" t="s">
        <v>1364</v>
      </c>
      <c r="D770" s="175" t="s">
        <v>820</v>
      </c>
      <c r="E770" s="176" t="s">
        <v>955</v>
      </c>
      <c r="F770" s="177" t="s">
        <v>956</v>
      </c>
      <c r="G770" s="178" t="s">
        <v>253</v>
      </c>
      <c r="H770" s="179">
        <v>0.416</v>
      </c>
      <c r="I770" s="180"/>
      <c r="J770" s="181">
        <f>ROUND(I770*H770,2)</f>
        <v>0</v>
      </c>
      <c r="K770" s="177" t="s">
        <v>212</v>
      </c>
      <c r="L770" s="182"/>
      <c r="M770" s="183" t="s">
        <v>19</v>
      </c>
      <c r="N770" s="184" t="s">
        <v>46</v>
      </c>
      <c r="P770" s="141">
        <f>O770*H770</f>
        <v>0</v>
      </c>
      <c r="Q770" s="141">
        <v>0.55</v>
      </c>
      <c r="R770" s="141">
        <f>Q770*H770</f>
        <v>0.2288</v>
      </c>
      <c r="S770" s="141">
        <v>0</v>
      </c>
      <c r="T770" s="142">
        <f>S770*H770</f>
        <v>0</v>
      </c>
      <c r="AR770" s="143" t="s">
        <v>437</v>
      </c>
      <c r="AT770" s="143" t="s">
        <v>820</v>
      </c>
      <c r="AU770" s="143" t="s">
        <v>84</v>
      </c>
      <c r="AY770" s="18" t="s">
        <v>206</v>
      </c>
      <c r="BE770" s="144">
        <f>IF(N770="základní",J770,0)</f>
        <v>0</v>
      </c>
      <c r="BF770" s="144">
        <f>IF(N770="snížená",J770,0)</f>
        <v>0</v>
      </c>
      <c r="BG770" s="144">
        <f>IF(N770="zákl. přenesená",J770,0)</f>
        <v>0</v>
      </c>
      <c r="BH770" s="144">
        <f>IF(N770="sníž. přenesená",J770,0)</f>
        <v>0</v>
      </c>
      <c r="BI770" s="144">
        <f>IF(N770="nulová",J770,0)</f>
        <v>0</v>
      </c>
      <c r="BJ770" s="18" t="s">
        <v>82</v>
      </c>
      <c r="BK770" s="144">
        <f>ROUND(I770*H770,2)</f>
        <v>0</v>
      </c>
      <c r="BL770" s="18" t="s">
        <v>338</v>
      </c>
      <c r="BM770" s="143" t="s">
        <v>957</v>
      </c>
    </row>
    <row r="771" spans="2:51" s="13" customFormat="1" ht="12">
      <c r="B771" s="156"/>
      <c r="D771" s="150" t="s">
        <v>216</v>
      </c>
      <c r="E771" s="157" t="s">
        <v>19</v>
      </c>
      <c r="F771" s="158" t="s">
        <v>3353</v>
      </c>
      <c r="H771" s="159">
        <v>0.07</v>
      </c>
      <c r="I771" s="160"/>
      <c r="L771" s="156"/>
      <c r="M771" s="161"/>
      <c r="T771" s="162"/>
      <c r="AT771" s="157" t="s">
        <v>216</v>
      </c>
      <c r="AU771" s="157" t="s">
        <v>84</v>
      </c>
      <c r="AV771" s="13" t="s">
        <v>84</v>
      </c>
      <c r="AW771" s="13" t="s">
        <v>37</v>
      </c>
      <c r="AX771" s="13" t="s">
        <v>75</v>
      </c>
      <c r="AY771" s="157" t="s">
        <v>206</v>
      </c>
    </row>
    <row r="772" spans="2:51" s="13" customFormat="1" ht="12">
      <c r="B772" s="156"/>
      <c r="D772" s="150" t="s">
        <v>216</v>
      </c>
      <c r="E772" s="157" t="s">
        <v>19</v>
      </c>
      <c r="F772" s="158" t="s">
        <v>3354</v>
      </c>
      <c r="H772" s="159">
        <v>0.127</v>
      </c>
      <c r="I772" s="160"/>
      <c r="L772" s="156"/>
      <c r="M772" s="161"/>
      <c r="T772" s="162"/>
      <c r="AT772" s="157" t="s">
        <v>216</v>
      </c>
      <c r="AU772" s="157" t="s">
        <v>84</v>
      </c>
      <c r="AV772" s="13" t="s">
        <v>84</v>
      </c>
      <c r="AW772" s="13" t="s">
        <v>37</v>
      </c>
      <c r="AX772" s="13" t="s">
        <v>75</v>
      </c>
      <c r="AY772" s="157" t="s">
        <v>206</v>
      </c>
    </row>
    <row r="773" spans="2:51" s="13" customFormat="1" ht="12">
      <c r="B773" s="156"/>
      <c r="D773" s="150" t="s">
        <v>216</v>
      </c>
      <c r="E773" s="157" t="s">
        <v>19</v>
      </c>
      <c r="F773" s="158" t="s">
        <v>3355</v>
      </c>
      <c r="H773" s="159">
        <v>0.036</v>
      </c>
      <c r="I773" s="160"/>
      <c r="L773" s="156"/>
      <c r="M773" s="161"/>
      <c r="T773" s="162"/>
      <c r="AT773" s="157" t="s">
        <v>216</v>
      </c>
      <c r="AU773" s="157" t="s">
        <v>84</v>
      </c>
      <c r="AV773" s="13" t="s">
        <v>84</v>
      </c>
      <c r="AW773" s="13" t="s">
        <v>37</v>
      </c>
      <c r="AX773" s="13" t="s">
        <v>75</v>
      </c>
      <c r="AY773" s="157" t="s">
        <v>206</v>
      </c>
    </row>
    <row r="774" spans="2:51" s="13" customFormat="1" ht="33.75">
      <c r="B774" s="156"/>
      <c r="D774" s="150" t="s">
        <v>216</v>
      </c>
      <c r="E774" s="157" t="s">
        <v>19</v>
      </c>
      <c r="F774" s="158" t="s">
        <v>3356</v>
      </c>
      <c r="H774" s="159">
        <v>0.183</v>
      </c>
      <c r="I774" s="160"/>
      <c r="L774" s="156"/>
      <c r="M774" s="161"/>
      <c r="T774" s="162"/>
      <c r="AT774" s="157" t="s">
        <v>216</v>
      </c>
      <c r="AU774" s="157" t="s">
        <v>84</v>
      </c>
      <c r="AV774" s="13" t="s">
        <v>84</v>
      </c>
      <c r="AW774" s="13" t="s">
        <v>37</v>
      </c>
      <c r="AX774" s="13" t="s">
        <v>75</v>
      </c>
      <c r="AY774" s="157" t="s">
        <v>206</v>
      </c>
    </row>
    <row r="775" spans="2:51" s="14" customFormat="1" ht="12">
      <c r="B775" s="163"/>
      <c r="D775" s="150" t="s">
        <v>216</v>
      </c>
      <c r="E775" s="164" t="s">
        <v>19</v>
      </c>
      <c r="F775" s="165" t="s">
        <v>224</v>
      </c>
      <c r="H775" s="166">
        <v>0.416</v>
      </c>
      <c r="I775" s="167"/>
      <c r="L775" s="163"/>
      <c r="M775" s="168"/>
      <c r="T775" s="169"/>
      <c r="AT775" s="164" t="s">
        <v>216</v>
      </c>
      <c r="AU775" s="164" t="s">
        <v>84</v>
      </c>
      <c r="AV775" s="14" t="s">
        <v>153</v>
      </c>
      <c r="AW775" s="14" t="s">
        <v>37</v>
      </c>
      <c r="AX775" s="14" t="s">
        <v>82</v>
      </c>
      <c r="AY775" s="164" t="s">
        <v>206</v>
      </c>
    </row>
    <row r="776" spans="2:65" s="1" customFormat="1" ht="37.9" customHeight="1">
      <c r="B776" s="33"/>
      <c r="C776" s="132" t="s">
        <v>1372</v>
      </c>
      <c r="D776" s="132" t="s">
        <v>208</v>
      </c>
      <c r="E776" s="133" t="s">
        <v>959</v>
      </c>
      <c r="F776" s="134" t="s">
        <v>960</v>
      </c>
      <c r="G776" s="135" t="s">
        <v>298</v>
      </c>
      <c r="H776" s="136">
        <v>11</v>
      </c>
      <c r="I776" s="137"/>
      <c r="J776" s="138">
        <f>ROUND(I776*H776,2)</f>
        <v>0</v>
      </c>
      <c r="K776" s="134" t="s">
        <v>212</v>
      </c>
      <c r="L776" s="33"/>
      <c r="M776" s="139" t="s">
        <v>19</v>
      </c>
      <c r="N776" s="140" t="s">
        <v>46</v>
      </c>
      <c r="P776" s="141">
        <f>O776*H776</f>
        <v>0</v>
      </c>
      <c r="Q776" s="141">
        <v>0</v>
      </c>
      <c r="R776" s="141">
        <f>Q776*H776</f>
        <v>0</v>
      </c>
      <c r="S776" s="141">
        <v>0</v>
      </c>
      <c r="T776" s="142">
        <f>S776*H776</f>
        <v>0</v>
      </c>
      <c r="AR776" s="143" t="s">
        <v>338</v>
      </c>
      <c r="AT776" s="143" t="s">
        <v>208</v>
      </c>
      <c r="AU776" s="143" t="s">
        <v>84</v>
      </c>
      <c r="AY776" s="18" t="s">
        <v>206</v>
      </c>
      <c r="BE776" s="144">
        <f>IF(N776="základní",J776,0)</f>
        <v>0</v>
      </c>
      <c r="BF776" s="144">
        <f>IF(N776="snížená",J776,0)</f>
        <v>0</v>
      </c>
      <c r="BG776" s="144">
        <f>IF(N776="zákl. přenesená",J776,0)</f>
        <v>0</v>
      </c>
      <c r="BH776" s="144">
        <f>IF(N776="sníž. přenesená",J776,0)</f>
        <v>0</v>
      </c>
      <c r="BI776" s="144">
        <f>IF(N776="nulová",J776,0)</f>
        <v>0</v>
      </c>
      <c r="BJ776" s="18" t="s">
        <v>82</v>
      </c>
      <c r="BK776" s="144">
        <f>ROUND(I776*H776,2)</f>
        <v>0</v>
      </c>
      <c r="BL776" s="18" t="s">
        <v>338</v>
      </c>
      <c r="BM776" s="143" t="s">
        <v>961</v>
      </c>
    </row>
    <row r="777" spans="2:47" s="1" customFormat="1" ht="12">
      <c r="B777" s="33"/>
      <c r="D777" s="145" t="s">
        <v>214</v>
      </c>
      <c r="F777" s="146" t="s">
        <v>962</v>
      </c>
      <c r="I777" s="147"/>
      <c r="L777" s="33"/>
      <c r="M777" s="148"/>
      <c r="T777" s="52"/>
      <c r="AT777" s="18" t="s">
        <v>214</v>
      </c>
      <c r="AU777" s="18" t="s">
        <v>84</v>
      </c>
    </row>
    <row r="778" spans="2:65" s="1" customFormat="1" ht="33" customHeight="1">
      <c r="B778" s="33"/>
      <c r="C778" s="175" t="s">
        <v>1381</v>
      </c>
      <c r="D778" s="175" t="s">
        <v>820</v>
      </c>
      <c r="E778" s="176" t="s">
        <v>3357</v>
      </c>
      <c r="F778" s="177" t="s">
        <v>3358</v>
      </c>
      <c r="G778" s="178" t="s">
        <v>298</v>
      </c>
      <c r="H778" s="179">
        <v>3</v>
      </c>
      <c r="I778" s="180"/>
      <c r="J778" s="181">
        <f>ROUND(I778*H778,2)</f>
        <v>0</v>
      </c>
      <c r="K778" s="177" t="s">
        <v>212</v>
      </c>
      <c r="L778" s="182"/>
      <c r="M778" s="183" t="s">
        <v>19</v>
      </c>
      <c r="N778" s="184" t="s">
        <v>46</v>
      </c>
      <c r="P778" s="141">
        <f>O778*H778</f>
        <v>0</v>
      </c>
      <c r="Q778" s="141">
        <v>0.01521</v>
      </c>
      <c r="R778" s="141">
        <f>Q778*H778</f>
        <v>0.04563</v>
      </c>
      <c r="S778" s="141">
        <v>0</v>
      </c>
      <c r="T778" s="142">
        <f>S778*H778</f>
        <v>0</v>
      </c>
      <c r="AR778" s="143" t="s">
        <v>437</v>
      </c>
      <c r="AT778" s="143" t="s">
        <v>820</v>
      </c>
      <c r="AU778" s="143" t="s">
        <v>84</v>
      </c>
      <c r="AY778" s="18" t="s">
        <v>206</v>
      </c>
      <c r="BE778" s="144">
        <f>IF(N778="základní",J778,0)</f>
        <v>0</v>
      </c>
      <c r="BF778" s="144">
        <f>IF(N778="snížená",J778,0)</f>
        <v>0</v>
      </c>
      <c r="BG778" s="144">
        <f>IF(N778="zákl. přenesená",J778,0)</f>
        <v>0</v>
      </c>
      <c r="BH778" s="144">
        <f>IF(N778="sníž. přenesená",J778,0)</f>
        <v>0</v>
      </c>
      <c r="BI778" s="144">
        <f>IF(N778="nulová",J778,0)</f>
        <v>0</v>
      </c>
      <c r="BJ778" s="18" t="s">
        <v>82</v>
      </c>
      <c r="BK778" s="144">
        <f>ROUND(I778*H778,2)</f>
        <v>0</v>
      </c>
      <c r="BL778" s="18" t="s">
        <v>338</v>
      </c>
      <c r="BM778" s="143" t="s">
        <v>965</v>
      </c>
    </row>
    <row r="779" spans="2:65" s="1" customFormat="1" ht="37.9" customHeight="1">
      <c r="B779" s="33"/>
      <c r="C779" s="175" t="s">
        <v>1387</v>
      </c>
      <c r="D779" s="175" t="s">
        <v>820</v>
      </c>
      <c r="E779" s="176" t="s">
        <v>3359</v>
      </c>
      <c r="F779" s="177" t="s">
        <v>3360</v>
      </c>
      <c r="G779" s="178" t="s">
        <v>298</v>
      </c>
      <c r="H779" s="179">
        <v>1</v>
      </c>
      <c r="I779" s="180"/>
      <c r="J779" s="181">
        <f>ROUND(I779*H779,2)</f>
        <v>0</v>
      </c>
      <c r="K779" s="177" t="s">
        <v>212</v>
      </c>
      <c r="L779" s="182"/>
      <c r="M779" s="183" t="s">
        <v>19</v>
      </c>
      <c r="N779" s="184" t="s">
        <v>46</v>
      </c>
      <c r="P779" s="141">
        <f>O779*H779</f>
        <v>0</v>
      </c>
      <c r="Q779" s="141">
        <v>0.016</v>
      </c>
      <c r="R779" s="141">
        <f>Q779*H779</f>
        <v>0.016</v>
      </c>
      <c r="S779" s="141">
        <v>0</v>
      </c>
      <c r="T779" s="142">
        <f>S779*H779</f>
        <v>0</v>
      </c>
      <c r="AR779" s="143" t="s">
        <v>437</v>
      </c>
      <c r="AT779" s="143" t="s">
        <v>820</v>
      </c>
      <c r="AU779" s="143" t="s">
        <v>84</v>
      </c>
      <c r="AY779" s="18" t="s">
        <v>206</v>
      </c>
      <c r="BE779" s="144">
        <f>IF(N779="základní",J779,0)</f>
        <v>0</v>
      </c>
      <c r="BF779" s="144">
        <f>IF(N779="snížená",J779,0)</f>
        <v>0</v>
      </c>
      <c r="BG779" s="144">
        <f>IF(N779="zákl. přenesená",J779,0)</f>
        <v>0</v>
      </c>
      <c r="BH779" s="144">
        <f>IF(N779="sníž. přenesená",J779,0)</f>
        <v>0</v>
      </c>
      <c r="BI779" s="144">
        <f>IF(N779="nulová",J779,0)</f>
        <v>0</v>
      </c>
      <c r="BJ779" s="18" t="s">
        <v>82</v>
      </c>
      <c r="BK779" s="144">
        <f>ROUND(I779*H779,2)</f>
        <v>0</v>
      </c>
      <c r="BL779" s="18" t="s">
        <v>338</v>
      </c>
      <c r="BM779" s="143" t="s">
        <v>3361</v>
      </c>
    </row>
    <row r="780" spans="2:65" s="1" customFormat="1" ht="33" customHeight="1">
      <c r="B780" s="33"/>
      <c r="C780" s="175" t="s">
        <v>1396</v>
      </c>
      <c r="D780" s="175" t="s">
        <v>820</v>
      </c>
      <c r="E780" s="176" t="s">
        <v>3362</v>
      </c>
      <c r="F780" s="177" t="s">
        <v>3363</v>
      </c>
      <c r="G780" s="178" t="s">
        <v>298</v>
      </c>
      <c r="H780" s="179">
        <v>6</v>
      </c>
      <c r="I780" s="180"/>
      <c r="J780" s="181">
        <f>ROUND(I780*H780,2)</f>
        <v>0</v>
      </c>
      <c r="K780" s="177" t="s">
        <v>212</v>
      </c>
      <c r="L780" s="182"/>
      <c r="M780" s="183" t="s">
        <v>19</v>
      </c>
      <c r="N780" s="184" t="s">
        <v>46</v>
      </c>
      <c r="P780" s="141">
        <f>O780*H780</f>
        <v>0</v>
      </c>
      <c r="Q780" s="141">
        <v>0.01521</v>
      </c>
      <c r="R780" s="141">
        <f>Q780*H780</f>
        <v>0.09126</v>
      </c>
      <c r="S780" s="141">
        <v>0</v>
      </c>
      <c r="T780" s="142">
        <f>S780*H780</f>
        <v>0</v>
      </c>
      <c r="AR780" s="143" t="s">
        <v>437</v>
      </c>
      <c r="AT780" s="143" t="s">
        <v>820</v>
      </c>
      <c r="AU780" s="143" t="s">
        <v>84</v>
      </c>
      <c r="AY780" s="18" t="s">
        <v>206</v>
      </c>
      <c r="BE780" s="144">
        <f>IF(N780="základní",J780,0)</f>
        <v>0</v>
      </c>
      <c r="BF780" s="144">
        <f>IF(N780="snížená",J780,0)</f>
        <v>0</v>
      </c>
      <c r="BG780" s="144">
        <f>IF(N780="zákl. přenesená",J780,0)</f>
        <v>0</v>
      </c>
      <c r="BH780" s="144">
        <f>IF(N780="sníž. přenesená",J780,0)</f>
        <v>0</v>
      </c>
      <c r="BI780" s="144">
        <f>IF(N780="nulová",J780,0)</f>
        <v>0</v>
      </c>
      <c r="BJ780" s="18" t="s">
        <v>82</v>
      </c>
      <c r="BK780" s="144">
        <f>ROUND(I780*H780,2)</f>
        <v>0</v>
      </c>
      <c r="BL780" s="18" t="s">
        <v>338</v>
      </c>
      <c r="BM780" s="143" t="s">
        <v>3364</v>
      </c>
    </row>
    <row r="781" spans="2:65" s="1" customFormat="1" ht="37.9" customHeight="1">
      <c r="B781" s="33"/>
      <c r="C781" s="132" t="s">
        <v>1402</v>
      </c>
      <c r="D781" s="132" t="s">
        <v>208</v>
      </c>
      <c r="E781" s="133" t="s">
        <v>966</v>
      </c>
      <c r="F781" s="134" t="s">
        <v>967</v>
      </c>
      <c r="G781" s="135" t="s">
        <v>298</v>
      </c>
      <c r="H781" s="136">
        <v>1</v>
      </c>
      <c r="I781" s="137"/>
      <c r="J781" s="138">
        <f>ROUND(I781*H781,2)</f>
        <v>0</v>
      </c>
      <c r="K781" s="134" t="s">
        <v>212</v>
      </c>
      <c r="L781" s="33"/>
      <c r="M781" s="139" t="s">
        <v>19</v>
      </c>
      <c r="N781" s="140" t="s">
        <v>46</v>
      </c>
      <c r="P781" s="141">
        <f>O781*H781</f>
        <v>0</v>
      </c>
      <c r="Q781" s="141">
        <v>0</v>
      </c>
      <c r="R781" s="141">
        <f>Q781*H781</f>
        <v>0</v>
      </c>
      <c r="S781" s="141">
        <v>0</v>
      </c>
      <c r="T781" s="142">
        <f>S781*H781</f>
        <v>0</v>
      </c>
      <c r="AR781" s="143" t="s">
        <v>338</v>
      </c>
      <c r="AT781" s="143" t="s">
        <v>208</v>
      </c>
      <c r="AU781" s="143" t="s">
        <v>84</v>
      </c>
      <c r="AY781" s="18" t="s">
        <v>206</v>
      </c>
      <c r="BE781" s="144">
        <f>IF(N781="základní",J781,0)</f>
        <v>0</v>
      </c>
      <c r="BF781" s="144">
        <f>IF(N781="snížená",J781,0)</f>
        <v>0</v>
      </c>
      <c r="BG781" s="144">
        <f>IF(N781="zákl. přenesená",J781,0)</f>
        <v>0</v>
      </c>
      <c r="BH781" s="144">
        <f>IF(N781="sníž. přenesená",J781,0)</f>
        <v>0</v>
      </c>
      <c r="BI781" s="144">
        <f>IF(N781="nulová",J781,0)</f>
        <v>0</v>
      </c>
      <c r="BJ781" s="18" t="s">
        <v>82</v>
      </c>
      <c r="BK781" s="144">
        <f>ROUND(I781*H781,2)</f>
        <v>0</v>
      </c>
      <c r="BL781" s="18" t="s">
        <v>338</v>
      </c>
      <c r="BM781" s="143" t="s">
        <v>968</v>
      </c>
    </row>
    <row r="782" spans="2:47" s="1" customFormat="1" ht="12">
      <c r="B782" s="33"/>
      <c r="D782" s="145" t="s">
        <v>214</v>
      </c>
      <c r="F782" s="146" t="s">
        <v>969</v>
      </c>
      <c r="I782" s="147"/>
      <c r="L782" s="33"/>
      <c r="M782" s="148"/>
      <c r="T782" s="52"/>
      <c r="AT782" s="18" t="s">
        <v>214</v>
      </c>
      <c r="AU782" s="18" t="s">
        <v>84</v>
      </c>
    </row>
    <row r="783" spans="2:65" s="1" customFormat="1" ht="49.15" customHeight="1">
      <c r="B783" s="33"/>
      <c r="C783" s="132" t="s">
        <v>1410</v>
      </c>
      <c r="D783" s="132" t="s">
        <v>208</v>
      </c>
      <c r="E783" s="133" t="s">
        <v>3365</v>
      </c>
      <c r="F783" s="134" t="s">
        <v>3366</v>
      </c>
      <c r="G783" s="135" t="s">
        <v>298</v>
      </c>
      <c r="H783" s="136">
        <v>1</v>
      </c>
      <c r="I783" s="137"/>
      <c r="J783" s="138">
        <f>ROUND(I783*H783,2)</f>
        <v>0</v>
      </c>
      <c r="K783" s="134" t="s">
        <v>212</v>
      </c>
      <c r="L783" s="33"/>
      <c r="M783" s="139" t="s">
        <v>19</v>
      </c>
      <c r="N783" s="140" t="s">
        <v>46</v>
      </c>
      <c r="P783" s="141">
        <f>O783*H783</f>
        <v>0</v>
      </c>
      <c r="Q783" s="141">
        <v>0</v>
      </c>
      <c r="R783" s="141">
        <f>Q783*H783</f>
        <v>0</v>
      </c>
      <c r="S783" s="141">
        <v>0</v>
      </c>
      <c r="T783" s="142">
        <f>S783*H783</f>
        <v>0</v>
      </c>
      <c r="AR783" s="143" t="s">
        <v>338</v>
      </c>
      <c r="AT783" s="143" t="s">
        <v>208</v>
      </c>
      <c r="AU783" s="143" t="s">
        <v>84</v>
      </c>
      <c r="AY783" s="18" t="s">
        <v>206</v>
      </c>
      <c r="BE783" s="144">
        <f>IF(N783="základní",J783,0)</f>
        <v>0</v>
      </c>
      <c r="BF783" s="144">
        <f>IF(N783="snížená",J783,0)</f>
        <v>0</v>
      </c>
      <c r="BG783" s="144">
        <f>IF(N783="zákl. přenesená",J783,0)</f>
        <v>0</v>
      </c>
      <c r="BH783" s="144">
        <f>IF(N783="sníž. přenesená",J783,0)</f>
        <v>0</v>
      </c>
      <c r="BI783" s="144">
        <f>IF(N783="nulová",J783,0)</f>
        <v>0</v>
      </c>
      <c r="BJ783" s="18" t="s">
        <v>82</v>
      </c>
      <c r="BK783" s="144">
        <f>ROUND(I783*H783,2)</f>
        <v>0</v>
      </c>
      <c r="BL783" s="18" t="s">
        <v>338</v>
      </c>
      <c r="BM783" s="143" t="s">
        <v>3367</v>
      </c>
    </row>
    <row r="784" spans="2:47" s="1" customFormat="1" ht="12">
      <c r="B784" s="33"/>
      <c r="D784" s="145" t="s">
        <v>214</v>
      </c>
      <c r="F784" s="146" t="s">
        <v>3368</v>
      </c>
      <c r="I784" s="147"/>
      <c r="L784" s="33"/>
      <c r="M784" s="148"/>
      <c r="T784" s="52"/>
      <c r="AT784" s="18" t="s">
        <v>214</v>
      </c>
      <c r="AU784" s="18" t="s">
        <v>84</v>
      </c>
    </row>
    <row r="785" spans="2:65" s="1" customFormat="1" ht="37.9" customHeight="1">
      <c r="B785" s="33"/>
      <c r="C785" s="132" t="s">
        <v>1415</v>
      </c>
      <c r="D785" s="132" t="s">
        <v>208</v>
      </c>
      <c r="E785" s="133" t="s">
        <v>970</v>
      </c>
      <c r="F785" s="134" t="s">
        <v>971</v>
      </c>
      <c r="G785" s="135" t="s">
        <v>298</v>
      </c>
      <c r="H785" s="136">
        <v>7</v>
      </c>
      <c r="I785" s="137"/>
      <c r="J785" s="138">
        <f>ROUND(I785*H785,2)</f>
        <v>0</v>
      </c>
      <c r="K785" s="134" t="s">
        <v>212</v>
      </c>
      <c r="L785" s="33"/>
      <c r="M785" s="139" t="s">
        <v>19</v>
      </c>
      <c r="N785" s="140" t="s">
        <v>46</v>
      </c>
      <c r="P785" s="141">
        <f>O785*H785</f>
        <v>0</v>
      </c>
      <c r="Q785" s="141">
        <v>0.0004728125</v>
      </c>
      <c r="R785" s="141">
        <f>Q785*H785</f>
        <v>0.0033096874999999997</v>
      </c>
      <c r="S785" s="141">
        <v>0</v>
      </c>
      <c r="T785" s="142">
        <f>S785*H785</f>
        <v>0</v>
      </c>
      <c r="AR785" s="143" t="s">
        <v>338</v>
      </c>
      <c r="AT785" s="143" t="s">
        <v>208</v>
      </c>
      <c r="AU785" s="143" t="s">
        <v>84</v>
      </c>
      <c r="AY785" s="18" t="s">
        <v>206</v>
      </c>
      <c r="BE785" s="144">
        <f>IF(N785="základní",J785,0)</f>
        <v>0</v>
      </c>
      <c r="BF785" s="144">
        <f>IF(N785="snížená",J785,0)</f>
        <v>0</v>
      </c>
      <c r="BG785" s="144">
        <f>IF(N785="zákl. přenesená",J785,0)</f>
        <v>0</v>
      </c>
      <c r="BH785" s="144">
        <f>IF(N785="sníž. přenesená",J785,0)</f>
        <v>0</v>
      </c>
      <c r="BI785" s="144">
        <f>IF(N785="nulová",J785,0)</f>
        <v>0</v>
      </c>
      <c r="BJ785" s="18" t="s">
        <v>82</v>
      </c>
      <c r="BK785" s="144">
        <f>ROUND(I785*H785,2)</f>
        <v>0</v>
      </c>
      <c r="BL785" s="18" t="s">
        <v>338</v>
      </c>
      <c r="BM785" s="143" t="s">
        <v>972</v>
      </c>
    </row>
    <row r="786" spans="2:47" s="1" customFormat="1" ht="12">
      <c r="B786" s="33"/>
      <c r="D786" s="145" t="s">
        <v>214</v>
      </c>
      <c r="F786" s="146" t="s">
        <v>973</v>
      </c>
      <c r="I786" s="147"/>
      <c r="L786" s="33"/>
      <c r="M786" s="148"/>
      <c r="T786" s="52"/>
      <c r="AT786" s="18" t="s">
        <v>214</v>
      </c>
      <c r="AU786" s="18" t="s">
        <v>84</v>
      </c>
    </row>
    <row r="787" spans="2:65" s="1" customFormat="1" ht="21.75" customHeight="1">
      <c r="B787" s="33"/>
      <c r="C787" s="175" t="s">
        <v>1427</v>
      </c>
      <c r="D787" s="175" t="s">
        <v>820</v>
      </c>
      <c r="E787" s="176" t="s">
        <v>975</v>
      </c>
      <c r="F787" s="177" t="s">
        <v>3369</v>
      </c>
      <c r="G787" s="178" t="s">
        <v>298</v>
      </c>
      <c r="H787" s="179">
        <v>2</v>
      </c>
      <c r="I787" s="180"/>
      <c r="J787" s="181">
        <f>ROUND(I787*H787,2)</f>
        <v>0</v>
      </c>
      <c r="K787" s="177" t="s">
        <v>19</v>
      </c>
      <c r="L787" s="182"/>
      <c r="M787" s="183" t="s">
        <v>19</v>
      </c>
      <c r="N787" s="184" t="s">
        <v>46</v>
      </c>
      <c r="P787" s="141">
        <f>O787*H787</f>
        <v>0</v>
      </c>
      <c r="Q787" s="141">
        <v>0.015</v>
      </c>
      <c r="R787" s="141">
        <f>Q787*H787</f>
        <v>0.03</v>
      </c>
      <c r="S787" s="141">
        <v>0</v>
      </c>
      <c r="T787" s="142">
        <f>S787*H787</f>
        <v>0</v>
      </c>
      <c r="AR787" s="143" t="s">
        <v>437</v>
      </c>
      <c r="AT787" s="143" t="s">
        <v>820</v>
      </c>
      <c r="AU787" s="143" t="s">
        <v>84</v>
      </c>
      <c r="AY787" s="18" t="s">
        <v>206</v>
      </c>
      <c r="BE787" s="144">
        <f>IF(N787="základní",J787,0)</f>
        <v>0</v>
      </c>
      <c r="BF787" s="144">
        <f>IF(N787="snížená",J787,0)</f>
        <v>0</v>
      </c>
      <c r="BG787" s="144">
        <f>IF(N787="zákl. přenesená",J787,0)</f>
        <v>0</v>
      </c>
      <c r="BH787" s="144">
        <f>IF(N787="sníž. přenesená",J787,0)</f>
        <v>0</v>
      </c>
      <c r="BI787" s="144">
        <f>IF(N787="nulová",J787,0)</f>
        <v>0</v>
      </c>
      <c r="BJ787" s="18" t="s">
        <v>82</v>
      </c>
      <c r="BK787" s="144">
        <f>ROUND(I787*H787,2)</f>
        <v>0</v>
      </c>
      <c r="BL787" s="18" t="s">
        <v>338</v>
      </c>
      <c r="BM787" s="143" t="s">
        <v>977</v>
      </c>
    </row>
    <row r="788" spans="2:47" s="1" customFormat="1" ht="19.5">
      <c r="B788" s="33"/>
      <c r="D788" s="150" t="s">
        <v>818</v>
      </c>
      <c r="F788" s="174" t="s">
        <v>978</v>
      </c>
      <c r="I788" s="147"/>
      <c r="L788" s="33"/>
      <c r="M788" s="148"/>
      <c r="T788" s="52"/>
      <c r="AT788" s="18" t="s">
        <v>818</v>
      </c>
      <c r="AU788" s="18" t="s">
        <v>84</v>
      </c>
    </row>
    <row r="789" spans="2:65" s="1" customFormat="1" ht="21.75" customHeight="1">
      <c r="B789" s="33"/>
      <c r="C789" s="175" t="s">
        <v>1437</v>
      </c>
      <c r="D789" s="175" t="s">
        <v>820</v>
      </c>
      <c r="E789" s="176" t="s">
        <v>1000</v>
      </c>
      <c r="F789" s="177" t="s">
        <v>1001</v>
      </c>
      <c r="G789" s="178" t="s">
        <v>298</v>
      </c>
      <c r="H789" s="179">
        <v>1</v>
      </c>
      <c r="I789" s="180"/>
      <c r="J789" s="181">
        <f>ROUND(I789*H789,2)</f>
        <v>0</v>
      </c>
      <c r="K789" s="177" t="s">
        <v>19</v>
      </c>
      <c r="L789" s="182"/>
      <c r="M789" s="183" t="s">
        <v>19</v>
      </c>
      <c r="N789" s="184" t="s">
        <v>46</v>
      </c>
      <c r="P789" s="141">
        <f>O789*H789</f>
        <v>0</v>
      </c>
      <c r="Q789" s="141">
        <v>0.015</v>
      </c>
      <c r="R789" s="141">
        <f>Q789*H789</f>
        <v>0.015</v>
      </c>
      <c r="S789" s="141">
        <v>0</v>
      </c>
      <c r="T789" s="142">
        <f>S789*H789</f>
        <v>0</v>
      </c>
      <c r="AR789" s="143" t="s">
        <v>437</v>
      </c>
      <c r="AT789" s="143" t="s">
        <v>820</v>
      </c>
      <c r="AU789" s="143" t="s">
        <v>84</v>
      </c>
      <c r="AY789" s="18" t="s">
        <v>206</v>
      </c>
      <c r="BE789" s="144">
        <f>IF(N789="základní",J789,0)</f>
        <v>0</v>
      </c>
      <c r="BF789" s="144">
        <f>IF(N789="snížená",J789,0)</f>
        <v>0</v>
      </c>
      <c r="BG789" s="144">
        <f>IF(N789="zákl. přenesená",J789,0)</f>
        <v>0</v>
      </c>
      <c r="BH789" s="144">
        <f>IF(N789="sníž. přenesená",J789,0)</f>
        <v>0</v>
      </c>
      <c r="BI789" s="144">
        <f>IF(N789="nulová",J789,0)</f>
        <v>0</v>
      </c>
      <c r="BJ789" s="18" t="s">
        <v>82</v>
      </c>
      <c r="BK789" s="144">
        <f>ROUND(I789*H789,2)</f>
        <v>0</v>
      </c>
      <c r="BL789" s="18" t="s">
        <v>338</v>
      </c>
      <c r="BM789" s="143" t="s">
        <v>1002</v>
      </c>
    </row>
    <row r="790" spans="2:47" s="1" customFormat="1" ht="19.5">
      <c r="B790" s="33"/>
      <c r="D790" s="150" t="s">
        <v>818</v>
      </c>
      <c r="F790" s="174" t="s">
        <v>1003</v>
      </c>
      <c r="I790" s="147"/>
      <c r="L790" s="33"/>
      <c r="M790" s="148"/>
      <c r="T790" s="52"/>
      <c r="AT790" s="18" t="s">
        <v>818</v>
      </c>
      <c r="AU790" s="18" t="s">
        <v>84</v>
      </c>
    </row>
    <row r="791" spans="2:65" s="1" customFormat="1" ht="21.75" customHeight="1">
      <c r="B791" s="33"/>
      <c r="C791" s="175" t="s">
        <v>1445</v>
      </c>
      <c r="D791" s="175" t="s">
        <v>820</v>
      </c>
      <c r="E791" s="176" t="s">
        <v>1005</v>
      </c>
      <c r="F791" s="177" t="s">
        <v>3370</v>
      </c>
      <c r="G791" s="178" t="s">
        <v>298</v>
      </c>
      <c r="H791" s="179">
        <v>3</v>
      </c>
      <c r="I791" s="180"/>
      <c r="J791" s="181">
        <f>ROUND(I791*H791,2)</f>
        <v>0</v>
      </c>
      <c r="K791" s="177" t="s">
        <v>19</v>
      </c>
      <c r="L791" s="182"/>
      <c r="M791" s="183" t="s">
        <v>19</v>
      </c>
      <c r="N791" s="184" t="s">
        <v>46</v>
      </c>
      <c r="P791" s="141">
        <f>O791*H791</f>
        <v>0</v>
      </c>
      <c r="Q791" s="141">
        <v>0.015</v>
      </c>
      <c r="R791" s="141">
        <f>Q791*H791</f>
        <v>0.045</v>
      </c>
      <c r="S791" s="141">
        <v>0</v>
      </c>
      <c r="T791" s="142">
        <f>S791*H791</f>
        <v>0</v>
      </c>
      <c r="AR791" s="143" t="s">
        <v>437</v>
      </c>
      <c r="AT791" s="143" t="s">
        <v>820</v>
      </c>
      <c r="AU791" s="143" t="s">
        <v>84</v>
      </c>
      <c r="AY791" s="18" t="s">
        <v>206</v>
      </c>
      <c r="BE791" s="144">
        <f>IF(N791="základní",J791,0)</f>
        <v>0</v>
      </c>
      <c r="BF791" s="144">
        <f>IF(N791="snížená",J791,0)</f>
        <v>0</v>
      </c>
      <c r="BG791" s="144">
        <f>IF(N791="zákl. přenesená",J791,0)</f>
        <v>0</v>
      </c>
      <c r="BH791" s="144">
        <f>IF(N791="sníž. přenesená",J791,0)</f>
        <v>0</v>
      </c>
      <c r="BI791" s="144">
        <f>IF(N791="nulová",J791,0)</f>
        <v>0</v>
      </c>
      <c r="BJ791" s="18" t="s">
        <v>82</v>
      </c>
      <c r="BK791" s="144">
        <f>ROUND(I791*H791,2)</f>
        <v>0</v>
      </c>
      <c r="BL791" s="18" t="s">
        <v>338</v>
      </c>
      <c r="BM791" s="143" t="s">
        <v>1007</v>
      </c>
    </row>
    <row r="792" spans="2:47" s="1" customFormat="1" ht="19.5">
      <c r="B792" s="33"/>
      <c r="D792" s="150" t="s">
        <v>818</v>
      </c>
      <c r="F792" s="174" t="s">
        <v>1008</v>
      </c>
      <c r="I792" s="147"/>
      <c r="L792" s="33"/>
      <c r="M792" s="148"/>
      <c r="T792" s="52"/>
      <c r="AT792" s="18" t="s">
        <v>818</v>
      </c>
      <c r="AU792" s="18" t="s">
        <v>84</v>
      </c>
    </row>
    <row r="793" spans="2:65" s="1" customFormat="1" ht="16.5" customHeight="1">
      <c r="B793" s="33"/>
      <c r="C793" s="175" t="s">
        <v>1451</v>
      </c>
      <c r="D793" s="175" t="s">
        <v>820</v>
      </c>
      <c r="E793" s="176" t="s">
        <v>1010</v>
      </c>
      <c r="F793" s="177" t="s">
        <v>3371</v>
      </c>
      <c r="G793" s="178" t="s">
        <v>298</v>
      </c>
      <c r="H793" s="179">
        <v>1</v>
      </c>
      <c r="I793" s="180"/>
      <c r="J793" s="181">
        <f>ROUND(I793*H793,2)</f>
        <v>0</v>
      </c>
      <c r="K793" s="177" t="s">
        <v>19</v>
      </c>
      <c r="L793" s="182"/>
      <c r="M793" s="183" t="s">
        <v>19</v>
      </c>
      <c r="N793" s="184" t="s">
        <v>46</v>
      </c>
      <c r="P793" s="141">
        <f>O793*H793</f>
        <v>0</v>
      </c>
      <c r="Q793" s="141">
        <v>0.015</v>
      </c>
      <c r="R793" s="141">
        <f>Q793*H793</f>
        <v>0.015</v>
      </c>
      <c r="S793" s="141">
        <v>0</v>
      </c>
      <c r="T793" s="142">
        <f>S793*H793</f>
        <v>0</v>
      </c>
      <c r="AR793" s="143" t="s">
        <v>437</v>
      </c>
      <c r="AT793" s="143" t="s">
        <v>820</v>
      </c>
      <c r="AU793" s="143" t="s">
        <v>84</v>
      </c>
      <c r="AY793" s="18" t="s">
        <v>206</v>
      </c>
      <c r="BE793" s="144">
        <f>IF(N793="základní",J793,0)</f>
        <v>0</v>
      </c>
      <c r="BF793" s="144">
        <f>IF(N793="snížená",J793,0)</f>
        <v>0</v>
      </c>
      <c r="BG793" s="144">
        <f>IF(N793="zákl. přenesená",J793,0)</f>
        <v>0</v>
      </c>
      <c r="BH793" s="144">
        <f>IF(N793="sníž. přenesená",J793,0)</f>
        <v>0</v>
      </c>
      <c r="BI793" s="144">
        <f>IF(N793="nulová",J793,0)</f>
        <v>0</v>
      </c>
      <c r="BJ793" s="18" t="s">
        <v>82</v>
      </c>
      <c r="BK793" s="144">
        <f>ROUND(I793*H793,2)</f>
        <v>0</v>
      </c>
      <c r="BL793" s="18" t="s">
        <v>338</v>
      </c>
      <c r="BM793" s="143" t="s">
        <v>1012</v>
      </c>
    </row>
    <row r="794" spans="2:47" s="1" customFormat="1" ht="19.5">
      <c r="B794" s="33"/>
      <c r="D794" s="150" t="s">
        <v>818</v>
      </c>
      <c r="F794" s="174" t="s">
        <v>1018</v>
      </c>
      <c r="I794" s="147"/>
      <c r="L794" s="33"/>
      <c r="M794" s="148"/>
      <c r="T794" s="52"/>
      <c r="AT794" s="18" t="s">
        <v>818</v>
      </c>
      <c r="AU794" s="18" t="s">
        <v>84</v>
      </c>
    </row>
    <row r="795" spans="2:65" s="1" customFormat="1" ht="21.75" customHeight="1">
      <c r="B795" s="33"/>
      <c r="C795" s="175" t="s">
        <v>1456</v>
      </c>
      <c r="D795" s="175" t="s">
        <v>820</v>
      </c>
      <c r="E795" s="176" t="s">
        <v>1015</v>
      </c>
      <c r="F795" s="177" t="s">
        <v>3372</v>
      </c>
      <c r="G795" s="178" t="s">
        <v>298</v>
      </c>
      <c r="H795" s="179">
        <v>1</v>
      </c>
      <c r="I795" s="180"/>
      <c r="J795" s="181">
        <f>ROUND(I795*H795,2)</f>
        <v>0</v>
      </c>
      <c r="K795" s="177" t="s">
        <v>19</v>
      </c>
      <c r="L795" s="182"/>
      <c r="M795" s="183" t="s">
        <v>19</v>
      </c>
      <c r="N795" s="184" t="s">
        <v>46</v>
      </c>
      <c r="P795" s="141">
        <f>O795*H795</f>
        <v>0</v>
      </c>
      <c r="Q795" s="141">
        <v>0.015</v>
      </c>
      <c r="R795" s="141">
        <f>Q795*H795</f>
        <v>0.015</v>
      </c>
      <c r="S795" s="141">
        <v>0</v>
      </c>
      <c r="T795" s="142">
        <f>S795*H795</f>
        <v>0</v>
      </c>
      <c r="AR795" s="143" t="s">
        <v>437</v>
      </c>
      <c r="AT795" s="143" t="s">
        <v>820</v>
      </c>
      <c r="AU795" s="143" t="s">
        <v>84</v>
      </c>
      <c r="AY795" s="18" t="s">
        <v>206</v>
      </c>
      <c r="BE795" s="144">
        <f>IF(N795="základní",J795,0)</f>
        <v>0</v>
      </c>
      <c r="BF795" s="144">
        <f>IF(N795="snížená",J795,0)</f>
        <v>0</v>
      </c>
      <c r="BG795" s="144">
        <f>IF(N795="zákl. přenesená",J795,0)</f>
        <v>0</v>
      </c>
      <c r="BH795" s="144">
        <f>IF(N795="sníž. přenesená",J795,0)</f>
        <v>0</v>
      </c>
      <c r="BI795" s="144">
        <f>IF(N795="nulová",J795,0)</f>
        <v>0</v>
      </c>
      <c r="BJ795" s="18" t="s">
        <v>82</v>
      </c>
      <c r="BK795" s="144">
        <f>ROUND(I795*H795,2)</f>
        <v>0</v>
      </c>
      <c r="BL795" s="18" t="s">
        <v>338</v>
      </c>
      <c r="BM795" s="143" t="s">
        <v>1017</v>
      </c>
    </row>
    <row r="796" spans="2:47" s="1" customFormat="1" ht="19.5">
      <c r="B796" s="33"/>
      <c r="D796" s="150" t="s">
        <v>818</v>
      </c>
      <c r="F796" s="174" t="s">
        <v>3373</v>
      </c>
      <c r="I796" s="147"/>
      <c r="L796" s="33"/>
      <c r="M796" s="148"/>
      <c r="T796" s="52"/>
      <c r="AT796" s="18" t="s">
        <v>818</v>
      </c>
      <c r="AU796" s="18" t="s">
        <v>84</v>
      </c>
    </row>
    <row r="797" spans="2:65" s="1" customFormat="1" ht="21.75" customHeight="1">
      <c r="B797" s="33"/>
      <c r="C797" s="175" t="s">
        <v>1462</v>
      </c>
      <c r="D797" s="175" t="s">
        <v>820</v>
      </c>
      <c r="E797" s="176" t="s">
        <v>3374</v>
      </c>
      <c r="F797" s="177" t="s">
        <v>3375</v>
      </c>
      <c r="G797" s="178" t="s">
        <v>298</v>
      </c>
      <c r="H797" s="179">
        <v>2</v>
      </c>
      <c r="I797" s="180"/>
      <c r="J797" s="181">
        <f>ROUND(I797*H797,2)</f>
        <v>0</v>
      </c>
      <c r="K797" s="177" t="s">
        <v>19</v>
      </c>
      <c r="L797" s="182"/>
      <c r="M797" s="183" t="s">
        <v>19</v>
      </c>
      <c r="N797" s="184" t="s">
        <v>46</v>
      </c>
      <c r="P797" s="141">
        <f>O797*H797</f>
        <v>0</v>
      </c>
      <c r="Q797" s="141">
        <v>0.015</v>
      </c>
      <c r="R797" s="141">
        <f>Q797*H797</f>
        <v>0.03</v>
      </c>
      <c r="S797" s="141">
        <v>0</v>
      </c>
      <c r="T797" s="142">
        <f>S797*H797</f>
        <v>0</v>
      </c>
      <c r="AR797" s="143" t="s">
        <v>437</v>
      </c>
      <c r="AT797" s="143" t="s">
        <v>820</v>
      </c>
      <c r="AU797" s="143" t="s">
        <v>84</v>
      </c>
      <c r="AY797" s="18" t="s">
        <v>206</v>
      </c>
      <c r="BE797" s="144">
        <f>IF(N797="základní",J797,0)</f>
        <v>0</v>
      </c>
      <c r="BF797" s="144">
        <f>IF(N797="snížená",J797,0)</f>
        <v>0</v>
      </c>
      <c r="BG797" s="144">
        <f>IF(N797="zákl. přenesená",J797,0)</f>
        <v>0</v>
      </c>
      <c r="BH797" s="144">
        <f>IF(N797="sníž. přenesená",J797,0)</f>
        <v>0</v>
      </c>
      <c r="BI797" s="144">
        <f>IF(N797="nulová",J797,0)</f>
        <v>0</v>
      </c>
      <c r="BJ797" s="18" t="s">
        <v>82</v>
      </c>
      <c r="BK797" s="144">
        <f>ROUND(I797*H797,2)</f>
        <v>0</v>
      </c>
      <c r="BL797" s="18" t="s">
        <v>338</v>
      </c>
      <c r="BM797" s="143" t="s">
        <v>3376</v>
      </c>
    </row>
    <row r="798" spans="2:47" s="1" customFormat="1" ht="19.5">
      <c r="B798" s="33"/>
      <c r="D798" s="150" t="s">
        <v>818</v>
      </c>
      <c r="F798" s="174" t="s">
        <v>3377</v>
      </c>
      <c r="I798" s="147"/>
      <c r="L798" s="33"/>
      <c r="M798" s="148"/>
      <c r="T798" s="52"/>
      <c r="AT798" s="18" t="s">
        <v>818</v>
      </c>
      <c r="AU798" s="18" t="s">
        <v>84</v>
      </c>
    </row>
    <row r="799" spans="2:65" s="1" customFormat="1" ht="21.75" customHeight="1">
      <c r="B799" s="33"/>
      <c r="C799" s="175" t="s">
        <v>1468</v>
      </c>
      <c r="D799" s="175" t="s">
        <v>820</v>
      </c>
      <c r="E799" s="176" t="s">
        <v>3378</v>
      </c>
      <c r="F799" s="177" t="s">
        <v>3379</v>
      </c>
      <c r="G799" s="178" t="s">
        <v>298</v>
      </c>
      <c r="H799" s="179">
        <v>1</v>
      </c>
      <c r="I799" s="180"/>
      <c r="J799" s="181">
        <f>ROUND(I799*H799,2)</f>
        <v>0</v>
      </c>
      <c r="K799" s="177" t="s">
        <v>19</v>
      </c>
      <c r="L799" s="182"/>
      <c r="M799" s="183" t="s">
        <v>19</v>
      </c>
      <c r="N799" s="184" t="s">
        <v>46</v>
      </c>
      <c r="P799" s="141">
        <f>O799*H799</f>
        <v>0</v>
      </c>
      <c r="Q799" s="141">
        <v>0</v>
      </c>
      <c r="R799" s="141">
        <f>Q799*H799</f>
        <v>0</v>
      </c>
      <c r="S799" s="141">
        <v>0</v>
      </c>
      <c r="T799" s="142">
        <f>S799*H799</f>
        <v>0</v>
      </c>
      <c r="AR799" s="143" t="s">
        <v>437</v>
      </c>
      <c r="AT799" s="143" t="s">
        <v>820</v>
      </c>
      <c r="AU799" s="143" t="s">
        <v>84</v>
      </c>
      <c r="AY799" s="18" t="s">
        <v>206</v>
      </c>
      <c r="BE799" s="144">
        <f>IF(N799="základní",J799,0)</f>
        <v>0</v>
      </c>
      <c r="BF799" s="144">
        <f>IF(N799="snížená",J799,0)</f>
        <v>0</v>
      </c>
      <c r="BG799" s="144">
        <f>IF(N799="zákl. přenesená",J799,0)</f>
        <v>0</v>
      </c>
      <c r="BH799" s="144">
        <f>IF(N799="sníž. přenesená",J799,0)</f>
        <v>0</v>
      </c>
      <c r="BI799" s="144">
        <f>IF(N799="nulová",J799,0)</f>
        <v>0</v>
      </c>
      <c r="BJ799" s="18" t="s">
        <v>82</v>
      </c>
      <c r="BK799" s="144">
        <f>ROUND(I799*H799,2)</f>
        <v>0</v>
      </c>
      <c r="BL799" s="18" t="s">
        <v>338</v>
      </c>
      <c r="BM799" s="143" t="s">
        <v>3380</v>
      </c>
    </row>
    <row r="800" spans="2:47" s="1" customFormat="1" ht="19.5">
      <c r="B800" s="33"/>
      <c r="D800" s="150" t="s">
        <v>818</v>
      </c>
      <c r="F800" s="174" t="s">
        <v>3381</v>
      </c>
      <c r="I800" s="147"/>
      <c r="L800" s="33"/>
      <c r="M800" s="148"/>
      <c r="T800" s="52"/>
      <c r="AT800" s="18" t="s">
        <v>818</v>
      </c>
      <c r="AU800" s="18" t="s">
        <v>84</v>
      </c>
    </row>
    <row r="801" spans="2:65" s="1" customFormat="1" ht="24.2" customHeight="1">
      <c r="B801" s="33"/>
      <c r="C801" s="175" t="s">
        <v>1473</v>
      </c>
      <c r="D801" s="175" t="s">
        <v>820</v>
      </c>
      <c r="E801" s="176" t="s">
        <v>1020</v>
      </c>
      <c r="F801" s="177" t="s">
        <v>3382</v>
      </c>
      <c r="G801" s="178" t="s">
        <v>298</v>
      </c>
      <c r="H801" s="179">
        <v>1</v>
      </c>
      <c r="I801" s="180"/>
      <c r="J801" s="181">
        <f>ROUND(I801*H801,2)</f>
        <v>0</v>
      </c>
      <c r="K801" s="177" t="s">
        <v>19</v>
      </c>
      <c r="L801" s="182"/>
      <c r="M801" s="183" t="s">
        <v>19</v>
      </c>
      <c r="N801" s="184" t="s">
        <v>46</v>
      </c>
      <c r="P801" s="141">
        <f>O801*H801</f>
        <v>0</v>
      </c>
      <c r="Q801" s="141">
        <v>0</v>
      </c>
      <c r="R801" s="141">
        <f>Q801*H801</f>
        <v>0</v>
      </c>
      <c r="S801" s="141">
        <v>0</v>
      </c>
      <c r="T801" s="142">
        <f>S801*H801</f>
        <v>0</v>
      </c>
      <c r="AR801" s="143" t="s">
        <v>437</v>
      </c>
      <c r="AT801" s="143" t="s">
        <v>820</v>
      </c>
      <c r="AU801" s="143" t="s">
        <v>84</v>
      </c>
      <c r="AY801" s="18" t="s">
        <v>206</v>
      </c>
      <c r="BE801" s="144">
        <f>IF(N801="základní",J801,0)</f>
        <v>0</v>
      </c>
      <c r="BF801" s="144">
        <f>IF(N801="snížená",J801,0)</f>
        <v>0</v>
      </c>
      <c r="BG801" s="144">
        <f>IF(N801="zákl. přenesená",J801,0)</f>
        <v>0</v>
      </c>
      <c r="BH801" s="144">
        <f>IF(N801="sníž. přenesená",J801,0)</f>
        <v>0</v>
      </c>
      <c r="BI801" s="144">
        <f>IF(N801="nulová",J801,0)</f>
        <v>0</v>
      </c>
      <c r="BJ801" s="18" t="s">
        <v>82</v>
      </c>
      <c r="BK801" s="144">
        <f>ROUND(I801*H801,2)</f>
        <v>0</v>
      </c>
      <c r="BL801" s="18" t="s">
        <v>338</v>
      </c>
      <c r="BM801" s="143" t="s">
        <v>1022</v>
      </c>
    </row>
    <row r="802" spans="2:47" s="1" customFormat="1" ht="19.5">
      <c r="B802" s="33"/>
      <c r="D802" s="150" t="s">
        <v>818</v>
      </c>
      <c r="F802" s="174" t="s">
        <v>3383</v>
      </c>
      <c r="I802" s="147"/>
      <c r="L802" s="33"/>
      <c r="M802" s="148"/>
      <c r="T802" s="52"/>
      <c r="AT802" s="18" t="s">
        <v>818</v>
      </c>
      <c r="AU802" s="18" t="s">
        <v>84</v>
      </c>
    </row>
    <row r="803" spans="2:65" s="1" customFormat="1" ht="24.2" customHeight="1">
      <c r="B803" s="33"/>
      <c r="C803" s="175" t="s">
        <v>1481</v>
      </c>
      <c r="D803" s="175" t="s">
        <v>820</v>
      </c>
      <c r="E803" s="176" t="s">
        <v>3384</v>
      </c>
      <c r="F803" s="177" t="s">
        <v>3385</v>
      </c>
      <c r="G803" s="178" t="s">
        <v>298</v>
      </c>
      <c r="H803" s="179">
        <v>1</v>
      </c>
      <c r="I803" s="180"/>
      <c r="J803" s="181">
        <f>ROUND(I803*H803,2)</f>
        <v>0</v>
      </c>
      <c r="K803" s="177" t="s">
        <v>19</v>
      </c>
      <c r="L803" s="182"/>
      <c r="M803" s="183" t="s">
        <v>19</v>
      </c>
      <c r="N803" s="184" t="s">
        <v>46</v>
      </c>
      <c r="P803" s="141">
        <f>O803*H803</f>
        <v>0</v>
      </c>
      <c r="Q803" s="141">
        <v>0</v>
      </c>
      <c r="R803" s="141">
        <f>Q803*H803</f>
        <v>0</v>
      </c>
      <c r="S803" s="141">
        <v>0</v>
      </c>
      <c r="T803" s="142">
        <f>S803*H803</f>
        <v>0</v>
      </c>
      <c r="AR803" s="143" t="s">
        <v>437</v>
      </c>
      <c r="AT803" s="143" t="s">
        <v>820</v>
      </c>
      <c r="AU803" s="143" t="s">
        <v>84</v>
      </c>
      <c r="AY803" s="18" t="s">
        <v>206</v>
      </c>
      <c r="BE803" s="144">
        <f>IF(N803="základní",J803,0)</f>
        <v>0</v>
      </c>
      <c r="BF803" s="144">
        <f>IF(N803="snížená",J803,0)</f>
        <v>0</v>
      </c>
      <c r="BG803" s="144">
        <f>IF(N803="zákl. přenesená",J803,0)</f>
        <v>0</v>
      </c>
      <c r="BH803" s="144">
        <f>IF(N803="sníž. přenesená",J803,0)</f>
        <v>0</v>
      </c>
      <c r="BI803" s="144">
        <f>IF(N803="nulová",J803,0)</f>
        <v>0</v>
      </c>
      <c r="BJ803" s="18" t="s">
        <v>82</v>
      </c>
      <c r="BK803" s="144">
        <f>ROUND(I803*H803,2)</f>
        <v>0</v>
      </c>
      <c r="BL803" s="18" t="s">
        <v>338</v>
      </c>
      <c r="BM803" s="143" t="s">
        <v>3386</v>
      </c>
    </row>
    <row r="804" spans="2:47" s="1" customFormat="1" ht="19.5">
      <c r="B804" s="33"/>
      <c r="D804" s="150" t="s">
        <v>818</v>
      </c>
      <c r="F804" s="174" t="s">
        <v>3387</v>
      </c>
      <c r="I804" s="147"/>
      <c r="L804" s="33"/>
      <c r="M804" s="148"/>
      <c r="T804" s="52"/>
      <c r="AT804" s="18" t="s">
        <v>818</v>
      </c>
      <c r="AU804" s="18" t="s">
        <v>84</v>
      </c>
    </row>
    <row r="805" spans="2:65" s="1" customFormat="1" ht="44.25" customHeight="1">
      <c r="B805" s="33"/>
      <c r="C805" s="132" t="s">
        <v>1486</v>
      </c>
      <c r="D805" s="132" t="s">
        <v>208</v>
      </c>
      <c r="E805" s="133" t="s">
        <v>1025</v>
      </c>
      <c r="F805" s="134" t="s">
        <v>1026</v>
      </c>
      <c r="G805" s="135" t="s">
        <v>211</v>
      </c>
      <c r="H805" s="136">
        <v>1.534</v>
      </c>
      <c r="I805" s="137"/>
      <c r="J805" s="138">
        <f>ROUND(I805*H805,2)</f>
        <v>0</v>
      </c>
      <c r="K805" s="134" t="s">
        <v>212</v>
      </c>
      <c r="L805" s="33"/>
      <c r="M805" s="139" t="s">
        <v>19</v>
      </c>
      <c r="N805" s="140" t="s">
        <v>46</v>
      </c>
      <c r="P805" s="141">
        <f>O805*H805</f>
        <v>0</v>
      </c>
      <c r="Q805" s="141">
        <v>0</v>
      </c>
      <c r="R805" s="141">
        <f>Q805*H805</f>
        <v>0</v>
      </c>
      <c r="S805" s="141">
        <v>0</v>
      </c>
      <c r="T805" s="142">
        <f>S805*H805</f>
        <v>0</v>
      </c>
      <c r="AR805" s="143" t="s">
        <v>338</v>
      </c>
      <c r="AT805" s="143" t="s">
        <v>208</v>
      </c>
      <c r="AU805" s="143" t="s">
        <v>84</v>
      </c>
      <c r="AY805" s="18" t="s">
        <v>206</v>
      </c>
      <c r="BE805" s="144">
        <f>IF(N805="základní",J805,0)</f>
        <v>0</v>
      </c>
      <c r="BF805" s="144">
        <f>IF(N805="snížená",J805,0)</f>
        <v>0</v>
      </c>
      <c r="BG805" s="144">
        <f>IF(N805="zákl. přenesená",J805,0)</f>
        <v>0</v>
      </c>
      <c r="BH805" s="144">
        <f>IF(N805="sníž. přenesená",J805,0)</f>
        <v>0</v>
      </c>
      <c r="BI805" s="144">
        <f>IF(N805="nulová",J805,0)</f>
        <v>0</v>
      </c>
      <c r="BJ805" s="18" t="s">
        <v>82</v>
      </c>
      <c r="BK805" s="144">
        <f>ROUND(I805*H805,2)</f>
        <v>0</v>
      </c>
      <c r="BL805" s="18" t="s">
        <v>338</v>
      </c>
      <c r="BM805" s="143" t="s">
        <v>1027</v>
      </c>
    </row>
    <row r="806" spans="2:47" s="1" customFormat="1" ht="12">
      <c r="B806" s="33"/>
      <c r="D806" s="145" t="s">
        <v>214</v>
      </c>
      <c r="F806" s="146" t="s">
        <v>1028</v>
      </c>
      <c r="I806" s="147"/>
      <c r="L806" s="33"/>
      <c r="M806" s="148"/>
      <c r="T806" s="52"/>
      <c r="AT806" s="18" t="s">
        <v>214</v>
      </c>
      <c r="AU806" s="18" t="s">
        <v>84</v>
      </c>
    </row>
    <row r="807" spans="2:63" s="11" customFormat="1" ht="22.9" customHeight="1">
      <c r="B807" s="120"/>
      <c r="D807" s="121" t="s">
        <v>74</v>
      </c>
      <c r="E807" s="130" t="s">
        <v>1029</v>
      </c>
      <c r="F807" s="130" t="s">
        <v>1030</v>
      </c>
      <c r="I807" s="123"/>
      <c r="J807" s="131">
        <f>BK807</f>
        <v>0</v>
      </c>
      <c r="L807" s="120"/>
      <c r="M807" s="125"/>
      <c r="P807" s="126">
        <f>SUM(P808:P839)</f>
        <v>0</v>
      </c>
      <c r="R807" s="126">
        <f>SUM(R808:R839)</f>
        <v>0.9666619000000001</v>
      </c>
      <c r="T807" s="127">
        <f>SUM(T808:T839)</f>
        <v>0</v>
      </c>
      <c r="AR807" s="121" t="s">
        <v>84</v>
      </c>
      <c r="AT807" s="128" t="s">
        <v>74</v>
      </c>
      <c r="AU807" s="128" t="s">
        <v>82</v>
      </c>
      <c r="AY807" s="121" t="s">
        <v>206</v>
      </c>
      <c r="BK807" s="129">
        <f>SUM(BK808:BK839)</f>
        <v>0</v>
      </c>
    </row>
    <row r="808" spans="2:65" s="1" customFormat="1" ht="16.5" customHeight="1">
      <c r="B808" s="33"/>
      <c r="C808" s="132" t="s">
        <v>1493</v>
      </c>
      <c r="D808" s="132" t="s">
        <v>208</v>
      </c>
      <c r="E808" s="133" t="s">
        <v>3388</v>
      </c>
      <c r="F808" s="134" t="s">
        <v>3389</v>
      </c>
      <c r="G808" s="135" t="s">
        <v>298</v>
      </c>
      <c r="H808" s="136">
        <v>9</v>
      </c>
      <c r="I808" s="137"/>
      <c r="J808" s="138">
        <f>ROUND(I808*H808,2)</f>
        <v>0</v>
      </c>
      <c r="K808" s="134" t="s">
        <v>19</v>
      </c>
      <c r="L808" s="33"/>
      <c r="M808" s="139" t="s">
        <v>19</v>
      </c>
      <c r="N808" s="140" t="s">
        <v>46</v>
      </c>
      <c r="P808" s="141">
        <f>O808*H808</f>
        <v>0</v>
      </c>
      <c r="Q808" s="141">
        <v>0</v>
      </c>
      <c r="R808" s="141">
        <f>Q808*H808</f>
        <v>0</v>
      </c>
      <c r="S808" s="141">
        <v>0</v>
      </c>
      <c r="T808" s="142">
        <f>S808*H808</f>
        <v>0</v>
      </c>
      <c r="AR808" s="143" t="s">
        <v>338</v>
      </c>
      <c r="AT808" s="143" t="s">
        <v>208</v>
      </c>
      <c r="AU808" s="143" t="s">
        <v>84</v>
      </c>
      <c r="AY808" s="18" t="s">
        <v>206</v>
      </c>
      <c r="BE808" s="144">
        <f>IF(N808="základní",J808,0)</f>
        <v>0</v>
      </c>
      <c r="BF808" s="144">
        <f>IF(N808="snížená",J808,0)</f>
        <v>0</v>
      </c>
      <c r="BG808" s="144">
        <f>IF(N808="zákl. přenesená",J808,0)</f>
        <v>0</v>
      </c>
      <c r="BH808" s="144">
        <f>IF(N808="sníž. přenesená",J808,0)</f>
        <v>0</v>
      </c>
      <c r="BI808" s="144">
        <f>IF(N808="nulová",J808,0)</f>
        <v>0</v>
      </c>
      <c r="BJ808" s="18" t="s">
        <v>82</v>
      </c>
      <c r="BK808" s="144">
        <f>ROUND(I808*H808,2)</f>
        <v>0</v>
      </c>
      <c r="BL808" s="18" t="s">
        <v>338</v>
      </c>
      <c r="BM808" s="143" t="s">
        <v>3390</v>
      </c>
    </row>
    <row r="809" spans="2:65" s="1" customFormat="1" ht="33" customHeight="1">
      <c r="B809" s="33"/>
      <c r="C809" s="132" t="s">
        <v>1499</v>
      </c>
      <c r="D809" s="132" t="s">
        <v>208</v>
      </c>
      <c r="E809" s="133" t="s">
        <v>1032</v>
      </c>
      <c r="F809" s="134" t="s">
        <v>1033</v>
      </c>
      <c r="G809" s="135" t="s">
        <v>229</v>
      </c>
      <c r="H809" s="136">
        <v>18.2</v>
      </c>
      <c r="I809" s="137"/>
      <c r="J809" s="138">
        <f>ROUND(I809*H809,2)</f>
        <v>0</v>
      </c>
      <c r="K809" s="134" t="s">
        <v>212</v>
      </c>
      <c r="L809" s="33"/>
      <c r="M809" s="139" t="s">
        <v>19</v>
      </c>
      <c r="N809" s="140" t="s">
        <v>46</v>
      </c>
      <c r="P809" s="141">
        <f>O809*H809</f>
        <v>0</v>
      </c>
      <c r="Q809" s="141">
        <v>0.000396</v>
      </c>
      <c r="R809" s="141">
        <f>Q809*H809</f>
        <v>0.0072071999999999995</v>
      </c>
      <c r="S809" s="141">
        <v>0</v>
      </c>
      <c r="T809" s="142">
        <f>S809*H809</f>
        <v>0</v>
      </c>
      <c r="AR809" s="143" t="s">
        <v>338</v>
      </c>
      <c r="AT809" s="143" t="s">
        <v>208</v>
      </c>
      <c r="AU809" s="143" t="s">
        <v>84</v>
      </c>
      <c r="AY809" s="18" t="s">
        <v>206</v>
      </c>
      <c r="BE809" s="144">
        <f>IF(N809="základní",J809,0)</f>
        <v>0</v>
      </c>
      <c r="BF809" s="144">
        <f>IF(N809="snížená",J809,0)</f>
        <v>0</v>
      </c>
      <c r="BG809" s="144">
        <f>IF(N809="zákl. přenesená",J809,0)</f>
        <v>0</v>
      </c>
      <c r="BH809" s="144">
        <f>IF(N809="sníž. přenesená",J809,0)</f>
        <v>0</v>
      </c>
      <c r="BI809" s="144">
        <f>IF(N809="nulová",J809,0)</f>
        <v>0</v>
      </c>
      <c r="BJ809" s="18" t="s">
        <v>82</v>
      </c>
      <c r="BK809" s="144">
        <f>ROUND(I809*H809,2)</f>
        <v>0</v>
      </c>
      <c r="BL809" s="18" t="s">
        <v>338</v>
      </c>
      <c r="BM809" s="143" t="s">
        <v>1034</v>
      </c>
    </row>
    <row r="810" spans="2:47" s="1" customFormat="1" ht="12">
      <c r="B810" s="33"/>
      <c r="D810" s="145" t="s">
        <v>214</v>
      </c>
      <c r="F810" s="146" t="s">
        <v>1035</v>
      </c>
      <c r="I810" s="147"/>
      <c r="L810" s="33"/>
      <c r="M810" s="148"/>
      <c r="T810" s="52"/>
      <c r="AT810" s="18" t="s">
        <v>214</v>
      </c>
      <c r="AU810" s="18" t="s">
        <v>84</v>
      </c>
    </row>
    <row r="811" spans="2:51" s="12" customFormat="1" ht="12">
      <c r="B811" s="149"/>
      <c r="D811" s="150" t="s">
        <v>216</v>
      </c>
      <c r="E811" s="151" t="s">
        <v>19</v>
      </c>
      <c r="F811" s="152" t="s">
        <v>2446</v>
      </c>
      <c r="H811" s="151" t="s">
        <v>19</v>
      </c>
      <c r="I811" s="153"/>
      <c r="L811" s="149"/>
      <c r="M811" s="154"/>
      <c r="T811" s="155"/>
      <c r="AT811" s="151" t="s">
        <v>216</v>
      </c>
      <c r="AU811" s="151" t="s">
        <v>84</v>
      </c>
      <c r="AV811" s="12" t="s">
        <v>82</v>
      </c>
      <c r="AW811" s="12" t="s">
        <v>37</v>
      </c>
      <c r="AX811" s="12" t="s">
        <v>75</v>
      </c>
      <c r="AY811" s="151" t="s">
        <v>206</v>
      </c>
    </row>
    <row r="812" spans="2:51" s="13" customFormat="1" ht="12">
      <c r="B812" s="156"/>
      <c r="D812" s="150" t="s">
        <v>216</v>
      </c>
      <c r="E812" s="157" t="s">
        <v>19</v>
      </c>
      <c r="F812" s="158" t="s">
        <v>3391</v>
      </c>
      <c r="H812" s="159">
        <v>18.2</v>
      </c>
      <c r="I812" s="160"/>
      <c r="L812" s="156"/>
      <c r="M812" s="161"/>
      <c r="T812" s="162"/>
      <c r="AT812" s="157" t="s">
        <v>216</v>
      </c>
      <c r="AU812" s="157" t="s">
        <v>84</v>
      </c>
      <c r="AV812" s="13" t="s">
        <v>84</v>
      </c>
      <c r="AW812" s="13" t="s">
        <v>37</v>
      </c>
      <c r="AX812" s="13" t="s">
        <v>75</v>
      </c>
      <c r="AY812" s="157" t="s">
        <v>206</v>
      </c>
    </row>
    <row r="813" spans="2:51" s="14" customFormat="1" ht="12">
      <c r="B813" s="163"/>
      <c r="D813" s="150" t="s">
        <v>216</v>
      </c>
      <c r="E813" s="164" t="s">
        <v>19</v>
      </c>
      <c r="F813" s="165" t="s">
        <v>224</v>
      </c>
      <c r="H813" s="166">
        <v>18.2</v>
      </c>
      <c r="I813" s="167"/>
      <c r="L813" s="163"/>
      <c r="M813" s="168"/>
      <c r="T813" s="169"/>
      <c r="AT813" s="164" t="s">
        <v>216</v>
      </c>
      <c r="AU813" s="164" t="s">
        <v>84</v>
      </c>
      <c r="AV813" s="14" t="s">
        <v>153</v>
      </c>
      <c r="AW813" s="14" t="s">
        <v>37</v>
      </c>
      <c r="AX813" s="14" t="s">
        <v>82</v>
      </c>
      <c r="AY813" s="164" t="s">
        <v>206</v>
      </c>
    </row>
    <row r="814" spans="2:65" s="1" customFormat="1" ht="16.5" customHeight="1">
      <c r="B814" s="33"/>
      <c r="C814" s="175" t="s">
        <v>1504</v>
      </c>
      <c r="D814" s="175" t="s">
        <v>820</v>
      </c>
      <c r="E814" s="176" t="s">
        <v>1038</v>
      </c>
      <c r="F814" s="177" t="s">
        <v>3392</v>
      </c>
      <c r="G814" s="178" t="s">
        <v>440</v>
      </c>
      <c r="H814" s="179">
        <v>1</v>
      </c>
      <c r="I814" s="180"/>
      <c r="J814" s="181">
        <f>ROUND(I814*H814,2)</f>
        <v>0</v>
      </c>
      <c r="K814" s="177" t="s">
        <v>19</v>
      </c>
      <c r="L814" s="182"/>
      <c r="M814" s="183" t="s">
        <v>19</v>
      </c>
      <c r="N814" s="184" t="s">
        <v>46</v>
      </c>
      <c r="P814" s="141">
        <f>O814*H814</f>
        <v>0</v>
      </c>
      <c r="Q814" s="141">
        <v>0.4</v>
      </c>
      <c r="R814" s="141">
        <f>Q814*H814</f>
        <v>0.4</v>
      </c>
      <c r="S814" s="141">
        <v>0</v>
      </c>
      <c r="T814" s="142">
        <f>S814*H814</f>
        <v>0</v>
      </c>
      <c r="AR814" s="143" t="s">
        <v>437</v>
      </c>
      <c r="AT814" s="143" t="s">
        <v>820</v>
      </c>
      <c r="AU814" s="143" t="s">
        <v>84</v>
      </c>
      <c r="AY814" s="18" t="s">
        <v>206</v>
      </c>
      <c r="BE814" s="144">
        <f>IF(N814="základní",J814,0)</f>
        <v>0</v>
      </c>
      <c r="BF814" s="144">
        <f>IF(N814="snížená",J814,0)</f>
        <v>0</v>
      </c>
      <c r="BG814" s="144">
        <f>IF(N814="zákl. přenesená",J814,0)</f>
        <v>0</v>
      </c>
      <c r="BH814" s="144">
        <f>IF(N814="sníž. přenesená",J814,0)</f>
        <v>0</v>
      </c>
      <c r="BI814" s="144">
        <f>IF(N814="nulová",J814,0)</f>
        <v>0</v>
      </c>
      <c r="BJ814" s="18" t="s">
        <v>82</v>
      </c>
      <c r="BK814" s="144">
        <f>ROUND(I814*H814,2)</f>
        <v>0</v>
      </c>
      <c r="BL814" s="18" t="s">
        <v>338</v>
      </c>
      <c r="BM814" s="143" t="s">
        <v>1040</v>
      </c>
    </row>
    <row r="815" spans="2:47" s="1" customFormat="1" ht="19.5">
      <c r="B815" s="33"/>
      <c r="D815" s="150" t="s">
        <v>818</v>
      </c>
      <c r="F815" s="174" t="s">
        <v>3393</v>
      </c>
      <c r="I815" s="147"/>
      <c r="L815" s="33"/>
      <c r="M815" s="148"/>
      <c r="T815" s="52"/>
      <c r="AT815" s="18" t="s">
        <v>818</v>
      </c>
      <c r="AU815" s="18" t="s">
        <v>84</v>
      </c>
    </row>
    <row r="816" spans="2:65" s="1" customFormat="1" ht="21.75" customHeight="1">
      <c r="B816" s="33"/>
      <c r="C816" s="175" t="s">
        <v>1512</v>
      </c>
      <c r="D816" s="175" t="s">
        <v>820</v>
      </c>
      <c r="E816" s="176" t="s">
        <v>3394</v>
      </c>
      <c r="F816" s="177" t="s">
        <v>3395</v>
      </c>
      <c r="G816" s="178" t="s">
        <v>298</v>
      </c>
      <c r="H816" s="179">
        <v>9</v>
      </c>
      <c r="I816" s="180"/>
      <c r="J816" s="181">
        <f>ROUND(I816*H816,2)</f>
        <v>0</v>
      </c>
      <c r="K816" s="177" t="s">
        <v>19</v>
      </c>
      <c r="L816" s="182"/>
      <c r="M816" s="183" t="s">
        <v>19</v>
      </c>
      <c r="N816" s="184" t="s">
        <v>46</v>
      </c>
      <c r="P816" s="141">
        <f>O816*H816</f>
        <v>0</v>
      </c>
      <c r="Q816" s="141">
        <v>0.015</v>
      </c>
      <c r="R816" s="141">
        <f>Q816*H816</f>
        <v>0.135</v>
      </c>
      <c r="S816" s="141">
        <v>0</v>
      </c>
      <c r="T816" s="142">
        <f>S816*H816</f>
        <v>0</v>
      </c>
      <c r="AR816" s="143" t="s">
        <v>437</v>
      </c>
      <c r="AT816" s="143" t="s">
        <v>820</v>
      </c>
      <c r="AU816" s="143" t="s">
        <v>84</v>
      </c>
      <c r="AY816" s="18" t="s">
        <v>206</v>
      </c>
      <c r="BE816" s="144">
        <f>IF(N816="základní",J816,0)</f>
        <v>0</v>
      </c>
      <c r="BF816" s="144">
        <f>IF(N816="snížená",J816,0)</f>
        <v>0</v>
      </c>
      <c r="BG816" s="144">
        <f>IF(N816="zákl. přenesená",J816,0)</f>
        <v>0</v>
      </c>
      <c r="BH816" s="144">
        <f>IF(N816="sníž. přenesená",J816,0)</f>
        <v>0</v>
      </c>
      <c r="BI816" s="144">
        <f>IF(N816="nulová",J816,0)</f>
        <v>0</v>
      </c>
      <c r="BJ816" s="18" t="s">
        <v>82</v>
      </c>
      <c r="BK816" s="144">
        <f>ROUND(I816*H816,2)</f>
        <v>0</v>
      </c>
      <c r="BL816" s="18" t="s">
        <v>338</v>
      </c>
      <c r="BM816" s="143" t="s">
        <v>3396</v>
      </c>
    </row>
    <row r="817" spans="2:47" s="1" customFormat="1" ht="19.5">
      <c r="B817" s="33"/>
      <c r="D817" s="150" t="s">
        <v>818</v>
      </c>
      <c r="F817" s="174" t="s">
        <v>3397</v>
      </c>
      <c r="I817" s="147"/>
      <c r="L817" s="33"/>
      <c r="M817" s="148"/>
      <c r="T817" s="52"/>
      <c r="AT817" s="18" t="s">
        <v>818</v>
      </c>
      <c r="AU817" s="18" t="s">
        <v>84</v>
      </c>
    </row>
    <row r="818" spans="2:65" s="1" customFormat="1" ht="16.5" customHeight="1">
      <c r="B818" s="33"/>
      <c r="C818" s="175" t="s">
        <v>1520</v>
      </c>
      <c r="D818" s="175" t="s">
        <v>820</v>
      </c>
      <c r="E818" s="176" t="s">
        <v>3398</v>
      </c>
      <c r="F818" s="177" t="s">
        <v>3399</v>
      </c>
      <c r="G818" s="178" t="s">
        <v>440</v>
      </c>
      <c r="H818" s="179">
        <v>1</v>
      </c>
      <c r="I818" s="180"/>
      <c r="J818" s="181">
        <f>ROUND(I818*H818,2)</f>
        <v>0</v>
      </c>
      <c r="K818" s="177" t="s">
        <v>19</v>
      </c>
      <c r="L818" s="182"/>
      <c r="M818" s="183" t="s">
        <v>19</v>
      </c>
      <c r="N818" s="184" t="s">
        <v>46</v>
      </c>
      <c r="P818" s="141">
        <f>O818*H818</f>
        <v>0</v>
      </c>
      <c r="Q818" s="141">
        <v>0.015</v>
      </c>
      <c r="R818" s="141">
        <f>Q818*H818</f>
        <v>0.015</v>
      </c>
      <c r="S818" s="141">
        <v>0</v>
      </c>
      <c r="T818" s="142">
        <f>S818*H818</f>
        <v>0</v>
      </c>
      <c r="AR818" s="143" t="s">
        <v>437</v>
      </c>
      <c r="AT818" s="143" t="s">
        <v>820</v>
      </c>
      <c r="AU818" s="143" t="s">
        <v>84</v>
      </c>
      <c r="AY818" s="18" t="s">
        <v>206</v>
      </c>
      <c r="BE818" s="144">
        <f>IF(N818="základní",J818,0)</f>
        <v>0</v>
      </c>
      <c r="BF818" s="144">
        <f>IF(N818="snížená",J818,0)</f>
        <v>0</v>
      </c>
      <c r="BG818" s="144">
        <f>IF(N818="zákl. přenesená",J818,0)</f>
        <v>0</v>
      </c>
      <c r="BH818" s="144">
        <f>IF(N818="sníž. přenesená",J818,0)</f>
        <v>0</v>
      </c>
      <c r="BI818" s="144">
        <f>IF(N818="nulová",J818,0)</f>
        <v>0</v>
      </c>
      <c r="BJ818" s="18" t="s">
        <v>82</v>
      </c>
      <c r="BK818" s="144">
        <f>ROUND(I818*H818,2)</f>
        <v>0</v>
      </c>
      <c r="BL818" s="18" t="s">
        <v>338</v>
      </c>
      <c r="BM818" s="143" t="s">
        <v>3400</v>
      </c>
    </row>
    <row r="819" spans="2:47" s="1" customFormat="1" ht="19.5">
      <c r="B819" s="33"/>
      <c r="D819" s="150" t="s">
        <v>818</v>
      </c>
      <c r="F819" s="174" t="s">
        <v>3401</v>
      </c>
      <c r="I819" s="147"/>
      <c r="L819" s="33"/>
      <c r="M819" s="148"/>
      <c r="T819" s="52"/>
      <c r="AT819" s="18" t="s">
        <v>818</v>
      </c>
      <c r="AU819" s="18" t="s">
        <v>84</v>
      </c>
    </row>
    <row r="820" spans="2:65" s="1" customFormat="1" ht="24.2" customHeight="1">
      <c r="B820" s="33"/>
      <c r="C820" s="175" t="s">
        <v>3402</v>
      </c>
      <c r="D820" s="175" t="s">
        <v>820</v>
      </c>
      <c r="E820" s="176" t="s">
        <v>1054</v>
      </c>
      <c r="F820" s="177" t="s">
        <v>3403</v>
      </c>
      <c r="G820" s="178" t="s">
        <v>440</v>
      </c>
      <c r="H820" s="179">
        <v>1</v>
      </c>
      <c r="I820" s="180"/>
      <c r="J820" s="181">
        <f>ROUND(I820*H820,2)</f>
        <v>0</v>
      </c>
      <c r="K820" s="177" t="s">
        <v>19</v>
      </c>
      <c r="L820" s="182"/>
      <c r="M820" s="183" t="s">
        <v>19</v>
      </c>
      <c r="N820" s="184" t="s">
        <v>46</v>
      </c>
      <c r="P820" s="141">
        <f>O820*H820</f>
        <v>0</v>
      </c>
      <c r="Q820" s="141">
        <v>0.015</v>
      </c>
      <c r="R820" s="141">
        <f>Q820*H820</f>
        <v>0.015</v>
      </c>
      <c r="S820" s="141">
        <v>0</v>
      </c>
      <c r="T820" s="142">
        <f>S820*H820</f>
        <v>0</v>
      </c>
      <c r="AR820" s="143" t="s">
        <v>437</v>
      </c>
      <c r="AT820" s="143" t="s">
        <v>820</v>
      </c>
      <c r="AU820" s="143" t="s">
        <v>84</v>
      </c>
      <c r="AY820" s="18" t="s">
        <v>206</v>
      </c>
      <c r="BE820" s="144">
        <f>IF(N820="základní",J820,0)</f>
        <v>0</v>
      </c>
      <c r="BF820" s="144">
        <f>IF(N820="snížená",J820,0)</f>
        <v>0</v>
      </c>
      <c r="BG820" s="144">
        <f>IF(N820="zákl. přenesená",J820,0)</f>
        <v>0</v>
      </c>
      <c r="BH820" s="144">
        <f>IF(N820="sníž. přenesená",J820,0)</f>
        <v>0</v>
      </c>
      <c r="BI820" s="144">
        <f>IF(N820="nulová",J820,0)</f>
        <v>0</v>
      </c>
      <c r="BJ820" s="18" t="s">
        <v>82</v>
      </c>
      <c r="BK820" s="144">
        <f>ROUND(I820*H820,2)</f>
        <v>0</v>
      </c>
      <c r="BL820" s="18" t="s">
        <v>338</v>
      </c>
      <c r="BM820" s="143" t="s">
        <v>1056</v>
      </c>
    </row>
    <row r="821" spans="2:47" s="1" customFormat="1" ht="19.5">
      <c r="B821" s="33"/>
      <c r="D821" s="150" t="s">
        <v>818</v>
      </c>
      <c r="F821" s="174" t="s">
        <v>3404</v>
      </c>
      <c r="I821" s="147"/>
      <c r="L821" s="33"/>
      <c r="M821" s="148"/>
      <c r="T821" s="52"/>
      <c r="AT821" s="18" t="s">
        <v>818</v>
      </c>
      <c r="AU821" s="18" t="s">
        <v>84</v>
      </c>
    </row>
    <row r="822" spans="2:65" s="1" customFormat="1" ht="21.75" customHeight="1">
      <c r="B822" s="33"/>
      <c r="C822" s="175" t="s">
        <v>3405</v>
      </c>
      <c r="D822" s="175" t="s">
        <v>820</v>
      </c>
      <c r="E822" s="176" t="s">
        <v>1059</v>
      </c>
      <c r="F822" s="177" t="s">
        <v>3406</v>
      </c>
      <c r="G822" s="178" t="s">
        <v>440</v>
      </c>
      <c r="H822" s="179">
        <v>1</v>
      </c>
      <c r="I822" s="180"/>
      <c r="J822" s="181">
        <f>ROUND(I822*H822,2)</f>
        <v>0</v>
      </c>
      <c r="K822" s="177" t="s">
        <v>19</v>
      </c>
      <c r="L822" s="182"/>
      <c r="M822" s="183" t="s">
        <v>19</v>
      </c>
      <c r="N822" s="184" t="s">
        <v>46</v>
      </c>
      <c r="P822" s="141">
        <f>O822*H822</f>
        <v>0</v>
      </c>
      <c r="Q822" s="141">
        <v>0.015</v>
      </c>
      <c r="R822" s="141">
        <f>Q822*H822</f>
        <v>0.015</v>
      </c>
      <c r="S822" s="141">
        <v>0</v>
      </c>
      <c r="T822" s="142">
        <f>S822*H822</f>
        <v>0</v>
      </c>
      <c r="AR822" s="143" t="s">
        <v>437</v>
      </c>
      <c r="AT822" s="143" t="s">
        <v>820</v>
      </c>
      <c r="AU822" s="143" t="s">
        <v>84</v>
      </c>
      <c r="AY822" s="18" t="s">
        <v>206</v>
      </c>
      <c r="BE822" s="144">
        <f>IF(N822="základní",J822,0)</f>
        <v>0</v>
      </c>
      <c r="BF822" s="144">
        <f>IF(N822="snížená",J822,0)</f>
        <v>0</v>
      </c>
      <c r="BG822" s="144">
        <f>IF(N822="zákl. přenesená",J822,0)</f>
        <v>0</v>
      </c>
      <c r="BH822" s="144">
        <f>IF(N822="sníž. přenesená",J822,0)</f>
        <v>0</v>
      </c>
      <c r="BI822" s="144">
        <f>IF(N822="nulová",J822,0)</f>
        <v>0</v>
      </c>
      <c r="BJ822" s="18" t="s">
        <v>82</v>
      </c>
      <c r="BK822" s="144">
        <f>ROUND(I822*H822,2)</f>
        <v>0</v>
      </c>
      <c r="BL822" s="18" t="s">
        <v>338</v>
      </c>
      <c r="BM822" s="143" t="s">
        <v>1061</v>
      </c>
    </row>
    <row r="823" spans="2:47" s="1" customFormat="1" ht="19.5">
      <c r="B823" s="33"/>
      <c r="D823" s="150" t="s">
        <v>818</v>
      </c>
      <c r="F823" s="174" t="s">
        <v>3407</v>
      </c>
      <c r="I823" s="147"/>
      <c r="L823" s="33"/>
      <c r="M823" s="148"/>
      <c r="T823" s="52"/>
      <c r="AT823" s="18" t="s">
        <v>818</v>
      </c>
      <c r="AU823" s="18" t="s">
        <v>84</v>
      </c>
    </row>
    <row r="824" spans="2:65" s="1" customFormat="1" ht="16.5" customHeight="1">
      <c r="B824" s="33"/>
      <c r="C824" s="175" t="s">
        <v>3408</v>
      </c>
      <c r="D824" s="175" t="s">
        <v>820</v>
      </c>
      <c r="E824" s="176" t="s">
        <v>1064</v>
      </c>
      <c r="F824" s="177" t="s">
        <v>3409</v>
      </c>
      <c r="G824" s="178" t="s">
        <v>298</v>
      </c>
      <c r="H824" s="179">
        <v>1</v>
      </c>
      <c r="I824" s="180"/>
      <c r="J824" s="181">
        <f>ROUND(I824*H824,2)</f>
        <v>0</v>
      </c>
      <c r="K824" s="177" t="s">
        <v>19</v>
      </c>
      <c r="L824" s="182"/>
      <c r="M824" s="183" t="s">
        <v>19</v>
      </c>
      <c r="N824" s="184" t="s">
        <v>46</v>
      </c>
      <c r="P824" s="141">
        <f>O824*H824</f>
        <v>0</v>
      </c>
      <c r="Q824" s="141">
        <v>0.09</v>
      </c>
      <c r="R824" s="141">
        <f>Q824*H824</f>
        <v>0.09</v>
      </c>
      <c r="S824" s="141">
        <v>0</v>
      </c>
      <c r="T824" s="142">
        <f>S824*H824</f>
        <v>0</v>
      </c>
      <c r="AR824" s="143" t="s">
        <v>437</v>
      </c>
      <c r="AT824" s="143" t="s">
        <v>820</v>
      </c>
      <c r="AU824" s="143" t="s">
        <v>84</v>
      </c>
      <c r="AY824" s="18" t="s">
        <v>206</v>
      </c>
      <c r="BE824" s="144">
        <f>IF(N824="základní",J824,0)</f>
        <v>0</v>
      </c>
      <c r="BF824" s="144">
        <f>IF(N824="snížená",J824,0)</f>
        <v>0</v>
      </c>
      <c r="BG824" s="144">
        <f>IF(N824="zákl. přenesená",J824,0)</f>
        <v>0</v>
      </c>
      <c r="BH824" s="144">
        <f>IF(N824="sníž. přenesená",J824,0)</f>
        <v>0</v>
      </c>
      <c r="BI824" s="144">
        <f>IF(N824="nulová",J824,0)</f>
        <v>0</v>
      </c>
      <c r="BJ824" s="18" t="s">
        <v>82</v>
      </c>
      <c r="BK824" s="144">
        <f>ROUND(I824*H824,2)</f>
        <v>0</v>
      </c>
      <c r="BL824" s="18" t="s">
        <v>338</v>
      </c>
      <c r="BM824" s="143" t="s">
        <v>1066</v>
      </c>
    </row>
    <row r="825" spans="2:47" s="1" customFormat="1" ht="19.5">
      <c r="B825" s="33"/>
      <c r="D825" s="150" t="s">
        <v>818</v>
      </c>
      <c r="F825" s="174" t="s">
        <v>998</v>
      </c>
      <c r="I825" s="147"/>
      <c r="L825" s="33"/>
      <c r="M825" s="148"/>
      <c r="T825" s="52"/>
      <c r="AT825" s="18" t="s">
        <v>818</v>
      </c>
      <c r="AU825" s="18" t="s">
        <v>84</v>
      </c>
    </row>
    <row r="826" spans="2:65" s="1" customFormat="1" ht="16.5" customHeight="1">
      <c r="B826" s="33"/>
      <c r="C826" s="175" t="s">
        <v>3410</v>
      </c>
      <c r="D826" s="175" t="s">
        <v>820</v>
      </c>
      <c r="E826" s="176" t="s">
        <v>1069</v>
      </c>
      <c r="F826" s="177" t="s">
        <v>3411</v>
      </c>
      <c r="G826" s="178" t="s">
        <v>298</v>
      </c>
      <c r="H826" s="179">
        <v>1</v>
      </c>
      <c r="I826" s="180"/>
      <c r="J826" s="181">
        <f>ROUND(I826*H826,2)</f>
        <v>0</v>
      </c>
      <c r="K826" s="177" t="s">
        <v>19</v>
      </c>
      <c r="L826" s="182"/>
      <c r="M826" s="183" t="s">
        <v>19</v>
      </c>
      <c r="N826" s="184" t="s">
        <v>46</v>
      </c>
      <c r="P826" s="141">
        <f>O826*H826</f>
        <v>0</v>
      </c>
      <c r="Q826" s="141">
        <v>0.12</v>
      </c>
      <c r="R826" s="141">
        <f>Q826*H826</f>
        <v>0.12</v>
      </c>
      <c r="S826" s="141">
        <v>0</v>
      </c>
      <c r="T826" s="142">
        <f>S826*H826</f>
        <v>0</v>
      </c>
      <c r="AR826" s="143" t="s">
        <v>437</v>
      </c>
      <c r="AT826" s="143" t="s">
        <v>820</v>
      </c>
      <c r="AU826" s="143" t="s">
        <v>84</v>
      </c>
      <c r="AY826" s="18" t="s">
        <v>206</v>
      </c>
      <c r="BE826" s="144">
        <f>IF(N826="základní",J826,0)</f>
        <v>0</v>
      </c>
      <c r="BF826" s="144">
        <f>IF(N826="snížená",J826,0)</f>
        <v>0</v>
      </c>
      <c r="BG826" s="144">
        <f>IF(N826="zákl. přenesená",J826,0)</f>
        <v>0</v>
      </c>
      <c r="BH826" s="144">
        <f>IF(N826="sníž. přenesená",J826,0)</f>
        <v>0</v>
      </c>
      <c r="BI826" s="144">
        <f>IF(N826="nulová",J826,0)</f>
        <v>0</v>
      </c>
      <c r="BJ826" s="18" t="s">
        <v>82</v>
      </c>
      <c r="BK826" s="144">
        <f>ROUND(I826*H826,2)</f>
        <v>0</v>
      </c>
      <c r="BL826" s="18" t="s">
        <v>338</v>
      </c>
      <c r="BM826" s="143" t="s">
        <v>1071</v>
      </c>
    </row>
    <row r="827" spans="2:47" s="1" customFormat="1" ht="19.5">
      <c r="B827" s="33"/>
      <c r="D827" s="150" t="s">
        <v>818</v>
      </c>
      <c r="F827" s="174" t="s">
        <v>983</v>
      </c>
      <c r="I827" s="147"/>
      <c r="L827" s="33"/>
      <c r="M827" s="148"/>
      <c r="T827" s="52"/>
      <c r="AT827" s="18" t="s">
        <v>818</v>
      </c>
      <c r="AU827" s="18" t="s">
        <v>84</v>
      </c>
    </row>
    <row r="828" spans="2:65" s="1" customFormat="1" ht="16.5" customHeight="1">
      <c r="B828" s="33"/>
      <c r="C828" s="175" t="s">
        <v>3412</v>
      </c>
      <c r="D828" s="175" t="s">
        <v>820</v>
      </c>
      <c r="E828" s="176" t="s">
        <v>1074</v>
      </c>
      <c r="F828" s="177" t="s">
        <v>3413</v>
      </c>
      <c r="G828" s="178" t="s">
        <v>298</v>
      </c>
      <c r="H828" s="179">
        <v>1</v>
      </c>
      <c r="I828" s="180"/>
      <c r="J828" s="181">
        <f>ROUND(I828*H828,2)</f>
        <v>0</v>
      </c>
      <c r="K828" s="177" t="s">
        <v>19</v>
      </c>
      <c r="L828" s="182"/>
      <c r="M828" s="183" t="s">
        <v>19</v>
      </c>
      <c r="N828" s="184" t="s">
        <v>46</v>
      </c>
      <c r="P828" s="141">
        <f>O828*H828</f>
        <v>0</v>
      </c>
      <c r="Q828" s="141">
        <v>0.12</v>
      </c>
      <c r="R828" s="141">
        <f>Q828*H828</f>
        <v>0.12</v>
      </c>
      <c r="S828" s="141">
        <v>0</v>
      </c>
      <c r="T828" s="142">
        <f>S828*H828</f>
        <v>0</v>
      </c>
      <c r="AR828" s="143" t="s">
        <v>437</v>
      </c>
      <c r="AT828" s="143" t="s">
        <v>820</v>
      </c>
      <c r="AU828" s="143" t="s">
        <v>84</v>
      </c>
      <c r="AY828" s="18" t="s">
        <v>206</v>
      </c>
      <c r="BE828" s="144">
        <f>IF(N828="základní",J828,0)</f>
        <v>0</v>
      </c>
      <c r="BF828" s="144">
        <f>IF(N828="snížená",J828,0)</f>
        <v>0</v>
      </c>
      <c r="BG828" s="144">
        <f>IF(N828="zákl. přenesená",J828,0)</f>
        <v>0</v>
      </c>
      <c r="BH828" s="144">
        <f>IF(N828="sníž. přenesená",J828,0)</f>
        <v>0</v>
      </c>
      <c r="BI828" s="144">
        <f>IF(N828="nulová",J828,0)</f>
        <v>0</v>
      </c>
      <c r="BJ828" s="18" t="s">
        <v>82</v>
      </c>
      <c r="BK828" s="144">
        <f>ROUND(I828*H828,2)</f>
        <v>0</v>
      </c>
      <c r="BL828" s="18" t="s">
        <v>338</v>
      </c>
      <c r="BM828" s="143" t="s">
        <v>1076</v>
      </c>
    </row>
    <row r="829" spans="2:47" s="1" customFormat="1" ht="19.5">
      <c r="B829" s="33"/>
      <c r="D829" s="150" t="s">
        <v>818</v>
      </c>
      <c r="F829" s="174" t="s">
        <v>988</v>
      </c>
      <c r="I829" s="147"/>
      <c r="L829" s="33"/>
      <c r="M829" s="148"/>
      <c r="T829" s="52"/>
      <c r="AT829" s="18" t="s">
        <v>818</v>
      </c>
      <c r="AU829" s="18" t="s">
        <v>84</v>
      </c>
    </row>
    <row r="830" spans="2:65" s="1" customFormat="1" ht="24.2" customHeight="1">
      <c r="B830" s="33"/>
      <c r="C830" s="132" t="s">
        <v>3414</v>
      </c>
      <c r="D830" s="132" t="s">
        <v>208</v>
      </c>
      <c r="E830" s="133" t="s">
        <v>3415</v>
      </c>
      <c r="F830" s="134" t="s">
        <v>3416</v>
      </c>
      <c r="G830" s="135" t="s">
        <v>229</v>
      </c>
      <c r="H830" s="136">
        <v>4</v>
      </c>
      <c r="I830" s="137"/>
      <c r="J830" s="138">
        <f>ROUND(I830*H830,2)</f>
        <v>0</v>
      </c>
      <c r="K830" s="134" t="s">
        <v>212</v>
      </c>
      <c r="L830" s="33"/>
      <c r="M830" s="139" t="s">
        <v>19</v>
      </c>
      <c r="N830" s="140" t="s">
        <v>46</v>
      </c>
      <c r="P830" s="141">
        <f>O830*H830</f>
        <v>0</v>
      </c>
      <c r="Q830" s="141">
        <v>0</v>
      </c>
      <c r="R830" s="141">
        <f>Q830*H830</f>
        <v>0</v>
      </c>
      <c r="S830" s="141">
        <v>0</v>
      </c>
      <c r="T830" s="142">
        <f>S830*H830</f>
        <v>0</v>
      </c>
      <c r="AR830" s="143" t="s">
        <v>338</v>
      </c>
      <c r="AT830" s="143" t="s">
        <v>208</v>
      </c>
      <c r="AU830" s="143" t="s">
        <v>84</v>
      </c>
      <c r="AY830" s="18" t="s">
        <v>206</v>
      </c>
      <c r="BE830" s="144">
        <f>IF(N830="základní",J830,0)</f>
        <v>0</v>
      </c>
      <c r="BF830" s="144">
        <f>IF(N830="snížená",J830,0)</f>
        <v>0</v>
      </c>
      <c r="BG830" s="144">
        <f>IF(N830="zákl. přenesená",J830,0)</f>
        <v>0</v>
      </c>
      <c r="BH830" s="144">
        <f>IF(N830="sníž. přenesená",J830,0)</f>
        <v>0</v>
      </c>
      <c r="BI830" s="144">
        <f>IF(N830="nulová",J830,0)</f>
        <v>0</v>
      </c>
      <c r="BJ830" s="18" t="s">
        <v>82</v>
      </c>
      <c r="BK830" s="144">
        <f>ROUND(I830*H830,2)</f>
        <v>0</v>
      </c>
      <c r="BL830" s="18" t="s">
        <v>338</v>
      </c>
      <c r="BM830" s="143" t="s">
        <v>3417</v>
      </c>
    </row>
    <row r="831" spans="2:47" s="1" customFormat="1" ht="12">
      <c r="B831" s="33"/>
      <c r="D831" s="145" t="s">
        <v>214</v>
      </c>
      <c r="F831" s="146" t="s">
        <v>3418</v>
      </c>
      <c r="I831" s="147"/>
      <c r="L831" s="33"/>
      <c r="M831" s="148"/>
      <c r="T831" s="52"/>
      <c r="AT831" s="18" t="s">
        <v>214</v>
      </c>
      <c r="AU831" s="18" t="s">
        <v>84</v>
      </c>
    </row>
    <row r="832" spans="2:51" s="13" customFormat="1" ht="12">
      <c r="B832" s="156"/>
      <c r="D832" s="150" t="s">
        <v>216</v>
      </c>
      <c r="E832" s="157" t="s">
        <v>19</v>
      </c>
      <c r="F832" s="158" t="s">
        <v>153</v>
      </c>
      <c r="H832" s="159">
        <v>4</v>
      </c>
      <c r="I832" s="160"/>
      <c r="L832" s="156"/>
      <c r="M832" s="161"/>
      <c r="T832" s="162"/>
      <c r="AT832" s="157" t="s">
        <v>216</v>
      </c>
      <c r="AU832" s="157" t="s">
        <v>84</v>
      </c>
      <c r="AV832" s="13" t="s">
        <v>84</v>
      </c>
      <c r="AW832" s="13" t="s">
        <v>37</v>
      </c>
      <c r="AX832" s="13" t="s">
        <v>82</v>
      </c>
      <c r="AY832" s="157" t="s">
        <v>206</v>
      </c>
    </row>
    <row r="833" spans="2:65" s="1" customFormat="1" ht="16.5" customHeight="1">
      <c r="B833" s="33"/>
      <c r="C833" s="175" t="s">
        <v>3419</v>
      </c>
      <c r="D833" s="175" t="s">
        <v>820</v>
      </c>
      <c r="E833" s="176" t="s">
        <v>1105</v>
      </c>
      <c r="F833" s="177" t="s">
        <v>1106</v>
      </c>
      <c r="G833" s="178" t="s">
        <v>298</v>
      </c>
      <c r="H833" s="179">
        <v>4</v>
      </c>
      <c r="I833" s="180"/>
      <c r="J833" s="181">
        <f>ROUND(I833*H833,2)</f>
        <v>0</v>
      </c>
      <c r="K833" s="177" t="s">
        <v>212</v>
      </c>
      <c r="L833" s="182"/>
      <c r="M833" s="183" t="s">
        <v>19</v>
      </c>
      <c r="N833" s="184" t="s">
        <v>46</v>
      </c>
      <c r="P833" s="141">
        <f>O833*H833</f>
        <v>0</v>
      </c>
      <c r="Q833" s="141">
        <v>0.012</v>
      </c>
      <c r="R833" s="141">
        <f>Q833*H833</f>
        <v>0.048</v>
      </c>
      <c r="S833" s="141">
        <v>0</v>
      </c>
      <c r="T833" s="142">
        <f>S833*H833</f>
        <v>0</v>
      </c>
      <c r="AR833" s="143" t="s">
        <v>437</v>
      </c>
      <c r="AT833" s="143" t="s">
        <v>820</v>
      </c>
      <c r="AU833" s="143" t="s">
        <v>84</v>
      </c>
      <c r="AY833" s="18" t="s">
        <v>206</v>
      </c>
      <c r="BE833" s="144">
        <f>IF(N833="základní",J833,0)</f>
        <v>0</v>
      </c>
      <c r="BF833" s="144">
        <f>IF(N833="snížená",J833,0)</f>
        <v>0</v>
      </c>
      <c r="BG833" s="144">
        <f>IF(N833="zákl. přenesená",J833,0)</f>
        <v>0</v>
      </c>
      <c r="BH833" s="144">
        <f>IF(N833="sníž. přenesená",J833,0)</f>
        <v>0</v>
      </c>
      <c r="BI833" s="144">
        <f>IF(N833="nulová",J833,0)</f>
        <v>0</v>
      </c>
      <c r="BJ833" s="18" t="s">
        <v>82</v>
      </c>
      <c r="BK833" s="144">
        <f>ROUND(I833*H833,2)</f>
        <v>0</v>
      </c>
      <c r="BL833" s="18" t="s">
        <v>338</v>
      </c>
      <c r="BM833" s="143" t="s">
        <v>1107</v>
      </c>
    </row>
    <row r="834" spans="2:65" s="1" customFormat="1" ht="24.2" customHeight="1">
      <c r="B834" s="33"/>
      <c r="C834" s="132" t="s">
        <v>3420</v>
      </c>
      <c r="D834" s="132" t="s">
        <v>208</v>
      </c>
      <c r="E834" s="133" t="s">
        <v>1096</v>
      </c>
      <c r="F834" s="134" t="s">
        <v>1097</v>
      </c>
      <c r="G834" s="135" t="s">
        <v>1098</v>
      </c>
      <c r="H834" s="136">
        <v>24</v>
      </c>
      <c r="I834" s="137"/>
      <c r="J834" s="138">
        <f>ROUND(I834*H834,2)</f>
        <v>0</v>
      </c>
      <c r="K834" s="134" t="s">
        <v>212</v>
      </c>
      <c r="L834" s="33"/>
      <c r="M834" s="139" t="s">
        <v>19</v>
      </c>
      <c r="N834" s="140" t="s">
        <v>46</v>
      </c>
      <c r="P834" s="141">
        <f>O834*H834</f>
        <v>0</v>
      </c>
      <c r="Q834" s="141">
        <v>6.06125E-05</v>
      </c>
      <c r="R834" s="141">
        <f>Q834*H834</f>
        <v>0.0014547000000000002</v>
      </c>
      <c r="S834" s="141">
        <v>0</v>
      </c>
      <c r="T834" s="142">
        <f>S834*H834</f>
        <v>0</v>
      </c>
      <c r="AR834" s="143" t="s">
        <v>338</v>
      </c>
      <c r="AT834" s="143" t="s">
        <v>208</v>
      </c>
      <c r="AU834" s="143" t="s">
        <v>84</v>
      </c>
      <c r="AY834" s="18" t="s">
        <v>206</v>
      </c>
      <c r="BE834" s="144">
        <f>IF(N834="základní",J834,0)</f>
        <v>0</v>
      </c>
      <c r="BF834" s="144">
        <f>IF(N834="snížená",J834,0)</f>
        <v>0</v>
      </c>
      <c r="BG834" s="144">
        <f>IF(N834="zákl. přenesená",J834,0)</f>
        <v>0</v>
      </c>
      <c r="BH834" s="144">
        <f>IF(N834="sníž. přenesená",J834,0)</f>
        <v>0</v>
      </c>
      <c r="BI834" s="144">
        <f>IF(N834="nulová",J834,0)</f>
        <v>0</v>
      </c>
      <c r="BJ834" s="18" t="s">
        <v>82</v>
      </c>
      <c r="BK834" s="144">
        <f>ROUND(I834*H834,2)</f>
        <v>0</v>
      </c>
      <c r="BL834" s="18" t="s">
        <v>338</v>
      </c>
      <c r="BM834" s="143" t="s">
        <v>1099</v>
      </c>
    </row>
    <row r="835" spans="2:47" s="1" customFormat="1" ht="12">
      <c r="B835" s="33"/>
      <c r="D835" s="145" t="s">
        <v>214</v>
      </c>
      <c r="F835" s="146" t="s">
        <v>1100</v>
      </c>
      <c r="I835" s="147"/>
      <c r="L835" s="33"/>
      <c r="M835" s="148"/>
      <c r="T835" s="52"/>
      <c r="AT835" s="18" t="s">
        <v>214</v>
      </c>
      <c r="AU835" s="18" t="s">
        <v>84</v>
      </c>
    </row>
    <row r="836" spans="2:51" s="13" customFormat="1" ht="12">
      <c r="B836" s="156"/>
      <c r="D836" s="150" t="s">
        <v>216</v>
      </c>
      <c r="E836" s="157" t="s">
        <v>19</v>
      </c>
      <c r="F836" s="158" t="s">
        <v>3421</v>
      </c>
      <c r="H836" s="159">
        <v>24</v>
      </c>
      <c r="I836" s="160"/>
      <c r="L836" s="156"/>
      <c r="M836" s="161"/>
      <c r="T836" s="162"/>
      <c r="AT836" s="157" t="s">
        <v>216</v>
      </c>
      <c r="AU836" s="157" t="s">
        <v>84</v>
      </c>
      <c r="AV836" s="13" t="s">
        <v>84</v>
      </c>
      <c r="AW836" s="13" t="s">
        <v>37</v>
      </c>
      <c r="AX836" s="13" t="s">
        <v>75</v>
      </c>
      <c r="AY836" s="157" t="s">
        <v>206</v>
      </c>
    </row>
    <row r="837" spans="2:51" s="14" customFormat="1" ht="12">
      <c r="B837" s="163"/>
      <c r="D837" s="150" t="s">
        <v>216</v>
      </c>
      <c r="E837" s="164" t="s">
        <v>19</v>
      </c>
      <c r="F837" s="165" t="s">
        <v>224</v>
      </c>
      <c r="H837" s="166">
        <v>24</v>
      </c>
      <c r="I837" s="167"/>
      <c r="L837" s="163"/>
      <c r="M837" s="168"/>
      <c r="T837" s="169"/>
      <c r="AT837" s="164" t="s">
        <v>216</v>
      </c>
      <c r="AU837" s="164" t="s">
        <v>84</v>
      </c>
      <c r="AV837" s="14" t="s">
        <v>153</v>
      </c>
      <c r="AW837" s="14" t="s">
        <v>37</v>
      </c>
      <c r="AX837" s="14" t="s">
        <v>82</v>
      </c>
      <c r="AY837" s="164" t="s">
        <v>206</v>
      </c>
    </row>
    <row r="838" spans="2:65" s="1" customFormat="1" ht="44.25" customHeight="1">
      <c r="B838" s="33"/>
      <c r="C838" s="132" t="s">
        <v>3422</v>
      </c>
      <c r="D838" s="132" t="s">
        <v>208</v>
      </c>
      <c r="E838" s="133" t="s">
        <v>1140</v>
      </c>
      <c r="F838" s="134" t="s">
        <v>1141</v>
      </c>
      <c r="G838" s="135" t="s">
        <v>211</v>
      </c>
      <c r="H838" s="136">
        <v>0.967</v>
      </c>
      <c r="I838" s="137"/>
      <c r="J838" s="138">
        <f>ROUND(I838*H838,2)</f>
        <v>0</v>
      </c>
      <c r="K838" s="134" t="s">
        <v>212</v>
      </c>
      <c r="L838" s="33"/>
      <c r="M838" s="139" t="s">
        <v>19</v>
      </c>
      <c r="N838" s="140" t="s">
        <v>46</v>
      </c>
      <c r="P838" s="141">
        <f>O838*H838</f>
        <v>0</v>
      </c>
      <c r="Q838" s="141">
        <v>0</v>
      </c>
      <c r="R838" s="141">
        <f>Q838*H838</f>
        <v>0</v>
      </c>
      <c r="S838" s="141">
        <v>0</v>
      </c>
      <c r="T838" s="142">
        <f>S838*H838</f>
        <v>0</v>
      </c>
      <c r="AR838" s="143" t="s">
        <v>338</v>
      </c>
      <c r="AT838" s="143" t="s">
        <v>208</v>
      </c>
      <c r="AU838" s="143" t="s">
        <v>84</v>
      </c>
      <c r="AY838" s="18" t="s">
        <v>206</v>
      </c>
      <c r="BE838" s="144">
        <f>IF(N838="základní",J838,0)</f>
        <v>0</v>
      </c>
      <c r="BF838" s="144">
        <f>IF(N838="snížená",J838,0)</f>
        <v>0</v>
      </c>
      <c r="BG838" s="144">
        <f>IF(N838="zákl. přenesená",J838,0)</f>
        <v>0</v>
      </c>
      <c r="BH838" s="144">
        <f>IF(N838="sníž. přenesená",J838,0)</f>
        <v>0</v>
      </c>
      <c r="BI838" s="144">
        <f>IF(N838="nulová",J838,0)</f>
        <v>0</v>
      </c>
      <c r="BJ838" s="18" t="s">
        <v>82</v>
      </c>
      <c r="BK838" s="144">
        <f>ROUND(I838*H838,2)</f>
        <v>0</v>
      </c>
      <c r="BL838" s="18" t="s">
        <v>338</v>
      </c>
      <c r="BM838" s="143" t="s">
        <v>1142</v>
      </c>
    </row>
    <row r="839" spans="2:47" s="1" customFormat="1" ht="12">
      <c r="B839" s="33"/>
      <c r="D839" s="145" t="s">
        <v>214</v>
      </c>
      <c r="F839" s="146" t="s">
        <v>1143</v>
      </c>
      <c r="I839" s="147"/>
      <c r="L839" s="33"/>
      <c r="M839" s="148"/>
      <c r="T839" s="52"/>
      <c r="AT839" s="18" t="s">
        <v>214</v>
      </c>
      <c r="AU839" s="18" t="s">
        <v>84</v>
      </c>
    </row>
    <row r="840" spans="2:63" s="11" customFormat="1" ht="22.9" customHeight="1">
      <c r="B840" s="120"/>
      <c r="D840" s="121" t="s">
        <v>74</v>
      </c>
      <c r="E840" s="130" t="s">
        <v>568</v>
      </c>
      <c r="F840" s="130" t="s">
        <v>569</v>
      </c>
      <c r="I840" s="123"/>
      <c r="J840" s="131">
        <f>BK840</f>
        <v>0</v>
      </c>
      <c r="L840" s="120"/>
      <c r="M840" s="125"/>
      <c r="P840" s="126">
        <f>SUM(P841:P1012)</f>
        <v>0</v>
      </c>
      <c r="R840" s="126">
        <f>SUM(R841:R1012)</f>
        <v>18.011949374999997</v>
      </c>
      <c r="T840" s="127">
        <f>SUM(T841:T1012)</f>
        <v>0</v>
      </c>
      <c r="AR840" s="121" t="s">
        <v>84</v>
      </c>
      <c r="AT840" s="128" t="s">
        <v>74</v>
      </c>
      <c r="AU840" s="128" t="s">
        <v>82</v>
      </c>
      <c r="AY840" s="121" t="s">
        <v>206</v>
      </c>
      <c r="BK840" s="129">
        <f>SUM(BK841:BK1012)</f>
        <v>0</v>
      </c>
    </row>
    <row r="841" spans="2:65" s="1" customFormat="1" ht="24.2" customHeight="1">
      <c r="B841" s="33"/>
      <c r="C841" s="132" t="s">
        <v>3423</v>
      </c>
      <c r="D841" s="132" t="s">
        <v>208</v>
      </c>
      <c r="E841" s="133" t="s">
        <v>1145</v>
      </c>
      <c r="F841" s="134" t="s">
        <v>1146</v>
      </c>
      <c r="G841" s="135" t="s">
        <v>238</v>
      </c>
      <c r="H841" s="136">
        <v>418.517</v>
      </c>
      <c r="I841" s="137"/>
      <c r="J841" s="138">
        <f>ROUND(I841*H841,2)</f>
        <v>0</v>
      </c>
      <c r="K841" s="134" t="s">
        <v>212</v>
      </c>
      <c r="L841" s="33"/>
      <c r="M841" s="139" t="s">
        <v>19</v>
      </c>
      <c r="N841" s="140" t="s">
        <v>46</v>
      </c>
      <c r="P841" s="141">
        <f>O841*H841</f>
        <v>0</v>
      </c>
      <c r="Q841" s="141">
        <v>0</v>
      </c>
      <c r="R841" s="141">
        <f>Q841*H841</f>
        <v>0</v>
      </c>
      <c r="S841" s="141">
        <v>0</v>
      </c>
      <c r="T841" s="142">
        <f>S841*H841</f>
        <v>0</v>
      </c>
      <c r="AR841" s="143" t="s">
        <v>338</v>
      </c>
      <c r="AT841" s="143" t="s">
        <v>208</v>
      </c>
      <c r="AU841" s="143" t="s">
        <v>84</v>
      </c>
      <c r="AY841" s="18" t="s">
        <v>206</v>
      </c>
      <c r="BE841" s="144">
        <f>IF(N841="základní",J841,0)</f>
        <v>0</v>
      </c>
      <c r="BF841" s="144">
        <f>IF(N841="snížená",J841,0)</f>
        <v>0</v>
      </c>
      <c r="BG841" s="144">
        <f>IF(N841="zákl. přenesená",J841,0)</f>
        <v>0</v>
      </c>
      <c r="BH841" s="144">
        <f>IF(N841="sníž. přenesená",J841,0)</f>
        <v>0</v>
      </c>
      <c r="BI841" s="144">
        <f>IF(N841="nulová",J841,0)</f>
        <v>0</v>
      </c>
      <c r="BJ841" s="18" t="s">
        <v>82</v>
      </c>
      <c r="BK841" s="144">
        <f>ROUND(I841*H841,2)</f>
        <v>0</v>
      </c>
      <c r="BL841" s="18" t="s">
        <v>338</v>
      </c>
      <c r="BM841" s="143" t="s">
        <v>1147</v>
      </c>
    </row>
    <row r="842" spans="2:47" s="1" customFormat="1" ht="12">
      <c r="B842" s="33"/>
      <c r="D842" s="145" t="s">
        <v>214</v>
      </c>
      <c r="F842" s="146" t="s">
        <v>1148</v>
      </c>
      <c r="I842" s="147"/>
      <c r="L842" s="33"/>
      <c r="M842" s="148"/>
      <c r="T842" s="52"/>
      <c r="AT842" s="18" t="s">
        <v>214</v>
      </c>
      <c r="AU842" s="18" t="s">
        <v>84</v>
      </c>
    </row>
    <row r="843" spans="2:51" s="13" customFormat="1" ht="12">
      <c r="B843" s="156"/>
      <c r="D843" s="150" t="s">
        <v>216</v>
      </c>
      <c r="E843" s="157" t="s">
        <v>19</v>
      </c>
      <c r="F843" s="158" t="s">
        <v>3424</v>
      </c>
      <c r="H843" s="159">
        <v>418.517</v>
      </c>
      <c r="I843" s="160"/>
      <c r="L843" s="156"/>
      <c r="M843" s="161"/>
      <c r="T843" s="162"/>
      <c r="AT843" s="157" t="s">
        <v>216</v>
      </c>
      <c r="AU843" s="157" t="s">
        <v>84</v>
      </c>
      <c r="AV843" s="13" t="s">
        <v>84</v>
      </c>
      <c r="AW843" s="13" t="s">
        <v>37</v>
      </c>
      <c r="AX843" s="13" t="s">
        <v>82</v>
      </c>
      <c r="AY843" s="157" t="s">
        <v>206</v>
      </c>
    </row>
    <row r="844" spans="2:65" s="1" customFormat="1" ht="24.2" customHeight="1">
      <c r="B844" s="33"/>
      <c r="C844" s="132" t="s">
        <v>3425</v>
      </c>
      <c r="D844" s="132" t="s">
        <v>208</v>
      </c>
      <c r="E844" s="133" t="s">
        <v>1151</v>
      </c>
      <c r="F844" s="134" t="s">
        <v>1152</v>
      </c>
      <c r="G844" s="135" t="s">
        <v>238</v>
      </c>
      <c r="H844" s="136">
        <v>418.517</v>
      </c>
      <c r="I844" s="137"/>
      <c r="J844" s="138">
        <f>ROUND(I844*H844,2)</f>
        <v>0</v>
      </c>
      <c r="K844" s="134" t="s">
        <v>212</v>
      </c>
      <c r="L844" s="33"/>
      <c r="M844" s="139" t="s">
        <v>19</v>
      </c>
      <c r="N844" s="140" t="s">
        <v>46</v>
      </c>
      <c r="P844" s="141">
        <f>O844*H844</f>
        <v>0</v>
      </c>
      <c r="Q844" s="141">
        <v>0.0003</v>
      </c>
      <c r="R844" s="141">
        <f>Q844*H844</f>
        <v>0.12555509999999998</v>
      </c>
      <c r="S844" s="141">
        <v>0</v>
      </c>
      <c r="T844" s="142">
        <f>S844*H844</f>
        <v>0</v>
      </c>
      <c r="AR844" s="143" t="s">
        <v>338</v>
      </c>
      <c r="AT844" s="143" t="s">
        <v>208</v>
      </c>
      <c r="AU844" s="143" t="s">
        <v>84</v>
      </c>
      <c r="AY844" s="18" t="s">
        <v>206</v>
      </c>
      <c r="BE844" s="144">
        <f>IF(N844="základní",J844,0)</f>
        <v>0</v>
      </c>
      <c r="BF844" s="144">
        <f>IF(N844="snížená",J844,0)</f>
        <v>0</v>
      </c>
      <c r="BG844" s="144">
        <f>IF(N844="zákl. přenesená",J844,0)</f>
        <v>0</v>
      </c>
      <c r="BH844" s="144">
        <f>IF(N844="sníž. přenesená",J844,0)</f>
        <v>0</v>
      </c>
      <c r="BI844" s="144">
        <f>IF(N844="nulová",J844,0)</f>
        <v>0</v>
      </c>
      <c r="BJ844" s="18" t="s">
        <v>82</v>
      </c>
      <c r="BK844" s="144">
        <f>ROUND(I844*H844,2)</f>
        <v>0</v>
      </c>
      <c r="BL844" s="18" t="s">
        <v>338</v>
      </c>
      <c r="BM844" s="143" t="s">
        <v>1153</v>
      </c>
    </row>
    <row r="845" spans="2:47" s="1" customFormat="1" ht="12">
      <c r="B845" s="33"/>
      <c r="D845" s="145" t="s">
        <v>214</v>
      </c>
      <c r="F845" s="146" t="s">
        <v>1154</v>
      </c>
      <c r="I845" s="147"/>
      <c r="L845" s="33"/>
      <c r="M845" s="148"/>
      <c r="T845" s="52"/>
      <c r="AT845" s="18" t="s">
        <v>214</v>
      </c>
      <c r="AU845" s="18" t="s">
        <v>84</v>
      </c>
    </row>
    <row r="846" spans="2:51" s="13" customFormat="1" ht="12">
      <c r="B846" s="156"/>
      <c r="D846" s="150" t="s">
        <v>216</v>
      </c>
      <c r="E846" s="157" t="s">
        <v>19</v>
      </c>
      <c r="F846" s="158" t="s">
        <v>3424</v>
      </c>
      <c r="H846" s="159">
        <v>418.517</v>
      </c>
      <c r="I846" s="160"/>
      <c r="L846" s="156"/>
      <c r="M846" s="161"/>
      <c r="T846" s="162"/>
      <c r="AT846" s="157" t="s">
        <v>216</v>
      </c>
      <c r="AU846" s="157" t="s">
        <v>84</v>
      </c>
      <c r="AV846" s="13" t="s">
        <v>84</v>
      </c>
      <c r="AW846" s="13" t="s">
        <v>37</v>
      </c>
      <c r="AX846" s="13" t="s">
        <v>82</v>
      </c>
      <c r="AY846" s="157" t="s">
        <v>206</v>
      </c>
    </row>
    <row r="847" spans="2:65" s="1" customFormat="1" ht="37.9" customHeight="1">
      <c r="B847" s="33"/>
      <c r="C847" s="132" t="s">
        <v>3426</v>
      </c>
      <c r="D847" s="132" t="s">
        <v>208</v>
      </c>
      <c r="E847" s="133" t="s">
        <v>1156</v>
      </c>
      <c r="F847" s="134" t="s">
        <v>1157</v>
      </c>
      <c r="G847" s="135" t="s">
        <v>238</v>
      </c>
      <c r="H847" s="136">
        <v>306.45</v>
      </c>
      <c r="I847" s="137"/>
      <c r="J847" s="138">
        <f>ROUND(I847*H847,2)</f>
        <v>0</v>
      </c>
      <c r="K847" s="134" t="s">
        <v>212</v>
      </c>
      <c r="L847" s="33"/>
      <c r="M847" s="139" t="s">
        <v>19</v>
      </c>
      <c r="N847" s="140" t="s">
        <v>46</v>
      </c>
      <c r="P847" s="141">
        <f>O847*H847</f>
        <v>0</v>
      </c>
      <c r="Q847" s="141">
        <v>0.007582</v>
      </c>
      <c r="R847" s="141">
        <f>Q847*H847</f>
        <v>2.3235039</v>
      </c>
      <c r="S847" s="141">
        <v>0</v>
      </c>
      <c r="T847" s="142">
        <f>S847*H847</f>
        <v>0</v>
      </c>
      <c r="AR847" s="143" t="s">
        <v>338</v>
      </c>
      <c r="AT847" s="143" t="s">
        <v>208</v>
      </c>
      <c r="AU847" s="143" t="s">
        <v>84</v>
      </c>
      <c r="AY847" s="18" t="s">
        <v>206</v>
      </c>
      <c r="BE847" s="144">
        <f>IF(N847="základní",J847,0)</f>
        <v>0</v>
      </c>
      <c r="BF847" s="144">
        <f>IF(N847="snížená",J847,0)</f>
        <v>0</v>
      </c>
      <c r="BG847" s="144">
        <f>IF(N847="zákl. přenesená",J847,0)</f>
        <v>0</v>
      </c>
      <c r="BH847" s="144">
        <f>IF(N847="sníž. přenesená",J847,0)</f>
        <v>0</v>
      </c>
      <c r="BI847" s="144">
        <f>IF(N847="nulová",J847,0)</f>
        <v>0</v>
      </c>
      <c r="BJ847" s="18" t="s">
        <v>82</v>
      </c>
      <c r="BK847" s="144">
        <f>ROUND(I847*H847,2)</f>
        <v>0</v>
      </c>
      <c r="BL847" s="18" t="s">
        <v>338</v>
      </c>
      <c r="BM847" s="143" t="s">
        <v>1158</v>
      </c>
    </row>
    <row r="848" spans="2:47" s="1" customFormat="1" ht="12">
      <c r="B848" s="33"/>
      <c r="D848" s="145" t="s">
        <v>214</v>
      </c>
      <c r="F848" s="146" t="s">
        <v>1159</v>
      </c>
      <c r="I848" s="147"/>
      <c r="L848" s="33"/>
      <c r="M848" s="148"/>
      <c r="T848" s="52"/>
      <c r="AT848" s="18" t="s">
        <v>214</v>
      </c>
      <c r="AU848" s="18" t="s">
        <v>84</v>
      </c>
    </row>
    <row r="849" spans="2:51" s="13" customFormat="1" ht="12">
      <c r="B849" s="156"/>
      <c r="D849" s="150" t="s">
        <v>216</v>
      </c>
      <c r="E849" s="157" t="s">
        <v>19</v>
      </c>
      <c r="F849" s="158" t="s">
        <v>3427</v>
      </c>
      <c r="H849" s="159">
        <v>14.8</v>
      </c>
      <c r="I849" s="160"/>
      <c r="L849" s="156"/>
      <c r="M849" s="161"/>
      <c r="T849" s="162"/>
      <c r="AT849" s="157" t="s">
        <v>216</v>
      </c>
      <c r="AU849" s="157" t="s">
        <v>84</v>
      </c>
      <c r="AV849" s="13" t="s">
        <v>84</v>
      </c>
      <c r="AW849" s="13" t="s">
        <v>37</v>
      </c>
      <c r="AX849" s="13" t="s">
        <v>75</v>
      </c>
      <c r="AY849" s="157" t="s">
        <v>206</v>
      </c>
    </row>
    <row r="850" spans="2:51" s="13" customFormat="1" ht="12">
      <c r="B850" s="156"/>
      <c r="D850" s="150" t="s">
        <v>216</v>
      </c>
      <c r="E850" s="157" t="s">
        <v>19</v>
      </c>
      <c r="F850" s="158" t="s">
        <v>3277</v>
      </c>
      <c r="H850" s="159">
        <v>66.36</v>
      </c>
      <c r="I850" s="160"/>
      <c r="L850" s="156"/>
      <c r="M850" s="161"/>
      <c r="T850" s="162"/>
      <c r="AT850" s="157" t="s">
        <v>216</v>
      </c>
      <c r="AU850" s="157" t="s">
        <v>84</v>
      </c>
      <c r="AV850" s="13" t="s">
        <v>84</v>
      </c>
      <c r="AW850" s="13" t="s">
        <v>37</v>
      </c>
      <c r="AX850" s="13" t="s">
        <v>75</v>
      </c>
      <c r="AY850" s="157" t="s">
        <v>206</v>
      </c>
    </row>
    <row r="851" spans="2:51" s="13" customFormat="1" ht="12">
      <c r="B851" s="156"/>
      <c r="D851" s="150" t="s">
        <v>216</v>
      </c>
      <c r="E851" s="157" t="s">
        <v>19</v>
      </c>
      <c r="F851" s="158" t="s">
        <v>3428</v>
      </c>
      <c r="H851" s="159">
        <v>77.27</v>
      </c>
      <c r="I851" s="160"/>
      <c r="L851" s="156"/>
      <c r="M851" s="161"/>
      <c r="T851" s="162"/>
      <c r="AT851" s="157" t="s">
        <v>216</v>
      </c>
      <c r="AU851" s="157" t="s">
        <v>84</v>
      </c>
      <c r="AV851" s="13" t="s">
        <v>84</v>
      </c>
      <c r="AW851" s="13" t="s">
        <v>37</v>
      </c>
      <c r="AX851" s="13" t="s">
        <v>75</v>
      </c>
      <c r="AY851" s="157" t="s">
        <v>206</v>
      </c>
    </row>
    <row r="852" spans="2:51" s="13" customFormat="1" ht="12">
      <c r="B852" s="156"/>
      <c r="D852" s="150" t="s">
        <v>216</v>
      </c>
      <c r="E852" s="157" t="s">
        <v>19</v>
      </c>
      <c r="F852" s="158" t="s">
        <v>3429</v>
      </c>
      <c r="H852" s="159">
        <v>35.81</v>
      </c>
      <c r="I852" s="160"/>
      <c r="L852" s="156"/>
      <c r="M852" s="161"/>
      <c r="T852" s="162"/>
      <c r="AT852" s="157" t="s">
        <v>216</v>
      </c>
      <c r="AU852" s="157" t="s">
        <v>84</v>
      </c>
      <c r="AV852" s="13" t="s">
        <v>84</v>
      </c>
      <c r="AW852" s="13" t="s">
        <v>37</v>
      </c>
      <c r="AX852" s="13" t="s">
        <v>75</v>
      </c>
      <c r="AY852" s="157" t="s">
        <v>206</v>
      </c>
    </row>
    <row r="853" spans="2:51" s="13" customFormat="1" ht="12">
      <c r="B853" s="156"/>
      <c r="D853" s="150" t="s">
        <v>216</v>
      </c>
      <c r="E853" s="157" t="s">
        <v>19</v>
      </c>
      <c r="F853" s="158" t="s">
        <v>3430</v>
      </c>
      <c r="H853" s="159">
        <v>3.61</v>
      </c>
      <c r="I853" s="160"/>
      <c r="L853" s="156"/>
      <c r="M853" s="161"/>
      <c r="T853" s="162"/>
      <c r="AT853" s="157" t="s">
        <v>216</v>
      </c>
      <c r="AU853" s="157" t="s">
        <v>84</v>
      </c>
      <c r="AV853" s="13" t="s">
        <v>84</v>
      </c>
      <c r="AW853" s="13" t="s">
        <v>37</v>
      </c>
      <c r="AX853" s="13" t="s">
        <v>75</v>
      </c>
      <c r="AY853" s="157" t="s">
        <v>206</v>
      </c>
    </row>
    <row r="854" spans="2:51" s="13" customFormat="1" ht="12">
      <c r="B854" s="156"/>
      <c r="D854" s="150" t="s">
        <v>216</v>
      </c>
      <c r="E854" s="157" t="s">
        <v>19</v>
      </c>
      <c r="F854" s="158" t="s">
        <v>3431</v>
      </c>
      <c r="H854" s="159">
        <v>41.78</v>
      </c>
      <c r="I854" s="160"/>
      <c r="L854" s="156"/>
      <c r="M854" s="161"/>
      <c r="T854" s="162"/>
      <c r="AT854" s="157" t="s">
        <v>216</v>
      </c>
      <c r="AU854" s="157" t="s">
        <v>84</v>
      </c>
      <c r="AV854" s="13" t="s">
        <v>84</v>
      </c>
      <c r="AW854" s="13" t="s">
        <v>37</v>
      </c>
      <c r="AX854" s="13" t="s">
        <v>75</v>
      </c>
      <c r="AY854" s="157" t="s">
        <v>206</v>
      </c>
    </row>
    <row r="855" spans="2:51" s="13" customFormat="1" ht="12">
      <c r="B855" s="156"/>
      <c r="D855" s="150" t="s">
        <v>216</v>
      </c>
      <c r="E855" s="157" t="s">
        <v>19</v>
      </c>
      <c r="F855" s="158" t="s">
        <v>3432</v>
      </c>
      <c r="H855" s="159">
        <v>64.34</v>
      </c>
      <c r="I855" s="160"/>
      <c r="L855" s="156"/>
      <c r="M855" s="161"/>
      <c r="T855" s="162"/>
      <c r="AT855" s="157" t="s">
        <v>216</v>
      </c>
      <c r="AU855" s="157" t="s">
        <v>84</v>
      </c>
      <c r="AV855" s="13" t="s">
        <v>84</v>
      </c>
      <c r="AW855" s="13" t="s">
        <v>37</v>
      </c>
      <c r="AX855" s="13" t="s">
        <v>75</v>
      </c>
      <c r="AY855" s="157" t="s">
        <v>206</v>
      </c>
    </row>
    <row r="856" spans="2:51" s="13" customFormat="1" ht="12">
      <c r="B856" s="156"/>
      <c r="D856" s="150" t="s">
        <v>216</v>
      </c>
      <c r="E856" s="157" t="s">
        <v>19</v>
      </c>
      <c r="F856" s="158" t="s">
        <v>3433</v>
      </c>
      <c r="H856" s="159">
        <v>2.48</v>
      </c>
      <c r="I856" s="160"/>
      <c r="L856" s="156"/>
      <c r="M856" s="161"/>
      <c r="T856" s="162"/>
      <c r="AT856" s="157" t="s">
        <v>216</v>
      </c>
      <c r="AU856" s="157" t="s">
        <v>84</v>
      </c>
      <c r="AV856" s="13" t="s">
        <v>84</v>
      </c>
      <c r="AW856" s="13" t="s">
        <v>37</v>
      </c>
      <c r="AX856" s="13" t="s">
        <v>75</v>
      </c>
      <c r="AY856" s="157" t="s">
        <v>206</v>
      </c>
    </row>
    <row r="857" spans="2:51" s="14" customFormat="1" ht="12">
      <c r="B857" s="163"/>
      <c r="D857" s="150" t="s">
        <v>216</v>
      </c>
      <c r="E857" s="164" t="s">
        <v>19</v>
      </c>
      <c r="F857" s="165" t="s">
        <v>224</v>
      </c>
      <c r="H857" s="166">
        <v>306.45</v>
      </c>
      <c r="I857" s="167"/>
      <c r="L857" s="163"/>
      <c r="M857" s="168"/>
      <c r="T857" s="169"/>
      <c r="AT857" s="164" t="s">
        <v>216</v>
      </c>
      <c r="AU857" s="164" t="s">
        <v>84</v>
      </c>
      <c r="AV857" s="14" t="s">
        <v>153</v>
      </c>
      <c r="AW857" s="14" t="s">
        <v>37</v>
      </c>
      <c r="AX857" s="14" t="s">
        <v>82</v>
      </c>
      <c r="AY857" s="164" t="s">
        <v>206</v>
      </c>
    </row>
    <row r="858" spans="2:65" s="1" customFormat="1" ht="33" customHeight="1">
      <c r="B858" s="33"/>
      <c r="C858" s="132" t="s">
        <v>3434</v>
      </c>
      <c r="D858" s="132" t="s">
        <v>208</v>
      </c>
      <c r="E858" s="133" t="s">
        <v>1162</v>
      </c>
      <c r="F858" s="134" t="s">
        <v>3435</v>
      </c>
      <c r="G858" s="135" t="s">
        <v>229</v>
      </c>
      <c r="H858" s="136">
        <v>62.45</v>
      </c>
      <c r="I858" s="137"/>
      <c r="J858" s="138">
        <f>ROUND(I858*H858,2)</f>
        <v>0</v>
      </c>
      <c r="K858" s="134" t="s">
        <v>212</v>
      </c>
      <c r="L858" s="33"/>
      <c r="M858" s="139" t="s">
        <v>19</v>
      </c>
      <c r="N858" s="140" t="s">
        <v>46</v>
      </c>
      <c r="P858" s="141">
        <f>O858*H858</f>
        <v>0</v>
      </c>
      <c r="Q858" s="141">
        <v>0.000584</v>
      </c>
      <c r="R858" s="141">
        <f>Q858*H858</f>
        <v>0.036470800000000005</v>
      </c>
      <c r="S858" s="141">
        <v>0</v>
      </c>
      <c r="T858" s="142">
        <f>S858*H858</f>
        <v>0</v>
      </c>
      <c r="AR858" s="143" t="s">
        <v>338</v>
      </c>
      <c r="AT858" s="143" t="s">
        <v>208</v>
      </c>
      <c r="AU858" s="143" t="s">
        <v>84</v>
      </c>
      <c r="AY858" s="18" t="s">
        <v>206</v>
      </c>
      <c r="BE858" s="144">
        <f>IF(N858="základní",J858,0)</f>
        <v>0</v>
      </c>
      <c r="BF858" s="144">
        <f>IF(N858="snížená",J858,0)</f>
        <v>0</v>
      </c>
      <c r="BG858" s="144">
        <f>IF(N858="zákl. přenesená",J858,0)</f>
        <v>0</v>
      </c>
      <c r="BH858" s="144">
        <f>IF(N858="sníž. přenesená",J858,0)</f>
        <v>0</v>
      </c>
      <c r="BI858" s="144">
        <f>IF(N858="nulová",J858,0)</f>
        <v>0</v>
      </c>
      <c r="BJ858" s="18" t="s">
        <v>82</v>
      </c>
      <c r="BK858" s="144">
        <f>ROUND(I858*H858,2)</f>
        <v>0</v>
      </c>
      <c r="BL858" s="18" t="s">
        <v>338</v>
      </c>
      <c r="BM858" s="143" t="s">
        <v>1164</v>
      </c>
    </row>
    <row r="859" spans="2:47" s="1" customFormat="1" ht="12">
      <c r="B859" s="33"/>
      <c r="D859" s="145" t="s">
        <v>214</v>
      </c>
      <c r="F859" s="146" t="s">
        <v>1165</v>
      </c>
      <c r="I859" s="147"/>
      <c r="L859" s="33"/>
      <c r="M859" s="148"/>
      <c r="T859" s="52"/>
      <c r="AT859" s="18" t="s">
        <v>214</v>
      </c>
      <c r="AU859" s="18" t="s">
        <v>84</v>
      </c>
    </row>
    <row r="860" spans="2:51" s="12" customFormat="1" ht="12">
      <c r="B860" s="149"/>
      <c r="D860" s="150" t="s">
        <v>216</v>
      </c>
      <c r="E860" s="151" t="s">
        <v>19</v>
      </c>
      <c r="F860" s="152" t="s">
        <v>719</v>
      </c>
      <c r="H860" s="151" t="s">
        <v>19</v>
      </c>
      <c r="I860" s="153"/>
      <c r="L860" s="149"/>
      <c r="M860" s="154"/>
      <c r="T860" s="155"/>
      <c r="AT860" s="151" t="s">
        <v>216</v>
      </c>
      <c r="AU860" s="151" t="s">
        <v>84</v>
      </c>
      <c r="AV860" s="12" t="s">
        <v>82</v>
      </c>
      <c r="AW860" s="12" t="s">
        <v>37</v>
      </c>
      <c r="AX860" s="12" t="s">
        <v>75</v>
      </c>
      <c r="AY860" s="151" t="s">
        <v>206</v>
      </c>
    </row>
    <row r="861" spans="2:51" s="13" customFormat="1" ht="12">
      <c r="B861" s="156"/>
      <c r="D861" s="150" t="s">
        <v>216</v>
      </c>
      <c r="E861" s="157" t="s">
        <v>19</v>
      </c>
      <c r="F861" s="158" t="s">
        <v>3436</v>
      </c>
      <c r="H861" s="159">
        <v>9.35</v>
      </c>
      <c r="I861" s="160"/>
      <c r="L861" s="156"/>
      <c r="M861" s="161"/>
      <c r="T861" s="162"/>
      <c r="AT861" s="157" t="s">
        <v>216</v>
      </c>
      <c r="AU861" s="157" t="s">
        <v>84</v>
      </c>
      <c r="AV861" s="13" t="s">
        <v>84</v>
      </c>
      <c r="AW861" s="13" t="s">
        <v>37</v>
      </c>
      <c r="AX861" s="13" t="s">
        <v>75</v>
      </c>
      <c r="AY861" s="157" t="s">
        <v>206</v>
      </c>
    </row>
    <row r="862" spans="2:51" s="13" customFormat="1" ht="12">
      <c r="B862" s="156"/>
      <c r="D862" s="150" t="s">
        <v>216</v>
      </c>
      <c r="E862" s="157" t="s">
        <v>19</v>
      </c>
      <c r="F862" s="158" t="s">
        <v>3437</v>
      </c>
      <c r="H862" s="159">
        <v>26.2</v>
      </c>
      <c r="I862" s="160"/>
      <c r="L862" s="156"/>
      <c r="M862" s="161"/>
      <c r="T862" s="162"/>
      <c r="AT862" s="157" t="s">
        <v>216</v>
      </c>
      <c r="AU862" s="157" t="s">
        <v>84</v>
      </c>
      <c r="AV862" s="13" t="s">
        <v>84</v>
      </c>
      <c r="AW862" s="13" t="s">
        <v>37</v>
      </c>
      <c r="AX862" s="13" t="s">
        <v>75</v>
      </c>
      <c r="AY862" s="157" t="s">
        <v>206</v>
      </c>
    </row>
    <row r="863" spans="2:51" s="13" customFormat="1" ht="12">
      <c r="B863" s="156"/>
      <c r="D863" s="150" t="s">
        <v>216</v>
      </c>
      <c r="E863" s="157" t="s">
        <v>19</v>
      </c>
      <c r="F863" s="158" t="s">
        <v>3438</v>
      </c>
      <c r="H863" s="159">
        <v>26.9</v>
      </c>
      <c r="I863" s="160"/>
      <c r="L863" s="156"/>
      <c r="M863" s="161"/>
      <c r="T863" s="162"/>
      <c r="AT863" s="157" t="s">
        <v>216</v>
      </c>
      <c r="AU863" s="157" t="s">
        <v>84</v>
      </c>
      <c r="AV863" s="13" t="s">
        <v>84</v>
      </c>
      <c r="AW863" s="13" t="s">
        <v>37</v>
      </c>
      <c r="AX863" s="13" t="s">
        <v>75</v>
      </c>
      <c r="AY863" s="157" t="s">
        <v>206</v>
      </c>
    </row>
    <row r="864" spans="2:51" s="14" customFormat="1" ht="12">
      <c r="B864" s="163"/>
      <c r="D864" s="150" t="s">
        <v>216</v>
      </c>
      <c r="E864" s="164" t="s">
        <v>19</v>
      </c>
      <c r="F864" s="165" t="s">
        <v>224</v>
      </c>
      <c r="H864" s="166">
        <v>62.45</v>
      </c>
      <c r="I864" s="167"/>
      <c r="L864" s="163"/>
      <c r="M864" s="168"/>
      <c r="T864" s="169"/>
      <c r="AT864" s="164" t="s">
        <v>216</v>
      </c>
      <c r="AU864" s="164" t="s">
        <v>84</v>
      </c>
      <c r="AV864" s="14" t="s">
        <v>153</v>
      </c>
      <c r="AW864" s="14" t="s">
        <v>37</v>
      </c>
      <c r="AX864" s="14" t="s">
        <v>82</v>
      </c>
      <c r="AY864" s="164" t="s">
        <v>206</v>
      </c>
    </row>
    <row r="865" spans="2:65" s="1" customFormat="1" ht="24.2" customHeight="1">
      <c r="B865" s="33"/>
      <c r="C865" s="175" t="s">
        <v>3439</v>
      </c>
      <c r="D865" s="175" t="s">
        <v>820</v>
      </c>
      <c r="E865" s="176" t="s">
        <v>1170</v>
      </c>
      <c r="F865" s="177" t="s">
        <v>1171</v>
      </c>
      <c r="G865" s="178" t="s">
        <v>298</v>
      </c>
      <c r="H865" s="179">
        <v>191.2</v>
      </c>
      <c r="I865" s="180"/>
      <c r="J865" s="181">
        <f>ROUND(I865*H865,2)</f>
        <v>0</v>
      </c>
      <c r="K865" s="177" t="s">
        <v>1172</v>
      </c>
      <c r="L865" s="182"/>
      <c r="M865" s="183" t="s">
        <v>19</v>
      </c>
      <c r="N865" s="184" t="s">
        <v>46</v>
      </c>
      <c r="P865" s="141">
        <f>O865*H865</f>
        <v>0</v>
      </c>
      <c r="Q865" s="141">
        <v>0.0012</v>
      </c>
      <c r="R865" s="141">
        <f>Q865*H865</f>
        <v>0.22943999999999998</v>
      </c>
      <c r="S865" s="141">
        <v>0</v>
      </c>
      <c r="T865" s="142">
        <f>S865*H865</f>
        <v>0</v>
      </c>
      <c r="AR865" s="143" t="s">
        <v>437</v>
      </c>
      <c r="AT865" s="143" t="s">
        <v>820</v>
      </c>
      <c r="AU865" s="143" t="s">
        <v>84</v>
      </c>
      <c r="AY865" s="18" t="s">
        <v>206</v>
      </c>
      <c r="BE865" s="144">
        <f>IF(N865="základní",J865,0)</f>
        <v>0</v>
      </c>
      <c r="BF865" s="144">
        <f>IF(N865="snížená",J865,0)</f>
        <v>0</v>
      </c>
      <c r="BG865" s="144">
        <f>IF(N865="zákl. přenesená",J865,0)</f>
        <v>0</v>
      </c>
      <c r="BH865" s="144">
        <f>IF(N865="sníž. přenesená",J865,0)</f>
        <v>0</v>
      </c>
      <c r="BI865" s="144">
        <f>IF(N865="nulová",J865,0)</f>
        <v>0</v>
      </c>
      <c r="BJ865" s="18" t="s">
        <v>82</v>
      </c>
      <c r="BK865" s="144">
        <f>ROUND(I865*H865,2)</f>
        <v>0</v>
      </c>
      <c r="BL865" s="18" t="s">
        <v>338</v>
      </c>
      <c r="BM865" s="143" t="s">
        <v>1173</v>
      </c>
    </row>
    <row r="866" spans="2:51" s="12" customFormat="1" ht="12">
      <c r="B866" s="149"/>
      <c r="D866" s="150" t="s">
        <v>216</v>
      </c>
      <c r="E866" s="151" t="s">
        <v>19</v>
      </c>
      <c r="F866" s="152" t="s">
        <v>719</v>
      </c>
      <c r="H866" s="151" t="s">
        <v>19</v>
      </c>
      <c r="I866" s="153"/>
      <c r="L866" s="149"/>
      <c r="M866" s="154"/>
      <c r="T866" s="155"/>
      <c r="AT866" s="151" t="s">
        <v>216</v>
      </c>
      <c r="AU866" s="151" t="s">
        <v>84</v>
      </c>
      <c r="AV866" s="12" t="s">
        <v>82</v>
      </c>
      <c r="AW866" s="12" t="s">
        <v>37</v>
      </c>
      <c r="AX866" s="12" t="s">
        <v>75</v>
      </c>
      <c r="AY866" s="151" t="s">
        <v>206</v>
      </c>
    </row>
    <row r="867" spans="2:51" s="13" customFormat="1" ht="12">
      <c r="B867" s="156"/>
      <c r="D867" s="150" t="s">
        <v>216</v>
      </c>
      <c r="E867" s="157" t="s">
        <v>19</v>
      </c>
      <c r="F867" s="158" t="s">
        <v>3436</v>
      </c>
      <c r="H867" s="159">
        <v>9.35</v>
      </c>
      <c r="I867" s="160"/>
      <c r="L867" s="156"/>
      <c r="M867" s="161"/>
      <c r="T867" s="162"/>
      <c r="AT867" s="157" t="s">
        <v>216</v>
      </c>
      <c r="AU867" s="157" t="s">
        <v>84</v>
      </c>
      <c r="AV867" s="13" t="s">
        <v>84</v>
      </c>
      <c r="AW867" s="13" t="s">
        <v>37</v>
      </c>
      <c r="AX867" s="13" t="s">
        <v>75</v>
      </c>
      <c r="AY867" s="157" t="s">
        <v>206</v>
      </c>
    </row>
    <row r="868" spans="2:51" s="13" customFormat="1" ht="12">
      <c r="B868" s="156"/>
      <c r="D868" s="150" t="s">
        <v>216</v>
      </c>
      <c r="E868" s="157" t="s">
        <v>19</v>
      </c>
      <c r="F868" s="158" t="s">
        <v>3437</v>
      </c>
      <c r="H868" s="159">
        <v>26.2</v>
      </c>
      <c r="I868" s="160"/>
      <c r="L868" s="156"/>
      <c r="M868" s="161"/>
      <c r="T868" s="162"/>
      <c r="AT868" s="157" t="s">
        <v>216</v>
      </c>
      <c r="AU868" s="157" t="s">
        <v>84</v>
      </c>
      <c r="AV868" s="13" t="s">
        <v>84</v>
      </c>
      <c r="AW868" s="13" t="s">
        <v>37</v>
      </c>
      <c r="AX868" s="13" t="s">
        <v>75</v>
      </c>
      <c r="AY868" s="157" t="s">
        <v>206</v>
      </c>
    </row>
    <row r="869" spans="2:51" s="13" customFormat="1" ht="12">
      <c r="B869" s="156"/>
      <c r="D869" s="150" t="s">
        <v>216</v>
      </c>
      <c r="E869" s="157" t="s">
        <v>19</v>
      </c>
      <c r="F869" s="158" t="s">
        <v>3438</v>
      </c>
      <c r="H869" s="159">
        <v>26.9</v>
      </c>
      <c r="I869" s="160"/>
      <c r="L869" s="156"/>
      <c r="M869" s="161"/>
      <c r="T869" s="162"/>
      <c r="AT869" s="157" t="s">
        <v>216</v>
      </c>
      <c r="AU869" s="157" t="s">
        <v>84</v>
      </c>
      <c r="AV869" s="13" t="s">
        <v>84</v>
      </c>
      <c r="AW869" s="13" t="s">
        <v>37</v>
      </c>
      <c r="AX869" s="13" t="s">
        <v>75</v>
      </c>
      <c r="AY869" s="157" t="s">
        <v>206</v>
      </c>
    </row>
    <row r="870" spans="2:51" s="15" customFormat="1" ht="12">
      <c r="B870" s="185"/>
      <c r="D870" s="150" t="s">
        <v>216</v>
      </c>
      <c r="E870" s="186" t="s">
        <v>19</v>
      </c>
      <c r="F870" s="187" t="s">
        <v>1174</v>
      </c>
      <c r="H870" s="188">
        <v>62.45</v>
      </c>
      <c r="I870" s="189"/>
      <c r="L870" s="185"/>
      <c r="M870" s="190"/>
      <c r="T870" s="191"/>
      <c r="AT870" s="186" t="s">
        <v>216</v>
      </c>
      <c r="AU870" s="186" t="s">
        <v>84</v>
      </c>
      <c r="AV870" s="15" t="s">
        <v>92</v>
      </c>
      <c r="AW870" s="15" t="s">
        <v>37</v>
      </c>
      <c r="AX870" s="15" t="s">
        <v>75</v>
      </c>
      <c r="AY870" s="186" t="s">
        <v>206</v>
      </c>
    </row>
    <row r="871" spans="2:51" s="13" customFormat="1" ht="12">
      <c r="B871" s="156"/>
      <c r="D871" s="150" t="s">
        <v>216</v>
      </c>
      <c r="E871" s="157" t="s">
        <v>19</v>
      </c>
      <c r="F871" s="158" t="s">
        <v>3440</v>
      </c>
      <c r="H871" s="159">
        <v>104.083</v>
      </c>
      <c r="I871" s="160"/>
      <c r="L871" s="156"/>
      <c r="M871" s="161"/>
      <c r="T871" s="162"/>
      <c r="AT871" s="157" t="s">
        <v>216</v>
      </c>
      <c r="AU871" s="157" t="s">
        <v>84</v>
      </c>
      <c r="AV871" s="13" t="s">
        <v>84</v>
      </c>
      <c r="AW871" s="13" t="s">
        <v>37</v>
      </c>
      <c r="AX871" s="13" t="s">
        <v>82</v>
      </c>
      <c r="AY871" s="157" t="s">
        <v>206</v>
      </c>
    </row>
    <row r="872" spans="2:51" s="13" customFormat="1" ht="12">
      <c r="B872" s="156"/>
      <c r="D872" s="150" t="s">
        <v>216</v>
      </c>
      <c r="F872" s="158" t="s">
        <v>3441</v>
      </c>
      <c r="H872" s="159">
        <v>191.2</v>
      </c>
      <c r="I872" s="160"/>
      <c r="L872" s="156"/>
      <c r="M872" s="161"/>
      <c r="T872" s="162"/>
      <c r="AT872" s="157" t="s">
        <v>216</v>
      </c>
      <c r="AU872" s="157" t="s">
        <v>84</v>
      </c>
      <c r="AV872" s="13" t="s">
        <v>84</v>
      </c>
      <c r="AW872" s="13" t="s">
        <v>4</v>
      </c>
      <c r="AX872" s="13" t="s">
        <v>82</v>
      </c>
      <c r="AY872" s="157" t="s">
        <v>206</v>
      </c>
    </row>
    <row r="873" spans="2:65" s="1" customFormat="1" ht="44.25" customHeight="1">
      <c r="B873" s="33"/>
      <c r="C873" s="132" t="s">
        <v>3442</v>
      </c>
      <c r="D873" s="132" t="s">
        <v>208</v>
      </c>
      <c r="E873" s="133" t="s">
        <v>1178</v>
      </c>
      <c r="F873" s="134" t="s">
        <v>1179</v>
      </c>
      <c r="G873" s="135" t="s">
        <v>238</v>
      </c>
      <c r="H873" s="136">
        <v>352.17</v>
      </c>
      <c r="I873" s="137"/>
      <c r="J873" s="138">
        <f>ROUND(I873*H873,2)</f>
        <v>0</v>
      </c>
      <c r="K873" s="134" t="s">
        <v>212</v>
      </c>
      <c r="L873" s="33"/>
      <c r="M873" s="139" t="s">
        <v>19</v>
      </c>
      <c r="N873" s="140" t="s">
        <v>46</v>
      </c>
      <c r="P873" s="141">
        <f>O873*H873</f>
        <v>0</v>
      </c>
      <c r="Q873" s="141">
        <v>0.00903</v>
      </c>
      <c r="R873" s="141">
        <f>Q873*H873</f>
        <v>3.1800951</v>
      </c>
      <c r="S873" s="141">
        <v>0</v>
      </c>
      <c r="T873" s="142">
        <f>S873*H873</f>
        <v>0</v>
      </c>
      <c r="AR873" s="143" t="s">
        <v>338</v>
      </c>
      <c r="AT873" s="143" t="s">
        <v>208</v>
      </c>
      <c r="AU873" s="143" t="s">
        <v>84</v>
      </c>
      <c r="AY873" s="18" t="s">
        <v>206</v>
      </c>
      <c r="BE873" s="144">
        <f>IF(N873="základní",J873,0)</f>
        <v>0</v>
      </c>
      <c r="BF873" s="144">
        <f>IF(N873="snížená",J873,0)</f>
        <v>0</v>
      </c>
      <c r="BG873" s="144">
        <f>IF(N873="zákl. přenesená",J873,0)</f>
        <v>0</v>
      </c>
      <c r="BH873" s="144">
        <f>IF(N873="sníž. přenesená",J873,0)</f>
        <v>0</v>
      </c>
      <c r="BI873" s="144">
        <f>IF(N873="nulová",J873,0)</f>
        <v>0</v>
      </c>
      <c r="BJ873" s="18" t="s">
        <v>82</v>
      </c>
      <c r="BK873" s="144">
        <f>ROUND(I873*H873,2)</f>
        <v>0</v>
      </c>
      <c r="BL873" s="18" t="s">
        <v>338</v>
      </c>
      <c r="BM873" s="143" t="s">
        <v>1180</v>
      </c>
    </row>
    <row r="874" spans="2:47" s="1" customFormat="1" ht="12">
      <c r="B874" s="33"/>
      <c r="D874" s="145" t="s">
        <v>214</v>
      </c>
      <c r="F874" s="146" t="s">
        <v>1181</v>
      </c>
      <c r="I874" s="147"/>
      <c r="L874" s="33"/>
      <c r="M874" s="148"/>
      <c r="T874" s="52"/>
      <c r="AT874" s="18" t="s">
        <v>214</v>
      </c>
      <c r="AU874" s="18" t="s">
        <v>84</v>
      </c>
    </row>
    <row r="875" spans="2:51" s="12" customFormat="1" ht="12">
      <c r="B875" s="149"/>
      <c r="D875" s="150" t="s">
        <v>216</v>
      </c>
      <c r="E875" s="151" t="s">
        <v>19</v>
      </c>
      <c r="F875" s="152" t="s">
        <v>719</v>
      </c>
      <c r="H875" s="151" t="s">
        <v>19</v>
      </c>
      <c r="I875" s="153"/>
      <c r="L875" s="149"/>
      <c r="M875" s="154"/>
      <c r="T875" s="155"/>
      <c r="AT875" s="151" t="s">
        <v>216</v>
      </c>
      <c r="AU875" s="151" t="s">
        <v>84</v>
      </c>
      <c r="AV875" s="12" t="s">
        <v>82</v>
      </c>
      <c r="AW875" s="12" t="s">
        <v>37</v>
      </c>
      <c r="AX875" s="12" t="s">
        <v>75</v>
      </c>
      <c r="AY875" s="151" t="s">
        <v>206</v>
      </c>
    </row>
    <row r="876" spans="2:51" s="13" customFormat="1" ht="12">
      <c r="B876" s="156"/>
      <c r="D876" s="150" t="s">
        <v>216</v>
      </c>
      <c r="E876" s="157" t="s">
        <v>19</v>
      </c>
      <c r="F876" s="158" t="s">
        <v>3427</v>
      </c>
      <c r="H876" s="159">
        <v>14.8</v>
      </c>
      <c r="I876" s="160"/>
      <c r="L876" s="156"/>
      <c r="M876" s="161"/>
      <c r="T876" s="162"/>
      <c r="AT876" s="157" t="s">
        <v>216</v>
      </c>
      <c r="AU876" s="157" t="s">
        <v>84</v>
      </c>
      <c r="AV876" s="13" t="s">
        <v>84</v>
      </c>
      <c r="AW876" s="13" t="s">
        <v>37</v>
      </c>
      <c r="AX876" s="13" t="s">
        <v>75</v>
      </c>
      <c r="AY876" s="157" t="s">
        <v>206</v>
      </c>
    </row>
    <row r="877" spans="2:51" s="13" customFormat="1" ht="12">
      <c r="B877" s="156"/>
      <c r="D877" s="150" t="s">
        <v>216</v>
      </c>
      <c r="E877" s="157" t="s">
        <v>19</v>
      </c>
      <c r="F877" s="158" t="s">
        <v>3277</v>
      </c>
      <c r="H877" s="159">
        <v>66.36</v>
      </c>
      <c r="I877" s="160"/>
      <c r="L877" s="156"/>
      <c r="M877" s="161"/>
      <c r="T877" s="162"/>
      <c r="AT877" s="157" t="s">
        <v>216</v>
      </c>
      <c r="AU877" s="157" t="s">
        <v>84</v>
      </c>
      <c r="AV877" s="13" t="s">
        <v>84</v>
      </c>
      <c r="AW877" s="13" t="s">
        <v>37</v>
      </c>
      <c r="AX877" s="13" t="s">
        <v>75</v>
      </c>
      <c r="AY877" s="157" t="s">
        <v>206</v>
      </c>
    </row>
    <row r="878" spans="2:51" s="13" customFormat="1" ht="12">
      <c r="B878" s="156"/>
      <c r="D878" s="150" t="s">
        <v>216</v>
      </c>
      <c r="E878" s="157" t="s">
        <v>19</v>
      </c>
      <c r="F878" s="158" t="s">
        <v>3428</v>
      </c>
      <c r="H878" s="159">
        <v>77.27</v>
      </c>
      <c r="I878" s="160"/>
      <c r="L878" s="156"/>
      <c r="M878" s="161"/>
      <c r="T878" s="162"/>
      <c r="AT878" s="157" t="s">
        <v>216</v>
      </c>
      <c r="AU878" s="157" t="s">
        <v>84</v>
      </c>
      <c r="AV878" s="13" t="s">
        <v>84</v>
      </c>
      <c r="AW878" s="13" t="s">
        <v>37</v>
      </c>
      <c r="AX878" s="13" t="s">
        <v>75</v>
      </c>
      <c r="AY878" s="157" t="s">
        <v>206</v>
      </c>
    </row>
    <row r="879" spans="2:51" s="13" customFormat="1" ht="12">
      <c r="B879" s="156"/>
      <c r="D879" s="150" t="s">
        <v>216</v>
      </c>
      <c r="E879" s="157" t="s">
        <v>19</v>
      </c>
      <c r="F879" s="158" t="s">
        <v>3429</v>
      </c>
      <c r="H879" s="159">
        <v>35.81</v>
      </c>
      <c r="I879" s="160"/>
      <c r="L879" s="156"/>
      <c r="M879" s="161"/>
      <c r="T879" s="162"/>
      <c r="AT879" s="157" t="s">
        <v>216</v>
      </c>
      <c r="AU879" s="157" t="s">
        <v>84</v>
      </c>
      <c r="AV879" s="13" t="s">
        <v>84</v>
      </c>
      <c r="AW879" s="13" t="s">
        <v>37</v>
      </c>
      <c r="AX879" s="13" t="s">
        <v>75</v>
      </c>
      <c r="AY879" s="157" t="s">
        <v>206</v>
      </c>
    </row>
    <row r="880" spans="2:51" s="13" customFormat="1" ht="12">
      <c r="B880" s="156"/>
      <c r="D880" s="150" t="s">
        <v>216</v>
      </c>
      <c r="E880" s="157" t="s">
        <v>19</v>
      </c>
      <c r="F880" s="158" t="s">
        <v>3430</v>
      </c>
      <c r="H880" s="159">
        <v>3.61</v>
      </c>
      <c r="I880" s="160"/>
      <c r="L880" s="156"/>
      <c r="M880" s="161"/>
      <c r="T880" s="162"/>
      <c r="AT880" s="157" t="s">
        <v>216</v>
      </c>
      <c r="AU880" s="157" t="s">
        <v>84</v>
      </c>
      <c r="AV880" s="13" t="s">
        <v>84</v>
      </c>
      <c r="AW880" s="13" t="s">
        <v>37</v>
      </c>
      <c r="AX880" s="13" t="s">
        <v>75</v>
      </c>
      <c r="AY880" s="157" t="s">
        <v>206</v>
      </c>
    </row>
    <row r="881" spans="2:51" s="13" customFormat="1" ht="12">
      <c r="B881" s="156"/>
      <c r="D881" s="150" t="s">
        <v>216</v>
      </c>
      <c r="E881" s="157" t="s">
        <v>19</v>
      </c>
      <c r="F881" s="158" t="s">
        <v>3431</v>
      </c>
      <c r="H881" s="159">
        <v>41.78</v>
      </c>
      <c r="I881" s="160"/>
      <c r="L881" s="156"/>
      <c r="M881" s="161"/>
      <c r="T881" s="162"/>
      <c r="AT881" s="157" t="s">
        <v>216</v>
      </c>
      <c r="AU881" s="157" t="s">
        <v>84</v>
      </c>
      <c r="AV881" s="13" t="s">
        <v>84</v>
      </c>
      <c r="AW881" s="13" t="s">
        <v>37</v>
      </c>
      <c r="AX881" s="13" t="s">
        <v>75</v>
      </c>
      <c r="AY881" s="157" t="s">
        <v>206</v>
      </c>
    </row>
    <row r="882" spans="2:51" s="13" customFormat="1" ht="12">
      <c r="B882" s="156"/>
      <c r="D882" s="150" t="s">
        <v>216</v>
      </c>
      <c r="E882" s="157" t="s">
        <v>19</v>
      </c>
      <c r="F882" s="158" t="s">
        <v>3286</v>
      </c>
      <c r="H882" s="159">
        <v>29.16</v>
      </c>
      <c r="I882" s="160"/>
      <c r="L882" s="156"/>
      <c r="M882" s="161"/>
      <c r="T882" s="162"/>
      <c r="AT882" s="157" t="s">
        <v>216</v>
      </c>
      <c r="AU882" s="157" t="s">
        <v>84</v>
      </c>
      <c r="AV882" s="13" t="s">
        <v>84</v>
      </c>
      <c r="AW882" s="13" t="s">
        <v>37</v>
      </c>
      <c r="AX882" s="13" t="s">
        <v>75</v>
      </c>
      <c r="AY882" s="157" t="s">
        <v>206</v>
      </c>
    </row>
    <row r="883" spans="2:51" s="13" customFormat="1" ht="12">
      <c r="B883" s="156"/>
      <c r="D883" s="150" t="s">
        <v>216</v>
      </c>
      <c r="E883" s="157" t="s">
        <v>19</v>
      </c>
      <c r="F883" s="158" t="s">
        <v>3287</v>
      </c>
      <c r="H883" s="159">
        <v>7.86</v>
      </c>
      <c r="I883" s="160"/>
      <c r="L883" s="156"/>
      <c r="M883" s="161"/>
      <c r="T883" s="162"/>
      <c r="AT883" s="157" t="s">
        <v>216</v>
      </c>
      <c r="AU883" s="157" t="s">
        <v>84</v>
      </c>
      <c r="AV883" s="13" t="s">
        <v>84</v>
      </c>
      <c r="AW883" s="13" t="s">
        <v>37</v>
      </c>
      <c r="AX883" s="13" t="s">
        <v>75</v>
      </c>
      <c r="AY883" s="157" t="s">
        <v>206</v>
      </c>
    </row>
    <row r="884" spans="2:51" s="13" customFormat="1" ht="12">
      <c r="B884" s="156"/>
      <c r="D884" s="150" t="s">
        <v>216</v>
      </c>
      <c r="E884" s="157" t="s">
        <v>19</v>
      </c>
      <c r="F884" s="158" t="s">
        <v>3288</v>
      </c>
      <c r="H884" s="159">
        <v>10.38</v>
      </c>
      <c r="I884" s="160"/>
      <c r="L884" s="156"/>
      <c r="M884" s="161"/>
      <c r="T884" s="162"/>
      <c r="AT884" s="157" t="s">
        <v>216</v>
      </c>
      <c r="AU884" s="157" t="s">
        <v>84</v>
      </c>
      <c r="AV884" s="13" t="s">
        <v>84</v>
      </c>
      <c r="AW884" s="13" t="s">
        <v>37</v>
      </c>
      <c r="AX884" s="13" t="s">
        <v>75</v>
      </c>
      <c r="AY884" s="157" t="s">
        <v>206</v>
      </c>
    </row>
    <row r="885" spans="2:51" s="13" customFormat="1" ht="12">
      <c r="B885" s="156"/>
      <c r="D885" s="150" t="s">
        <v>216</v>
      </c>
      <c r="E885" s="157" t="s">
        <v>19</v>
      </c>
      <c r="F885" s="158" t="s">
        <v>3443</v>
      </c>
      <c r="H885" s="159">
        <v>0.8</v>
      </c>
      <c r="I885" s="160"/>
      <c r="L885" s="156"/>
      <c r="M885" s="161"/>
      <c r="T885" s="162"/>
      <c r="AT885" s="157" t="s">
        <v>216</v>
      </c>
      <c r="AU885" s="157" t="s">
        <v>84</v>
      </c>
      <c r="AV885" s="13" t="s">
        <v>84</v>
      </c>
      <c r="AW885" s="13" t="s">
        <v>37</v>
      </c>
      <c r="AX885" s="13" t="s">
        <v>75</v>
      </c>
      <c r="AY885" s="157" t="s">
        <v>206</v>
      </c>
    </row>
    <row r="886" spans="2:51" s="13" customFormat="1" ht="12">
      <c r="B886" s="156"/>
      <c r="D886" s="150" t="s">
        <v>216</v>
      </c>
      <c r="E886" s="157" t="s">
        <v>19</v>
      </c>
      <c r="F886" s="158" t="s">
        <v>3432</v>
      </c>
      <c r="H886" s="159">
        <v>64.34</v>
      </c>
      <c r="I886" s="160"/>
      <c r="L886" s="156"/>
      <c r="M886" s="161"/>
      <c r="T886" s="162"/>
      <c r="AT886" s="157" t="s">
        <v>216</v>
      </c>
      <c r="AU886" s="157" t="s">
        <v>84</v>
      </c>
      <c r="AV886" s="13" t="s">
        <v>84</v>
      </c>
      <c r="AW886" s="13" t="s">
        <v>37</v>
      </c>
      <c r="AX886" s="13" t="s">
        <v>75</v>
      </c>
      <c r="AY886" s="157" t="s">
        <v>206</v>
      </c>
    </row>
    <row r="887" spans="2:51" s="14" customFormat="1" ht="12">
      <c r="B887" s="163"/>
      <c r="D887" s="150" t="s">
        <v>216</v>
      </c>
      <c r="E887" s="164" t="s">
        <v>644</v>
      </c>
      <c r="F887" s="165" t="s">
        <v>224</v>
      </c>
      <c r="H887" s="166">
        <v>352.1700000000001</v>
      </c>
      <c r="I887" s="167"/>
      <c r="L887" s="163"/>
      <c r="M887" s="168"/>
      <c r="T887" s="169"/>
      <c r="AT887" s="164" t="s">
        <v>216</v>
      </c>
      <c r="AU887" s="164" t="s">
        <v>84</v>
      </c>
      <c r="AV887" s="14" t="s">
        <v>153</v>
      </c>
      <c r="AW887" s="14" t="s">
        <v>37</v>
      </c>
      <c r="AX887" s="14" t="s">
        <v>82</v>
      </c>
      <c r="AY887" s="164" t="s">
        <v>206</v>
      </c>
    </row>
    <row r="888" spans="2:65" s="1" customFormat="1" ht="44.25" customHeight="1">
      <c r="B888" s="33"/>
      <c r="C888" s="175" t="s">
        <v>3444</v>
      </c>
      <c r="D888" s="175" t="s">
        <v>820</v>
      </c>
      <c r="E888" s="176" t="s">
        <v>1186</v>
      </c>
      <c r="F888" s="177" t="s">
        <v>1187</v>
      </c>
      <c r="G888" s="178" t="s">
        <v>238</v>
      </c>
      <c r="H888" s="179">
        <v>404.996</v>
      </c>
      <c r="I888" s="180"/>
      <c r="J888" s="181">
        <f>ROUND(I888*H888,2)</f>
        <v>0</v>
      </c>
      <c r="K888" s="177" t="s">
        <v>19</v>
      </c>
      <c r="L888" s="182"/>
      <c r="M888" s="183" t="s">
        <v>19</v>
      </c>
      <c r="N888" s="184" t="s">
        <v>46</v>
      </c>
      <c r="P888" s="141">
        <f>O888*H888</f>
        <v>0</v>
      </c>
      <c r="Q888" s="141">
        <v>0.025</v>
      </c>
      <c r="R888" s="141">
        <f>Q888*H888</f>
        <v>10.1249</v>
      </c>
      <c r="S888" s="141">
        <v>0</v>
      </c>
      <c r="T888" s="142">
        <f>S888*H888</f>
        <v>0</v>
      </c>
      <c r="AR888" s="143" t="s">
        <v>437</v>
      </c>
      <c r="AT888" s="143" t="s">
        <v>820</v>
      </c>
      <c r="AU888" s="143" t="s">
        <v>84</v>
      </c>
      <c r="AY888" s="18" t="s">
        <v>206</v>
      </c>
      <c r="BE888" s="144">
        <f>IF(N888="základní",J888,0)</f>
        <v>0</v>
      </c>
      <c r="BF888" s="144">
        <f>IF(N888="snížená",J888,0)</f>
        <v>0</v>
      </c>
      <c r="BG888" s="144">
        <f>IF(N888="zákl. přenesená",J888,0)</f>
        <v>0</v>
      </c>
      <c r="BH888" s="144">
        <f>IF(N888="sníž. přenesená",J888,0)</f>
        <v>0</v>
      </c>
      <c r="BI888" s="144">
        <f>IF(N888="nulová",J888,0)</f>
        <v>0</v>
      </c>
      <c r="BJ888" s="18" t="s">
        <v>82</v>
      </c>
      <c r="BK888" s="144">
        <f>ROUND(I888*H888,2)</f>
        <v>0</v>
      </c>
      <c r="BL888" s="18" t="s">
        <v>338</v>
      </c>
      <c r="BM888" s="143" t="s">
        <v>1188</v>
      </c>
    </row>
    <row r="889" spans="2:47" s="1" customFormat="1" ht="19.5">
      <c r="B889" s="33"/>
      <c r="D889" s="150" t="s">
        <v>818</v>
      </c>
      <c r="F889" s="174" t="s">
        <v>3445</v>
      </c>
      <c r="I889" s="147"/>
      <c r="L889" s="33"/>
      <c r="M889" s="148"/>
      <c r="T889" s="52"/>
      <c r="AT889" s="18" t="s">
        <v>818</v>
      </c>
      <c r="AU889" s="18" t="s">
        <v>84</v>
      </c>
    </row>
    <row r="890" spans="2:51" s="13" customFormat="1" ht="12">
      <c r="B890" s="156"/>
      <c r="D890" s="150" t="s">
        <v>216</v>
      </c>
      <c r="E890" s="157" t="s">
        <v>19</v>
      </c>
      <c r="F890" s="158" t="s">
        <v>644</v>
      </c>
      <c r="H890" s="159">
        <v>352.17</v>
      </c>
      <c r="I890" s="160"/>
      <c r="L890" s="156"/>
      <c r="M890" s="161"/>
      <c r="T890" s="162"/>
      <c r="AT890" s="157" t="s">
        <v>216</v>
      </c>
      <c r="AU890" s="157" t="s">
        <v>84</v>
      </c>
      <c r="AV890" s="13" t="s">
        <v>84</v>
      </c>
      <c r="AW890" s="13" t="s">
        <v>37</v>
      </c>
      <c r="AX890" s="13" t="s">
        <v>82</v>
      </c>
      <c r="AY890" s="157" t="s">
        <v>206</v>
      </c>
    </row>
    <row r="891" spans="2:51" s="13" customFormat="1" ht="12">
      <c r="B891" s="156"/>
      <c r="D891" s="150" t="s">
        <v>216</v>
      </c>
      <c r="F891" s="158" t="s">
        <v>3446</v>
      </c>
      <c r="H891" s="159">
        <v>404.996</v>
      </c>
      <c r="I891" s="160"/>
      <c r="L891" s="156"/>
      <c r="M891" s="161"/>
      <c r="T891" s="162"/>
      <c r="AT891" s="157" t="s">
        <v>216</v>
      </c>
      <c r="AU891" s="157" t="s">
        <v>84</v>
      </c>
      <c r="AV891" s="13" t="s">
        <v>84</v>
      </c>
      <c r="AW891" s="13" t="s">
        <v>4</v>
      </c>
      <c r="AX891" s="13" t="s">
        <v>82</v>
      </c>
      <c r="AY891" s="157" t="s">
        <v>206</v>
      </c>
    </row>
    <row r="892" spans="2:65" s="1" customFormat="1" ht="44.25" customHeight="1">
      <c r="B892" s="33"/>
      <c r="C892" s="132" t="s">
        <v>3447</v>
      </c>
      <c r="D892" s="132" t="s">
        <v>208</v>
      </c>
      <c r="E892" s="133" t="s">
        <v>1192</v>
      </c>
      <c r="F892" s="134" t="s">
        <v>1193</v>
      </c>
      <c r="G892" s="135" t="s">
        <v>238</v>
      </c>
      <c r="H892" s="136">
        <v>54.015</v>
      </c>
      <c r="I892" s="137"/>
      <c r="J892" s="138">
        <f>ROUND(I892*H892,2)</f>
        <v>0</v>
      </c>
      <c r="K892" s="134" t="s">
        <v>212</v>
      </c>
      <c r="L892" s="33"/>
      <c r="M892" s="139" t="s">
        <v>19</v>
      </c>
      <c r="N892" s="140" t="s">
        <v>46</v>
      </c>
      <c r="P892" s="141">
        <f>O892*H892</f>
        <v>0</v>
      </c>
      <c r="Q892" s="141">
        <v>0.0052</v>
      </c>
      <c r="R892" s="141">
        <f>Q892*H892</f>
        <v>0.280878</v>
      </c>
      <c r="S892" s="141">
        <v>0</v>
      </c>
      <c r="T892" s="142">
        <f>S892*H892</f>
        <v>0</v>
      </c>
      <c r="AR892" s="143" t="s">
        <v>338</v>
      </c>
      <c r="AT892" s="143" t="s">
        <v>208</v>
      </c>
      <c r="AU892" s="143" t="s">
        <v>84</v>
      </c>
      <c r="AY892" s="18" t="s">
        <v>206</v>
      </c>
      <c r="BE892" s="144">
        <f>IF(N892="základní",J892,0)</f>
        <v>0</v>
      </c>
      <c r="BF892" s="144">
        <f>IF(N892="snížená",J892,0)</f>
        <v>0</v>
      </c>
      <c r="BG892" s="144">
        <f>IF(N892="zákl. přenesená",J892,0)</f>
        <v>0</v>
      </c>
      <c r="BH892" s="144">
        <f>IF(N892="sníž. přenesená",J892,0)</f>
        <v>0</v>
      </c>
      <c r="BI892" s="144">
        <f>IF(N892="nulová",J892,0)</f>
        <v>0</v>
      </c>
      <c r="BJ892" s="18" t="s">
        <v>82</v>
      </c>
      <c r="BK892" s="144">
        <f>ROUND(I892*H892,2)</f>
        <v>0</v>
      </c>
      <c r="BL892" s="18" t="s">
        <v>338</v>
      </c>
      <c r="BM892" s="143" t="s">
        <v>1194</v>
      </c>
    </row>
    <row r="893" spans="2:47" s="1" customFormat="1" ht="12">
      <c r="B893" s="33"/>
      <c r="D893" s="145" t="s">
        <v>214</v>
      </c>
      <c r="F893" s="146" t="s">
        <v>1195</v>
      </c>
      <c r="I893" s="147"/>
      <c r="L893" s="33"/>
      <c r="M893" s="148"/>
      <c r="T893" s="52"/>
      <c r="AT893" s="18" t="s">
        <v>214</v>
      </c>
      <c r="AU893" s="18" t="s">
        <v>84</v>
      </c>
    </row>
    <row r="894" spans="2:51" s="12" customFormat="1" ht="12">
      <c r="B894" s="149"/>
      <c r="D894" s="150" t="s">
        <v>216</v>
      </c>
      <c r="E894" s="151" t="s">
        <v>19</v>
      </c>
      <c r="F894" s="152" t="s">
        <v>719</v>
      </c>
      <c r="H894" s="151" t="s">
        <v>19</v>
      </c>
      <c r="I894" s="153"/>
      <c r="L894" s="149"/>
      <c r="M894" s="154"/>
      <c r="T894" s="155"/>
      <c r="AT894" s="151" t="s">
        <v>216</v>
      </c>
      <c r="AU894" s="151" t="s">
        <v>84</v>
      </c>
      <c r="AV894" s="12" t="s">
        <v>82</v>
      </c>
      <c r="AW894" s="12" t="s">
        <v>37</v>
      </c>
      <c r="AX894" s="12" t="s">
        <v>75</v>
      </c>
      <c r="AY894" s="151" t="s">
        <v>206</v>
      </c>
    </row>
    <row r="895" spans="2:51" s="13" customFormat="1" ht="12">
      <c r="B895" s="156"/>
      <c r="D895" s="150" t="s">
        <v>216</v>
      </c>
      <c r="E895" s="157" t="s">
        <v>19</v>
      </c>
      <c r="F895" s="158" t="s">
        <v>3448</v>
      </c>
      <c r="H895" s="159">
        <v>28.16</v>
      </c>
      <c r="I895" s="160"/>
      <c r="L895" s="156"/>
      <c r="M895" s="161"/>
      <c r="T895" s="162"/>
      <c r="AT895" s="157" t="s">
        <v>216</v>
      </c>
      <c r="AU895" s="157" t="s">
        <v>84</v>
      </c>
      <c r="AV895" s="13" t="s">
        <v>84</v>
      </c>
      <c r="AW895" s="13" t="s">
        <v>37</v>
      </c>
      <c r="AX895" s="13" t="s">
        <v>75</v>
      </c>
      <c r="AY895" s="157" t="s">
        <v>206</v>
      </c>
    </row>
    <row r="896" spans="2:51" s="13" customFormat="1" ht="12">
      <c r="B896" s="156"/>
      <c r="D896" s="150" t="s">
        <v>216</v>
      </c>
      <c r="E896" s="157" t="s">
        <v>19</v>
      </c>
      <c r="F896" s="158" t="s">
        <v>3449</v>
      </c>
      <c r="H896" s="159">
        <v>12.09</v>
      </c>
      <c r="I896" s="160"/>
      <c r="L896" s="156"/>
      <c r="M896" s="161"/>
      <c r="T896" s="162"/>
      <c r="AT896" s="157" t="s">
        <v>216</v>
      </c>
      <c r="AU896" s="157" t="s">
        <v>84</v>
      </c>
      <c r="AV896" s="13" t="s">
        <v>84</v>
      </c>
      <c r="AW896" s="13" t="s">
        <v>37</v>
      </c>
      <c r="AX896" s="13" t="s">
        <v>75</v>
      </c>
      <c r="AY896" s="157" t="s">
        <v>206</v>
      </c>
    </row>
    <row r="897" spans="2:51" s="13" customFormat="1" ht="12">
      <c r="B897" s="156"/>
      <c r="D897" s="150" t="s">
        <v>216</v>
      </c>
      <c r="E897" s="157" t="s">
        <v>19</v>
      </c>
      <c r="F897" s="158" t="s">
        <v>3450</v>
      </c>
      <c r="H897" s="159">
        <v>7.46</v>
      </c>
      <c r="I897" s="160"/>
      <c r="L897" s="156"/>
      <c r="M897" s="161"/>
      <c r="T897" s="162"/>
      <c r="AT897" s="157" t="s">
        <v>216</v>
      </c>
      <c r="AU897" s="157" t="s">
        <v>84</v>
      </c>
      <c r="AV897" s="13" t="s">
        <v>84</v>
      </c>
      <c r="AW897" s="13" t="s">
        <v>37</v>
      </c>
      <c r="AX897" s="13" t="s">
        <v>75</v>
      </c>
      <c r="AY897" s="157" t="s">
        <v>206</v>
      </c>
    </row>
    <row r="898" spans="2:51" s="13" customFormat="1" ht="12">
      <c r="B898" s="156"/>
      <c r="D898" s="150" t="s">
        <v>216</v>
      </c>
      <c r="E898" s="157" t="s">
        <v>19</v>
      </c>
      <c r="F898" s="158" t="s">
        <v>3322</v>
      </c>
      <c r="H898" s="159">
        <v>2.48</v>
      </c>
      <c r="I898" s="160"/>
      <c r="L898" s="156"/>
      <c r="M898" s="161"/>
      <c r="T898" s="162"/>
      <c r="AT898" s="157" t="s">
        <v>216</v>
      </c>
      <c r="AU898" s="157" t="s">
        <v>84</v>
      </c>
      <c r="AV898" s="13" t="s">
        <v>84</v>
      </c>
      <c r="AW898" s="13" t="s">
        <v>37</v>
      </c>
      <c r="AX898" s="13" t="s">
        <v>75</v>
      </c>
      <c r="AY898" s="157" t="s">
        <v>206</v>
      </c>
    </row>
    <row r="899" spans="2:51" s="13" customFormat="1" ht="12">
      <c r="B899" s="156"/>
      <c r="D899" s="150" t="s">
        <v>216</v>
      </c>
      <c r="E899" s="157" t="s">
        <v>19</v>
      </c>
      <c r="F899" s="158" t="s">
        <v>3451</v>
      </c>
      <c r="H899" s="159">
        <v>2.02</v>
      </c>
      <c r="I899" s="160"/>
      <c r="L899" s="156"/>
      <c r="M899" s="161"/>
      <c r="T899" s="162"/>
      <c r="AT899" s="157" t="s">
        <v>216</v>
      </c>
      <c r="AU899" s="157" t="s">
        <v>84</v>
      </c>
      <c r="AV899" s="13" t="s">
        <v>84</v>
      </c>
      <c r="AW899" s="13" t="s">
        <v>37</v>
      </c>
      <c r="AX899" s="13" t="s">
        <v>75</v>
      </c>
      <c r="AY899" s="157" t="s">
        <v>206</v>
      </c>
    </row>
    <row r="900" spans="2:51" s="13" customFormat="1" ht="12">
      <c r="B900" s="156"/>
      <c r="D900" s="150" t="s">
        <v>216</v>
      </c>
      <c r="E900" s="157" t="s">
        <v>19</v>
      </c>
      <c r="F900" s="158" t="s">
        <v>3452</v>
      </c>
      <c r="H900" s="159">
        <v>1.4</v>
      </c>
      <c r="I900" s="160"/>
      <c r="L900" s="156"/>
      <c r="M900" s="161"/>
      <c r="T900" s="162"/>
      <c r="AT900" s="157" t="s">
        <v>216</v>
      </c>
      <c r="AU900" s="157" t="s">
        <v>84</v>
      </c>
      <c r="AV900" s="13" t="s">
        <v>84</v>
      </c>
      <c r="AW900" s="13" t="s">
        <v>37</v>
      </c>
      <c r="AX900" s="13" t="s">
        <v>75</v>
      </c>
      <c r="AY900" s="157" t="s">
        <v>206</v>
      </c>
    </row>
    <row r="901" spans="2:51" s="13" customFormat="1" ht="12">
      <c r="B901" s="156"/>
      <c r="D901" s="150" t="s">
        <v>216</v>
      </c>
      <c r="E901" s="157" t="s">
        <v>19</v>
      </c>
      <c r="F901" s="158" t="s">
        <v>3453</v>
      </c>
      <c r="H901" s="159">
        <v>0.405</v>
      </c>
      <c r="I901" s="160"/>
      <c r="L901" s="156"/>
      <c r="M901" s="161"/>
      <c r="T901" s="162"/>
      <c r="AT901" s="157" t="s">
        <v>216</v>
      </c>
      <c r="AU901" s="157" t="s">
        <v>84</v>
      </c>
      <c r="AV901" s="13" t="s">
        <v>84</v>
      </c>
      <c r="AW901" s="13" t="s">
        <v>37</v>
      </c>
      <c r="AX901" s="13" t="s">
        <v>75</v>
      </c>
      <c r="AY901" s="157" t="s">
        <v>206</v>
      </c>
    </row>
    <row r="902" spans="2:51" s="14" customFormat="1" ht="12">
      <c r="B902" s="163"/>
      <c r="D902" s="150" t="s">
        <v>216</v>
      </c>
      <c r="E902" s="164" t="s">
        <v>647</v>
      </c>
      <c r="F902" s="165" t="s">
        <v>224</v>
      </c>
      <c r="H902" s="166">
        <v>54.015</v>
      </c>
      <c r="I902" s="167"/>
      <c r="L902" s="163"/>
      <c r="M902" s="168"/>
      <c r="T902" s="169"/>
      <c r="AT902" s="164" t="s">
        <v>216</v>
      </c>
      <c r="AU902" s="164" t="s">
        <v>84</v>
      </c>
      <c r="AV902" s="14" t="s">
        <v>153</v>
      </c>
      <c r="AW902" s="14" t="s">
        <v>37</v>
      </c>
      <c r="AX902" s="14" t="s">
        <v>82</v>
      </c>
      <c r="AY902" s="164" t="s">
        <v>206</v>
      </c>
    </row>
    <row r="903" spans="2:65" s="1" customFormat="1" ht="37.9" customHeight="1">
      <c r="B903" s="33"/>
      <c r="C903" s="175" t="s">
        <v>3454</v>
      </c>
      <c r="D903" s="175" t="s">
        <v>820</v>
      </c>
      <c r="E903" s="176" t="s">
        <v>1197</v>
      </c>
      <c r="F903" s="177" t="s">
        <v>1198</v>
      </c>
      <c r="G903" s="178" t="s">
        <v>238</v>
      </c>
      <c r="H903" s="179">
        <v>59.417</v>
      </c>
      <c r="I903" s="180"/>
      <c r="J903" s="181">
        <f>ROUND(I903*H903,2)</f>
        <v>0</v>
      </c>
      <c r="K903" s="177" t="s">
        <v>212</v>
      </c>
      <c r="L903" s="182"/>
      <c r="M903" s="183" t="s">
        <v>19</v>
      </c>
      <c r="N903" s="184" t="s">
        <v>46</v>
      </c>
      <c r="P903" s="141">
        <f>O903*H903</f>
        <v>0</v>
      </c>
      <c r="Q903" s="141">
        <v>0.022</v>
      </c>
      <c r="R903" s="141">
        <f>Q903*H903</f>
        <v>1.307174</v>
      </c>
      <c r="S903" s="141">
        <v>0</v>
      </c>
      <c r="T903" s="142">
        <f>S903*H903</f>
        <v>0</v>
      </c>
      <c r="AR903" s="143" t="s">
        <v>437</v>
      </c>
      <c r="AT903" s="143" t="s">
        <v>820</v>
      </c>
      <c r="AU903" s="143" t="s">
        <v>84</v>
      </c>
      <c r="AY903" s="18" t="s">
        <v>206</v>
      </c>
      <c r="BE903" s="144">
        <f>IF(N903="základní",J903,0)</f>
        <v>0</v>
      </c>
      <c r="BF903" s="144">
        <f>IF(N903="snížená",J903,0)</f>
        <v>0</v>
      </c>
      <c r="BG903" s="144">
        <f>IF(N903="zákl. přenesená",J903,0)</f>
        <v>0</v>
      </c>
      <c r="BH903" s="144">
        <f>IF(N903="sníž. přenesená",J903,0)</f>
        <v>0</v>
      </c>
      <c r="BI903" s="144">
        <f>IF(N903="nulová",J903,0)</f>
        <v>0</v>
      </c>
      <c r="BJ903" s="18" t="s">
        <v>82</v>
      </c>
      <c r="BK903" s="144">
        <f>ROUND(I903*H903,2)</f>
        <v>0</v>
      </c>
      <c r="BL903" s="18" t="s">
        <v>338</v>
      </c>
      <c r="BM903" s="143" t="s">
        <v>1199</v>
      </c>
    </row>
    <row r="904" spans="2:47" s="1" customFormat="1" ht="19.5">
      <c r="B904" s="33"/>
      <c r="D904" s="150" t="s">
        <v>818</v>
      </c>
      <c r="F904" s="174" t="s">
        <v>3455</v>
      </c>
      <c r="I904" s="147"/>
      <c r="L904" s="33"/>
      <c r="M904" s="148"/>
      <c r="T904" s="52"/>
      <c r="AT904" s="18" t="s">
        <v>818</v>
      </c>
      <c r="AU904" s="18" t="s">
        <v>84</v>
      </c>
    </row>
    <row r="905" spans="2:51" s="13" customFormat="1" ht="12">
      <c r="B905" s="156"/>
      <c r="D905" s="150" t="s">
        <v>216</v>
      </c>
      <c r="E905" s="157" t="s">
        <v>19</v>
      </c>
      <c r="F905" s="158" t="s">
        <v>647</v>
      </c>
      <c r="H905" s="159">
        <v>54.015</v>
      </c>
      <c r="I905" s="160"/>
      <c r="L905" s="156"/>
      <c r="M905" s="161"/>
      <c r="T905" s="162"/>
      <c r="AT905" s="157" t="s">
        <v>216</v>
      </c>
      <c r="AU905" s="157" t="s">
        <v>84</v>
      </c>
      <c r="AV905" s="13" t="s">
        <v>84</v>
      </c>
      <c r="AW905" s="13" t="s">
        <v>37</v>
      </c>
      <c r="AX905" s="13" t="s">
        <v>82</v>
      </c>
      <c r="AY905" s="157" t="s">
        <v>206</v>
      </c>
    </row>
    <row r="906" spans="2:51" s="13" customFormat="1" ht="12">
      <c r="B906" s="156"/>
      <c r="D906" s="150" t="s">
        <v>216</v>
      </c>
      <c r="F906" s="158" t="s">
        <v>3456</v>
      </c>
      <c r="H906" s="159">
        <v>59.417</v>
      </c>
      <c r="I906" s="160"/>
      <c r="L906" s="156"/>
      <c r="M906" s="161"/>
      <c r="T906" s="162"/>
      <c r="AT906" s="157" t="s">
        <v>216</v>
      </c>
      <c r="AU906" s="157" t="s">
        <v>84</v>
      </c>
      <c r="AV906" s="13" t="s">
        <v>84</v>
      </c>
      <c r="AW906" s="13" t="s">
        <v>4</v>
      </c>
      <c r="AX906" s="13" t="s">
        <v>82</v>
      </c>
      <c r="AY906" s="157" t="s">
        <v>206</v>
      </c>
    </row>
    <row r="907" spans="2:65" s="1" customFormat="1" ht="37.9" customHeight="1">
      <c r="B907" s="33"/>
      <c r="C907" s="132" t="s">
        <v>3457</v>
      </c>
      <c r="D907" s="132" t="s">
        <v>208</v>
      </c>
      <c r="E907" s="133" t="s">
        <v>1203</v>
      </c>
      <c r="F907" s="134" t="s">
        <v>1204</v>
      </c>
      <c r="G907" s="135" t="s">
        <v>238</v>
      </c>
      <c r="H907" s="136">
        <v>12.332</v>
      </c>
      <c r="I907" s="137"/>
      <c r="J907" s="138">
        <f>ROUND(I907*H907,2)</f>
        <v>0</v>
      </c>
      <c r="K907" s="134" t="s">
        <v>212</v>
      </c>
      <c r="L907" s="33"/>
      <c r="M907" s="139" t="s">
        <v>19</v>
      </c>
      <c r="N907" s="140" t="s">
        <v>46</v>
      </c>
      <c r="P907" s="141">
        <f>O907*H907</f>
        <v>0</v>
      </c>
      <c r="Q907" s="141">
        <v>0.00576</v>
      </c>
      <c r="R907" s="141">
        <f>Q907*H907</f>
        <v>0.07103232000000001</v>
      </c>
      <c r="S907" s="141">
        <v>0</v>
      </c>
      <c r="T907" s="142">
        <f>S907*H907</f>
        <v>0</v>
      </c>
      <c r="AR907" s="143" t="s">
        <v>338</v>
      </c>
      <c r="AT907" s="143" t="s">
        <v>208</v>
      </c>
      <c r="AU907" s="143" t="s">
        <v>84</v>
      </c>
      <c r="AY907" s="18" t="s">
        <v>206</v>
      </c>
      <c r="BE907" s="144">
        <f>IF(N907="základní",J907,0)</f>
        <v>0</v>
      </c>
      <c r="BF907" s="144">
        <f>IF(N907="snížená",J907,0)</f>
        <v>0</v>
      </c>
      <c r="BG907" s="144">
        <f>IF(N907="zákl. přenesená",J907,0)</f>
        <v>0</v>
      </c>
      <c r="BH907" s="144">
        <f>IF(N907="sníž. přenesená",J907,0)</f>
        <v>0</v>
      </c>
      <c r="BI907" s="144">
        <f>IF(N907="nulová",J907,0)</f>
        <v>0</v>
      </c>
      <c r="BJ907" s="18" t="s">
        <v>82</v>
      </c>
      <c r="BK907" s="144">
        <f>ROUND(I907*H907,2)</f>
        <v>0</v>
      </c>
      <c r="BL907" s="18" t="s">
        <v>338</v>
      </c>
      <c r="BM907" s="143" t="s">
        <v>1205</v>
      </c>
    </row>
    <row r="908" spans="2:47" s="1" customFormat="1" ht="12">
      <c r="B908" s="33"/>
      <c r="D908" s="145" t="s">
        <v>214</v>
      </c>
      <c r="F908" s="146" t="s">
        <v>1206</v>
      </c>
      <c r="I908" s="147"/>
      <c r="L908" s="33"/>
      <c r="M908" s="148"/>
      <c r="T908" s="52"/>
      <c r="AT908" s="18" t="s">
        <v>214</v>
      </c>
      <c r="AU908" s="18" t="s">
        <v>84</v>
      </c>
    </row>
    <row r="909" spans="2:51" s="12" customFormat="1" ht="12">
      <c r="B909" s="149"/>
      <c r="D909" s="150" t="s">
        <v>216</v>
      </c>
      <c r="E909" s="151" t="s">
        <v>19</v>
      </c>
      <c r="F909" s="152" t="s">
        <v>719</v>
      </c>
      <c r="H909" s="151" t="s">
        <v>19</v>
      </c>
      <c r="I909" s="153"/>
      <c r="L909" s="149"/>
      <c r="M909" s="154"/>
      <c r="T909" s="155"/>
      <c r="AT909" s="151" t="s">
        <v>216</v>
      </c>
      <c r="AU909" s="151" t="s">
        <v>84</v>
      </c>
      <c r="AV909" s="12" t="s">
        <v>82</v>
      </c>
      <c r="AW909" s="12" t="s">
        <v>37</v>
      </c>
      <c r="AX909" s="12" t="s">
        <v>75</v>
      </c>
      <c r="AY909" s="151" t="s">
        <v>206</v>
      </c>
    </row>
    <row r="910" spans="2:51" s="13" customFormat="1" ht="12">
      <c r="B910" s="156"/>
      <c r="D910" s="150" t="s">
        <v>216</v>
      </c>
      <c r="E910" s="157" t="s">
        <v>19</v>
      </c>
      <c r="F910" s="158" t="s">
        <v>3458</v>
      </c>
      <c r="H910" s="159">
        <v>2.102</v>
      </c>
      <c r="I910" s="160"/>
      <c r="L910" s="156"/>
      <c r="M910" s="161"/>
      <c r="T910" s="162"/>
      <c r="AT910" s="157" t="s">
        <v>216</v>
      </c>
      <c r="AU910" s="157" t="s">
        <v>84</v>
      </c>
      <c r="AV910" s="13" t="s">
        <v>84</v>
      </c>
      <c r="AW910" s="13" t="s">
        <v>37</v>
      </c>
      <c r="AX910" s="13" t="s">
        <v>75</v>
      </c>
      <c r="AY910" s="157" t="s">
        <v>206</v>
      </c>
    </row>
    <row r="911" spans="2:51" s="13" customFormat="1" ht="12">
      <c r="B911" s="156"/>
      <c r="D911" s="150" t="s">
        <v>216</v>
      </c>
      <c r="E911" s="157" t="s">
        <v>19</v>
      </c>
      <c r="F911" s="158" t="s">
        <v>3459</v>
      </c>
      <c r="H911" s="159">
        <v>3.15</v>
      </c>
      <c r="I911" s="160"/>
      <c r="L911" s="156"/>
      <c r="M911" s="161"/>
      <c r="T911" s="162"/>
      <c r="AT911" s="157" t="s">
        <v>216</v>
      </c>
      <c r="AU911" s="157" t="s">
        <v>84</v>
      </c>
      <c r="AV911" s="13" t="s">
        <v>84</v>
      </c>
      <c r="AW911" s="13" t="s">
        <v>37</v>
      </c>
      <c r="AX911" s="13" t="s">
        <v>75</v>
      </c>
      <c r="AY911" s="157" t="s">
        <v>206</v>
      </c>
    </row>
    <row r="912" spans="2:51" s="13" customFormat="1" ht="12">
      <c r="B912" s="156"/>
      <c r="D912" s="150" t="s">
        <v>216</v>
      </c>
      <c r="E912" s="157" t="s">
        <v>19</v>
      </c>
      <c r="F912" s="158" t="s">
        <v>3460</v>
      </c>
      <c r="H912" s="159">
        <v>3.78</v>
      </c>
      <c r="I912" s="160"/>
      <c r="L912" s="156"/>
      <c r="M912" s="161"/>
      <c r="T912" s="162"/>
      <c r="AT912" s="157" t="s">
        <v>216</v>
      </c>
      <c r="AU912" s="157" t="s">
        <v>84</v>
      </c>
      <c r="AV912" s="13" t="s">
        <v>84</v>
      </c>
      <c r="AW912" s="13" t="s">
        <v>37</v>
      </c>
      <c r="AX912" s="13" t="s">
        <v>75</v>
      </c>
      <c r="AY912" s="157" t="s">
        <v>206</v>
      </c>
    </row>
    <row r="913" spans="2:51" s="13" customFormat="1" ht="12">
      <c r="B913" s="156"/>
      <c r="D913" s="150" t="s">
        <v>216</v>
      </c>
      <c r="E913" s="157" t="s">
        <v>19</v>
      </c>
      <c r="F913" s="158" t="s">
        <v>3461</v>
      </c>
      <c r="H913" s="159">
        <v>3.3</v>
      </c>
      <c r="I913" s="160"/>
      <c r="L913" s="156"/>
      <c r="M913" s="161"/>
      <c r="T913" s="162"/>
      <c r="AT913" s="157" t="s">
        <v>216</v>
      </c>
      <c r="AU913" s="157" t="s">
        <v>84</v>
      </c>
      <c r="AV913" s="13" t="s">
        <v>84</v>
      </c>
      <c r="AW913" s="13" t="s">
        <v>37</v>
      </c>
      <c r="AX913" s="13" t="s">
        <v>75</v>
      </c>
      <c r="AY913" s="157" t="s">
        <v>206</v>
      </c>
    </row>
    <row r="914" spans="2:51" s="14" customFormat="1" ht="12">
      <c r="B914" s="163"/>
      <c r="D914" s="150" t="s">
        <v>216</v>
      </c>
      <c r="E914" s="164" t="s">
        <v>650</v>
      </c>
      <c r="F914" s="165" t="s">
        <v>224</v>
      </c>
      <c r="H914" s="166">
        <v>12.332</v>
      </c>
      <c r="I914" s="167"/>
      <c r="L914" s="163"/>
      <c r="M914" s="168"/>
      <c r="T914" s="169"/>
      <c r="AT914" s="164" t="s">
        <v>216</v>
      </c>
      <c r="AU914" s="164" t="s">
        <v>84</v>
      </c>
      <c r="AV914" s="14" t="s">
        <v>153</v>
      </c>
      <c r="AW914" s="14" t="s">
        <v>37</v>
      </c>
      <c r="AX914" s="14" t="s">
        <v>82</v>
      </c>
      <c r="AY914" s="164" t="s">
        <v>206</v>
      </c>
    </row>
    <row r="915" spans="2:65" s="1" customFormat="1" ht="24.2" customHeight="1">
      <c r="B915" s="33"/>
      <c r="C915" s="175" t="s">
        <v>3462</v>
      </c>
      <c r="D915" s="175" t="s">
        <v>820</v>
      </c>
      <c r="E915" s="176" t="s">
        <v>1210</v>
      </c>
      <c r="F915" s="177" t="s">
        <v>1211</v>
      </c>
      <c r="G915" s="178" t="s">
        <v>238</v>
      </c>
      <c r="H915" s="179">
        <v>13.565</v>
      </c>
      <c r="I915" s="180"/>
      <c r="J915" s="181">
        <f>ROUND(I915*H915,2)</f>
        <v>0</v>
      </c>
      <c r="K915" s="177" t="s">
        <v>19</v>
      </c>
      <c r="L915" s="182"/>
      <c r="M915" s="183" t="s">
        <v>19</v>
      </c>
      <c r="N915" s="184" t="s">
        <v>46</v>
      </c>
      <c r="P915" s="141">
        <f>O915*H915</f>
        <v>0</v>
      </c>
      <c r="Q915" s="141">
        <v>0.00193</v>
      </c>
      <c r="R915" s="141">
        <f>Q915*H915</f>
        <v>0.02618045</v>
      </c>
      <c r="S915" s="141">
        <v>0</v>
      </c>
      <c r="T915" s="142">
        <f>S915*H915</f>
        <v>0</v>
      </c>
      <c r="AR915" s="143" t="s">
        <v>437</v>
      </c>
      <c r="AT915" s="143" t="s">
        <v>820</v>
      </c>
      <c r="AU915" s="143" t="s">
        <v>84</v>
      </c>
      <c r="AY915" s="18" t="s">
        <v>206</v>
      </c>
      <c r="BE915" s="144">
        <f>IF(N915="základní",J915,0)</f>
        <v>0</v>
      </c>
      <c r="BF915" s="144">
        <f>IF(N915="snížená",J915,0)</f>
        <v>0</v>
      </c>
      <c r="BG915" s="144">
        <f>IF(N915="zákl. přenesená",J915,0)</f>
        <v>0</v>
      </c>
      <c r="BH915" s="144">
        <f>IF(N915="sníž. přenesená",J915,0)</f>
        <v>0</v>
      </c>
      <c r="BI915" s="144">
        <f>IF(N915="nulová",J915,0)</f>
        <v>0</v>
      </c>
      <c r="BJ915" s="18" t="s">
        <v>82</v>
      </c>
      <c r="BK915" s="144">
        <f>ROUND(I915*H915,2)</f>
        <v>0</v>
      </c>
      <c r="BL915" s="18" t="s">
        <v>338</v>
      </c>
      <c r="BM915" s="143" t="s">
        <v>1212</v>
      </c>
    </row>
    <row r="916" spans="2:47" s="1" customFormat="1" ht="19.5">
      <c r="B916" s="33"/>
      <c r="D916" s="150" t="s">
        <v>818</v>
      </c>
      <c r="F916" s="174" t="s">
        <v>3463</v>
      </c>
      <c r="I916" s="147"/>
      <c r="L916" s="33"/>
      <c r="M916" s="148"/>
      <c r="T916" s="52"/>
      <c r="AT916" s="18" t="s">
        <v>818</v>
      </c>
      <c r="AU916" s="18" t="s">
        <v>84</v>
      </c>
    </row>
    <row r="917" spans="2:51" s="13" customFormat="1" ht="12">
      <c r="B917" s="156"/>
      <c r="D917" s="150" t="s">
        <v>216</v>
      </c>
      <c r="E917" s="157" t="s">
        <v>19</v>
      </c>
      <c r="F917" s="158" t="s">
        <v>650</v>
      </c>
      <c r="H917" s="159">
        <v>12.332</v>
      </c>
      <c r="I917" s="160"/>
      <c r="L917" s="156"/>
      <c r="M917" s="161"/>
      <c r="T917" s="162"/>
      <c r="AT917" s="157" t="s">
        <v>216</v>
      </c>
      <c r="AU917" s="157" t="s">
        <v>84</v>
      </c>
      <c r="AV917" s="13" t="s">
        <v>84</v>
      </c>
      <c r="AW917" s="13" t="s">
        <v>37</v>
      </c>
      <c r="AX917" s="13" t="s">
        <v>82</v>
      </c>
      <c r="AY917" s="157" t="s">
        <v>206</v>
      </c>
    </row>
    <row r="918" spans="2:51" s="13" customFormat="1" ht="12">
      <c r="B918" s="156"/>
      <c r="D918" s="150" t="s">
        <v>216</v>
      </c>
      <c r="F918" s="158" t="s">
        <v>3464</v>
      </c>
      <c r="H918" s="159">
        <v>13.565</v>
      </c>
      <c r="I918" s="160"/>
      <c r="L918" s="156"/>
      <c r="M918" s="161"/>
      <c r="T918" s="162"/>
      <c r="AT918" s="157" t="s">
        <v>216</v>
      </c>
      <c r="AU918" s="157" t="s">
        <v>84</v>
      </c>
      <c r="AV918" s="13" t="s">
        <v>84</v>
      </c>
      <c r="AW918" s="13" t="s">
        <v>4</v>
      </c>
      <c r="AX918" s="13" t="s">
        <v>82</v>
      </c>
      <c r="AY918" s="157" t="s">
        <v>206</v>
      </c>
    </row>
    <row r="919" spans="2:65" s="1" customFormat="1" ht="24.2" customHeight="1">
      <c r="B919" s="33"/>
      <c r="C919" s="132" t="s">
        <v>3465</v>
      </c>
      <c r="D919" s="132" t="s">
        <v>208</v>
      </c>
      <c r="E919" s="133" t="s">
        <v>1216</v>
      </c>
      <c r="F919" s="134" t="s">
        <v>1217</v>
      </c>
      <c r="G919" s="135" t="s">
        <v>238</v>
      </c>
      <c r="H919" s="136">
        <v>111.28</v>
      </c>
      <c r="I919" s="137"/>
      <c r="J919" s="138">
        <f>ROUND(I919*H919,2)</f>
        <v>0</v>
      </c>
      <c r="K919" s="134" t="s">
        <v>212</v>
      </c>
      <c r="L919" s="33"/>
      <c r="M919" s="139" t="s">
        <v>19</v>
      </c>
      <c r="N919" s="140" t="s">
        <v>46</v>
      </c>
      <c r="P919" s="141">
        <f>O919*H919</f>
        <v>0</v>
      </c>
      <c r="Q919" s="141">
        <v>0.0015</v>
      </c>
      <c r="R919" s="141">
        <f>Q919*H919</f>
        <v>0.16692</v>
      </c>
      <c r="S919" s="141">
        <v>0</v>
      </c>
      <c r="T919" s="142">
        <f>S919*H919</f>
        <v>0</v>
      </c>
      <c r="AR919" s="143" t="s">
        <v>338</v>
      </c>
      <c r="AT919" s="143" t="s">
        <v>208</v>
      </c>
      <c r="AU919" s="143" t="s">
        <v>84</v>
      </c>
      <c r="AY919" s="18" t="s">
        <v>206</v>
      </c>
      <c r="BE919" s="144">
        <f>IF(N919="základní",J919,0)</f>
        <v>0</v>
      </c>
      <c r="BF919" s="144">
        <f>IF(N919="snížená",J919,0)</f>
        <v>0</v>
      </c>
      <c r="BG919" s="144">
        <f>IF(N919="zákl. přenesená",J919,0)</f>
        <v>0</v>
      </c>
      <c r="BH919" s="144">
        <f>IF(N919="sníž. přenesená",J919,0)</f>
        <v>0</v>
      </c>
      <c r="BI919" s="144">
        <f>IF(N919="nulová",J919,0)</f>
        <v>0</v>
      </c>
      <c r="BJ919" s="18" t="s">
        <v>82</v>
      </c>
      <c r="BK919" s="144">
        <f>ROUND(I919*H919,2)</f>
        <v>0</v>
      </c>
      <c r="BL919" s="18" t="s">
        <v>338</v>
      </c>
      <c r="BM919" s="143" t="s">
        <v>1218</v>
      </c>
    </row>
    <row r="920" spans="2:47" s="1" customFormat="1" ht="12">
      <c r="B920" s="33"/>
      <c r="D920" s="145" t="s">
        <v>214</v>
      </c>
      <c r="F920" s="146" t="s">
        <v>1219</v>
      </c>
      <c r="I920" s="147"/>
      <c r="L920" s="33"/>
      <c r="M920" s="148"/>
      <c r="T920" s="52"/>
      <c r="AT920" s="18" t="s">
        <v>214</v>
      </c>
      <c r="AU920" s="18" t="s">
        <v>84</v>
      </c>
    </row>
    <row r="921" spans="2:51" s="12" customFormat="1" ht="12">
      <c r="B921" s="149"/>
      <c r="D921" s="150" t="s">
        <v>216</v>
      </c>
      <c r="E921" s="151" t="s">
        <v>19</v>
      </c>
      <c r="F921" s="152" t="s">
        <v>719</v>
      </c>
      <c r="H921" s="151" t="s">
        <v>19</v>
      </c>
      <c r="I921" s="153"/>
      <c r="L921" s="149"/>
      <c r="M921" s="154"/>
      <c r="T921" s="155"/>
      <c r="AT921" s="151" t="s">
        <v>216</v>
      </c>
      <c r="AU921" s="151" t="s">
        <v>84</v>
      </c>
      <c r="AV921" s="12" t="s">
        <v>82</v>
      </c>
      <c r="AW921" s="12" t="s">
        <v>37</v>
      </c>
      <c r="AX921" s="12" t="s">
        <v>75</v>
      </c>
      <c r="AY921" s="151" t="s">
        <v>206</v>
      </c>
    </row>
    <row r="922" spans="2:51" s="13" customFormat="1" ht="12">
      <c r="B922" s="156"/>
      <c r="D922" s="150" t="s">
        <v>216</v>
      </c>
      <c r="E922" s="157" t="s">
        <v>19</v>
      </c>
      <c r="F922" s="158" t="s">
        <v>3466</v>
      </c>
      <c r="H922" s="159">
        <v>3.61</v>
      </c>
      <c r="I922" s="160"/>
      <c r="L922" s="156"/>
      <c r="M922" s="161"/>
      <c r="T922" s="162"/>
      <c r="AT922" s="157" t="s">
        <v>216</v>
      </c>
      <c r="AU922" s="157" t="s">
        <v>84</v>
      </c>
      <c r="AV922" s="13" t="s">
        <v>84</v>
      </c>
      <c r="AW922" s="13" t="s">
        <v>37</v>
      </c>
      <c r="AX922" s="13" t="s">
        <v>75</v>
      </c>
      <c r="AY922" s="157" t="s">
        <v>206</v>
      </c>
    </row>
    <row r="923" spans="2:51" s="13" customFormat="1" ht="12">
      <c r="B923" s="156"/>
      <c r="D923" s="150" t="s">
        <v>216</v>
      </c>
      <c r="E923" s="157" t="s">
        <v>19</v>
      </c>
      <c r="F923" s="158" t="s">
        <v>3467</v>
      </c>
      <c r="H923" s="159">
        <v>2.02</v>
      </c>
      <c r="I923" s="160"/>
      <c r="L923" s="156"/>
      <c r="M923" s="161"/>
      <c r="T923" s="162"/>
      <c r="AT923" s="157" t="s">
        <v>216</v>
      </c>
      <c r="AU923" s="157" t="s">
        <v>84</v>
      </c>
      <c r="AV923" s="13" t="s">
        <v>84</v>
      </c>
      <c r="AW923" s="13" t="s">
        <v>37</v>
      </c>
      <c r="AX923" s="13" t="s">
        <v>75</v>
      </c>
      <c r="AY923" s="157" t="s">
        <v>206</v>
      </c>
    </row>
    <row r="924" spans="2:51" s="13" customFormat="1" ht="12">
      <c r="B924" s="156"/>
      <c r="D924" s="150" t="s">
        <v>216</v>
      </c>
      <c r="E924" s="157" t="s">
        <v>19</v>
      </c>
      <c r="F924" s="158" t="s">
        <v>3468</v>
      </c>
      <c r="H924" s="159">
        <v>1.4</v>
      </c>
      <c r="I924" s="160"/>
      <c r="L924" s="156"/>
      <c r="M924" s="161"/>
      <c r="T924" s="162"/>
      <c r="AT924" s="157" t="s">
        <v>216</v>
      </c>
      <c r="AU924" s="157" t="s">
        <v>84</v>
      </c>
      <c r="AV924" s="13" t="s">
        <v>84</v>
      </c>
      <c r="AW924" s="13" t="s">
        <v>37</v>
      </c>
      <c r="AX924" s="13" t="s">
        <v>75</v>
      </c>
      <c r="AY924" s="157" t="s">
        <v>206</v>
      </c>
    </row>
    <row r="925" spans="2:51" s="13" customFormat="1" ht="12">
      <c r="B925" s="156"/>
      <c r="D925" s="150" t="s">
        <v>216</v>
      </c>
      <c r="E925" s="157" t="s">
        <v>19</v>
      </c>
      <c r="F925" s="158" t="s">
        <v>3469</v>
      </c>
      <c r="H925" s="159">
        <v>28.16</v>
      </c>
      <c r="I925" s="160"/>
      <c r="L925" s="156"/>
      <c r="M925" s="161"/>
      <c r="T925" s="162"/>
      <c r="AT925" s="157" t="s">
        <v>216</v>
      </c>
      <c r="AU925" s="157" t="s">
        <v>84</v>
      </c>
      <c r="AV925" s="13" t="s">
        <v>84</v>
      </c>
      <c r="AW925" s="13" t="s">
        <v>37</v>
      </c>
      <c r="AX925" s="13" t="s">
        <v>75</v>
      </c>
      <c r="AY925" s="157" t="s">
        <v>206</v>
      </c>
    </row>
    <row r="926" spans="2:51" s="13" customFormat="1" ht="12">
      <c r="B926" s="156"/>
      <c r="D926" s="150" t="s">
        <v>216</v>
      </c>
      <c r="E926" s="157" t="s">
        <v>19</v>
      </c>
      <c r="F926" s="158" t="s">
        <v>3286</v>
      </c>
      <c r="H926" s="159">
        <v>29.16</v>
      </c>
      <c r="I926" s="160"/>
      <c r="L926" s="156"/>
      <c r="M926" s="161"/>
      <c r="T926" s="162"/>
      <c r="AT926" s="157" t="s">
        <v>216</v>
      </c>
      <c r="AU926" s="157" t="s">
        <v>84</v>
      </c>
      <c r="AV926" s="13" t="s">
        <v>84</v>
      </c>
      <c r="AW926" s="13" t="s">
        <v>37</v>
      </c>
      <c r="AX926" s="13" t="s">
        <v>75</v>
      </c>
      <c r="AY926" s="157" t="s">
        <v>206</v>
      </c>
    </row>
    <row r="927" spans="2:51" s="13" customFormat="1" ht="12">
      <c r="B927" s="156"/>
      <c r="D927" s="150" t="s">
        <v>216</v>
      </c>
      <c r="E927" s="157" t="s">
        <v>19</v>
      </c>
      <c r="F927" s="158" t="s">
        <v>3287</v>
      </c>
      <c r="H927" s="159">
        <v>7.86</v>
      </c>
      <c r="I927" s="160"/>
      <c r="L927" s="156"/>
      <c r="M927" s="161"/>
      <c r="T927" s="162"/>
      <c r="AT927" s="157" t="s">
        <v>216</v>
      </c>
      <c r="AU927" s="157" t="s">
        <v>84</v>
      </c>
      <c r="AV927" s="13" t="s">
        <v>84</v>
      </c>
      <c r="AW927" s="13" t="s">
        <v>37</v>
      </c>
      <c r="AX927" s="13" t="s">
        <v>75</v>
      </c>
      <c r="AY927" s="157" t="s">
        <v>206</v>
      </c>
    </row>
    <row r="928" spans="2:51" s="13" customFormat="1" ht="12">
      <c r="B928" s="156"/>
      <c r="D928" s="150" t="s">
        <v>216</v>
      </c>
      <c r="E928" s="157" t="s">
        <v>19</v>
      </c>
      <c r="F928" s="158" t="s">
        <v>3470</v>
      </c>
      <c r="H928" s="159">
        <v>12.09</v>
      </c>
      <c r="I928" s="160"/>
      <c r="L928" s="156"/>
      <c r="M928" s="161"/>
      <c r="T928" s="162"/>
      <c r="AT928" s="157" t="s">
        <v>216</v>
      </c>
      <c r="AU928" s="157" t="s">
        <v>84</v>
      </c>
      <c r="AV928" s="13" t="s">
        <v>84</v>
      </c>
      <c r="AW928" s="13" t="s">
        <v>37</v>
      </c>
      <c r="AX928" s="13" t="s">
        <v>75</v>
      </c>
      <c r="AY928" s="157" t="s">
        <v>206</v>
      </c>
    </row>
    <row r="929" spans="2:51" s="13" customFormat="1" ht="12">
      <c r="B929" s="156"/>
      <c r="D929" s="150" t="s">
        <v>216</v>
      </c>
      <c r="E929" s="157" t="s">
        <v>19</v>
      </c>
      <c r="F929" s="158" t="s">
        <v>3471</v>
      </c>
      <c r="H929" s="159">
        <v>10.38</v>
      </c>
      <c r="I929" s="160"/>
      <c r="L929" s="156"/>
      <c r="M929" s="161"/>
      <c r="T929" s="162"/>
      <c r="AT929" s="157" t="s">
        <v>216</v>
      </c>
      <c r="AU929" s="157" t="s">
        <v>84</v>
      </c>
      <c r="AV929" s="13" t="s">
        <v>84</v>
      </c>
      <c r="AW929" s="13" t="s">
        <v>37</v>
      </c>
      <c r="AX929" s="13" t="s">
        <v>75</v>
      </c>
      <c r="AY929" s="157" t="s">
        <v>206</v>
      </c>
    </row>
    <row r="930" spans="2:51" s="13" customFormat="1" ht="12">
      <c r="B930" s="156"/>
      <c r="D930" s="150" t="s">
        <v>216</v>
      </c>
      <c r="E930" s="157" t="s">
        <v>19</v>
      </c>
      <c r="F930" s="158" t="s">
        <v>3472</v>
      </c>
      <c r="H930" s="159">
        <v>7.46</v>
      </c>
      <c r="I930" s="160"/>
      <c r="L930" s="156"/>
      <c r="M930" s="161"/>
      <c r="T930" s="162"/>
      <c r="AT930" s="157" t="s">
        <v>216</v>
      </c>
      <c r="AU930" s="157" t="s">
        <v>84</v>
      </c>
      <c r="AV930" s="13" t="s">
        <v>84</v>
      </c>
      <c r="AW930" s="13" t="s">
        <v>37</v>
      </c>
      <c r="AX930" s="13" t="s">
        <v>75</v>
      </c>
      <c r="AY930" s="157" t="s">
        <v>206</v>
      </c>
    </row>
    <row r="931" spans="2:51" s="13" customFormat="1" ht="12">
      <c r="B931" s="156"/>
      <c r="D931" s="150" t="s">
        <v>216</v>
      </c>
      <c r="E931" s="157" t="s">
        <v>19</v>
      </c>
      <c r="F931" s="158" t="s">
        <v>3473</v>
      </c>
      <c r="H931" s="159">
        <v>8.34</v>
      </c>
      <c r="I931" s="160"/>
      <c r="L931" s="156"/>
      <c r="M931" s="161"/>
      <c r="T931" s="162"/>
      <c r="AT931" s="157" t="s">
        <v>216</v>
      </c>
      <c r="AU931" s="157" t="s">
        <v>84</v>
      </c>
      <c r="AV931" s="13" t="s">
        <v>84</v>
      </c>
      <c r="AW931" s="13" t="s">
        <v>37</v>
      </c>
      <c r="AX931" s="13" t="s">
        <v>75</v>
      </c>
      <c r="AY931" s="157" t="s">
        <v>206</v>
      </c>
    </row>
    <row r="932" spans="2:51" s="13" customFormat="1" ht="12">
      <c r="B932" s="156"/>
      <c r="D932" s="150" t="s">
        <v>216</v>
      </c>
      <c r="E932" s="157" t="s">
        <v>19</v>
      </c>
      <c r="F932" s="158" t="s">
        <v>3474</v>
      </c>
      <c r="H932" s="159">
        <v>0.8</v>
      </c>
      <c r="I932" s="160"/>
      <c r="L932" s="156"/>
      <c r="M932" s="161"/>
      <c r="T932" s="162"/>
      <c r="AT932" s="157" t="s">
        <v>216</v>
      </c>
      <c r="AU932" s="157" t="s">
        <v>84</v>
      </c>
      <c r="AV932" s="13" t="s">
        <v>84</v>
      </c>
      <c r="AW932" s="13" t="s">
        <v>37</v>
      </c>
      <c r="AX932" s="13" t="s">
        <v>75</v>
      </c>
      <c r="AY932" s="157" t="s">
        <v>206</v>
      </c>
    </row>
    <row r="933" spans="2:51" s="14" customFormat="1" ht="12">
      <c r="B933" s="163"/>
      <c r="D933" s="150" t="s">
        <v>216</v>
      </c>
      <c r="E933" s="164" t="s">
        <v>19</v>
      </c>
      <c r="F933" s="165" t="s">
        <v>224</v>
      </c>
      <c r="H933" s="166">
        <v>111.28</v>
      </c>
      <c r="I933" s="167"/>
      <c r="L933" s="163"/>
      <c r="M933" s="168"/>
      <c r="T933" s="169"/>
      <c r="AT933" s="164" t="s">
        <v>216</v>
      </c>
      <c r="AU933" s="164" t="s">
        <v>84</v>
      </c>
      <c r="AV933" s="14" t="s">
        <v>153</v>
      </c>
      <c r="AW933" s="14" t="s">
        <v>37</v>
      </c>
      <c r="AX933" s="14" t="s">
        <v>82</v>
      </c>
      <c r="AY933" s="164" t="s">
        <v>206</v>
      </c>
    </row>
    <row r="934" spans="2:65" s="1" customFormat="1" ht="16.5" customHeight="1">
      <c r="B934" s="33"/>
      <c r="C934" s="132" t="s">
        <v>3475</v>
      </c>
      <c r="D934" s="132" t="s">
        <v>208</v>
      </c>
      <c r="E934" s="133" t="s">
        <v>1222</v>
      </c>
      <c r="F934" s="134" t="s">
        <v>1223</v>
      </c>
      <c r="G934" s="135" t="s">
        <v>229</v>
      </c>
      <c r="H934" s="136">
        <v>198.03</v>
      </c>
      <c r="I934" s="137"/>
      <c r="J934" s="138">
        <f>ROUND(I934*H934,2)</f>
        <v>0</v>
      </c>
      <c r="K934" s="134" t="s">
        <v>212</v>
      </c>
      <c r="L934" s="33"/>
      <c r="M934" s="139" t="s">
        <v>19</v>
      </c>
      <c r="N934" s="140" t="s">
        <v>46</v>
      </c>
      <c r="P934" s="141">
        <f>O934*H934</f>
        <v>0</v>
      </c>
      <c r="Q934" s="141">
        <v>3E-05</v>
      </c>
      <c r="R934" s="141">
        <f>Q934*H934</f>
        <v>0.0059409</v>
      </c>
      <c r="S934" s="141">
        <v>0</v>
      </c>
      <c r="T934" s="142">
        <f>S934*H934</f>
        <v>0</v>
      </c>
      <c r="AR934" s="143" t="s">
        <v>338</v>
      </c>
      <c r="AT934" s="143" t="s">
        <v>208</v>
      </c>
      <c r="AU934" s="143" t="s">
        <v>84</v>
      </c>
      <c r="AY934" s="18" t="s">
        <v>206</v>
      </c>
      <c r="BE934" s="144">
        <f>IF(N934="základní",J934,0)</f>
        <v>0</v>
      </c>
      <c r="BF934" s="144">
        <f>IF(N934="snížená",J934,0)</f>
        <v>0</v>
      </c>
      <c r="BG934" s="144">
        <f>IF(N934="zákl. přenesená",J934,0)</f>
        <v>0</v>
      </c>
      <c r="BH934" s="144">
        <f>IF(N934="sníž. přenesená",J934,0)</f>
        <v>0</v>
      </c>
      <c r="BI934" s="144">
        <f>IF(N934="nulová",J934,0)</f>
        <v>0</v>
      </c>
      <c r="BJ934" s="18" t="s">
        <v>82</v>
      </c>
      <c r="BK934" s="144">
        <f>ROUND(I934*H934,2)</f>
        <v>0</v>
      </c>
      <c r="BL934" s="18" t="s">
        <v>338</v>
      </c>
      <c r="BM934" s="143" t="s">
        <v>1224</v>
      </c>
    </row>
    <row r="935" spans="2:47" s="1" customFormat="1" ht="12">
      <c r="B935" s="33"/>
      <c r="D935" s="145" t="s">
        <v>214</v>
      </c>
      <c r="F935" s="146" t="s">
        <v>1225</v>
      </c>
      <c r="I935" s="147"/>
      <c r="L935" s="33"/>
      <c r="M935" s="148"/>
      <c r="T935" s="52"/>
      <c r="AT935" s="18" t="s">
        <v>214</v>
      </c>
      <c r="AU935" s="18" t="s">
        <v>84</v>
      </c>
    </row>
    <row r="936" spans="2:51" s="12" customFormat="1" ht="12">
      <c r="B936" s="149"/>
      <c r="D936" s="150" t="s">
        <v>216</v>
      </c>
      <c r="E936" s="151" t="s">
        <v>19</v>
      </c>
      <c r="F936" s="152" t="s">
        <v>719</v>
      </c>
      <c r="H936" s="151" t="s">
        <v>19</v>
      </c>
      <c r="I936" s="153"/>
      <c r="L936" s="149"/>
      <c r="M936" s="154"/>
      <c r="T936" s="155"/>
      <c r="AT936" s="151" t="s">
        <v>216</v>
      </c>
      <c r="AU936" s="151" t="s">
        <v>84</v>
      </c>
      <c r="AV936" s="12" t="s">
        <v>82</v>
      </c>
      <c r="AW936" s="12" t="s">
        <v>37</v>
      </c>
      <c r="AX936" s="12" t="s">
        <v>75</v>
      </c>
      <c r="AY936" s="151" t="s">
        <v>206</v>
      </c>
    </row>
    <row r="937" spans="2:51" s="13" customFormat="1" ht="12">
      <c r="B937" s="156"/>
      <c r="D937" s="150" t="s">
        <v>216</v>
      </c>
      <c r="E937" s="157" t="s">
        <v>19</v>
      </c>
      <c r="F937" s="158" t="s">
        <v>3476</v>
      </c>
      <c r="H937" s="159">
        <v>5.96</v>
      </c>
      <c r="I937" s="160"/>
      <c r="L937" s="156"/>
      <c r="M937" s="161"/>
      <c r="T937" s="162"/>
      <c r="AT937" s="157" t="s">
        <v>216</v>
      </c>
      <c r="AU937" s="157" t="s">
        <v>84</v>
      </c>
      <c r="AV937" s="13" t="s">
        <v>84</v>
      </c>
      <c r="AW937" s="13" t="s">
        <v>37</v>
      </c>
      <c r="AX937" s="13" t="s">
        <v>75</v>
      </c>
      <c r="AY937" s="157" t="s">
        <v>206</v>
      </c>
    </row>
    <row r="938" spans="2:51" s="13" customFormat="1" ht="12">
      <c r="B938" s="156"/>
      <c r="D938" s="150" t="s">
        <v>216</v>
      </c>
      <c r="E938" s="157" t="s">
        <v>19</v>
      </c>
      <c r="F938" s="158" t="s">
        <v>3437</v>
      </c>
      <c r="H938" s="159">
        <v>26.2</v>
      </c>
      <c r="I938" s="160"/>
      <c r="L938" s="156"/>
      <c r="M938" s="161"/>
      <c r="T938" s="162"/>
      <c r="AT938" s="157" t="s">
        <v>216</v>
      </c>
      <c r="AU938" s="157" t="s">
        <v>84</v>
      </c>
      <c r="AV938" s="13" t="s">
        <v>84</v>
      </c>
      <c r="AW938" s="13" t="s">
        <v>37</v>
      </c>
      <c r="AX938" s="13" t="s">
        <v>75</v>
      </c>
      <c r="AY938" s="157" t="s">
        <v>206</v>
      </c>
    </row>
    <row r="939" spans="2:51" s="13" customFormat="1" ht="12">
      <c r="B939" s="156"/>
      <c r="D939" s="150" t="s">
        <v>216</v>
      </c>
      <c r="E939" s="157" t="s">
        <v>19</v>
      </c>
      <c r="F939" s="158" t="s">
        <v>3477</v>
      </c>
      <c r="H939" s="159">
        <v>6.8</v>
      </c>
      <c r="I939" s="160"/>
      <c r="L939" s="156"/>
      <c r="M939" s="161"/>
      <c r="T939" s="162"/>
      <c r="AT939" s="157" t="s">
        <v>216</v>
      </c>
      <c r="AU939" s="157" t="s">
        <v>84</v>
      </c>
      <c r="AV939" s="13" t="s">
        <v>84</v>
      </c>
      <c r="AW939" s="13" t="s">
        <v>37</v>
      </c>
      <c r="AX939" s="13" t="s">
        <v>75</v>
      </c>
      <c r="AY939" s="157" t="s">
        <v>206</v>
      </c>
    </row>
    <row r="940" spans="2:51" s="13" customFormat="1" ht="12">
      <c r="B940" s="156"/>
      <c r="D940" s="150" t="s">
        <v>216</v>
      </c>
      <c r="E940" s="157" t="s">
        <v>19</v>
      </c>
      <c r="F940" s="158" t="s">
        <v>3438</v>
      </c>
      <c r="H940" s="159">
        <v>26.9</v>
      </c>
      <c r="I940" s="160"/>
      <c r="L940" s="156"/>
      <c r="M940" s="161"/>
      <c r="T940" s="162"/>
      <c r="AT940" s="157" t="s">
        <v>216</v>
      </c>
      <c r="AU940" s="157" t="s">
        <v>84</v>
      </c>
      <c r="AV940" s="13" t="s">
        <v>84</v>
      </c>
      <c r="AW940" s="13" t="s">
        <v>37</v>
      </c>
      <c r="AX940" s="13" t="s">
        <v>75</v>
      </c>
      <c r="AY940" s="157" t="s">
        <v>206</v>
      </c>
    </row>
    <row r="941" spans="2:51" s="13" customFormat="1" ht="12">
      <c r="B941" s="156"/>
      <c r="D941" s="150" t="s">
        <v>216</v>
      </c>
      <c r="E941" s="157" t="s">
        <v>19</v>
      </c>
      <c r="F941" s="158" t="s">
        <v>3478</v>
      </c>
      <c r="H941" s="159">
        <v>3.3</v>
      </c>
      <c r="I941" s="160"/>
      <c r="L941" s="156"/>
      <c r="M941" s="161"/>
      <c r="T941" s="162"/>
      <c r="AT941" s="157" t="s">
        <v>216</v>
      </c>
      <c r="AU941" s="157" t="s">
        <v>84</v>
      </c>
      <c r="AV941" s="13" t="s">
        <v>84</v>
      </c>
      <c r="AW941" s="13" t="s">
        <v>37</v>
      </c>
      <c r="AX941" s="13" t="s">
        <v>75</v>
      </c>
      <c r="AY941" s="157" t="s">
        <v>206</v>
      </c>
    </row>
    <row r="942" spans="2:51" s="13" customFormat="1" ht="12">
      <c r="B942" s="156"/>
      <c r="D942" s="150" t="s">
        <v>216</v>
      </c>
      <c r="E942" s="157" t="s">
        <v>19</v>
      </c>
      <c r="F942" s="158" t="s">
        <v>3479</v>
      </c>
      <c r="H942" s="159">
        <v>4.1</v>
      </c>
      <c r="I942" s="160"/>
      <c r="L942" s="156"/>
      <c r="M942" s="161"/>
      <c r="T942" s="162"/>
      <c r="AT942" s="157" t="s">
        <v>216</v>
      </c>
      <c r="AU942" s="157" t="s">
        <v>84</v>
      </c>
      <c r="AV942" s="13" t="s">
        <v>84</v>
      </c>
      <c r="AW942" s="13" t="s">
        <v>37</v>
      </c>
      <c r="AX942" s="13" t="s">
        <v>75</v>
      </c>
      <c r="AY942" s="157" t="s">
        <v>206</v>
      </c>
    </row>
    <row r="943" spans="2:51" s="13" customFormat="1" ht="12">
      <c r="B943" s="156"/>
      <c r="D943" s="150" t="s">
        <v>216</v>
      </c>
      <c r="E943" s="157" t="s">
        <v>19</v>
      </c>
      <c r="F943" s="158" t="s">
        <v>3480</v>
      </c>
      <c r="H943" s="159">
        <v>20.6</v>
      </c>
      <c r="I943" s="160"/>
      <c r="L943" s="156"/>
      <c r="M943" s="161"/>
      <c r="T943" s="162"/>
      <c r="AT943" s="157" t="s">
        <v>216</v>
      </c>
      <c r="AU943" s="157" t="s">
        <v>84</v>
      </c>
      <c r="AV943" s="13" t="s">
        <v>84</v>
      </c>
      <c r="AW943" s="13" t="s">
        <v>37</v>
      </c>
      <c r="AX943" s="13" t="s">
        <v>75</v>
      </c>
      <c r="AY943" s="157" t="s">
        <v>206</v>
      </c>
    </row>
    <row r="944" spans="2:51" s="13" customFormat="1" ht="12">
      <c r="B944" s="156"/>
      <c r="D944" s="150" t="s">
        <v>216</v>
      </c>
      <c r="E944" s="157" t="s">
        <v>19</v>
      </c>
      <c r="F944" s="158" t="s">
        <v>3481</v>
      </c>
      <c r="H944" s="159">
        <v>36.74</v>
      </c>
      <c r="I944" s="160"/>
      <c r="L944" s="156"/>
      <c r="M944" s="161"/>
      <c r="T944" s="162"/>
      <c r="AT944" s="157" t="s">
        <v>216</v>
      </c>
      <c r="AU944" s="157" t="s">
        <v>84</v>
      </c>
      <c r="AV944" s="13" t="s">
        <v>84</v>
      </c>
      <c r="AW944" s="13" t="s">
        <v>37</v>
      </c>
      <c r="AX944" s="13" t="s">
        <v>75</v>
      </c>
      <c r="AY944" s="157" t="s">
        <v>206</v>
      </c>
    </row>
    <row r="945" spans="2:51" s="13" customFormat="1" ht="12">
      <c r="B945" s="156"/>
      <c r="D945" s="150" t="s">
        <v>216</v>
      </c>
      <c r="E945" s="157" t="s">
        <v>19</v>
      </c>
      <c r="F945" s="158" t="s">
        <v>3482</v>
      </c>
      <c r="H945" s="159">
        <v>18.25</v>
      </c>
      <c r="I945" s="160"/>
      <c r="L945" s="156"/>
      <c r="M945" s="161"/>
      <c r="T945" s="162"/>
      <c r="AT945" s="157" t="s">
        <v>216</v>
      </c>
      <c r="AU945" s="157" t="s">
        <v>84</v>
      </c>
      <c r="AV945" s="13" t="s">
        <v>84</v>
      </c>
      <c r="AW945" s="13" t="s">
        <v>37</v>
      </c>
      <c r="AX945" s="13" t="s">
        <v>75</v>
      </c>
      <c r="AY945" s="157" t="s">
        <v>206</v>
      </c>
    </row>
    <row r="946" spans="2:51" s="13" customFormat="1" ht="12">
      <c r="B946" s="156"/>
      <c r="D946" s="150" t="s">
        <v>216</v>
      </c>
      <c r="E946" s="157" t="s">
        <v>19</v>
      </c>
      <c r="F946" s="158" t="s">
        <v>3483</v>
      </c>
      <c r="H946" s="159">
        <v>14.04</v>
      </c>
      <c r="I946" s="160"/>
      <c r="L946" s="156"/>
      <c r="M946" s="161"/>
      <c r="T946" s="162"/>
      <c r="AT946" s="157" t="s">
        <v>216</v>
      </c>
      <c r="AU946" s="157" t="s">
        <v>84</v>
      </c>
      <c r="AV946" s="13" t="s">
        <v>84</v>
      </c>
      <c r="AW946" s="13" t="s">
        <v>37</v>
      </c>
      <c r="AX946" s="13" t="s">
        <v>75</v>
      </c>
      <c r="AY946" s="157" t="s">
        <v>206</v>
      </c>
    </row>
    <row r="947" spans="2:51" s="13" customFormat="1" ht="12">
      <c r="B947" s="156"/>
      <c r="D947" s="150" t="s">
        <v>216</v>
      </c>
      <c r="E947" s="157" t="s">
        <v>19</v>
      </c>
      <c r="F947" s="158" t="s">
        <v>3484</v>
      </c>
      <c r="H947" s="159">
        <v>22.04</v>
      </c>
      <c r="I947" s="160"/>
      <c r="L947" s="156"/>
      <c r="M947" s="161"/>
      <c r="T947" s="162"/>
      <c r="AT947" s="157" t="s">
        <v>216</v>
      </c>
      <c r="AU947" s="157" t="s">
        <v>84</v>
      </c>
      <c r="AV947" s="13" t="s">
        <v>84</v>
      </c>
      <c r="AW947" s="13" t="s">
        <v>37</v>
      </c>
      <c r="AX947" s="13" t="s">
        <v>75</v>
      </c>
      <c r="AY947" s="157" t="s">
        <v>206</v>
      </c>
    </row>
    <row r="948" spans="2:51" s="13" customFormat="1" ht="12">
      <c r="B948" s="156"/>
      <c r="D948" s="150" t="s">
        <v>216</v>
      </c>
      <c r="E948" s="157" t="s">
        <v>19</v>
      </c>
      <c r="F948" s="158" t="s">
        <v>3485</v>
      </c>
      <c r="H948" s="159">
        <v>10.3</v>
      </c>
      <c r="I948" s="160"/>
      <c r="L948" s="156"/>
      <c r="M948" s="161"/>
      <c r="T948" s="162"/>
      <c r="AT948" s="157" t="s">
        <v>216</v>
      </c>
      <c r="AU948" s="157" t="s">
        <v>84</v>
      </c>
      <c r="AV948" s="13" t="s">
        <v>84</v>
      </c>
      <c r="AW948" s="13" t="s">
        <v>37</v>
      </c>
      <c r="AX948" s="13" t="s">
        <v>75</v>
      </c>
      <c r="AY948" s="157" t="s">
        <v>206</v>
      </c>
    </row>
    <row r="949" spans="2:51" s="13" customFormat="1" ht="12">
      <c r="B949" s="156"/>
      <c r="D949" s="150" t="s">
        <v>216</v>
      </c>
      <c r="E949" s="157" t="s">
        <v>19</v>
      </c>
      <c r="F949" s="158" t="s">
        <v>3486</v>
      </c>
      <c r="H949" s="159">
        <v>2.8</v>
      </c>
      <c r="I949" s="160"/>
      <c r="L949" s="156"/>
      <c r="M949" s="161"/>
      <c r="T949" s="162"/>
      <c r="AT949" s="157" t="s">
        <v>216</v>
      </c>
      <c r="AU949" s="157" t="s">
        <v>84</v>
      </c>
      <c r="AV949" s="13" t="s">
        <v>84</v>
      </c>
      <c r="AW949" s="13" t="s">
        <v>37</v>
      </c>
      <c r="AX949" s="13" t="s">
        <v>75</v>
      </c>
      <c r="AY949" s="157" t="s">
        <v>206</v>
      </c>
    </row>
    <row r="950" spans="2:51" s="14" customFormat="1" ht="12">
      <c r="B950" s="163"/>
      <c r="D950" s="150" t="s">
        <v>216</v>
      </c>
      <c r="E950" s="164" t="s">
        <v>19</v>
      </c>
      <c r="F950" s="165" t="s">
        <v>224</v>
      </c>
      <c r="H950" s="166">
        <v>198.03</v>
      </c>
      <c r="I950" s="167"/>
      <c r="L950" s="163"/>
      <c r="M950" s="168"/>
      <c r="T950" s="169"/>
      <c r="AT950" s="164" t="s">
        <v>216</v>
      </c>
      <c r="AU950" s="164" t="s">
        <v>84</v>
      </c>
      <c r="AV950" s="14" t="s">
        <v>153</v>
      </c>
      <c r="AW950" s="14" t="s">
        <v>37</v>
      </c>
      <c r="AX950" s="14" t="s">
        <v>82</v>
      </c>
      <c r="AY950" s="164" t="s">
        <v>206</v>
      </c>
    </row>
    <row r="951" spans="2:65" s="1" customFormat="1" ht="16.5" customHeight="1">
      <c r="B951" s="33"/>
      <c r="C951" s="132" t="s">
        <v>3487</v>
      </c>
      <c r="D951" s="132" t="s">
        <v>208</v>
      </c>
      <c r="E951" s="133" t="s">
        <v>3488</v>
      </c>
      <c r="F951" s="134" t="s">
        <v>3489</v>
      </c>
      <c r="G951" s="135" t="s">
        <v>229</v>
      </c>
      <c r="H951" s="136">
        <v>429.58</v>
      </c>
      <c r="I951" s="137"/>
      <c r="J951" s="138">
        <f>ROUND(I951*H951,2)</f>
        <v>0</v>
      </c>
      <c r="K951" s="134" t="s">
        <v>212</v>
      </c>
      <c r="L951" s="33"/>
      <c r="M951" s="139" t="s">
        <v>19</v>
      </c>
      <c r="N951" s="140" t="s">
        <v>46</v>
      </c>
      <c r="P951" s="141">
        <f>O951*H951</f>
        <v>0</v>
      </c>
      <c r="Q951" s="141">
        <v>0.0001</v>
      </c>
      <c r="R951" s="141">
        <f>Q951*H951</f>
        <v>0.042958</v>
      </c>
      <c r="S951" s="141">
        <v>0</v>
      </c>
      <c r="T951" s="142">
        <f>S951*H951</f>
        <v>0</v>
      </c>
      <c r="AR951" s="143" t="s">
        <v>338</v>
      </c>
      <c r="AT951" s="143" t="s">
        <v>208</v>
      </c>
      <c r="AU951" s="143" t="s">
        <v>84</v>
      </c>
      <c r="AY951" s="18" t="s">
        <v>206</v>
      </c>
      <c r="BE951" s="144">
        <f>IF(N951="základní",J951,0)</f>
        <v>0</v>
      </c>
      <c r="BF951" s="144">
        <f>IF(N951="snížená",J951,0)</f>
        <v>0</v>
      </c>
      <c r="BG951" s="144">
        <f>IF(N951="zákl. přenesená",J951,0)</f>
        <v>0</v>
      </c>
      <c r="BH951" s="144">
        <f>IF(N951="sníž. přenesená",J951,0)</f>
        <v>0</v>
      </c>
      <c r="BI951" s="144">
        <f>IF(N951="nulová",J951,0)</f>
        <v>0</v>
      </c>
      <c r="BJ951" s="18" t="s">
        <v>82</v>
      </c>
      <c r="BK951" s="144">
        <f>ROUND(I951*H951,2)</f>
        <v>0</v>
      </c>
      <c r="BL951" s="18" t="s">
        <v>338</v>
      </c>
      <c r="BM951" s="143" t="s">
        <v>3490</v>
      </c>
    </row>
    <row r="952" spans="2:47" s="1" customFormat="1" ht="12">
      <c r="B952" s="33"/>
      <c r="D952" s="145" t="s">
        <v>214</v>
      </c>
      <c r="F952" s="146" t="s">
        <v>3491</v>
      </c>
      <c r="I952" s="147"/>
      <c r="L952" s="33"/>
      <c r="M952" s="148"/>
      <c r="T952" s="52"/>
      <c r="AT952" s="18" t="s">
        <v>214</v>
      </c>
      <c r="AU952" s="18" t="s">
        <v>84</v>
      </c>
    </row>
    <row r="953" spans="2:51" s="12" customFormat="1" ht="12">
      <c r="B953" s="149"/>
      <c r="D953" s="150" t="s">
        <v>216</v>
      </c>
      <c r="E953" s="151" t="s">
        <v>19</v>
      </c>
      <c r="F953" s="152" t="s">
        <v>719</v>
      </c>
      <c r="H953" s="151" t="s">
        <v>19</v>
      </c>
      <c r="I953" s="153"/>
      <c r="L953" s="149"/>
      <c r="M953" s="154"/>
      <c r="T953" s="155"/>
      <c r="AT953" s="151" t="s">
        <v>216</v>
      </c>
      <c r="AU953" s="151" t="s">
        <v>84</v>
      </c>
      <c r="AV953" s="12" t="s">
        <v>82</v>
      </c>
      <c r="AW953" s="12" t="s">
        <v>37</v>
      </c>
      <c r="AX953" s="12" t="s">
        <v>75</v>
      </c>
      <c r="AY953" s="151" t="s">
        <v>206</v>
      </c>
    </row>
    <row r="954" spans="2:51" s="13" customFormat="1" ht="12">
      <c r="B954" s="156"/>
      <c r="D954" s="150" t="s">
        <v>216</v>
      </c>
      <c r="E954" s="157" t="s">
        <v>19</v>
      </c>
      <c r="F954" s="158" t="s">
        <v>3492</v>
      </c>
      <c r="H954" s="159">
        <v>90.48</v>
      </c>
      <c r="I954" s="160"/>
      <c r="L954" s="156"/>
      <c r="M954" s="161"/>
      <c r="T954" s="162"/>
      <c r="AT954" s="157" t="s">
        <v>216</v>
      </c>
      <c r="AU954" s="157" t="s">
        <v>84</v>
      </c>
      <c r="AV954" s="13" t="s">
        <v>84</v>
      </c>
      <c r="AW954" s="13" t="s">
        <v>37</v>
      </c>
      <c r="AX954" s="13" t="s">
        <v>75</v>
      </c>
      <c r="AY954" s="157" t="s">
        <v>206</v>
      </c>
    </row>
    <row r="955" spans="2:51" s="13" customFormat="1" ht="12">
      <c r="B955" s="156"/>
      <c r="D955" s="150" t="s">
        <v>216</v>
      </c>
      <c r="E955" s="157" t="s">
        <v>19</v>
      </c>
      <c r="F955" s="158" t="s">
        <v>3493</v>
      </c>
      <c r="H955" s="159">
        <v>201.7</v>
      </c>
      <c r="I955" s="160"/>
      <c r="L955" s="156"/>
      <c r="M955" s="161"/>
      <c r="T955" s="162"/>
      <c r="AT955" s="157" t="s">
        <v>216</v>
      </c>
      <c r="AU955" s="157" t="s">
        <v>84</v>
      </c>
      <c r="AV955" s="13" t="s">
        <v>84</v>
      </c>
      <c r="AW955" s="13" t="s">
        <v>37</v>
      </c>
      <c r="AX955" s="13" t="s">
        <v>75</v>
      </c>
      <c r="AY955" s="157" t="s">
        <v>206</v>
      </c>
    </row>
    <row r="956" spans="2:51" s="13" customFormat="1" ht="12">
      <c r="B956" s="156"/>
      <c r="D956" s="150" t="s">
        <v>216</v>
      </c>
      <c r="E956" s="157" t="s">
        <v>19</v>
      </c>
      <c r="F956" s="158" t="s">
        <v>3494</v>
      </c>
      <c r="H956" s="159">
        <v>132</v>
      </c>
      <c r="I956" s="160"/>
      <c r="L956" s="156"/>
      <c r="M956" s="161"/>
      <c r="T956" s="162"/>
      <c r="AT956" s="157" t="s">
        <v>216</v>
      </c>
      <c r="AU956" s="157" t="s">
        <v>84</v>
      </c>
      <c r="AV956" s="13" t="s">
        <v>84</v>
      </c>
      <c r="AW956" s="13" t="s">
        <v>37</v>
      </c>
      <c r="AX956" s="13" t="s">
        <v>75</v>
      </c>
      <c r="AY956" s="157" t="s">
        <v>206</v>
      </c>
    </row>
    <row r="957" spans="2:51" s="13" customFormat="1" ht="12">
      <c r="B957" s="156"/>
      <c r="D957" s="150" t="s">
        <v>216</v>
      </c>
      <c r="E957" s="157" t="s">
        <v>19</v>
      </c>
      <c r="F957" s="158" t="s">
        <v>3495</v>
      </c>
      <c r="H957" s="159">
        <v>5.4</v>
      </c>
      <c r="I957" s="160"/>
      <c r="L957" s="156"/>
      <c r="M957" s="161"/>
      <c r="T957" s="162"/>
      <c r="AT957" s="157" t="s">
        <v>216</v>
      </c>
      <c r="AU957" s="157" t="s">
        <v>84</v>
      </c>
      <c r="AV957" s="13" t="s">
        <v>84</v>
      </c>
      <c r="AW957" s="13" t="s">
        <v>37</v>
      </c>
      <c r="AX957" s="13" t="s">
        <v>75</v>
      </c>
      <c r="AY957" s="157" t="s">
        <v>206</v>
      </c>
    </row>
    <row r="958" spans="2:51" s="14" customFormat="1" ht="12">
      <c r="B958" s="163"/>
      <c r="D958" s="150" t="s">
        <v>216</v>
      </c>
      <c r="E958" s="164" t="s">
        <v>19</v>
      </c>
      <c r="F958" s="165" t="s">
        <v>224</v>
      </c>
      <c r="H958" s="166">
        <v>429.58</v>
      </c>
      <c r="I958" s="167"/>
      <c r="L958" s="163"/>
      <c r="M958" s="168"/>
      <c r="T958" s="169"/>
      <c r="AT958" s="164" t="s">
        <v>216</v>
      </c>
      <c r="AU958" s="164" t="s">
        <v>84</v>
      </c>
      <c r="AV958" s="14" t="s">
        <v>153</v>
      </c>
      <c r="AW958" s="14" t="s">
        <v>37</v>
      </c>
      <c r="AX958" s="14" t="s">
        <v>82</v>
      </c>
      <c r="AY958" s="164" t="s">
        <v>206</v>
      </c>
    </row>
    <row r="959" spans="2:65" s="1" customFormat="1" ht="24.2" customHeight="1">
      <c r="B959" s="33"/>
      <c r="C959" s="132" t="s">
        <v>3496</v>
      </c>
      <c r="D959" s="132" t="s">
        <v>208</v>
      </c>
      <c r="E959" s="133" t="s">
        <v>1231</v>
      </c>
      <c r="F959" s="134" t="s">
        <v>1232</v>
      </c>
      <c r="G959" s="135" t="s">
        <v>298</v>
      </c>
      <c r="H959" s="136">
        <v>67</v>
      </c>
      <c r="I959" s="137"/>
      <c r="J959" s="138">
        <f>ROUND(I959*H959,2)</f>
        <v>0</v>
      </c>
      <c r="K959" s="134" t="s">
        <v>212</v>
      </c>
      <c r="L959" s="33"/>
      <c r="M959" s="139" t="s">
        <v>19</v>
      </c>
      <c r="N959" s="140" t="s">
        <v>46</v>
      </c>
      <c r="P959" s="141">
        <f>O959*H959</f>
        <v>0</v>
      </c>
      <c r="Q959" s="141">
        <v>0.00021</v>
      </c>
      <c r="R959" s="141">
        <f>Q959*H959</f>
        <v>0.014070000000000001</v>
      </c>
      <c r="S959" s="141">
        <v>0</v>
      </c>
      <c r="T959" s="142">
        <f>S959*H959</f>
        <v>0</v>
      </c>
      <c r="AR959" s="143" t="s">
        <v>338</v>
      </c>
      <c r="AT959" s="143" t="s">
        <v>208</v>
      </c>
      <c r="AU959" s="143" t="s">
        <v>84</v>
      </c>
      <c r="AY959" s="18" t="s">
        <v>206</v>
      </c>
      <c r="BE959" s="144">
        <f>IF(N959="základní",J959,0)</f>
        <v>0</v>
      </c>
      <c r="BF959" s="144">
        <f>IF(N959="snížená",J959,0)</f>
        <v>0</v>
      </c>
      <c r="BG959" s="144">
        <f>IF(N959="zákl. přenesená",J959,0)</f>
        <v>0</v>
      </c>
      <c r="BH959" s="144">
        <f>IF(N959="sníž. přenesená",J959,0)</f>
        <v>0</v>
      </c>
      <c r="BI959" s="144">
        <f>IF(N959="nulová",J959,0)</f>
        <v>0</v>
      </c>
      <c r="BJ959" s="18" t="s">
        <v>82</v>
      </c>
      <c r="BK959" s="144">
        <f>ROUND(I959*H959,2)</f>
        <v>0</v>
      </c>
      <c r="BL959" s="18" t="s">
        <v>338</v>
      </c>
      <c r="BM959" s="143" t="s">
        <v>1233</v>
      </c>
    </row>
    <row r="960" spans="2:47" s="1" customFormat="1" ht="12">
      <c r="B960" s="33"/>
      <c r="D960" s="145" t="s">
        <v>214</v>
      </c>
      <c r="F960" s="146" t="s">
        <v>1234</v>
      </c>
      <c r="I960" s="147"/>
      <c r="L960" s="33"/>
      <c r="M960" s="148"/>
      <c r="T960" s="52"/>
      <c r="AT960" s="18" t="s">
        <v>214</v>
      </c>
      <c r="AU960" s="18" t="s">
        <v>84</v>
      </c>
    </row>
    <row r="961" spans="2:51" s="12" customFormat="1" ht="12">
      <c r="B961" s="149"/>
      <c r="D961" s="150" t="s">
        <v>216</v>
      </c>
      <c r="E961" s="151" t="s">
        <v>19</v>
      </c>
      <c r="F961" s="152" t="s">
        <v>719</v>
      </c>
      <c r="H961" s="151" t="s">
        <v>19</v>
      </c>
      <c r="I961" s="153"/>
      <c r="L961" s="149"/>
      <c r="M961" s="154"/>
      <c r="T961" s="155"/>
      <c r="AT961" s="151" t="s">
        <v>216</v>
      </c>
      <c r="AU961" s="151" t="s">
        <v>84</v>
      </c>
      <c r="AV961" s="12" t="s">
        <v>82</v>
      </c>
      <c r="AW961" s="12" t="s">
        <v>37</v>
      </c>
      <c r="AX961" s="12" t="s">
        <v>75</v>
      </c>
      <c r="AY961" s="151" t="s">
        <v>206</v>
      </c>
    </row>
    <row r="962" spans="2:51" s="13" customFormat="1" ht="12">
      <c r="B962" s="156"/>
      <c r="D962" s="150" t="s">
        <v>216</v>
      </c>
      <c r="E962" s="157" t="s">
        <v>19</v>
      </c>
      <c r="F962" s="158" t="s">
        <v>3497</v>
      </c>
      <c r="H962" s="159">
        <v>4</v>
      </c>
      <c r="I962" s="160"/>
      <c r="L962" s="156"/>
      <c r="M962" s="161"/>
      <c r="T962" s="162"/>
      <c r="AT962" s="157" t="s">
        <v>216</v>
      </c>
      <c r="AU962" s="157" t="s">
        <v>84</v>
      </c>
      <c r="AV962" s="13" t="s">
        <v>84</v>
      </c>
      <c r="AW962" s="13" t="s">
        <v>37</v>
      </c>
      <c r="AX962" s="13" t="s">
        <v>75</v>
      </c>
      <c r="AY962" s="157" t="s">
        <v>206</v>
      </c>
    </row>
    <row r="963" spans="2:51" s="13" customFormat="1" ht="12">
      <c r="B963" s="156"/>
      <c r="D963" s="150" t="s">
        <v>216</v>
      </c>
      <c r="E963" s="157" t="s">
        <v>19</v>
      </c>
      <c r="F963" s="158" t="s">
        <v>3498</v>
      </c>
      <c r="H963" s="159">
        <v>3</v>
      </c>
      <c r="I963" s="160"/>
      <c r="L963" s="156"/>
      <c r="M963" s="161"/>
      <c r="T963" s="162"/>
      <c r="AT963" s="157" t="s">
        <v>216</v>
      </c>
      <c r="AU963" s="157" t="s">
        <v>84</v>
      </c>
      <c r="AV963" s="13" t="s">
        <v>84</v>
      </c>
      <c r="AW963" s="13" t="s">
        <v>37</v>
      </c>
      <c r="AX963" s="13" t="s">
        <v>75</v>
      </c>
      <c r="AY963" s="157" t="s">
        <v>206</v>
      </c>
    </row>
    <row r="964" spans="2:51" s="13" customFormat="1" ht="12">
      <c r="B964" s="156"/>
      <c r="D964" s="150" t="s">
        <v>216</v>
      </c>
      <c r="E964" s="157" t="s">
        <v>19</v>
      </c>
      <c r="F964" s="158" t="s">
        <v>3499</v>
      </c>
      <c r="H964" s="159">
        <v>3</v>
      </c>
      <c r="I964" s="160"/>
      <c r="L964" s="156"/>
      <c r="M964" s="161"/>
      <c r="T964" s="162"/>
      <c r="AT964" s="157" t="s">
        <v>216</v>
      </c>
      <c r="AU964" s="157" t="s">
        <v>84</v>
      </c>
      <c r="AV964" s="13" t="s">
        <v>84</v>
      </c>
      <c r="AW964" s="13" t="s">
        <v>37</v>
      </c>
      <c r="AX964" s="13" t="s">
        <v>75</v>
      </c>
      <c r="AY964" s="157" t="s">
        <v>206</v>
      </c>
    </row>
    <row r="965" spans="2:51" s="13" customFormat="1" ht="12">
      <c r="B965" s="156"/>
      <c r="D965" s="150" t="s">
        <v>216</v>
      </c>
      <c r="E965" s="157" t="s">
        <v>19</v>
      </c>
      <c r="F965" s="158" t="s">
        <v>3500</v>
      </c>
      <c r="H965" s="159">
        <v>6</v>
      </c>
      <c r="I965" s="160"/>
      <c r="L965" s="156"/>
      <c r="M965" s="161"/>
      <c r="T965" s="162"/>
      <c r="AT965" s="157" t="s">
        <v>216</v>
      </c>
      <c r="AU965" s="157" t="s">
        <v>84</v>
      </c>
      <c r="AV965" s="13" t="s">
        <v>84</v>
      </c>
      <c r="AW965" s="13" t="s">
        <v>37</v>
      </c>
      <c r="AX965" s="13" t="s">
        <v>75</v>
      </c>
      <c r="AY965" s="157" t="s">
        <v>206</v>
      </c>
    </row>
    <row r="966" spans="2:51" s="13" customFormat="1" ht="12">
      <c r="B966" s="156"/>
      <c r="D966" s="150" t="s">
        <v>216</v>
      </c>
      <c r="E966" s="157" t="s">
        <v>19</v>
      </c>
      <c r="F966" s="158" t="s">
        <v>3501</v>
      </c>
      <c r="H966" s="159">
        <v>12</v>
      </c>
      <c r="I966" s="160"/>
      <c r="L966" s="156"/>
      <c r="M966" s="161"/>
      <c r="T966" s="162"/>
      <c r="AT966" s="157" t="s">
        <v>216</v>
      </c>
      <c r="AU966" s="157" t="s">
        <v>84</v>
      </c>
      <c r="AV966" s="13" t="s">
        <v>84</v>
      </c>
      <c r="AW966" s="13" t="s">
        <v>37</v>
      </c>
      <c r="AX966" s="13" t="s">
        <v>75</v>
      </c>
      <c r="AY966" s="157" t="s">
        <v>206</v>
      </c>
    </row>
    <row r="967" spans="2:51" s="13" customFormat="1" ht="12">
      <c r="B967" s="156"/>
      <c r="D967" s="150" t="s">
        <v>216</v>
      </c>
      <c r="E967" s="157" t="s">
        <v>19</v>
      </c>
      <c r="F967" s="158" t="s">
        <v>3502</v>
      </c>
      <c r="H967" s="159">
        <v>12</v>
      </c>
      <c r="I967" s="160"/>
      <c r="L967" s="156"/>
      <c r="M967" s="161"/>
      <c r="T967" s="162"/>
      <c r="AT967" s="157" t="s">
        <v>216</v>
      </c>
      <c r="AU967" s="157" t="s">
        <v>84</v>
      </c>
      <c r="AV967" s="13" t="s">
        <v>84</v>
      </c>
      <c r="AW967" s="13" t="s">
        <v>37</v>
      </c>
      <c r="AX967" s="13" t="s">
        <v>75</v>
      </c>
      <c r="AY967" s="157" t="s">
        <v>206</v>
      </c>
    </row>
    <row r="968" spans="2:51" s="13" customFormat="1" ht="12">
      <c r="B968" s="156"/>
      <c r="D968" s="150" t="s">
        <v>216</v>
      </c>
      <c r="E968" s="157" t="s">
        <v>19</v>
      </c>
      <c r="F968" s="158" t="s">
        <v>3503</v>
      </c>
      <c r="H968" s="159">
        <v>4</v>
      </c>
      <c r="I968" s="160"/>
      <c r="L968" s="156"/>
      <c r="M968" s="161"/>
      <c r="T968" s="162"/>
      <c r="AT968" s="157" t="s">
        <v>216</v>
      </c>
      <c r="AU968" s="157" t="s">
        <v>84</v>
      </c>
      <c r="AV968" s="13" t="s">
        <v>84</v>
      </c>
      <c r="AW968" s="13" t="s">
        <v>37</v>
      </c>
      <c r="AX968" s="13" t="s">
        <v>75</v>
      </c>
      <c r="AY968" s="157" t="s">
        <v>206</v>
      </c>
    </row>
    <row r="969" spans="2:51" s="13" customFormat="1" ht="12">
      <c r="B969" s="156"/>
      <c r="D969" s="150" t="s">
        <v>216</v>
      </c>
      <c r="E969" s="157" t="s">
        <v>19</v>
      </c>
      <c r="F969" s="158" t="s">
        <v>3504</v>
      </c>
      <c r="H969" s="159">
        <v>12</v>
      </c>
      <c r="I969" s="160"/>
      <c r="L969" s="156"/>
      <c r="M969" s="161"/>
      <c r="T969" s="162"/>
      <c r="AT969" s="157" t="s">
        <v>216</v>
      </c>
      <c r="AU969" s="157" t="s">
        <v>84</v>
      </c>
      <c r="AV969" s="13" t="s">
        <v>84</v>
      </c>
      <c r="AW969" s="13" t="s">
        <v>37</v>
      </c>
      <c r="AX969" s="13" t="s">
        <v>75</v>
      </c>
      <c r="AY969" s="157" t="s">
        <v>206</v>
      </c>
    </row>
    <row r="970" spans="2:51" s="13" customFormat="1" ht="12">
      <c r="B970" s="156"/>
      <c r="D970" s="150" t="s">
        <v>216</v>
      </c>
      <c r="E970" s="157" t="s">
        <v>19</v>
      </c>
      <c r="F970" s="158" t="s">
        <v>3505</v>
      </c>
      <c r="H970" s="159">
        <v>5</v>
      </c>
      <c r="I970" s="160"/>
      <c r="L970" s="156"/>
      <c r="M970" s="161"/>
      <c r="T970" s="162"/>
      <c r="AT970" s="157" t="s">
        <v>216</v>
      </c>
      <c r="AU970" s="157" t="s">
        <v>84</v>
      </c>
      <c r="AV970" s="13" t="s">
        <v>84</v>
      </c>
      <c r="AW970" s="13" t="s">
        <v>37</v>
      </c>
      <c r="AX970" s="13" t="s">
        <v>75</v>
      </c>
      <c r="AY970" s="157" t="s">
        <v>206</v>
      </c>
    </row>
    <row r="971" spans="2:51" s="13" customFormat="1" ht="12">
      <c r="B971" s="156"/>
      <c r="D971" s="150" t="s">
        <v>216</v>
      </c>
      <c r="E971" s="157" t="s">
        <v>19</v>
      </c>
      <c r="F971" s="158" t="s">
        <v>3506</v>
      </c>
      <c r="H971" s="159">
        <v>4</v>
      </c>
      <c r="I971" s="160"/>
      <c r="L971" s="156"/>
      <c r="M971" s="161"/>
      <c r="T971" s="162"/>
      <c r="AT971" s="157" t="s">
        <v>216</v>
      </c>
      <c r="AU971" s="157" t="s">
        <v>84</v>
      </c>
      <c r="AV971" s="13" t="s">
        <v>84</v>
      </c>
      <c r="AW971" s="13" t="s">
        <v>37</v>
      </c>
      <c r="AX971" s="13" t="s">
        <v>75</v>
      </c>
      <c r="AY971" s="157" t="s">
        <v>206</v>
      </c>
    </row>
    <row r="972" spans="2:51" s="13" customFormat="1" ht="12">
      <c r="B972" s="156"/>
      <c r="D972" s="150" t="s">
        <v>216</v>
      </c>
      <c r="E972" s="157" t="s">
        <v>19</v>
      </c>
      <c r="F972" s="158" t="s">
        <v>3507</v>
      </c>
      <c r="H972" s="159">
        <v>2</v>
      </c>
      <c r="I972" s="160"/>
      <c r="L972" s="156"/>
      <c r="M972" s="161"/>
      <c r="T972" s="162"/>
      <c r="AT972" s="157" t="s">
        <v>216</v>
      </c>
      <c r="AU972" s="157" t="s">
        <v>84</v>
      </c>
      <c r="AV972" s="13" t="s">
        <v>84</v>
      </c>
      <c r="AW972" s="13" t="s">
        <v>37</v>
      </c>
      <c r="AX972" s="13" t="s">
        <v>75</v>
      </c>
      <c r="AY972" s="157" t="s">
        <v>206</v>
      </c>
    </row>
    <row r="973" spans="2:51" s="14" customFormat="1" ht="12">
      <c r="B973" s="163"/>
      <c r="D973" s="150" t="s">
        <v>216</v>
      </c>
      <c r="E973" s="164" t="s">
        <v>19</v>
      </c>
      <c r="F973" s="165" t="s">
        <v>224</v>
      </c>
      <c r="H973" s="166">
        <v>67</v>
      </c>
      <c r="I973" s="167"/>
      <c r="L973" s="163"/>
      <c r="M973" s="168"/>
      <c r="T973" s="169"/>
      <c r="AT973" s="164" t="s">
        <v>216</v>
      </c>
      <c r="AU973" s="164" t="s">
        <v>84</v>
      </c>
      <c r="AV973" s="14" t="s">
        <v>153</v>
      </c>
      <c r="AW973" s="14" t="s">
        <v>37</v>
      </c>
      <c r="AX973" s="14" t="s">
        <v>82</v>
      </c>
      <c r="AY973" s="164" t="s">
        <v>206</v>
      </c>
    </row>
    <row r="974" spans="2:65" s="1" customFormat="1" ht="24.2" customHeight="1">
      <c r="B974" s="33"/>
      <c r="C974" s="132" t="s">
        <v>3508</v>
      </c>
      <c r="D974" s="132" t="s">
        <v>208</v>
      </c>
      <c r="E974" s="133" t="s">
        <v>1240</v>
      </c>
      <c r="F974" s="134" t="s">
        <v>1241</v>
      </c>
      <c r="G974" s="135" t="s">
        <v>298</v>
      </c>
      <c r="H974" s="136">
        <v>36</v>
      </c>
      <c r="I974" s="137"/>
      <c r="J974" s="138">
        <f>ROUND(I974*H974,2)</f>
        <v>0</v>
      </c>
      <c r="K974" s="134" t="s">
        <v>212</v>
      </c>
      <c r="L974" s="33"/>
      <c r="M974" s="139" t="s">
        <v>19</v>
      </c>
      <c r="N974" s="140" t="s">
        <v>46</v>
      </c>
      <c r="P974" s="141">
        <f>O974*H974</f>
        <v>0</v>
      </c>
      <c r="Q974" s="141">
        <v>0.0002</v>
      </c>
      <c r="R974" s="141">
        <f>Q974*H974</f>
        <v>0.007200000000000001</v>
      </c>
      <c r="S974" s="141">
        <v>0</v>
      </c>
      <c r="T974" s="142">
        <f>S974*H974</f>
        <v>0</v>
      </c>
      <c r="AR974" s="143" t="s">
        <v>338</v>
      </c>
      <c r="AT974" s="143" t="s">
        <v>208</v>
      </c>
      <c r="AU974" s="143" t="s">
        <v>84</v>
      </c>
      <c r="AY974" s="18" t="s">
        <v>206</v>
      </c>
      <c r="BE974" s="144">
        <f>IF(N974="základní",J974,0)</f>
        <v>0</v>
      </c>
      <c r="BF974" s="144">
        <f>IF(N974="snížená",J974,0)</f>
        <v>0</v>
      </c>
      <c r="BG974" s="144">
        <f>IF(N974="zákl. přenesená",J974,0)</f>
        <v>0</v>
      </c>
      <c r="BH974" s="144">
        <f>IF(N974="sníž. přenesená",J974,0)</f>
        <v>0</v>
      </c>
      <c r="BI974" s="144">
        <f>IF(N974="nulová",J974,0)</f>
        <v>0</v>
      </c>
      <c r="BJ974" s="18" t="s">
        <v>82</v>
      </c>
      <c r="BK974" s="144">
        <f>ROUND(I974*H974,2)</f>
        <v>0</v>
      </c>
      <c r="BL974" s="18" t="s">
        <v>338</v>
      </c>
      <c r="BM974" s="143" t="s">
        <v>1242</v>
      </c>
    </row>
    <row r="975" spans="2:47" s="1" customFormat="1" ht="12">
      <c r="B975" s="33"/>
      <c r="D975" s="145" t="s">
        <v>214</v>
      </c>
      <c r="F975" s="146" t="s">
        <v>1243</v>
      </c>
      <c r="I975" s="147"/>
      <c r="L975" s="33"/>
      <c r="M975" s="148"/>
      <c r="T975" s="52"/>
      <c r="AT975" s="18" t="s">
        <v>214</v>
      </c>
      <c r="AU975" s="18" t="s">
        <v>84</v>
      </c>
    </row>
    <row r="976" spans="2:51" s="12" customFormat="1" ht="12">
      <c r="B976" s="149"/>
      <c r="D976" s="150" t="s">
        <v>216</v>
      </c>
      <c r="E976" s="151" t="s">
        <v>19</v>
      </c>
      <c r="F976" s="152" t="s">
        <v>719</v>
      </c>
      <c r="H976" s="151" t="s">
        <v>19</v>
      </c>
      <c r="I976" s="153"/>
      <c r="L976" s="149"/>
      <c r="M976" s="154"/>
      <c r="T976" s="155"/>
      <c r="AT976" s="151" t="s">
        <v>216</v>
      </c>
      <c r="AU976" s="151" t="s">
        <v>84</v>
      </c>
      <c r="AV976" s="12" t="s">
        <v>82</v>
      </c>
      <c r="AW976" s="12" t="s">
        <v>37</v>
      </c>
      <c r="AX976" s="12" t="s">
        <v>75</v>
      </c>
      <c r="AY976" s="151" t="s">
        <v>206</v>
      </c>
    </row>
    <row r="977" spans="2:51" s="13" customFormat="1" ht="12">
      <c r="B977" s="156"/>
      <c r="D977" s="150" t="s">
        <v>216</v>
      </c>
      <c r="E977" s="157" t="s">
        <v>19</v>
      </c>
      <c r="F977" s="158" t="s">
        <v>3509</v>
      </c>
      <c r="H977" s="159">
        <v>1</v>
      </c>
      <c r="I977" s="160"/>
      <c r="L977" s="156"/>
      <c r="M977" s="161"/>
      <c r="T977" s="162"/>
      <c r="AT977" s="157" t="s">
        <v>216</v>
      </c>
      <c r="AU977" s="157" t="s">
        <v>84</v>
      </c>
      <c r="AV977" s="13" t="s">
        <v>84</v>
      </c>
      <c r="AW977" s="13" t="s">
        <v>37</v>
      </c>
      <c r="AX977" s="13" t="s">
        <v>75</v>
      </c>
      <c r="AY977" s="157" t="s">
        <v>206</v>
      </c>
    </row>
    <row r="978" spans="2:51" s="13" customFormat="1" ht="12">
      <c r="B978" s="156"/>
      <c r="D978" s="150" t="s">
        <v>216</v>
      </c>
      <c r="E978" s="157" t="s">
        <v>19</v>
      </c>
      <c r="F978" s="158" t="s">
        <v>3510</v>
      </c>
      <c r="H978" s="159">
        <v>1</v>
      </c>
      <c r="I978" s="160"/>
      <c r="L978" s="156"/>
      <c r="M978" s="161"/>
      <c r="T978" s="162"/>
      <c r="AT978" s="157" t="s">
        <v>216</v>
      </c>
      <c r="AU978" s="157" t="s">
        <v>84</v>
      </c>
      <c r="AV978" s="13" t="s">
        <v>84</v>
      </c>
      <c r="AW978" s="13" t="s">
        <v>37</v>
      </c>
      <c r="AX978" s="13" t="s">
        <v>75</v>
      </c>
      <c r="AY978" s="157" t="s">
        <v>206</v>
      </c>
    </row>
    <row r="979" spans="2:51" s="13" customFormat="1" ht="12">
      <c r="B979" s="156"/>
      <c r="D979" s="150" t="s">
        <v>216</v>
      </c>
      <c r="E979" s="157" t="s">
        <v>19</v>
      </c>
      <c r="F979" s="158" t="s">
        <v>3511</v>
      </c>
      <c r="H979" s="159">
        <v>2</v>
      </c>
      <c r="I979" s="160"/>
      <c r="L979" s="156"/>
      <c r="M979" s="161"/>
      <c r="T979" s="162"/>
      <c r="AT979" s="157" t="s">
        <v>216</v>
      </c>
      <c r="AU979" s="157" t="s">
        <v>84</v>
      </c>
      <c r="AV979" s="13" t="s">
        <v>84</v>
      </c>
      <c r="AW979" s="13" t="s">
        <v>37</v>
      </c>
      <c r="AX979" s="13" t="s">
        <v>75</v>
      </c>
      <c r="AY979" s="157" t="s">
        <v>206</v>
      </c>
    </row>
    <row r="980" spans="2:51" s="13" customFormat="1" ht="12">
      <c r="B980" s="156"/>
      <c r="D980" s="150" t="s">
        <v>216</v>
      </c>
      <c r="E980" s="157" t="s">
        <v>19</v>
      </c>
      <c r="F980" s="158" t="s">
        <v>3512</v>
      </c>
      <c r="H980" s="159">
        <v>15</v>
      </c>
      <c r="I980" s="160"/>
      <c r="L980" s="156"/>
      <c r="M980" s="161"/>
      <c r="T980" s="162"/>
      <c r="AT980" s="157" t="s">
        <v>216</v>
      </c>
      <c r="AU980" s="157" t="s">
        <v>84</v>
      </c>
      <c r="AV980" s="13" t="s">
        <v>84</v>
      </c>
      <c r="AW980" s="13" t="s">
        <v>37</v>
      </c>
      <c r="AX980" s="13" t="s">
        <v>75</v>
      </c>
      <c r="AY980" s="157" t="s">
        <v>206</v>
      </c>
    </row>
    <row r="981" spans="2:51" s="13" customFormat="1" ht="12">
      <c r="B981" s="156"/>
      <c r="D981" s="150" t="s">
        <v>216</v>
      </c>
      <c r="E981" s="157" t="s">
        <v>19</v>
      </c>
      <c r="F981" s="158" t="s">
        <v>3513</v>
      </c>
      <c r="H981" s="159">
        <v>8</v>
      </c>
      <c r="I981" s="160"/>
      <c r="L981" s="156"/>
      <c r="M981" s="161"/>
      <c r="T981" s="162"/>
      <c r="AT981" s="157" t="s">
        <v>216</v>
      </c>
      <c r="AU981" s="157" t="s">
        <v>84</v>
      </c>
      <c r="AV981" s="13" t="s">
        <v>84</v>
      </c>
      <c r="AW981" s="13" t="s">
        <v>37</v>
      </c>
      <c r="AX981" s="13" t="s">
        <v>75</v>
      </c>
      <c r="AY981" s="157" t="s">
        <v>206</v>
      </c>
    </row>
    <row r="982" spans="2:51" s="13" customFormat="1" ht="12">
      <c r="B982" s="156"/>
      <c r="D982" s="150" t="s">
        <v>216</v>
      </c>
      <c r="E982" s="157" t="s">
        <v>19</v>
      </c>
      <c r="F982" s="158" t="s">
        <v>3514</v>
      </c>
      <c r="H982" s="159">
        <v>8</v>
      </c>
      <c r="I982" s="160"/>
      <c r="L982" s="156"/>
      <c r="M982" s="161"/>
      <c r="T982" s="162"/>
      <c r="AT982" s="157" t="s">
        <v>216</v>
      </c>
      <c r="AU982" s="157" t="s">
        <v>84</v>
      </c>
      <c r="AV982" s="13" t="s">
        <v>84</v>
      </c>
      <c r="AW982" s="13" t="s">
        <v>37</v>
      </c>
      <c r="AX982" s="13" t="s">
        <v>75</v>
      </c>
      <c r="AY982" s="157" t="s">
        <v>206</v>
      </c>
    </row>
    <row r="983" spans="2:51" s="13" customFormat="1" ht="12">
      <c r="B983" s="156"/>
      <c r="D983" s="150" t="s">
        <v>216</v>
      </c>
      <c r="E983" s="157" t="s">
        <v>19</v>
      </c>
      <c r="F983" s="158" t="s">
        <v>3515</v>
      </c>
      <c r="H983" s="159">
        <v>1</v>
      </c>
      <c r="I983" s="160"/>
      <c r="L983" s="156"/>
      <c r="M983" s="161"/>
      <c r="T983" s="162"/>
      <c r="AT983" s="157" t="s">
        <v>216</v>
      </c>
      <c r="AU983" s="157" t="s">
        <v>84</v>
      </c>
      <c r="AV983" s="13" t="s">
        <v>84</v>
      </c>
      <c r="AW983" s="13" t="s">
        <v>37</v>
      </c>
      <c r="AX983" s="13" t="s">
        <v>75</v>
      </c>
      <c r="AY983" s="157" t="s">
        <v>206</v>
      </c>
    </row>
    <row r="984" spans="2:51" s="14" customFormat="1" ht="12">
      <c r="B984" s="163"/>
      <c r="D984" s="150" t="s">
        <v>216</v>
      </c>
      <c r="E984" s="164" t="s">
        <v>19</v>
      </c>
      <c r="F984" s="165" t="s">
        <v>224</v>
      </c>
      <c r="H984" s="166">
        <v>36</v>
      </c>
      <c r="I984" s="167"/>
      <c r="L984" s="163"/>
      <c r="M984" s="168"/>
      <c r="T984" s="169"/>
      <c r="AT984" s="164" t="s">
        <v>216</v>
      </c>
      <c r="AU984" s="164" t="s">
        <v>84</v>
      </c>
      <c r="AV984" s="14" t="s">
        <v>153</v>
      </c>
      <c r="AW984" s="14" t="s">
        <v>37</v>
      </c>
      <c r="AX984" s="14" t="s">
        <v>82</v>
      </c>
      <c r="AY984" s="164" t="s">
        <v>206</v>
      </c>
    </row>
    <row r="985" spans="2:65" s="1" customFormat="1" ht="24.2" customHeight="1">
      <c r="B985" s="33"/>
      <c r="C985" s="132" t="s">
        <v>3516</v>
      </c>
      <c r="D985" s="132" t="s">
        <v>208</v>
      </c>
      <c r="E985" s="133" t="s">
        <v>1246</v>
      </c>
      <c r="F985" s="134" t="s">
        <v>1247</v>
      </c>
      <c r="G985" s="135" t="s">
        <v>298</v>
      </c>
      <c r="H985" s="136">
        <v>13</v>
      </c>
      <c r="I985" s="137"/>
      <c r="J985" s="138">
        <f>ROUND(I985*H985,2)</f>
        <v>0</v>
      </c>
      <c r="K985" s="134" t="s">
        <v>212</v>
      </c>
      <c r="L985" s="33"/>
      <c r="M985" s="139" t="s">
        <v>19</v>
      </c>
      <c r="N985" s="140" t="s">
        <v>46</v>
      </c>
      <c r="P985" s="141">
        <f>O985*H985</f>
        <v>0</v>
      </c>
      <c r="Q985" s="141">
        <v>0.000178</v>
      </c>
      <c r="R985" s="141">
        <f>Q985*H985</f>
        <v>0.002314</v>
      </c>
      <c r="S985" s="141">
        <v>0</v>
      </c>
      <c r="T985" s="142">
        <f>S985*H985</f>
        <v>0</v>
      </c>
      <c r="AR985" s="143" t="s">
        <v>338</v>
      </c>
      <c r="AT985" s="143" t="s">
        <v>208</v>
      </c>
      <c r="AU985" s="143" t="s">
        <v>84</v>
      </c>
      <c r="AY985" s="18" t="s">
        <v>206</v>
      </c>
      <c r="BE985" s="144">
        <f>IF(N985="základní",J985,0)</f>
        <v>0</v>
      </c>
      <c r="BF985" s="144">
        <f>IF(N985="snížená",J985,0)</f>
        <v>0</v>
      </c>
      <c r="BG985" s="144">
        <f>IF(N985="zákl. přenesená",J985,0)</f>
        <v>0</v>
      </c>
      <c r="BH985" s="144">
        <f>IF(N985="sníž. přenesená",J985,0)</f>
        <v>0</v>
      </c>
      <c r="BI985" s="144">
        <f>IF(N985="nulová",J985,0)</f>
        <v>0</v>
      </c>
      <c r="BJ985" s="18" t="s">
        <v>82</v>
      </c>
      <c r="BK985" s="144">
        <f>ROUND(I985*H985,2)</f>
        <v>0</v>
      </c>
      <c r="BL985" s="18" t="s">
        <v>338</v>
      </c>
      <c r="BM985" s="143" t="s">
        <v>1248</v>
      </c>
    </row>
    <row r="986" spans="2:47" s="1" customFormat="1" ht="12">
      <c r="B986" s="33"/>
      <c r="D986" s="145" t="s">
        <v>214</v>
      </c>
      <c r="F986" s="146" t="s">
        <v>1249</v>
      </c>
      <c r="I986" s="147"/>
      <c r="L986" s="33"/>
      <c r="M986" s="148"/>
      <c r="T986" s="52"/>
      <c r="AT986" s="18" t="s">
        <v>214</v>
      </c>
      <c r="AU986" s="18" t="s">
        <v>84</v>
      </c>
    </row>
    <row r="987" spans="2:51" s="12" customFormat="1" ht="12">
      <c r="B987" s="149"/>
      <c r="D987" s="150" t="s">
        <v>216</v>
      </c>
      <c r="E987" s="151" t="s">
        <v>19</v>
      </c>
      <c r="F987" s="152" t="s">
        <v>719</v>
      </c>
      <c r="H987" s="151" t="s">
        <v>19</v>
      </c>
      <c r="I987" s="153"/>
      <c r="L987" s="149"/>
      <c r="M987" s="154"/>
      <c r="T987" s="155"/>
      <c r="AT987" s="151" t="s">
        <v>216</v>
      </c>
      <c r="AU987" s="151" t="s">
        <v>84</v>
      </c>
      <c r="AV987" s="12" t="s">
        <v>82</v>
      </c>
      <c r="AW987" s="12" t="s">
        <v>37</v>
      </c>
      <c r="AX987" s="12" t="s">
        <v>75</v>
      </c>
      <c r="AY987" s="151" t="s">
        <v>206</v>
      </c>
    </row>
    <row r="988" spans="2:51" s="13" customFormat="1" ht="12">
      <c r="B988" s="156"/>
      <c r="D988" s="150" t="s">
        <v>216</v>
      </c>
      <c r="E988" s="157" t="s">
        <v>19</v>
      </c>
      <c r="F988" s="158" t="s">
        <v>3517</v>
      </c>
      <c r="H988" s="159">
        <v>5</v>
      </c>
      <c r="I988" s="160"/>
      <c r="L988" s="156"/>
      <c r="M988" s="161"/>
      <c r="T988" s="162"/>
      <c r="AT988" s="157" t="s">
        <v>216</v>
      </c>
      <c r="AU988" s="157" t="s">
        <v>84</v>
      </c>
      <c r="AV988" s="13" t="s">
        <v>84</v>
      </c>
      <c r="AW988" s="13" t="s">
        <v>37</v>
      </c>
      <c r="AX988" s="13" t="s">
        <v>75</v>
      </c>
      <c r="AY988" s="157" t="s">
        <v>206</v>
      </c>
    </row>
    <row r="989" spans="2:51" s="13" customFormat="1" ht="12">
      <c r="B989" s="156"/>
      <c r="D989" s="150" t="s">
        <v>216</v>
      </c>
      <c r="E989" s="157" t="s">
        <v>19</v>
      </c>
      <c r="F989" s="158" t="s">
        <v>3518</v>
      </c>
      <c r="H989" s="159">
        <v>3</v>
      </c>
      <c r="I989" s="160"/>
      <c r="L989" s="156"/>
      <c r="M989" s="161"/>
      <c r="T989" s="162"/>
      <c r="AT989" s="157" t="s">
        <v>216</v>
      </c>
      <c r="AU989" s="157" t="s">
        <v>84</v>
      </c>
      <c r="AV989" s="13" t="s">
        <v>84</v>
      </c>
      <c r="AW989" s="13" t="s">
        <v>37</v>
      </c>
      <c r="AX989" s="13" t="s">
        <v>75</v>
      </c>
      <c r="AY989" s="157" t="s">
        <v>206</v>
      </c>
    </row>
    <row r="990" spans="2:51" s="13" customFormat="1" ht="12">
      <c r="B990" s="156"/>
      <c r="D990" s="150" t="s">
        <v>216</v>
      </c>
      <c r="E990" s="157" t="s">
        <v>19</v>
      </c>
      <c r="F990" s="158" t="s">
        <v>3519</v>
      </c>
      <c r="H990" s="159">
        <v>4</v>
      </c>
      <c r="I990" s="160"/>
      <c r="L990" s="156"/>
      <c r="M990" s="161"/>
      <c r="T990" s="162"/>
      <c r="AT990" s="157" t="s">
        <v>216</v>
      </c>
      <c r="AU990" s="157" t="s">
        <v>84</v>
      </c>
      <c r="AV990" s="13" t="s">
        <v>84</v>
      </c>
      <c r="AW990" s="13" t="s">
        <v>37</v>
      </c>
      <c r="AX990" s="13" t="s">
        <v>75</v>
      </c>
      <c r="AY990" s="157" t="s">
        <v>206</v>
      </c>
    </row>
    <row r="991" spans="2:51" s="13" customFormat="1" ht="12">
      <c r="B991" s="156"/>
      <c r="D991" s="150" t="s">
        <v>216</v>
      </c>
      <c r="E991" s="157" t="s">
        <v>19</v>
      </c>
      <c r="F991" s="158" t="s">
        <v>2926</v>
      </c>
      <c r="H991" s="159">
        <v>1</v>
      </c>
      <c r="I991" s="160"/>
      <c r="L991" s="156"/>
      <c r="M991" s="161"/>
      <c r="T991" s="162"/>
      <c r="AT991" s="157" t="s">
        <v>216</v>
      </c>
      <c r="AU991" s="157" t="s">
        <v>84</v>
      </c>
      <c r="AV991" s="13" t="s">
        <v>84</v>
      </c>
      <c r="AW991" s="13" t="s">
        <v>37</v>
      </c>
      <c r="AX991" s="13" t="s">
        <v>75</v>
      </c>
      <c r="AY991" s="157" t="s">
        <v>206</v>
      </c>
    </row>
    <row r="992" spans="2:51" s="14" customFormat="1" ht="12">
      <c r="B992" s="163"/>
      <c r="D992" s="150" t="s">
        <v>216</v>
      </c>
      <c r="E992" s="164" t="s">
        <v>19</v>
      </c>
      <c r="F992" s="165" t="s">
        <v>224</v>
      </c>
      <c r="H992" s="166">
        <v>13</v>
      </c>
      <c r="I992" s="167"/>
      <c r="L992" s="163"/>
      <c r="M992" s="168"/>
      <c r="T992" s="169"/>
      <c r="AT992" s="164" t="s">
        <v>216</v>
      </c>
      <c r="AU992" s="164" t="s">
        <v>84</v>
      </c>
      <c r="AV992" s="14" t="s">
        <v>153</v>
      </c>
      <c r="AW992" s="14" t="s">
        <v>37</v>
      </c>
      <c r="AX992" s="14" t="s">
        <v>82</v>
      </c>
      <c r="AY992" s="164" t="s">
        <v>206</v>
      </c>
    </row>
    <row r="993" spans="2:65" s="1" customFormat="1" ht="24.2" customHeight="1">
      <c r="B993" s="33"/>
      <c r="C993" s="132" t="s">
        <v>3520</v>
      </c>
      <c r="D993" s="132" t="s">
        <v>208</v>
      </c>
      <c r="E993" s="133" t="s">
        <v>1254</v>
      </c>
      <c r="F993" s="134" t="s">
        <v>1255</v>
      </c>
      <c r="G993" s="135" t="s">
        <v>229</v>
      </c>
      <c r="H993" s="136">
        <v>150.57</v>
      </c>
      <c r="I993" s="137"/>
      <c r="J993" s="138">
        <f>ROUND(I993*H993,2)</f>
        <v>0</v>
      </c>
      <c r="K993" s="134" t="s">
        <v>212</v>
      </c>
      <c r="L993" s="33"/>
      <c r="M993" s="139" t="s">
        <v>19</v>
      </c>
      <c r="N993" s="140" t="s">
        <v>46</v>
      </c>
      <c r="P993" s="141">
        <f>O993*H993</f>
        <v>0</v>
      </c>
      <c r="Q993" s="141">
        <v>0.000322</v>
      </c>
      <c r="R993" s="141">
        <f>Q993*H993</f>
        <v>0.04848354</v>
      </c>
      <c r="S993" s="141">
        <v>0</v>
      </c>
      <c r="T993" s="142">
        <f>S993*H993</f>
        <v>0</v>
      </c>
      <c r="AR993" s="143" t="s">
        <v>338</v>
      </c>
      <c r="AT993" s="143" t="s">
        <v>208</v>
      </c>
      <c r="AU993" s="143" t="s">
        <v>84</v>
      </c>
      <c r="AY993" s="18" t="s">
        <v>206</v>
      </c>
      <c r="BE993" s="144">
        <f>IF(N993="základní",J993,0)</f>
        <v>0</v>
      </c>
      <c r="BF993" s="144">
        <f>IF(N993="snížená",J993,0)</f>
        <v>0</v>
      </c>
      <c r="BG993" s="144">
        <f>IF(N993="zákl. přenesená",J993,0)</f>
        <v>0</v>
      </c>
      <c r="BH993" s="144">
        <f>IF(N993="sníž. přenesená",J993,0)</f>
        <v>0</v>
      </c>
      <c r="BI993" s="144">
        <f>IF(N993="nulová",J993,0)</f>
        <v>0</v>
      </c>
      <c r="BJ993" s="18" t="s">
        <v>82</v>
      </c>
      <c r="BK993" s="144">
        <f>ROUND(I993*H993,2)</f>
        <v>0</v>
      </c>
      <c r="BL993" s="18" t="s">
        <v>338</v>
      </c>
      <c r="BM993" s="143" t="s">
        <v>1256</v>
      </c>
    </row>
    <row r="994" spans="2:47" s="1" customFormat="1" ht="12">
      <c r="B994" s="33"/>
      <c r="D994" s="145" t="s">
        <v>214</v>
      </c>
      <c r="F994" s="146" t="s">
        <v>1257</v>
      </c>
      <c r="I994" s="147"/>
      <c r="L994" s="33"/>
      <c r="M994" s="148"/>
      <c r="T994" s="52"/>
      <c r="AT994" s="18" t="s">
        <v>214</v>
      </c>
      <c r="AU994" s="18" t="s">
        <v>84</v>
      </c>
    </row>
    <row r="995" spans="2:51" s="12" customFormat="1" ht="12">
      <c r="B995" s="149"/>
      <c r="D995" s="150" t="s">
        <v>216</v>
      </c>
      <c r="E995" s="151" t="s">
        <v>19</v>
      </c>
      <c r="F995" s="152" t="s">
        <v>719</v>
      </c>
      <c r="H995" s="151" t="s">
        <v>19</v>
      </c>
      <c r="I995" s="153"/>
      <c r="L995" s="149"/>
      <c r="M995" s="154"/>
      <c r="T995" s="155"/>
      <c r="AT995" s="151" t="s">
        <v>216</v>
      </c>
      <c r="AU995" s="151" t="s">
        <v>84</v>
      </c>
      <c r="AV995" s="12" t="s">
        <v>82</v>
      </c>
      <c r="AW995" s="12" t="s">
        <v>37</v>
      </c>
      <c r="AX995" s="12" t="s">
        <v>75</v>
      </c>
      <c r="AY995" s="151" t="s">
        <v>206</v>
      </c>
    </row>
    <row r="996" spans="2:51" s="13" customFormat="1" ht="12">
      <c r="B996" s="156"/>
      <c r="D996" s="150" t="s">
        <v>216</v>
      </c>
      <c r="E996" s="157" t="s">
        <v>19</v>
      </c>
      <c r="F996" s="158" t="s">
        <v>3477</v>
      </c>
      <c r="H996" s="159">
        <v>6.8</v>
      </c>
      <c r="I996" s="160"/>
      <c r="L996" s="156"/>
      <c r="M996" s="161"/>
      <c r="T996" s="162"/>
      <c r="AT996" s="157" t="s">
        <v>216</v>
      </c>
      <c r="AU996" s="157" t="s">
        <v>84</v>
      </c>
      <c r="AV996" s="13" t="s">
        <v>84</v>
      </c>
      <c r="AW996" s="13" t="s">
        <v>37</v>
      </c>
      <c r="AX996" s="13" t="s">
        <v>75</v>
      </c>
      <c r="AY996" s="157" t="s">
        <v>206</v>
      </c>
    </row>
    <row r="997" spans="2:51" s="13" customFormat="1" ht="12">
      <c r="B997" s="156"/>
      <c r="D997" s="150" t="s">
        <v>216</v>
      </c>
      <c r="E997" s="157" t="s">
        <v>19</v>
      </c>
      <c r="F997" s="158" t="s">
        <v>3478</v>
      </c>
      <c r="H997" s="159">
        <v>3.3</v>
      </c>
      <c r="I997" s="160"/>
      <c r="L997" s="156"/>
      <c r="M997" s="161"/>
      <c r="T997" s="162"/>
      <c r="AT997" s="157" t="s">
        <v>216</v>
      </c>
      <c r="AU997" s="157" t="s">
        <v>84</v>
      </c>
      <c r="AV997" s="13" t="s">
        <v>84</v>
      </c>
      <c r="AW997" s="13" t="s">
        <v>37</v>
      </c>
      <c r="AX997" s="13" t="s">
        <v>75</v>
      </c>
      <c r="AY997" s="157" t="s">
        <v>206</v>
      </c>
    </row>
    <row r="998" spans="2:51" s="13" customFormat="1" ht="12">
      <c r="B998" s="156"/>
      <c r="D998" s="150" t="s">
        <v>216</v>
      </c>
      <c r="E998" s="157" t="s">
        <v>19</v>
      </c>
      <c r="F998" s="158" t="s">
        <v>3479</v>
      </c>
      <c r="H998" s="159">
        <v>4.1</v>
      </c>
      <c r="I998" s="160"/>
      <c r="L998" s="156"/>
      <c r="M998" s="161"/>
      <c r="T998" s="162"/>
      <c r="AT998" s="157" t="s">
        <v>216</v>
      </c>
      <c r="AU998" s="157" t="s">
        <v>84</v>
      </c>
      <c r="AV998" s="13" t="s">
        <v>84</v>
      </c>
      <c r="AW998" s="13" t="s">
        <v>37</v>
      </c>
      <c r="AX998" s="13" t="s">
        <v>75</v>
      </c>
      <c r="AY998" s="157" t="s">
        <v>206</v>
      </c>
    </row>
    <row r="999" spans="2:51" s="13" customFormat="1" ht="12">
      <c r="B999" s="156"/>
      <c r="D999" s="150" t="s">
        <v>216</v>
      </c>
      <c r="E999" s="157" t="s">
        <v>19</v>
      </c>
      <c r="F999" s="158" t="s">
        <v>3480</v>
      </c>
      <c r="H999" s="159">
        <v>20.6</v>
      </c>
      <c r="I999" s="160"/>
      <c r="L999" s="156"/>
      <c r="M999" s="161"/>
      <c r="T999" s="162"/>
      <c r="AT999" s="157" t="s">
        <v>216</v>
      </c>
      <c r="AU999" s="157" t="s">
        <v>84</v>
      </c>
      <c r="AV999" s="13" t="s">
        <v>84</v>
      </c>
      <c r="AW999" s="13" t="s">
        <v>37</v>
      </c>
      <c r="AX999" s="13" t="s">
        <v>75</v>
      </c>
      <c r="AY999" s="157" t="s">
        <v>206</v>
      </c>
    </row>
    <row r="1000" spans="2:51" s="13" customFormat="1" ht="12">
      <c r="B1000" s="156"/>
      <c r="D1000" s="150" t="s">
        <v>216</v>
      </c>
      <c r="E1000" s="157" t="s">
        <v>19</v>
      </c>
      <c r="F1000" s="158" t="s">
        <v>3481</v>
      </c>
      <c r="H1000" s="159">
        <v>36.74</v>
      </c>
      <c r="I1000" s="160"/>
      <c r="L1000" s="156"/>
      <c r="M1000" s="161"/>
      <c r="T1000" s="162"/>
      <c r="AT1000" s="157" t="s">
        <v>216</v>
      </c>
      <c r="AU1000" s="157" t="s">
        <v>84</v>
      </c>
      <c r="AV1000" s="13" t="s">
        <v>84</v>
      </c>
      <c r="AW1000" s="13" t="s">
        <v>37</v>
      </c>
      <c r="AX1000" s="13" t="s">
        <v>75</v>
      </c>
      <c r="AY1000" s="157" t="s">
        <v>206</v>
      </c>
    </row>
    <row r="1001" spans="2:51" s="13" customFormat="1" ht="12">
      <c r="B1001" s="156"/>
      <c r="D1001" s="150" t="s">
        <v>216</v>
      </c>
      <c r="E1001" s="157" t="s">
        <v>19</v>
      </c>
      <c r="F1001" s="158" t="s">
        <v>3482</v>
      </c>
      <c r="H1001" s="159">
        <v>18.25</v>
      </c>
      <c r="I1001" s="160"/>
      <c r="L1001" s="156"/>
      <c r="M1001" s="161"/>
      <c r="T1001" s="162"/>
      <c r="AT1001" s="157" t="s">
        <v>216</v>
      </c>
      <c r="AU1001" s="157" t="s">
        <v>84</v>
      </c>
      <c r="AV1001" s="13" t="s">
        <v>84</v>
      </c>
      <c r="AW1001" s="13" t="s">
        <v>37</v>
      </c>
      <c r="AX1001" s="13" t="s">
        <v>75</v>
      </c>
      <c r="AY1001" s="157" t="s">
        <v>206</v>
      </c>
    </row>
    <row r="1002" spans="2:51" s="13" customFormat="1" ht="12">
      <c r="B1002" s="156"/>
      <c r="D1002" s="150" t="s">
        <v>216</v>
      </c>
      <c r="E1002" s="157" t="s">
        <v>19</v>
      </c>
      <c r="F1002" s="158" t="s">
        <v>3483</v>
      </c>
      <c r="H1002" s="159">
        <v>14.04</v>
      </c>
      <c r="I1002" s="160"/>
      <c r="L1002" s="156"/>
      <c r="M1002" s="161"/>
      <c r="T1002" s="162"/>
      <c r="AT1002" s="157" t="s">
        <v>216</v>
      </c>
      <c r="AU1002" s="157" t="s">
        <v>84</v>
      </c>
      <c r="AV1002" s="13" t="s">
        <v>84</v>
      </c>
      <c r="AW1002" s="13" t="s">
        <v>37</v>
      </c>
      <c r="AX1002" s="13" t="s">
        <v>75</v>
      </c>
      <c r="AY1002" s="157" t="s">
        <v>206</v>
      </c>
    </row>
    <row r="1003" spans="2:51" s="13" customFormat="1" ht="12">
      <c r="B1003" s="156"/>
      <c r="D1003" s="150" t="s">
        <v>216</v>
      </c>
      <c r="E1003" s="157" t="s">
        <v>19</v>
      </c>
      <c r="F1003" s="158" t="s">
        <v>3484</v>
      </c>
      <c r="H1003" s="159">
        <v>22.04</v>
      </c>
      <c r="I1003" s="160"/>
      <c r="L1003" s="156"/>
      <c r="M1003" s="161"/>
      <c r="T1003" s="162"/>
      <c r="AT1003" s="157" t="s">
        <v>216</v>
      </c>
      <c r="AU1003" s="157" t="s">
        <v>84</v>
      </c>
      <c r="AV1003" s="13" t="s">
        <v>84</v>
      </c>
      <c r="AW1003" s="13" t="s">
        <v>37</v>
      </c>
      <c r="AX1003" s="13" t="s">
        <v>75</v>
      </c>
      <c r="AY1003" s="157" t="s">
        <v>206</v>
      </c>
    </row>
    <row r="1004" spans="2:51" s="13" customFormat="1" ht="12">
      <c r="B1004" s="156"/>
      <c r="D1004" s="150" t="s">
        <v>216</v>
      </c>
      <c r="E1004" s="157" t="s">
        <v>19</v>
      </c>
      <c r="F1004" s="158" t="s">
        <v>3485</v>
      </c>
      <c r="H1004" s="159">
        <v>10.3</v>
      </c>
      <c r="I1004" s="160"/>
      <c r="L1004" s="156"/>
      <c r="M1004" s="161"/>
      <c r="T1004" s="162"/>
      <c r="AT1004" s="157" t="s">
        <v>216</v>
      </c>
      <c r="AU1004" s="157" t="s">
        <v>84</v>
      </c>
      <c r="AV1004" s="13" t="s">
        <v>84</v>
      </c>
      <c r="AW1004" s="13" t="s">
        <v>37</v>
      </c>
      <c r="AX1004" s="13" t="s">
        <v>75</v>
      </c>
      <c r="AY1004" s="157" t="s">
        <v>206</v>
      </c>
    </row>
    <row r="1005" spans="2:51" s="13" customFormat="1" ht="12">
      <c r="B1005" s="156"/>
      <c r="D1005" s="150" t="s">
        <v>216</v>
      </c>
      <c r="E1005" s="157" t="s">
        <v>19</v>
      </c>
      <c r="F1005" s="158" t="s">
        <v>3521</v>
      </c>
      <c r="H1005" s="159">
        <v>11.6</v>
      </c>
      <c r="I1005" s="160"/>
      <c r="L1005" s="156"/>
      <c r="M1005" s="161"/>
      <c r="T1005" s="162"/>
      <c r="AT1005" s="157" t="s">
        <v>216</v>
      </c>
      <c r="AU1005" s="157" t="s">
        <v>84</v>
      </c>
      <c r="AV1005" s="13" t="s">
        <v>84</v>
      </c>
      <c r="AW1005" s="13" t="s">
        <v>37</v>
      </c>
      <c r="AX1005" s="13" t="s">
        <v>75</v>
      </c>
      <c r="AY1005" s="157" t="s">
        <v>206</v>
      </c>
    </row>
    <row r="1006" spans="2:51" s="13" customFormat="1" ht="12">
      <c r="B1006" s="156"/>
      <c r="D1006" s="150" t="s">
        <v>216</v>
      </c>
      <c r="E1006" s="157" t="s">
        <v>19</v>
      </c>
      <c r="F1006" s="158" t="s">
        <v>3486</v>
      </c>
      <c r="H1006" s="159">
        <v>2.8</v>
      </c>
      <c r="I1006" s="160"/>
      <c r="L1006" s="156"/>
      <c r="M1006" s="161"/>
      <c r="T1006" s="162"/>
      <c r="AT1006" s="157" t="s">
        <v>216</v>
      </c>
      <c r="AU1006" s="157" t="s">
        <v>84</v>
      </c>
      <c r="AV1006" s="13" t="s">
        <v>84</v>
      </c>
      <c r="AW1006" s="13" t="s">
        <v>37</v>
      </c>
      <c r="AX1006" s="13" t="s">
        <v>75</v>
      </c>
      <c r="AY1006" s="157" t="s">
        <v>206</v>
      </c>
    </row>
    <row r="1007" spans="2:51" s="14" customFormat="1" ht="12">
      <c r="B1007" s="163"/>
      <c r="D1007" s="150" t="s">
        <v>216</v>
      </c>
      <c r="E1007" s="164" t="s">
        <v>19</v>
      </c>
      <c r="F1007" s="165" t="s">
        <v>224</v>
      </c>
      <c r="H1007" s="166">
        <v>150.57</v>
      </c>
      <c r="I1007" s="167"/>
      <c r="L1007" s="163"/>
      <c r="M1007" s="168"/>
      <c r="T1007" s="169"/>
      <c r="AT1007" s="164" t="s">
        <v>216</v>
      </c>
      <c r="AU1007" s="164" t="s">
        <v>84</v>
      </c>
      <c r="AV1007" s="14" t="s">
        <v>153</v>
      </c>
      <c r="AW1007" s="14" t="s">
        <v>37</v>
      </c>
      <c r="AX1007" s="14" t="s">
        <v>82</v>
      </c>
      <c r="AY1007" s="164" t="s">
        <v>206</v>
      </c>
    </row>
    <row r="1008" spans="2:65" s="1" customFormat="1" ht="24.2" customHeight="1">
      <c r="B1008" s="33"/>
      <c r="C1008" s="132" t="s">
        <v>3522</v>
      </c>
      <c r="D1008" s="132" t="s">
        <v>208</v>
      </c>
      <c r="E1008" s="133" t="s">
        <v>1259</v>
      </c>
      <c r="F1008" s="134" t="s">
        <v>1260</v>
      </c>
      <c r="G1008" s="135" t="s">
        <v>238</v>
      </c>
      <c r="H1008" s="136">
        <v>418.517</v>
      </c>
      <c r="I1008" s="137"/>
      <c r="J1008" s="138">
        <f>ROUND(I1008*H1008,2)</f>
        <v>0</v>
      </c>
      <c r="K1008" s="134" t="s">
        <v>212</v>
      </c>
      <c r="L1008" s="33"/>
      <c r="M1008" s="139" t="s">
        <v>19</v>
      </c>
      <c r="N1008" s="140" t="s">
        <v>46</v>
      </c>
      <c r="P1008" s="141">
        <f>O1008*H1008</f>
        <v>0</v>
      </c>
      <c r="Q1008" s="141">
        <v>4.5E-05</v>
      </c>
      <c r="R1008" s="141">
        <f>Q1008*H1008</f>
        <v>0.018833265000000002</v>
      </c>
      <c r="S1008" s="141">
        <v>0</v>
      </c>
      <c r="T1008" s="142">
        <f>S1008*H1008</f>
        <v>0</v>
      </c>
      <c r="AR1008" s="143" t="s">
        <v>338</v>
      </c>
      <c r="AT1008" s="143" t="s">
        <v>208</v>
      </c>
      <c r="AU1008" s="143" t="s">
        <v>84</v>
      </c>
      <c r="AY1008" s="18" t="s">
        <v>206</v>
      </c>
      <c r="BE1008" s="144">
        <f>IF(N1008="základní",J1008,0)</f>
        <v>0</v>
      </c>
      <c r="BF1008" s="144">
        <f>IF(N1008="snížená",J1008,0)</f>
        <v>0</v>
      </c>
      <c r="BG1008" s="144">
        <f>IF(N1008="zákl. přenesená",J1008,0)</f>
        <v>0</v>
      </c>
      <c r="BH1008" s="144">
        <f>IF(N1008="sníž. přenesená",J1008,0)</f>
        <v>0</v>
      </c>
      <c r="BI1008" s="144">
        <f>IF(N1008="nulová",J1008,0)</f>
        <v>0</v>
      </c>
      <c r="BJ1008" s="18" t="s">
        <v>82</v>
      </c>
      <c r="BK1008" s="144">
        <f>ROUND(I1008*H1008,2)</f>
        <v>0</v>
      </c>
      <c r="BL1008" s="18" t="s">
        <v>338</v>
      </c>
      <c r="BM1008" s="143" t="s">
        <v>1261</v>
      </c>
    </row>
    <row r="1009" spans="2:47" s="1" customFormat="1" ht="12">
      <c r="B1009" s="33"/>
      <c r="D1009" s="145" t="s">
        <v>214</v>
      </c>
      <c r="F1009" s="146" t="s">
        <v>1262</v>
      </c>
      <c r="I1009" s="147"/>
      <c r="L1009" s="33"/>
      <c r="M1009" s="148"/>
      <c r="T1009" s="52"/>
      <c r="AT1009" s="18" t="s">
        <v>214</v>
      </c>
      <c r="AU1009" s="18" t="s">
        <v>84</v>
      </c>
    </row>
    <row r="1010" spans="2:51" s="13" customFormat="1" ht="12">
      <c r="B1010" s="156"/>
      <c r="D1010" s="150" t="s">
        <v>216</v>
      </c>
      <c r="E1010" s="157" t="s">
        <v>19</v>
      </c>
      <c r="F1010" s="158" t="s">
        <v>3424</v>
      </c>
      <c r="H1010" s="159">
        <v>418.517</v>
      </c>
      <c r="I1010" s="160"/>
      <c r="L1010" s="156"/>
      <c r="M1010" s="161"/>
      <c r="T1010" s="162"/>
      <c r="AT1010" s="157" t="s">
        <v>216</v>
      </c>
      <c r="AU1010" s="157" t="s">
        <v>84</v>
      </c>
      <c r="AV1010" s="13" t="s">
        <v>84</v>
      </c>
      <c r="AW1010" s="13" t="s">
        <v>37</v>
      </c>
      <c r="AX1010" s="13" t="s">
        <v>82</v>
      </c>
      <c r="AY1010" s="157" t="s">
        <v>206</v>
      </c>
    </row>
    <row r="1011" spans="2:65" s="1" customFormat="1" ht="44.25" customHeight="1">
      <c r="B1011" s="33"/>
      <c r="C1011" s="132" t="s">
        <v>3523</v>
      </c>
      <c r="D1011" s="132" t="s">
        <v>208</v>
      </c>
      <c r="E1011" s="133" t="s">
        <v>1264</v>
      </c>
      <c r="F1011" s="134" t="s">
        <v>1265</v>
      </c>
      <c r="G1011" s="135" t="s">
        <v>211</v>
      </c>
      <c r="H1011" s="136">
        <v>18.012</v>
      </c>
      <c r="I1011" s="137"/>
      <c r="J1011" s="138">
        <f>ROUND(I1011*H1011,2)</f>
        <v>0</v>
      </c>
      <c r="K1011" s="134" t="s">
        <v>212</v>
      </c>
      <c r="L1011" s="33"/>
      <c r="M1011" s="139" t="s">
        <v>19</v>
      </c>
      <c r="N1011" s="140" t="s">
        <v>46</v>
      </c>
      <c r="P1011" s="141">
        <f>O1011*H1011</f>
        <v>0</v>
      </c>
      <c r="Q1011" s="141">
        <v>0</v>
      </c>
      <c r="R1011" s="141">
        <f>Q1011*H1011</f>
        <v>0</v>
      </c>
      <c r="S1011" s="141">
        <v>0</v>
      </c>
      <c r="T1011" s="142">
        <f>S1011*H1011</f>
        <v>0</v>
      </c>
      <c r="AR1011" s="143" t="s">
        <v>338</v>
      </c>
      <c r="AT1011" s="143" t="s">
        <v>208</v>
      </c>
      <c r="AU1011" s="143" t="s">
        <v>84</v>
      </c>
      <c r="AY1011" s="18" t="s">
        <v>206</v>
      </c>
      <c r="BE1011" s="144">
        <f>IF(N1011="základní",J1011,0)</f>
        <v>0</v>
      </c>
      <c r="BF1011" s="144">
        <f>IF(N1011="snížená",J1011,0)</f>
        <v>0</v>
      </c>
      <c r="BG1011" s="144">
        <f>IF(N1011="zákl. přenesená",J1011,0)</f>
        <v>0</v>
      </c>
      <c r="BH1011" s="144">
        <f>IF(N1011="sníž. přenesená",J1011,0)</f>
        <v>0</v>
      </c>
      <c r="BI1011" s="144">
        <f>IF(N1011="nulová",J1011,0)</f>
        <v>0</v>
      </c>
      <c r="BJ1011" s="18" t="s">
        <v>82</v>
      </c>
      <c r="BK1011" s="144">
        <f>ROUND(I1011*H1011,2)</f>
        <v>0</v>
      </c>
      <c r="BL1011" s="18" t="s">
        <v>338</v>
      </c>
      <c r="BM1011" s="143" t="s">
        <v>1266</v>
      </c>
    </row>
    <row r="1012" spans="2:47" s="1" customFormat="1" ht="12">
      <c r="B1012" s="33"/>
      <c r="D1012" s="145" t="s">
        <v>214</v>
      </c>
      <c r="F1012" s="146" t="s">
        <v>1267</v>
      </c>
      <c r="I1012" s="147"/>
      <c r="L1012" s="33"/>
      <c r="M1012" s="148"/>
      <c r="T1012" s="52"/>
      <c r="AT1012" s="18" t="s">
        <v>214</v>
      </c>
      <c r="AU1012" s="18" t="s">
        <v>84</v>
      </c>
    </row>
    <row r="1013" spans="2:63" s="11" customFormat="1" ht="22.9" customHeight="1">
      <c r="B1013" s="120"/>
      <c r="D1013" s="121" t="s">
        <v>74</v>
      </c>
      <c r="E1013" s="130" t="s">
        <v>1268</v>
      </c>
      <c r="F1013" s="130" t="s">
        <v>1269</v>
      </c>
      <c r="I1013" s="123"/>
      <c r="J1013" s="131">
        <f>BK1013</f>
        <v>0</v>
      </c>
      <c r="L1013" s="120"/>
      <c r="M1013" s="125"/>
      <c r="P1013" s="126">
        <f>SUM(P1014:P1021)</f>
        <v>0</v>
      </c>
      <c r="R1013" s="126">
        <f>SUM(R1014:R1021)</f>
        <v>0.0019332000000000004</v>
      </c>
      <c r="T1013" s="127">
        <f>SUM(T1014:T1021)</f>
        <v>0</v>
      </c>
      <c r="AR1013" s="121" t="s">
        <v>84</v>
      </c>
      <c r="AT1013" s="128" t="s">
        <v>74</v>
      </c>
      <c r="AU1013" s="128" t="s">
        <v>82</v>
      </c>
      <c r="AY1013" s="121" t="s">
        <v>206</v>
      </c>
      <c r="BK1013" s="129">
        <f>SUM(BK1014:BK1021)</f>
        <v>0</v>
      </c>
    </row>
    <row r="1014" spans="2:65" s="1" customFormat="1" ht="21.75" customHeight="1">
      <c r="B1014" s="33"/>
      <c r="C1014" s="132" t="s">
        <v>3524</v>
      </c>
      <c r="D1014" s="132" t="s">
        <v>208</v>
      </c>
      <c r="E1014" s="133" t="s">
        <v>1277</v>
      </c>
      <c r="F1014" s="134" t="s">
        <v>1278</v>
      </c>
      <c r="G1014" s="135" t="s">
        <v>229</v>
      </c>
      <c r="H1014" s="136">
        <v>9</v>
      </c>
      <c r="I1014" s="137"/>
      <c r="J1014" s="138">
        <f>ROUND(I1014*H1014,2)</f>
        <v>0</v>
      </c>
      <c r="K1014" s="134" t="s">
        <v>212</v>
      </c>
      <c r="L1014" s="33"/>
      <c r="M1014" s="139" t="s">
        <v>19</v>
      </c>
      <c r="N1014" s="140" t="s">
        <v>46</v>
      </c>
      <c r="P1014" s="141">
        <f>O1014*H1014</f>
        <v>0</v>
      </c>
      <c r="Q1014" s="141">
        <v>4.2E-05</v>
      </c>
      <c r="R1014" s="141">
        <f>Q1014*H1014</f>
        <v>0.00037799999999999997</v>
      </c>
      <c r="S1014" s="141">
        <v>0</v>
      </c>
      <c r="T1014" s="142">
        <f>S1014*H1014</f>
        <v>0</v>
      </c>
      <c r="AR1014" s="143" t="s">
        <v>338</v>
      </c>
      <c r="AT1014" s="143" t="s">
        <v>208</v>
      </c>
      <c r="AU1014" s="143" t="s">
        <v>84</v>
      </c>
      <c r="AY1014" s="18" t="s">
        <v>206</v>
      </c>
      <c r="BE1014" s="144">
        <f>IF(N1014="základní",J1014,0)</f>
        <v>0</v>
      </c>
      <c r="BF1014" s="144">
        <f>IF(N1014="snížená",J1014,0)</f>
        <v>0</v>
      </c>
      <c r="BG1014" s="144">
        <f>IF(N1014="zákl. přenesená",J1014,0)</f>
        <v>0</v>
      </c>
      <c r="BH1014" s="144">
        <f>IF(N1014="sníž. přenesená",J1014,0)</f>
        <v>0</v>
      </c>
      <c r="BI1014" s="144">
        <f>IF(N1014="nulová",J1014,0)</f>
        <v>0</v>
      </c>
      <c r="BJ1014" s="18" t="s">
        <v>82</v>
      </c>
      <c r="BK1014" s="144">
        <f>ROUND(I1014*H1014,2)</f>
        <v>0</v>
      </c>
      <c r="BL1014" s="18" t="s">
        <v>338</v>
      </c>
      <c r="BM1014" s="143" t="s">
        <v>1279</v>
      </c>
    </row>
    <row r="1015" spans="2:47" s="1" customFormat="1" ht="12">
      <c r="B1015" s="33"/>
      <c r="D1015" s="145" t="s">
        <v>214</v>
      </c>
      <c r="F1015" s="146" t="s">
        <v>1280</v>
      </c>
      <c r="I1015" s="147"/>
      <c r="L1015" s="33"/>
      <c r="M1015" s="148"/>
      <c r="T1015" s="52"/>
      <c r="AT1015" s="18" t="s">
        <v>214</v>
      </c>
      <c r="AU1015" s="18" t="s">
        <v>84</v>
      </c>
    </row>
    <row r="1016" spans="2:51" s="13" customFormat="1" ht="12">
      <c r="B1016" s="156"/>
      <c r="D1016" s="150" t="s">
        <v>216</v>
      </c>
      <c r="E1016" s="157" t="s">
        <v>19</v>
      </c>
      <c r="F1016" s="158" t="s">
        <v>3525</v>
      </c>
      <c r="H1016" s="159">
        <v>9</v>
      </c>
      <c r="I1016" s="160"/>
      <c r="L1016" s="156"/>
      <c r="M1016" s="161"/>
      <c r="T1016" s="162"/>
      <c r="AT1016" s="157" t="s">
        <v>216</v>
      </c>
      <c r="AU1016" s="157" t="s">
        <v>84</v>
      </c>
      <c r="AV1016" s="13" t="s">
        <v>84</v>
      </c>
      <c r="AW1016" s="13" t="s">
        <v>37</v>
      </c>
      <c r="AX1016" s="13" t="s">
        <v>82</v>
      </c>
      <c r="AY1016" s="157" t="s">
        <v>206</v>
      </c>
    </row>
    <row r="1017" spans="2:65" s="1" customFormat="1" ht="16.5" customHeight="1">
      <c r="B1017" s="33"/>
      <c r="C1017" s="175" t="s">
        <v>3526</v>
      </c>
      <c r="D1017" s="175" t="s">
        <v>820</v>
      </c>
      <c r="E1017" s="176" t="s">
        <v>1284</v>
      </c>
      <c r="F1017" s="177" t="s">
        <v>1285</v>
      </c>
      <c r="G1017" s="178" t="s">
        <v>229</v>
      </c>
      <c r="H1017" s="179">
        <v>9.72</v>
      </c>
      <c r="I1017" s="180"/>
      <c r="J1017" s="181">
        <f>ROUND(I1017*H1017,2)</f>
        <v>0</v>
      </c>
      <c r="K1017" s="177" t="s">
        <v>212</v>
      </c>
      <c r="L1017" s="182"/>
      <c r="M1017" s="183" t="s">
        <v>19</v>
      </c>
      <c r="N1017" s="184" t="s">
        <v>46</v>
      </c>
      <c r="P1017" s="141">
        <f>O1017*H1017</f>
        <v>0</v>
      </c>
      <c r="Q1017" s="141">
        <v>0.00016</v>
      </c>
      <c r="R1017" s="141">
        <f>Q1017*H1017</f>
        <v>0.0015552000000000003</v>
      </c>
      <c r="S1017" s="141">
        <v>0</v>
      </c>
      <c r="T1017" s="142">
        <f>S1017*H1017</f>
        <v>0</v>
      </c>
      <c r="AR1017" s="143" t="s">
        <v>437</v>
      </c>
      <c r="AT1017" s="143" t="s">
        <v>820</v>
      </c>
      <c r="AU1017" s="143" t="s">
        <v>84</v>
      </c>
      <c r="AY1017" s="18" t="s">
        <v>206</v>
      </c>
      <c r="BE1017" s="144">
        <f>IF(N1017="základní",J1017,0)</f>
        <v>0</v>
      </c>
      <c r="BF1017" s="144">
        <f>IF(N1017="snížená",J1017,0)</f>
        <v>0</v>
      </c>
      <c r="BG1017" s="144">
        <f>IF(N1017="zákl. přenesená",J1017,0)</f>
        <v>0</v>
      </c>
      <c r="BH1017" s="144">
        <f>IF(N1017="sníž. přenesená",J1017,0)</f>
        <v>0</v>
      </c>
      <c r="BI1017" s="144">
        <f>IF(N1017="nulová",J1017,0)</f>
        <v>0</v>
      </c>
      <c r="BJ1017" s="18" t="s">
        <v>82</v>
      </c>
      <c r="BK1017" s="144">
        <f>ROUND(I1017*H1017,2)</f>
        <v>0</v>
      </c>
      <c r="BL1017" s="18" t="s">
        <v>338</v>
      </c>
      <c r="BM1017" s="143" t="s">
        <v>1286</v>
      </c>
    </row>
    <row r="1018" spans="2:51" s="13" customFormat="1" ht="12">
      <c r="B1018" s="156"/>
      <c r="D1018" s="150" t="s">
        <v>216</v>
      </c>
      <c r="E1018" s="157" t="s">
        <v>19</v>
      </c>
      <c r="F1018" s="158" t="s">
        <v>3525</v>
      </c>
      <c r="H1018" s="159">
        <v>9</v>
      </c>
      <c r="I1018" s="160"/>
      <c r="L1018" s="156"/>
      <c r="M1018" s="161"/>
      <c r="T1018" s="162"/>
      <c r="AT1018" s="157" t="s">
        <v>216</v>
      </c>
      <c r="AU1018" s="157" t="s">
        <v>84</v>
      </c>
      <c r="AV1018" s="13" t="s">
        <v>84</v>
      </c>
      <c r="AW1018" s="13" t="s">
        <v>37</v>
      </c>
      <c r="AX1018" s="13" t="s">
        <v>82</v>
      </c>
      <c r="AY1018" s="157" t="s">
        <v>206</v>
      </c>
    </row>
    <row r="1019" spans="2:51" s="13" customFormat="1" ht="12">
      <c r="B1019" s="156"/>
      <c r="D1019" s="150" t="s">
        <v>216</v>
      </c>
      <c r="F1019" s="158" t="s">
        <v>3527</v>
      </c>
      <c r="H1019" s="159">
        <v>9.72</v>
      </c>
      <c r="I1019" s="160"/>
      <c r="L1019" s="156"/>
      <c r="M1019" s="161"/>
      <c r="T1019" s="162"/>
      <c r="AT1019" s="157" t="s">
        <v>216</v>
      </c>
      <c r="AU1019" s="157" t="s">
        <v>84</v>
      </c>
      <c r="AV1019" s="13" t="s">
        <v>84</v>
      </c>
      <c r="AW1019" s="13" t="s">
        <v>4</v>
      </c>
      <c r="AX1019" s="13" t="s">
        <v>82</v>
      </c>
      <c r="AY1019" s="157" t="s">
        <v>206</v>
      </c>
    </row>
    <row r="1020" spans="2:65" s="1" customFormat="1" ht="44.25" customHeight="1">
      <c r="B1020" s="33"/>
      <c r="C1020" s="132" t="s">
        <v>3528</v>
      </c>
      <c r="D1020" s="132" t="s">
        <v>208</v>
      </c>
      <c r="E1020" s="133" t="s">
        <v>1295</v>
      </c>
      <c r="F1020" s="134" t="s">
        <v>1296</v>
      </c>
      <c r="G1020" s="135" t="s">
        <v>211</v>
      </c>
      <c r="H1020" s="136">
        <v>0.002</v>
      </c>
      <c r="I1020" s="137"/>
      <c r="J1020" s="138">
        <f>ROUND(I1020*H1020,2)</f>
        <v>0</v>
      </c>
      <c r="K1020" s="134" t="s">
        <v>212</v>
      </c>
      <c r="L1020" s="33"/>
      <c r="M1020" s="139" t="s">
        <v>19</v>
      </c>
      <c r="N1020" s="140" t="s">
        <v>46</v>
      </c>
      <c r="P1020" s="141">
        <f>O1020*H1020</f>
        <v>0</v>
      </c>
      <c r="Q1020" s="141">
        <v>0</v>
      </c>
      <c r="R1020" s="141">
        <f>Q1020*H1020</f>
        <v>0</v>
      </c>
      <c r="S1020" s="141">
        <v>0</v>
      </c>
      <c r="T1020" s="142">
        <f>S1020*H1020</f>
        <v>0</v>
      </c>
      <c r="AR1020" s="143" t="s">
        <v>338</v>
      </c>
      <c r="AT1020" s="143" t="s">
        <v>208</v>
      </c>
      <c r="AU1020" s="143" t="s">
        <v>84</v>
      </c>
      <c r="AY1020" s="18" t="s">
        <v>206</v>
      </c>
      <c r="BE1020" s="144">
        <f>IF(N1020="základní",J1020,0)</f>
        <v>0</v>
      </c>
      <c r="BF1020" s="144">
        <f>IF(N1020="snížená",J1020,0)</f>
        <v>0</v>
      </c>
      <c r="BG1020" s="144">
        <f>IF(N1020="zákl. přenesená",J1020,0)</f>
        <v>0</v>
      </c>
      <c r="BH1020" s="144">
        <f>IF(N1020="sníž. přenesená",J1020,0)</f>
        <v>0</v>
      </c>
      <c r="BI1020" s="144">
        <f>IF(N1020="nulová",J1020,0)</f>
        <v>0</v>
      </c>
      <c r="BJ1020" s="18" t="s">
        <v>82</v>
      </c>
      <c r="BK1020" s="144">
        <f>ROUND(I1020*H1020,2)</f>
        <v>0</v>
      </c>
      <c r="BL1020" s="18" t="s">
        <v>338</v>
      </c>
      <c r="BM1020" s="143" t="s">
        <v>1297</v>
      </c>
    </row>
    <row r="1021" spans="2:47" s="1" customFormat="1" ht="12">
      <c r="B1021" s="33"/>
      <c r="D1021" s="145" t="s">
        <v>214</v>
      </c>
      <c r="F1021" s="146" t="s">
        <v>1298</v>
      </c>
      <c r="I1021" s="147"/>
      <c r="L1021" s="33"/>
      <c r="M1021" s="148"/>
      <c r="T1021" s="52"/>
      <c r="AT1021" s="18" t="s">
        <v>214</v>
      </c>
      <c r="AU1021" s="18" t="s">
        <v>84</v>
      </c>
    </row>
    <row r="1022" spans="2:63" s="11" customFormat="1" ht="22.9" customHeight="1">
      <c r="B1022" s="120"/>
      <c r="D1022" s="121" t="s">
        <v>74</v>
      </c>
      <c r="E1022" s="130" t="s">
        <v>593</v>
      </c>
      <c r="F1022" s="130" t="s">
        <v>594</v>
      </c>
      <c r="I1022" s="123"/>
      <c r="J1022" s="131">
        <f>BK1022</f>
        <v>0</v>
      </c>
      <c r="L1022" s="120"/>
      <c r="M1022" s="125"/>
      <c r="P1022" s="126">
        <f>SUM(P1023:P1052)</f>
        <v>0</v>
      </c>
      <c r="R1022" s="126">
        <f>SUM(R1023:R1052)</f>
        <v>0.27675404459999997</v>
      </c>
      <c r="T1022" s="127">
        <f>SUM(T1023:T1052)</f>
        <v>0</v>
      </c>
      <c r="AR1022" s="121" t="s">
        <v>84</v>
      </c>
      <c r="AT1022" s="128" t="s">
        <v>74</v>
      </c>
      <c r="AU1022" s="128" t="s">
        <v>82</v>
      </c>
      <c r="AY1022" s="121" t="s">
        <v>206</v>
      </c>
      <c r="BK1022" s="129">
        <f>SUM(BK1023:BK1052)</f>
        <v>0</v>
      </c>
    </row>
    <row r="1023" spans="2:65" s="1" customFormat="1" ht="16.5" customHeight="1">
      <c r="B1023" s="33"/>
      <c r="C1023" s="132" t="s">
        <v>3529</v>
      </c>
      <c r="D1023" s="132" t="s">
        <v>208</v>
      </c>
      <c r="E1023" s="133" t="s">
        <v>1300</v>
      </c>
      <c r="F1023" s="134" t="s">
        <v>1301</v>
      </c>
      <c r="G1023" s="135" t="s">
        <v>238</v>
      </c>
      <c r="H1023" s="136">
        <v>24.41</v>
      </c>
      <c r="I1023" s="137"/>
      <c r="J1023" s="138">
        <f>ROUND(I1023*H1023,2)</f>
        <v>0</v>
      </c>
      <c r="K1023" s="134" t="s">
        <v>212</v>
      </c>
      <c r="L1023" s="33"/>
      <c r="M1023" s="139" t="s">
        <v>19</v>
      </c>
      <c r="N1023" s="140" t="s">
        <v>46</v>
      </c>
      <c r="P1023" s="141">
        <f>O1023*H1023</f>
        <v>0</v>
      </c>
      <c r="Q1023" s="141">
        <v>0</v>
      </c>
      <c r="R1023" s="141">
        <f>Q1023*H1023</f>
        <v>0</v>
      </c>
      <c r="S1023" s="141">
        <v>0</v>
      </c>
      <c r="T1023" s="142">
        <f>S1023*H1023</f>
        <v>0</v>
      </c>
      <c r="AR1023" s="143" t="s">
        <v>338</v>
      </c>
      <c r="AT1023" s="143" t="s">
        <v>208</v>
      </c>
      <c r="AU1023" s="143" t="s">
        <v>84</v>
      </c>
      <c r="AY1023" s="18" t="s">
        <v>206</v>
      </c>
      <c r="BE1023" s="144">
        <f>IF(N1023="základní",J1023,0)</f>
        <v>0</v>
      </c>
      <c r="BF1023" s="144">
        <f>IF(N1023="snížená",J1023,0)</f>
        <v>0</v>
      </c>
      <c r="BG1023" s="144">
        <f>IF(N1023="zákl. přenesená",J1023,0)</f>
        <v>0</v>
      </c>
      <c r="BH1023" s="144">
        <f>IF(N1023="sníž. přenesená",J1023,0)</f>
        <v>0</v>
      </c>
      <c r="BI1023" s="144">
        <f>IF(N1023="nulová",J1023,0)</f>
        <v>0</v>
      </c>
      <c r="BJ1023" s="18" t="s">
        <v>82</v>
      </c>
      <c r="BK1023" s="144">
        <f>ROUND(I1023*H1023,2)</f>
        <v>0</v>
      </c>
      <c r="BL1023" s="18" t="s">
        <v>338</v>
      </c>
      <c r="BM1023" s="143" t="s">
        <v>1302</v>
      </c>
    </row>
    <row r="1024" spans="2:47" s="1" customFormat="1" ht="12">
      <c r="B1024" s="33"/>
      <c r="D1024" s="145" t="s">
        <v>214</v>
      </c>
      <c r="F1024" s="146" t="s">
        <v>1303</v>
      </c>
      <c r="I1024" s="147"/>
      <c r="L1024" s="33"/>
      <c r="M1024" s="148"/>
      <c r="T1024" s="52"/>
      <c r="AT1024" s="18" t="s">
        <v>214</v>
      </c>
      <c r="AU1024" s="18" t="s">
        <v>84</v>
      </c>
    </row>
    <row r="1025" spans="2:51" s="13" customFormat="1" ht="12">
      <c r="B1025" s="156"/>
      <c r="D1025" s="150" t="s">
        <v>216</v>
      </c>
      <c r="E1025" s="157" t="s">
        <v>19</v>
      </c>
      <c r="F1025" s="158" t="s">
        <v>653</v>
      </c>
      <c r="H1025" s="159">
        <v>24.41</v>
      </c>
      <c r="I1025" s="160"/>
      <c r="L1025" s="156"/>
      <c r="M1025" s="161"/>
      <c r="T1025" s="162"/>
      <c r="AT1025" s="157" t="s">
        <v>216</v>
      </c>
      <c r="AU1025" s="157" t="s">
        <v>84</v>
      </c>
      <c r="AV1025" s="13" t="s">
        <v>84</v>
      </c>
      <c r="AW1025" s="13" t="s">
        <v>37</v>
      </c>
      <c r="AX1025" s="13" t="s">
        <v>82</v>
      </c>
      <c r="AY1025" s="157" t="s">
        <v>206</v>
      </c>
    </row>
    <row r="1026" spans="2:65" s="1" customFormat="1" ht="16.5" customHeight="1">
      <c r="B1026" s="33"/>
      <c r="C1026" s="132" t="s">
        <v>3530</v>
      </c>
      <c r="D1026" s="132" t="s">
        <v>208</v>
      </c>
      <c r="E1026" s="133" t="s">
        <v>1306</v>
      </c>
      <c r="F1026" s="134" t="s">
        <v>1307</v>
      </c>
      <c r="G1026" s="135" t="s">
        <v>238</v>
      </c>
      <c r="H1026" s="136">
        <v>24.41</v>
      </c>
      <c r="I1026" s="137"/>
      <c r="J1026" s="138">
        <f>ROUND(I1026*H1026,2)</f>
        <v>0</v>
      </c>
      <c r="K1026" s="134" t="s">
        <v>212</v>
      </c>
      <c r="L1026" s="33"/>
      <c r="M1026" s="139" t="s">
        <v>19</v>
      </c>
      <c r="N1026" s="140" t="s">
        <v>46</v>
      </c>
      <c r="P1026" s="141">
        <f>O1026*H1026</f>
        <v>0</v>
      </c>
      <c r="Q1026" s="141">
        <v>0.0002</v>
      </c>
      <c r="R1026" s="141">
        <f>Q1026*H1026</f>
        <v>0.004882</v>
      </c>
      <c r="S1026" s="141">
        <v>0</v>
      </c>
      <c r="T1026" s="142">
        <f>S1026*H1026</f>
        <v>0</v>
      </c>
      <c r="AR1026" s="143" t="s">
        <v>338</v>
      </c>
      <c r="AT1026" s="143" t="s">
        <v>208</v>
      </c>
      <c r="AU1026" s="143" t="s">
        <v>84</v>
      </c>
      <c r="AY1026" s="18" t="s">
        <v>206</v>
      </c>
      <c r="BE1026" s="144">
        <f>IF(N1026="základní",J1026,0)</f>
        <v>0</v>
      </c>
      <c r="BF1026" s="144">
        <f>IF(N1026="snížená",J1026,0)</f>
        <v>0</v>
      </c>
      <c r="BG1026" s="144">
        <f>IF(N1026="zákl. přenesená",J1026,0)</f>
        <v>0</v>
      </c>
      <c r="BH1026" s="144">
        <f>IF(N1026="sníž. přenesená",J1026,0)</f>
        <v>0</v>
      </c>
      <c r="BI1026" s="144">
        <f>IF(N1026="nulová",J1026,0)</f>
        <v>0</v>
      </c>
      <c r="BJ1026" s="18" t="s">
        <v>82</v>
      </c>
      <c r="BK1026" s="144">
        <f>ROUND(I1026*H1026,2)</f>
        <v>0</v>
      </c>
      <c r="BL1026" s="18" t="s">
        <v>338</v>
      </c>
      <c r="BM1026" s="143" t="s">
        <v>1308</v>
      </c>
    </row>
    <row r="1027" spans="2:47" s="1" customFormat="1" ht="12">
      <c r="B1027" s="33"/>
      <c r="D1027" s="145" t="s">
        <v>214</v>
      </c>
      <c r="F1027" s="146" t="s">
        <v>1309</v>
      </c>
      <c r="I1027" s="147"/>
      <c r="L1027" s="33"/>
      <c r="M1027" s="148"/>
      <c r="T1027" s="52"/>
      <c r="AT1027" s="18" t="s">
        <v>214</v>
      </c>
      <c r="AU1027" s="18" t="s">
        <v>84</v>
      </c>
    </row>
    <row r="1028" spans="2:51" s="13" customFormat="1" ht="12">
      <c r="B1028" s="156"/>
      <c r="D1028" s="150" t="s">
        <v>216</v>
      </c>
      <c r="E1028" s="157" t="s">
        <v>19</v>
      </c>
      <c r="F1028" s="158" t="s">
        <v>653</v>
      </c>
      <c r="H1028" s="159">
        <v>24.41</v>
      </c>
      <c r="I1028" s="160"/>
      <c r="L1028" s="156"/>
      <c r="M1028" s="161"/>
      <c r="T1028" s="162"/>
      <c r="AT1028" s="157" t="s">
        <v>216</v>
      </c>
      <c r="AU1028" s="157" t="s">
        <v>84</v>
      </c>
      <c r="AV1028" s="13" t="s">
        <v>84</v>
      </c>
      <c r="AW1028" s="13" t="s">
        <v>37</v>
      </c>
      <c r="AX1028" s="13" t="s">
        <v>82</v>
      </c>
      <c r="AY1028" s="157" t="s">
        <v>206</v>
      </c>
    </row>
    <row r="1029" spans="2:65" s="1" customFormat="1" ht="33" customHeight="1">
      <c r="B1029" s="33"/>
      <c r="C1029" s="132" t="s">
        <v>3531</v>
      </c>
      <c r="D1029" s="132" t="s">
        <v>208</v>
      </c>
      <c r="E1029" s="133" t="s">
        <v>1311</v>
      </c>
      <c r="F1029" s="134" t="s">
        <v>1312</v>
      </c>
      <c r="G1029" s="135" t="s">
        <v>238</v>
      </c>
      <c r="H1029" s="136">
        <v>24.41</v>
      </c>
      <c r="I1029" s="137"/>
      <c r="J1029" s="138">
        <f>ROUND(I1029*H1029,2)</f>
        <v>0</v>
      </c>
      <c r="K1029" s="134" t="s">
        <v>212</v>
      </c>
      <c r="L1029" s="33"/>
      <c r="M1029" s="139" t="s">
        <v>19</v>
      </c>
      <c r="N1029" s="140" t="s">
        <v>46</v>
      </c>
      <c r="P1029" s="141">
        <f>O1029*H1029</f>
        <v>0</v>
      </c>
      <c r="Q1029" s="141">
        <v>0.007582</v>
      </c>
      <c r="R1029" s="141">
        <f>Q1029*H1029</f>
        <v>0.18507662</v>
      </c>
      <c r="S1029" s="141">
        <v>0</v>
      </c>
      <c r="T1029" s="142">
        <f>S1029*H1029</f>
        <v>0</v>
      </c>
      <c r="AR1029" s="143" t="s">
        <v>338</v>
      </c>
      <c r="AT1029" s="143" t="s">
        <v>208</v>
      </c>
      <c r="AU1029" s="143" t="s">
        <v>84</v>
      </c>
      <c r="AY1029" s="18" t="s">
        <v>206</v>
      </c>
      <c r="BE1029" s="144">
        <f>IF(N1029="základní",J1029,0)</f>
        <v>0</v>
      </c>
      <c r="BF1029" s="144">
        <f>IF(N1029="snížená",J1029,0)</f>
        <v>0</v>
      </c>
      <c r="BG1029" s="144">
        <f>IF(N1029="zákl. přenesená",J1029,0)</f>
        <v>0</v>
      </c>
      <c r="BH1029" s="144">
        <f>IF(N1029="sníž. přenesená",J1029,0)</f>
        <v>0</v>
      </c>
      <c r="BI1029" s="144">
        <f>IF(N1029="nulová",J1029,0)</f>
        <v>0</v>
      </c>
      <c r="BJ1029" s="18" t="s">
        <v>82</v>
      </c>
      <c r="BK1029" s="144">
        <f>ROUND(I1029*H1029,2)</f>
        <v>0</v>
      </c>
      <c r="BL1029" s="18" t="s">
        <v>338</v>
      </c>
      <c r="BM1029" s="143" t="s">
        <v>1313</v>
      </c>
    </row>
    <row r="1030" spans="2:47" s="1" customFormat="1" ht="12">
      <c r="B1030" s="33"/>
      <c r="D1030" s="145" t="s">
        <v>214</v>
      </c>
      <c r="F1030" s="146" t="s">
        <v>1314</v>
      </c>
      <c r="I1030" s="147"/>
      <c r="L1030" s="33"/>
      <c r="M1030" s="148"/>
      <c r="T1030" s="52"/>
      <c r="AT1030" s="18" t="s">
        <v>214</v>
      </c>
      <c r="AU1030" s="18" t="s">
        <v>84</v>
      </c>
    </row>
    <row r="1031" spans="2:51" s="13" customFormat="1" ht="12">
      <c r="B1031" s="156"/>
      <c r="D1031" s="150" t="s">
        <v>216</v>
      </c>
      <c r="E1031" s="157" t="s">
        <v>19</v>
      </c>
      <c r="F1031" s="158" t="s">
        <v>653</v>
      </c>
      <c r="H1031" s="159">
        <v>24.41</v>
      </c>
      <c r="I1031" s="160"/>
      <c r="L1031" s="156"/>
      <c r="M1031" s="161"/>
      <c r="T1031" s="162"/>
      <c r="AT1031" s="157" t="s">
        <v>216</v>
      </c>
      <c r="AU1031" s="157" t="s">
        <v>84</v>
      </c>
      <c r="AV1031" s="13" t="s">
        <v>84</v>
      </c>
      <c r="AW1031" s="13" t="s">
        <v>37</v>
      </c>
      <c r="AX1031" s="13" t="s">
        <v>82</v>
      </c>
      <c r="AY1031" s="157" t="s">
        <v>206</v>
      </c>
    </row>
    <row r="1032" spans="2:65" s="1" customFormat="1" ht="24.2" customHeight="1">
      <c r="B1032" s="33"/>
      <c r="C1032" s="132" t="s">
        <v>3532</v>
      </c>
      <c r="D1032" s="132" t="s">
        <v>208</v>
      </c>
      <c r="E1032" s="133" t="s">
        <v>1316</v>
      </c>
      <c r="F1032" s="134" t="s">
        <v>3533</v>
      </c>
      <c r="G1032" s="135" t="s">
        <v>238</v>
      </c>
      <c r="H1032" s="136">
        <v>24.41</v>
      </c>
      <c r="I1032" s="137"/>
      <c r="J1032" s="138">
        <f>ROUND(I1032*H1032,2)</f>
        <v>0</v>
      </c>
      <c r="K1032" s="134" t="s">
        <v>212</v>
      </c>
      <c r="L1032" s="33"/>
      <c r="M1032" s="139" t="s">
        <v>19</v>
      </c>
      <c r="N1032" s="140" t="s">
        <v>46</v>
      </c>
      <c r="P1032" s="141">
        <f>O1032*H1032</f>
        <v>0</v>
      </c>
      <c r="Q1032" s="141">
        <v>0.0003</v>
      </c>
      <c r="R1032" s="141">
        <f>Q1032*H1032</f>
        <v>0.007323</v>
      </c>
      <c r="S1032" s="141">
        <v>0</v>
      </c>
      <c r="T1032" s="142">
        <f>S1032*H1032</f>
        <v>0</v>
      </c>
      <c r="AR1032" s="143" t="s">
        <v>338</v>
      </c>
      <c r="AT1032" s="143" t="s">
        <v>208</v>
      </c>
      <c r="AU1032" s="143" t="s">
        <v>84</v>
      </c>
      <c r="AY1032" s="18" t="s">
        <v>206</v>
      </c>
      <c r="BE1032" s="144">
        <f>IF(N1032="základní",J1032,0)</f>
        <v>0</v>
      </c>
      <c r="BF1032" s="144">
        <f>IF(N1032="snížená",J1032,0)</f>
        <v>0</v>
      </c>
      <c r="BG1032" s="144">
        <f>IF(N1032="zákl. přenesená",J1032,0)</f>
        <v>0</v>
      </c>
      <c r="BH1032" s="144">
        <f>IF(N1032="sníž. přenesená",J1032,0)</f>
        <v>0</v>
      </c>
      <c r="BI1032" s="144">
        <f>IF(N1032="nulová",J1032,0)</f>
        <v>0</v>
      </c>
      <c r="BJ1032" s="18" t="s">
        <v>82</v>
      </c>
      <c r="BK1032" s="144">
        <f>ROUND(I1032*H1032,2)</f>
        <v>0</v>
      </c>
      <c r="BL1032" s="18" t="s">
        <v>338</v>
      </c>
      <c r="BM1032" s="143" t="s">
        <v>1318</v>
      </c>
    </row>
    <row r="1033" spans="2:47" s="1" customFormat="1" ht="12">
      <c r="B1033" s="33"/>
      <c r="D1033" s="145" t="s">
        <v>214</v>
      </c>
      <c r="F1033" s="146" t="s">
        <v>1319</v>
      </c>
      <c r="I1033" s="147"/>
      <c r="L1033" s="33"/>
      <c r="M1033" s="148"/>
      <c r="T1033" s="52"/>
      <c r="AT1033" s="18" t="s">
        <v>214</v>
      </c>
      <c r="AU1033" s="18" t="s">
        <v>84</v>
      </c>
    </row>
    <row r="1034" spans="2:51" s="12" customFormat="1" ht="12">
      <c r="B1034" s="149"/>
      <c r="D1034" s="150" t="s">
        <v>216</v>
      </c>
      <c r="E1034" s="151" t="s">
        <v>19</v>
      </c>
      <c r="F1034" s="152" t="s">
        <v>719</v>
      </c>
      <c r="H1034" s="151" t="s">
        <v>19</v>
      </c>
      <c r="I1034" s="153"/>
      <c r="L1034" s="149"/>
      <c r="M1034" s="154"/>
      <c r="T1034" s="155"/>
      <c r="AT1034" s="151" t="s">
        <v>216</v>
      </c>
      <c r="AU1034" s="151" t="s">
        <v>84</v>
      </c>
      <c r="AV1034" s="12" t="s">
        <v>82</v>
      </c>
      <c r="AW1034" s="12" t="s">
        <v>37</v>
      </c>
      <c r="AX1034" s="12" t="s">
        <v>75</v>
      </c>
      <c r="AY1034" s="151" t="s">
        <v>206</v>
      </c>
    </row>
    <row r="1035" spans="2:51" s="13" customFormat="1" ht="12">
      <c r="B1035" s="156"/>
      <c r="D1035" s="150" t="s">
        <v>216</v>
      </c>
      <c r="E1035" s="157" t="s">
        <v>19</v>
      </c>
      <c r="F1035" s="158" t="s">
        <v>3534</v>
      </c>
      <c r="H1035" s="159">
        <v>10</v>
      </c>
      <c r="I1035" s="160"/>
      <c r="L1035" s="156"/>
      <c r="M1035" s="161"/>
      <c r="T1035" s="162"/>
      <c r="AT1035" s="157" t="s">
        <v>216</v>
      </c>
      <c r="AU1035" s="157" t="s">
        <v>84</v>
      </c>
      <c r="AV1035" s="13" t="s">
        <v>84</v>
      </c>
      <c r="AW1035" s="13" t="s">
        <v>37</v>
      </c>
      <c r="AX1035" s="13" t="s">
        <v>75</v>
      </c>
      <c r="AY1035" s="157" t="s">
        <v>206</v>
      </c>
    </row>
    <row r="1036" spans="2:51" s="13" customFormat="1" ht="12">
      <c r="B1036" s="156"/>
      <c r="D1036" s="150" t="s">
        <v>216</v>
      </c>
      <c r="E1036" s="157" t="s">
        <v>19</v>
      </c>
      <c r="F1036" s="158" t="s">
        <v>3535</v>
      </c>
      <c r="H1036" s="159">
        <v>5.48</v>
      </c>
      <c r="I1036" s="160"/>
      <c r="L1036" s="156"/>
      <c r="M1036" s="161"/>
      <c r="T1036" s="162"/>
      <c r="AT1036" s="157" t="s">
        <v>216</v>
      </c>
      <c r="AU1036" s="157" t="s">
        <v>84</v>
      </c>
      <c r="AV1036" s="13" t="s">
        <v>84</v>
      </c>
      <c r="AW1036" s="13" t="s">
        <v>37</v>
      </c>
      <c r="AX1036" s="13" t="s">
        <v>75</v>
      </c>
      <c r="AY1036" s="157" t="s">
        <v>206</v>
      </c>
    </row>
    <row r="1037" spans="2:51" s="13" customFormat="1" ht="12">
      <c r="B1037" s="156"/>
      <c r="D1037" s="150" t="s">
        <v>216</v>
      </c>
      <c r="E1037" s="157" t="s">
        <v>19</v>
      </c>
      <c r="F1037" s="158" t="s">
        <v>3536</v>
      </c>
      <c r="H1037" s="159">
        <v>5.32</v>
      </c>
      <c r="I1037" s="160"/>
      <c r="L1037" s="156"/>
      <c r="M1037" s="161"/>
      <c r="T1037" s="162"/>
      <c r="AT1037" s="157" t="s">
        <v>216</v>
      </c>
      <c r="AU1037" s="157" t="s">
        <v>84</v>
      </c>
      <c r="AV1037" s="13" t="s">
        <v>84</v>
      </c>
      <c r="AW1037" s="13" t="s">
        <v>37</v>
      </c>
      <c r="AX1037" s="13" t="s">
        <v>75</v>
      </c>
      <c r="AY1037" s="157" t="s">
        <v>206</v>
      </c>
    </row>
    <row r="1038" spans="2:51" s="13" customFormat="1" ht="12">
      <c r="B1038" s="156"/>
      <c r="D1038" s="150" t="s">
        <v>216</v>
      </c>
      <c r="E1038" s="157" t="s">
        <v>19</v>
      </c>
      <c r="F1038" s="158" t="s">
        <v>2754</v>
      </c>
      <c r="H1038" s="159">
        <v>3.61</v>
      </c>
      <c r="I1038" s="160"/>
      <c r="L1038" s="156"/>
      <c r="M1038" s="161"/>
      <c r="T1038" s="162"/>
      <c r="AT1038" s="157" t="s">
        <v>216</v>
      </c>
      <c r="AU1038" s="157" t="s">
        <v>84</v>
      </c>
      <c r="AV1038" s="13" t="s">
        <v>84</v>
      </c>
      <c r="AW1038" s="13" t="s">
        <v>37</v>
      </c>
      <c r="AX1038" s="13" t="s">
        <v>75</v>
      </c>
      <c r="AY1038" s="157" t="s">
        <v>206</v>
      </c>
    </row>
    <row r="1039" spans="2:51" s="14" customFormat="1" ht="12">
      <c r="B1039" s="163"/>
      <c r="D1039" s="150" t="s">
        <v>216</v>
      </c>
      <c r="E1039" s="164" t="s">
        <v>653</v>
      </c>
      <c r="F1039" s="165" t="s">
        <v>224</v>
      </c>
      <c r="H1039" s="166">
        <v>24.41</v>
      </c>
      <c r="I1039" s="167"/>
      <c r="L1039" s="163"/>
      <c r="M1039" s="168"/>
      <c r="T1039" s="169"/>
      <c r="AT1039" s="164" t="s">
        <v>216</v>
      </c>
      <c r="AU1039" s="164" t="s">
        <v>84</v>
      </c>
      <c r="AV1039" s="14" t="s">
        <v>153</v>
      </c>
      <c r="AW1039" s="14" t="s">
        <v>37</v>
      </c>
      <c r="AX1039" s="14" t="s">
        <v>82</v>
      </c>
      <c r="AY1039" s="164" t="s">
        <v>206</v>
      </c>
    </row>
    <row r="1040" spans="2:65" s="1" customFormat="1" ht="55.5" customHeight="1">
      <c r="B1040" s="33"/>
      <c r="C1040" s="175" t="s">
        <v>3537</v>
      </c>
      <c r="D1040" s="175" t="s">
        <v>820</v>
      </c>
      <c r="E1040" s="176" t="s">
        <v>1321</v>
      </c>
      <c r="F1040" s="177" t="s">
        <v>3538</v>
      </c>
      <c r="G1040" s="178" t="s">
        <v>238</v>
      </c>
      <c r="H1040" s="179">
        <v>30.215</v>
      </c>
      <c r="I1040" s="180"/>
      <c r="J1040" s="181">
        <f>ROUND(I1040*H1040,2)</f>
        <v>0</v>
      </c>
      <c r="K1040" s="177" t="s">
        <v>212</v>
      </c>
      <c r="L1040" s="182"/>
      <c r="M1040" s="183" t="s">
        <v>19</v>
      </c>
      <c r="N1040" s="184" t="s">
        <v>46</v>
      </c>
      <c r="P1040" s="141">
        <f>O1040*H1040</f>
        <v>0</v>
      </c>
      <c r="Q1040" s="141">
        <v>0.0026</v>
      </c>
      <c r="R1040" s="141">
        <f>Q1040*H1040</f>
        <v>0.07855899999999999</v>
      </c>
      <c r="S1040" s="141">
        <v>0</v>
      </c>
      <c r="T1040" s="142">
        <f>S1040*H1040</f>
        <v>0</v>
      </c>
      <c r="AR1040" s="143" t="s">
        <v>437</v>
      </c>
      <c r="AT1040" s="143" t="s">
        <v>820</v>
      </c>
      <c r="AU1040" s="143" t="s">
        <v>84</v>
      </c>
      <c r="AY1040" s="18" t="s">
        <v>206</v>
      </c>
      <c r="BE1040" s="144">
        <f>IF(N1040="základní",J1040,0)</f>
        <v>0</v>
      </c>
      <c r="BF1040" s="144">
        <f>IF(N1040="snížená",J1040,0)</f>
        <v>0</v>
      </c>
      <c r="BG1040" s="144">
        <f>IF(N1040="zákl. přenesená",J1040,0)</f>
        <v>0</v>
      </c>
      <c r="BH1040" s="144">
        <f>IF(N1040="sníž. přenesená",J1040,0)</f>
        <v>0</v>
      </c>
      <c r="BI1040" s="144">
        <f>IF(N1040="nulová",J1040,0)</f>
        <v>0</v>
      </c>
      <c r="BJ1040" s="18" t="s">
        <v>82</v>
      </c>
      <c r="BK1040" s="144">
        <f>ROUND(I1040*H1040,2)</f>
        <v>0</v>
      </c>
      <c r="BL1040" s="18" t="s">
        <v>338</v>
      </c>
      <c r="BM1040" s="143" t="s">
        <v>1323</v>
      </c>
    </row>
    <row r="1041" spans="2:51" s="13" customFormat="1" ht="12">
      <c r="B1041" s="156"/>
      <c r="D1041" s="150" t="s">
        <v>216</v>
      </c>
      <c r="E1041" s="157" t="s">
        <v>19</v>
      </c>
      <c r="F1041" s="158" t="s">
        <v>3539</v>
      </c>
      <c r="H1041" s="159">
        <v>27.468</v>
      </c>
      <c r="I1041" s="160"/>
      <c r="L1041" s="156"/>
      <c r="M1041" s="161"/>
      <c r="T1041" s="162"/>
      <c r="AT1041" s="157" t="s">
        <v>216</v>
      </c>
      <c r="AU1041" s="157" t="s">
        <v>84</v>
      </c>
      <c r="AV1041" s="13" t="s">
        <v>84</v>
      </c>
      <c r="AW1041" s="13" t="s">
        <v>37</v>
      </c>
      <c r="AX1041" s="13" t="s">
        <v>82</v>
      </c>
      <c r="AY1041" s="157" t="s">
        <v>206</v>
      </c>
    </row>
    <row r="1042" spans="2:51" s="13" customFormat="1" ht="12">
      <c r="B1042" s="156"/>
      <c r="D1042" s="150" t="s">
        <v>216</v>
      </c>
      <c r="F1042" s="158" t="s">
        <v>3540</v>
      </c>
      <c r="H1042" s="159">
        <v>30.215</v>
      </c>
      <c r="I1042" s="160"/>
      <c r="L1042" s="156"/>
      <c r="M1042" s="161"/>
      <c r="T1042" s="162"/>
      <c r="AT1042" s="157" t="s">
        <v>216</v>
      </c>
      <c r="AU1042" s="157" t="s">
        <v>84</v>
      </c>
      <c r="AV1042" s="13" t="s">
        <v>84</v>
      </c>
      <c r="AW1042" s="13" t="s">
        <v>4</v>
      </c>
      <c r="AX1042" s="13" t="s">
        <v>82</v>
      </c>
      <c r="AY1042" s="157" t="s">
        <v>206</v>
      </c>
    </row>
    <row r="1043" spans="2:65" s="1" customFormat="1" ht="24.2" customHeight="1">
      <c r="B1043" s="33"/>
      <c r="C1043" s="132" t="s">
        <v>3541</v>
      </c>
      <c r="D1043" s="132" t="s">
        <v>208</v>
      </c>
      <c r="E1043" s="133" t="s">
        <v>3542</v>
      </c>
      <c r="F1043" s="134" t="s">
        <v>3543</v>
      </c>
      <c r="G1043" s="135" t="s">
        <v>229</v>
      </c>
      <c r="H1043" s="136">
        <v>30.58</v>
      </c>
      <c r="I1043" s="137"/>
      <c r="J1043" s="138">
        <f>ROUND(I1043*H1043,2)</f>
        <v>0</v>
      </c>
      <c r="K1043" s="134" t="s">
        <v>212</v>
      </c>
      <c r="L1043" s="33"/>
      <c r="M1043" s="139" t="s">
        <v>19</v>
      </c>
      <c r="N1043" s="140" t="s">
        <v>46</v>
      </c>
      <c r="P1043" s="141">
        <f>O1043*H1043</f>
        <v>0</v>
      </c>
      <c r="Q1043" s="141">
        <v>2.987E-05</v>
      </c>
      <c r="R1043" s="141">
        <f>Q1043*H1043</f>
        <v>0.0009134245999999999</v>
      </c>
      <c r="S1043" s="141">
        <v>0</v>
      </c>
      <c r="T1043" s="142">
        <f>S1043*H1043</f>
        <v>0</v>
      </c>
      <c r="AR1043" s="143" t="s">
        <v>338</v>
      </c>
      <c r="AT1043" s="143" t="s">
        <v>208</v>
      </c>
      <c r="AU1043" s="143" t="s">
        <v>84</v>
      </c>
      <c r="AY1043" s="18" t="s">
        <v>206</v>
      </c>
      <c r="BE1043" s="144">
        <f>IF(N1043="základní",J1043,0)</f>
        <v>0</v>
      </c>
      <c r="BF1043" s="144">
        <f>IF(N1043="snížená",J1043,0)</f>
        <v>0</v>
      </c>
      <c r="BG1043" s="144">
        <f>IF(N1043="zákl. přenesená",J1043,0)</f>
        <v>0</v>
      </c>
      <c r="BH1043" s="144">
        <f>IF(N1043="sníž. přenesená",J1043,0)</f>
        <v>0</v>
      </c>
      <c r="BI1043" s="144">
        <f>IF(N1043="nulová",J1043,0)</f>
        <v>0</v>
      </c>
      <c r="BJ1043" s="18" t="s">
        <v>82</v>
      </c>
      <c r="BK1043" s="144">
        <f>ROUND(I1043*H1043,2)</f>
        <v>0</v>
      </c>
      <c r="BL1043" s="18" t="s">
        <v>338</v>
      </c>
      <c r="BM1043" s="143" t="s">
        <v>3544</v>
      </c>
    </row>
    <row r="1044" spans="2:47" s="1" customFormat="1" ht="12">
      <c r="B1044" s="33"/>
      <c r="D1044" s="145" t="s">
        <v>214</v>
      </c>
      <c r="F1044" s="146" t="s">
        <v>3545</v>
      </c>
      <c r="I1044" s="147"/>
      <c r="L1044" s="33"/>
      <c r="M1044" s="148"/>
      <c r="T1044" s="52"/>
      <c r="AT1044" s="18" t="s">
        <v>214</v>
      </c>
      <c r="AU1044" s="18" t="s">
        <v>84</v>
      </c>
    </row>
    <row r="1045" spans="2:51" s="12" customFormat="1" ht="12">
      <c r="B1045" s="149"/>
      <c r="D1045" s="150" t="s">
        <v>216</v>
      </c>
      <c r="E1045" s="151" t="s">
        <v>19</v>
      </c>
      <c r="F1045" s="152" t="s">
        <v>719</v>
      </c>
      <c r="H1045" s="151" t="s">
        <v>19</v>
      </c>
      <c r="I1045" s="153"/>
      <c r="L1045" s="149"/>
      <c r="M1045" s="154"/>
      <c r="T1045" s="155"/>
      <c r="AT1045" s="151" t="s">
        <v>216</v>
      </c>
      <c r="AU1045" s="151" t="s">
        <v>84</v>
      </c>
      <c r="AV1045" s="12" t="s">
        <v>82</v>
      </c>
      <c r="AW1045" s="12" t="s">
        <v>37</v>
      </c>
      <c r="AX1045" s="12" t="s">
        <v>75</v>
      </c>
      <c r="AY1045" s="151" t="s">
        <v>206</v>
      </c>
    </row>
    <row r="1046" spans="2:51" s="13" customFormat="1" ht="12">
      <c r="B1046" s="156"/>
      <c r="D1046" s="150" t="s">
        <v>216</v>
      </c>
      <c r="E1046" s="157" t="s">
        <v>19</v>
      </c>
      <c r="F1046" s="158" t="s">
        <v>3546</v>
      </c>
      <c r="H1046" s="159">
        <v>8.8</v>
      </c>
      <c r="I1046" s="160"/>
      <c r="L1046" s="156"/>
      <c r="M1046" s="161"/>
      <c r="T1046" s="162"/>
      <c r="AT1046" s="157" t="s">
        <v>216</v>
      </c>
      <c r="AU1046" s="157" t="s">
        <v>84</v>
      </c>
      <c r="AV1046" s="13" t="s">
        <v>84</v>
      </c>
      <c r="AW1046" s="13" t="s">
        <v>37</v>
      </c>
      <c r="AX1046" s="13" t="s">
        <v>75</v>
      </c>
      <c r="AY1046" s="157" t="s">
        <v>206</v>
      </c>
    </row>
    <row r="1047" spans="2:51" s="13" customFormat="1" ht="12">
      <c r="B1047" s="156"/>
      <c r="D1047" s="150" t="s">
        <v>216</v>
      </c>
      <c r="E1047" s="157" t="s">
        <v>19</v>
      </c>
      <c r="F1047" s="158" t="s">
        <v>3547</v>
      </c>
      <c r="H1047" s="159">
        <v>8.62</v>
      </c>
      <c r="I1047" s="160"/>
      <c r="L1047" s="156"/>
      <c r="M1047" s="161"/>
      <c r="T1047" s="162"/>
      <c r="AT1047" s="157" t="s">
        <v>216</v>
      </c>
      <c r="AU1047" s="157" t="s">
        <v>84</v>
      </c>
      <c r="AV1047" s="13" t="s">
        <v>84</v>
      </c>
      <c r="AW1047" s="13" t="s">
        <v>37</v>
      </c>
      <c r="AX1047" s="13" t="s">
        <v>75</v>
      </c>
      <c r="AY1047" s="157" t="s">
        <v>206</v>
      </c>
    </row>
    <row r="1048" spans="2:51" s="13" customFormat="1" ht="12">
      <c r="B1048" s="156"/>
      <c r="D1048" s="150" t="s">
        <v>216</v>
      </c>
      <c r="E1048" s="157" t="s">
        <v>19</v>
      </c>
      <c r="F1048" s="158" t="s">
        <v>3548</v>
      </c>
      <c r="H1048" s="159">
        <v>8.36</v>
      </c>
      <c r="I1048" s="160"/>
      <c r="L1048" s="156"/>
      <c r="M1048" s="161"/>
      <c r="T1048" s="162"/>
      <c r="AT1048" s="157" t="s">
        <v>216</v>
      </c>
      <c r="AU1048" s="157" t="s">
        <v>84</v>
      </c>
      <c r="AV1048" s="13" t="s">
        <v>84</v>
      </c>
      <c r="AW1048" s="13" t="s">
        <v>37</v>
      </c>
      <c r="AX1048" s="13" t="s">
        <v>75</v>
      </c>
      <c r="AY1048" s="157" t="s">
        <v>206</v>
      </c>
    </row>
    <row r="1049" spans="2:51" s="13" customFormat="1" ht="12">
      <c r="B1049" s="156"/>
      <c r="D1049" s="150" t="s">
        <v>216</v>
      </c>
      <c r="E1049" s="157" t="s">
        <v>19</v>
      </c>
      <c r="F1049" s="158" t="s">
        <v>3549</v>
      </c>
      <c r="H1049" s="159">
        <v>4.8</v>
      </c>
      <c r="I1049" s="160"/>
      <c r="L1049" s="156"/>
      <c r="M1049" s="161"/>
      <c r="T1049" s="162"/>
      <c r="AT1049" s="157" t="s">
        <v>216</v>
      </c>
      <c r="AU1049" s="157" t="s">
        <v>84</v>
      </c>
      <c r="AV1049" s="13" t="s">
        <v>84</v>
      </c>
      <c r="AW1049" s="13" t="s">
        <v>37</v>
      </c>
      <c r="AX1049" s="13" t="s">
        <v>75</v>
      </c>
      <c r="AY1049" s="157" t="s">
        <v>206</v>
      </c>
    </row>
    <row r="1050" spans="2:51" s="14" customFormat="1" ht="12">
      <c r="B1050" s="163"/>
      <c r="D1050" s="150" t="s">
        <v>216</v>
      </c>
      <c r="E1050" s="164" t="s">
        <v>656</v>
      </c>
      <c r="F1050" s="165" t="s">
        <v>224</v>
      </c>
      <c r="H1050" s="166">
        <v>30.58</v>
      </c>
      <c r="I1050" s="167"/>
      <c r="L1050" s="163"/>
      <c r="M1050" s="168"/>
      <c r="T1050" s="169"/>
      <c r="AT1050" s="164" t="s">
        <v>216</v>
      </c>
      <c r="AU1050" s="164" t="s">
        <v>84</v>
      </c>
      <c r="AV1050" s="14" t="s">
        <v>153</v>
      </c>
      <c r="AW1050" s="14" t="s">
        <v>37</v>
      </c>
      <c r="AX1050" s="14" t="s">
        <v>82</v>
      </c>
      <c r="AY1050" s="164" t="s">
        <v>206</v>
      </c>
    </row>
    <row r="1051" spans="2:65" s="1" customFormat="1" ht="44.25" customHeight="1">
      <c r="B1051" s="33"/>
      <c r="C1051" s="132" t="s">
        <v>3550</v>
      </c>
      <c r="D1051" s="132" t="s">
        <v>208</v>
      </c>
      <c r="E1051" s="133" t="s">
        <v>1337</v>
      </c>
      <c r="F1051" s="134" t="s">
        <v>1338</v>
      </c>
      <c r="G1051" s="135" t="s">
        <v>211</v>
      </c>
      <c r="H1051" s="136">
        <v>0.277</v>
      </c>
      <c r="I1051" s="137"/>
      <c r="J1051" s="138">
        <f>ROUND(I1051*H1051,2)</f>
        <v>0</v>
      </c>
      <c r="K1051" s="134" t="s">
        <v>212</v>
      </c>
      <c r="L1051" s="33"/>
      <c r="M1051" s="139" t="s">
        <v>19</v>
      </c>
      <c r="N1051" s="140" t="s">
        <v>46</v>
      </c>
      <c r="P1051" s="141">
        <f>O1051*H1051</f>
        <v>0</v>
      </c>
      <c r="Q1051" s="141">
        <v>0</v>
      </c>
      <c r="R1051" s="141">
        <f>Q1051*H1051</f>
        <v>0</v>
      </c>
      <c r="S1051" s="141">
        <v>0</v>
      </c>
      <c r="T1051" s="142">
        <f>S1051*H1051</f>
        <v>0</v>
      </c>
      <c r="AR1051" s="143" t="s">
        <v>338</v>
      </c>
      <c r="AT1051" s="143" t="s">
        <v>208</v>
      </c>
      <c r="AU1051" s="143" t="s">
        <v>84</v>
      </c>
      <c r="AY1051" s="18" t="s">
        <v>206</v>
      </c>
      <c r="BE1051" s="144">
        <f>IF(N1051="základní",J1051,0)</f>
        <v>0</v>
      </c>
      <c r="BF1051" s="144">
        <f>IF(N1051="snížená",J1051,0)</f>
        <v>0</v>
      </c>
      <c r="BG1051" s="144">
        <f>IF(N1051="zákl. přenesená",J1051,0)</f>
        <v>0</v>
      </c>
      <c r="BH1051" s="144">
        <f>IF(N1051="sníž. přenesená",J1051,0)</f>
        <v>0</v>
      </c>
      <c r="BI1051" s="144">
        <f>IF(N1051="nulová",J1051,0)</f>
        <v>0</v>
      </c>
      <c r="BJ1051" s="18" t="s">
        <v>82</v>
      </c>
      <c r="BK1051" s="144">
        <f>ROUND(I1051*H1051,2)</f>
        <v>0</v>
      </c>
      <c r="BL1051" s="18" t="s">
        <v>338</v>
      </c>
      <c r="BM1051" s="143" t="s">
        <v>1339</v>
      </c>
    </row>
    <row r="1052" spans="2:47" s="1" customFormat="1" ht="12">
      <c r="B1052" s="33"/>
      <c r="D1052" s="145" t="s">
        <v>214</v>
      </c>
      <c r="F1052" s="146" t="s">
        <v>1340</v>
      </c>
      <c r="I1052" s="147"/>
      <c r="L1052" s="33"/>
      <c r="M1052" s="148"/>
      <c r="T1052" s="52"/>
      <c r="AT1052" s="18" t="s">
        <v>214</v>
      </c>
      <c r="AU1052" s="18" t="s">
        <v>84</v>
      </c>
    </row>
    <row r="1053" spans="2:63" s="11" customFormat="1" ht="22.9" customHeight="1">
      <c r="B1053" s="120"/>
      <c r="D1053" s="121" t="s">
        <v>74</v>
      </c>
      <c r="E1053" s="130" t="s">
        <v>607</v>
      </c>
      <c r="F1053" s="130" t="s">
        <v>608</v>
      </c>
      <c r="I1053" s="123"/>
      <c r="J1053" s="131">
        <f>BK1053</f>
        <v>0</v>
      </c>
      <c r="L1053" s="120"/>
      <c r="M1053" s="125"/>
      <c r="P1053" s="126">
        <f>SUM(P1054:P1181)</f>
        <v>0</v>
      </c>
      <c r="R1053" s="126">
        <f>SUM(R1054:R1181)</f>
        <v>9.569751659128004</v>
      </c>
      <c r="T1053" s="127">
        <f>SUM(T1054:T1181)</f>
        <v>0</v>
      </c>
      <c r="AR1053" s="121" t="s">
        <v>84</v>
      </c>
      <c r="AT1053" s="128" t="s">
        <v>74</v>
      </c>
      <c r="AU1053" s="128" t="s">
        <v>82</v>
      </c>
      <c r="AY1053" s="121" t="s">
        <v>206</v>
      </c>
      <c r="BK1053" s="129">
        <f>SUM(BK1054:BK1181)</f>
        <v>0</v>
      </c>
    </row>
    <row r="1054" spans="2:65" s="1" customFormat="1" ht="37.9" customHeight="1">
      <c r="B1054" s="33"/>
      <c r="C1054" s="132" t="s">
        <v>3551</v>
      </c>
      <c r="D1054" s="132" t="s">
        <v>208</v>
      </c>
      <c r="E1054" s="133" t="s">
        <v>1342</v>
      </c>
      <c r="F1054" s="134" t="s">
        <v>1343</v>
      </c>
      <c r="G1054" s="135" t="s">
        <v>229</v>
      </c>
      <c r="H1054" s="136">
        <v>122.54</v>
      </c>
      <c r="I1054" s="137"/>
      <c r="J1054" s="138">
        <f>ROUND(I1054*H1054,2)</f>
        <v>0</v>
      </c>
      <c r="K1054" s="134" t="s">
        <v>19</v>
      </c>
      <c r="L1054" s="33"/>
      <c r="M1054" s="139" t="s">
        <v>19</v>
      </c>
      <c r="N1054" s="140" t="s">
        <v>46</v>
      </c>
      <c r="P1054" s="141">
        <f>O1054*H1054</f>
        <v>0</v>
      </c>
      <c r="Q1054" s="141">
        <v>0.00031</v>
      </c>
      <c r="R1054" s="141">
        <f>Q1054*H1054</f>
        <v>0.037987400000000004</v>
      </c>
      <c r="S1054" s="141">
        <v>0</v>
      </c>
      <c r="T1054" s="142">
        <f>S1054*H1054</f>
        <v>0</v>
      </c>
      <c r="AR1054" s="143" t="s">
        <v>338</v>
      </c>
      <c r="AT1054" s="143" t="s">
        <v>208</v>
      </c>
      <c r="AU1054" s="143" t="s">
        <v>84</v>
      </c>
      <c r="AY1054" s="18" t="s">
        <v>206</v>
      </c>
      <c r="BE1054" s="144">
        <f>IF(N1054="základní",J1054,0)</f>
        <v>0</v>
      </c>
      <c r="BF1054" s="144">
        <f>IF(N1054="snížená",J1054,0)</f>
        <v>0</v>
      </c>
      <c r="BG1054" s="144">
        <f>IF(N1054="zákl. přenesená",J1054,0)</f>
        <v>0</v>
      </c>
      <c r="BH1054" s="144">
        <f>IF(N1054="sníž. přenesená",J1054,0)</f>
        <v>0</v>
      </c>
      <c r="BI1054" s="144">
        <f>IF(N1054="nulová",J1054,0)</f>
        <v>0</v>
      </c>
      <c r="BJ1054" s="18" t="s">
        <v>82</v>
      </c>
      <c r="BK1054" s="144">
        <f>ROUND(I1054*H1054,2)</f>
        <v>0</v>
      </c>
      <c r="BL1054" s="18" t="s">
        <v>338</v>
      </c>
      <c r="BM1054" s="143" t="s">
        <v>1344</v>
      </c>
    </row>
    <row r="1055" spans="2:51" s="13" customFormat="1" ht="12">
      <c r="B1055" s="156"/>
      <c r="D1055" s="150" t="s">
        <v>216</v>
      </c>
      <c r="E1055" s="157" t="s">
        <v>19</v>
      </c>
      <c r="F1055" s="158" t="s">
        <v>3552</v>
      </c>
      <c r="H1055" s="159">
        <v>5.04</v>
      </c>
      <c r="I1055" s="160"/>
      <c r="L1055" s="156"/>
      <c r="M1055" s="161"/>
      <c r="T1055" s="162"/>
      <c r="AT1055" s="157" t="s">
        <v>216</v>
      </c>
      <c r="AU1055" s="157" t="s">
        <v>84</v>
      </c>
      <c r="AV1055" s="13" t="s">
        <v>84</v>
      </c>
      <c r="AW1055" s="13" t="s">
        <v>37</v>
      </c>
      <c r="AX1055" s="13" t="s">
        <v>75</v>
      </c>
      <c r="AY1055" s="157" t="s">
        <v>206</v>
      </c>
    </row>
    <row r="1056" spans="2:51" s="13" customFormat="1" ht="12">
      <c r="B1056" s="156"/>
      <c r="D1056" s="150" t="s">
        <v>216</v>
      </c>
      <c r="E1056" s="157" t="s">
        <v>19</v>
      </c>
      <c r="F1056" s="158" t="s">
        <v>3553</v>
      </c>
      <c r="H1056" s="159">
        <v>5</v>
      </c>
      <c r="I1056" s="160"/>
      <c r="L1056" s="156"/>
      <c r="M1056" s="161"/>
      <c r="T1056" s="162"/>
      <c r="AT1056" s="157" t="s">
        <v>216</v>
      </c>
      <c r="AU1056" s="157" t="s">
        <v>84</v>
      </c>
      <c r="AV1056" s="13" t="s">
        <v>84</v>
      </c>
      <c r="AW1056" s="13" t="s">
        <v>37</v>
      </c>
      <c r="AX1056" s="13" t="s">
        <v>75</v>
      </c>
      <c r="AY1056" s="157" t="s">
        <v>206</v>
      </c>
    </row>
    <row r="1057" spans="2:51" s="13" customFormat="1" ht="12">
      <c r="B1057" s="156"/>
      <c r="D1057" s="150" t="s">
        <v>216</v>
      </c>
      <c r="E1057" s="157" t="s">
        <v>19</v>
      </c>
      <c r="F1057" s="158" t="s">
        <v>3554</v>
      </c>
      <c r="H1057" s="159">
        <v>2.4</v>
      </c>
      <c r="I1057" s="160"/>
      <c r="L1057" s="156"/>
      <c r="M1057" s="161"/>
      <c r="T1057" s="162"/>
      <c r="AT1057" s="157" t="s">
        <v>216</v>
      </c>
      <c r="AU1057" s="157" t="s">
        <v>84</v>
      </c>
      <c r="AV1057" s="13" t="s">
        <v>84</v>
      </c>
      <c r="AW1057" s="13" t="s">
        <v>37</v>
      </c>
      <c r="AX1057" s="13" t="s">
        <v>75</v>
      </c>
      <c r="AY1057" s="157" t="s">
        <v>206</v>
      </c>
    </row>
    <row r="1058" spans="2:51" s="13" customFormat="1" ht="12">
      <c r="B1058" s="156"/>
      <c r="D1058" s="150" t="s">
        <v>216</v>
      </c>
      <c r="E1058" s="157" t="s">
        <v>19</v>
      </c>
      <c r="F1058" s="158" t="s">
        <v>3555</v>
      </c>
      <c r="H1058" s="159">
        <v>2.4</v>
      </c>
      <c r="I1058" s="160"/>
      <c r="L1058" s="156"/>
      <c r="M1058" s="161"/>
      <c r="T1058" s="162"/>
      <c r="AT1058" s="157" t="s">
        <v>216</v>
      </c>
      <c r="AU1058" s="157" t="s">
        <v>84</v>
      </c>
      <c r="AV1058" s="13" t="s">
        <v>84</v>
      </c>
      <c r="AW1058" s="13" t="s">
        <v>37</v>
      </c>
      <c r="AX1058" s="13" t="s">
        <v>75</v>
      </c>
      <c r="AY1058" s="157" t="s">
        <v>206</v>
      </c>
    </row>
    <row r="1059" spans="2:51" s="13" customFormat="1" ht="12">
      <c r="B1059" s="156"/>
      <c r="D1059" s="150" t="s">
        <v>216</v>
      </c>
      <c r="E1059" s="157" t="s">
        <v>19</v>
      </c>
      <c r="F1059" s="158" t="s">
        <v>3556</v>
      </c>
      <c r="H1059" s="159">
        <v>2.4</v>
      </c>
      <c r="I1059" s="160"/>
      <c r="L1059" s="156"/>
      <c r="M1059" s="161"/>
      <c r="T1059" s="162"/>
      <c r="AT1059" s="157" t="s">
        <v>216</v>
      </c>
      <c r="AU1059" s="157" t="s">
        <v>84</v>
      </c>
      <c r="AV1059" s="13" t="s">
        <v>84</v>
      </c>
      <c r="AW1059" s="13" t="s">
        <v>37</v>
      </c>
      <c r="AX1059" s="13" t="s">
        <v>75</v>
      </c>
      <c r="AY1059" s="157" t="s">
        <v>206</v>
      </c>
    </row>
    <row r="1060" spans="2:51" s="13" customFormat="1" ht="12">
      <c r="B1060" s="156"/>
      <c r="D1060" s="150" t="s">
        <v>216</v>
      </c>
      <c r="E1060" s="157" t="s">
        <v>19</v>
      </c>
      <c r="F1060" s="158" t="s">
        <v>3557</v>
      </c>
      <c r="H1060" s="159">
        <v>56.16</v>
      </c>
      <c r="I1060" s="160"/>
      <c r="L1060" s="156"/>
      <c r="M1060" s="161"/>
      <c r="T1060" s="162"/>
      <c r="AT1060" s="157" t="s">
        <v>216</v>
      </c>
      <c r="AU1060" s="157" t="s">
        <v>84</v>
      </c>
      <c r="AV1060" s="13" t="s">
        <v>84</v>
      </c>
      <c r="AW1060" s="13" t="s">
        <v>37</v>
      </c>
      <c r="AX1060" s="13" t="s">
        <v>75</v>
      </c>
      <c r="AY1060" s="157" t="s">
        <v>206</v>
      </c>
    </row>
    <row r="1061" spans="2:51" s="13" customFormat="1" ht="12">
      <c r="B1061" s="156"/>
      <c r="D1061" s="150" t="s">
        <v>216</v>
      </c>
      <c r="E1061" s="157" t="s">
        <v>19</v>
      </c>
      <c r="F1061" s="158" t="s">
        <v>3558</v>
      </c>
      <c r="H1061" s="159">
        <v>21.06</v>
      </c>
      <c r="I1061" s="160"/>
      <c r="L1061" s="156"/>
      <c r="M1061" s="161"/>
      <c r="T1061" s="162"/>
      <c r="AT1061" s="157" t="s">
        <v>216</v>
      </c>
      <c r="AU1061" s="157" t="s">
        <v>84</v>
      </c>
      <c r="AV1061" s="13" t="s">
        <v>84</v>
      </c>
      <c r="AW1061" s="13" t="s">
        <v>37</v>
      </c>
      <c r="AX1061" s="13" t="s">
        <v>75</v>
      </c>
      <c r="AY1061" s="157" t="s">
        <v>206</v>
      </c>
    </row>
    <row r="1062" spans="2:51" s="13" customFormat="1" ht="12">
      <c r="B1062" s="156"/>
      <c r="D1062" s="150" t="s">
        <v>216</v>
      </c>
      <c r="E1062" s="157" t="s">
        <v>19</v>
      </c>
      <c r="F1062" s="158" t="s">
        <v>3559</v>
      </c>
      <c r="H1062" s="159">
        <v>28.08</v>
      </c>
      <c r="I1062" s="160"/>
      <c r="L1062" s="156"/>
      <c r="M1062" s="161"/>
      <c r="T1062" s="162"/>
      <c r="AT1062" s="157" t="s">
        <v>216</v>
      </c>
      <c r="AU1062" s="157" t="s">
        <v>84</v>
      </c>
      <c r="AV1062" s="13" t="s">
        <v>84</v>
      </c>
      <c r="AW1062" s="13" t="s">
        <v>37</v>
      </c>
      <c r="AX1062" s="13" t="s">
        <v>75</v>
      </c>
      <c r="AY1062" s="157" t="s">
        <v>206</v>
      </c>
    </row>
    <row r="1063" spans="2:51" s="14" customFormat="1" ht="12">
      <c r="B1063" s="163"/>
      <c r="D1063" s="150" t="s">
        <v>216</v>
      </c>
      <c r="E1063" s="164" t="s">
        <v>19</v>
      </c>
      <c r="F1063" s="165" t="s">
        <v>224</v>
      </c>
      <c r="H1063" s="166">
        <v>122.54</v>
      </c>
      <c r="I1063" s="167"/>
      <c r="L1063" s="163"/>
      <c r="M1063" s="168"/>
      <c r="T1063" s="169"/>
      <c r="AT1063" s="164" t="s">
        <v>216</v>
      </c>
      <c r="AU1063" s="164" t="s">
        <v>84</v>
      </c>
      <c r="AV1063" s="14" t="s">
        <v>153</v>
      </c>
      <c r="AW1063" s="14" t="s">
        <v>37</v>
      </c>
      <c r="AX1063" s="14" t="s">
        <v>82</v>
      </c>
      <c r="AY1063" s="164" t="s">
        <v>206</v>
      </c>
    </row>
    <row r="1064" spans="2:65" s="1" customFormat="1" ht="16.5" customHeight="1">
      <c r="B1064" s="33"/>
      <c r="C1064" s="132" t="s">
        <v>3560</v>
      </c>
      <c r="D1064" s="132" t="s">
        <v>208</v>
      </c>
      <c r="E1064" s="133" t="s">
        <v>3561</v>
      </c>
      <c r="F1064" s="134" t="s">
        <v>3562</v>
      </c>
      <c r="G1064" s="135" t="s">
        <v>238</v>
      </c>
      <c r="H1064" s="136">
        <v>35.875</v>
      </c>
      <c r="I1064" s="137"/>
      <c r="J1064" s="138">
        <f>ROUND(I1064*H1064,2)</f>
        <v>0</v>
      </c>
      <c r="K1064" s="134" t="s">
        <v>212</v>
      </c>
      <c r="L1064" s="33"/>
      <c r="M1064" s="139" t="s">
        <v>19</v>
      </c>
      <c r="N1064" s="140" t="s">
        <v>46</v>
      </c>
      <c r="P1064" s="141">
        <f>O1064*H1064</f>
        <v>0</v>
      </c>
      <c r="Q1064" s="141">
        <v>5E-05</v>
      </c>
      <c r="R1064" s="141">
        <f>Q1064*H1064</f>
        <v>0.00179375</v>
      </c>
      <c r="S1064" s="141">
        <v>0</v>
      </c>
      <c r="T1064" s="142">
        <f>S1064*H1064</f>
        <v>0</v>
      </c>
      <c r="AR1064" s="143" t="s">
        <v>338</v>
      </c>
      <c r="AT1064" s="143" t="s">
        <v>208</v>
      </c>
      <c r="AU1064" s="143" t="s">
        <v>84</v>
      </c>
      <c r="AY1064" s="18" t="s">
        <v>206</v>
      </c>
      <c r="BE1064" s="144">
        <f>IF(N1064="základní",J1064,0)</f>
        <v>0</v>
      </c>
      <c r="BF1064" s="144">
        <f>IF(N1064="snížená",J1064,0)</f>
        <v>0</v>
      </c>
      <c r="BG1064" s="144">
        <f>IF(N1064="zákl. přenesená",J1064,0)</f>
        <v>0</v>
      </c>
      <c r="BH1064" s="144">
        <f>IF(N1064="sníž. přenesená",J1064,0)</f>
        <v>0</v>
      </c>
      <c r="BI1064" s="144">
        <f>IF(N1064="nulová",J1064,0)</f>
        <v>0</v>
      </c>
      <c r="BJ1064" s="18" t="s">
        <v>82</v>
      </c>
      <c r="BK1064" s="144">
        <f>ROUND(I1064*H1064,2)</f>
        <v>0</v>
      </c>
      <c r="BL1064" s="18" t="s">
        <v>338</v>
      </c>
      <c r="BM1064" s="143" t="s">
        <v>3563</v>
      </c>
    </row>
    <row r="1065" spans="2:47" s="1" customFormat="1" ht="12">
      <c r="B1065" s="33"/>
      <c r="D1065" s="145" t="s">
        <v>214</v>
      </c>
      <c r="F1065" s="146" t="s">
        <v>3564</v>
      </c>
      <c r="I1065" s="147"/>
      <c r="L1065" s="33"/>
      <c r="M1065" s="148"/>
      <c r="T1065" s="52"/>
      <c r="AT1065" s="18" t="s">
        <v>214</v>
      </c>
      <c r="AU1065" s="18" t="s">
        <v>84</v>
      </c>
    </row>
    <row r="1066" spans="2:51" s="13" customFormat="1" ht="12">
      <c r="B1066" s="156"/>
      <c r="D1066" s="150" t="s">
        <v>216</v>
      </c>
      <c r="E1066" s="157" t="s">
        <v>19</v>
      </c>
      <c r="F1066" s="158" t="s">
        <v>3565</v>
      </c>
      <c r="H1066" s="159">
        <v>32.48</v>
      </c>
      <c r="I1066" s="160"/>
      <c r="L1066" s="156"/>
      <c r="M1066" s="161"/>
      <c r="T1066" s="162"/>
      <c r="AT1066" s="157" t="s">
        <v>216</v>
      </c>
      <c r="AU1066" s="157" t="s">
        <v>84</v>
      </c>
      <c r="AV1066" s="13" t="s">
        <v>84</v>
      </c>
      <c r="AW1066" s="13" t="s">
        <v>37</v>
      </c>
      <c r="AX1066" s="13" t="s">
        <v>75</v>
      </c>
      <c r="AY1066" s="157" t="s">
        <v>206</v>
      </c>
    </row>
    <row r="1067" spans="2:51" s="13" customFormat="1" ht="12">
      <c r="B1067" s="156"/>
      <c r="D1067" s="150" t="s">
        <v>216</v>
      </c>
      <c r="E1067" s="157" t="s">
        <v>19</v>
      </c>
      <c r="F1067" s="158" t="s">
        <v>3566</v>
      </c>
      <c r="H1067" s="159">
        <v>3.395</v>
      </c>
      <c r="I1067" s="160"/>
      <c r="L1067" s="156"/>
      <c r="M1067" s="161"/>
      <c r="T1067" s="162"/>
      <c r="AT1067" s="157" t="s">
        <v>216</v>
      </c>
      <c r="AU1067" s="157" t="s">
        <v>84</v>
      </c>
      <c r="AV1067" s="13" t="s">
        <v>84</v>
      </c>
      <c r="AW1067" s="13" t="s">
        <v>37</v>
      </c>
      <c r="AX1067" s="13" t="s">
        <v>75</v>
      </c>
      <c r="AY1067" s="157" t="s">
        <v>206</v>
      </c>
    </row>
    <row r="1068" spans="2:51" s="14" customFormat="1" ht="12">
      <c r="B1068" s="163"/>
      <c r="D1068" s="150" t="s">
        <v>216</v>
      </c>
      <c r="E1068" s="164" t="s">
        <v>19</v>
      </c>
      <c r="F1068" s="165" t="s">
        <v>224</v>
      </c>
      <c r="H1068" s="166">
        <v>35.875</v>
      </c>
      <c r="I1068" s="167"/>
      <c r="L1068" s="163"/>
      <c r="M1068" s="168"/>
      <c r="T1068" s="169"/>
      <c r="AT1068" s="164" t="s">
        <v>216</v>
      </c>
      <c r="AU1068" s="164" t="s">
        <v>84</v>
      </c>
      <c r="AV1068" s="14" t="s">
        <v>153</v>
      </c>
      <c r="AW1068" s="14" t="s">
        <v>37</v>
      </c>
      <c r="AX1068" s="14" t="s">
        <v>82</v>
      </c>
      <c r="AY1068" s="164" t="s">
        <v>206</v>
      </c>
    </row>
    <row r="1069" spans="2:65" s="1" customFormat="1" ht="24.2" customHeight="1">
      <c r="B1069" s="33"/>
      <c r="C1069" s="132" t="s">
        <v>3567</v>
      </c>
      <c r="D1069" s="132" t="s">
        <v>208</v>
      </c>
      <c r="E1069" s="133" t="s">
        <v>1351</v>
      </c>
      <c r="F1069" s="134" t="s">
        <v>1352</v>
      </c>
      <c r="G1069" s="135" t="s">
        <v>238</v>
      </c>
      <c r="H1069" s="136">
        <v>266.081</v>
      </c>
      <c r="I1069" s="137"/>
      <c r="J1069" s="138">
        <f>ROUND(I1069*H1069,2)</f>
        <v>0</v>
      </c>
      <c r="K1069" s="134" t="s">
        <v>212</v>
      </c>
      <c r="L1069" s="33"/>
      <c r="M1069" s="139" t="s">
        <v>19</v>
      </c>
      <c r="N1069" s="140" t="s">
        <v>46</v>
      </c>
      <c r="P1069" s="141">
        <f>O1069*H1069</f>
        <v>0</v>
      </c>
      <c r="Q1069" s="141">
        <v>0</v>
      </c>
      <c r="R1069" s="141">
        <f>Q1069*H1069</f>
        <v>0</v>
      </c>
      <c r="S1069" s="141">
        <v>0</v>
      </c>
      <c r="T1069" s="142">
        <f>S1069*H1069</f>
        <v>0</v>
      </c>
      <c r="AR1069" s="143" t="s">
        <v>338</v>
      </c>
      <c r="AT1069" s="143" t="s">
        <v>208</v>
      </c>
      <c r="AU1069" s="143" t="s">
        <v>84</v>
      </c>
      <c r="AY1069" s="18" t="s">
        <v>206</v>
      </c>
      <c r="BE1069" s="144">
        <f>IF(N1069="základní",J1069,0)</f>
        <v>0</v>
      </c>
      <c r="BF1069" s="144">
        <f>IF(N1069="snížená",J1069,0)</f>
        <v>0</v>
      </c>
      <c r="BG1069" s="144">
        <f>IF(N1069="zákl. přenesená",J1069,0)</f>
        <v>0</v>
      </c>
      <c r="BH1069" s="144">
        <f>IF(N1069="sníž. přenesená",J1069,0)</f>
        <v>0</v>
      </c>
      <c r="BI1069" s="144">
        <f>IF(N1069="nulová",J1069,0)</f>
        <v>0</v>
      </c>
      <c r="BJ1069" s="18" t="s">
        <v>82</v>
      </c>
      <c r="BK1069" s="144">
        <f>ROUND(I1069*H1069,2)</f>
        <v>0</v>
      </c>
      <c r="BL1069" s="18" t="s">
        <v>338</v>
      </c>
      <c r="BM1069" s="143" t="s">
        <v>1353</v>
      </c>
    </row>
    <row r="1070" spans="2:47" s="1" customFormat="1" ht="12">
      <c r="B1070" s="33"/>
      <c r="D1070" s="145" t="s">
        <v>214</v>
      </c>
      <c r="F1070" s="146" t="s">
        <v>1354</v>
      </c>
      <c r="I1070" s="147"/>
      <c r="L1070" s="33"/>
      <c r="M1070" s="148"/>
      <c r="T1070" s="52"/>
      <c r="AT1070" s="18" t="s">
        <v>214</v>
      </c>
      <c r="AU1070" s="18" t="s">
        <v>84</v>
      </c>
    </row>
    <row r="1071" spans="2:51" s="13" customFormat="1" ht="12">
      <c r="B1071" s="156"/>
      <c r="D1071" s="150" t="s">
        <v>216</v>
      </c>
      <c r="E1071" s="157" t="s">
        <v>19</v>
      </c>
      <c r="F1071" s="158" t="s">
        <v>3568</v>
      </c>
      <c r="H1071" s="159">
        <v>266.081</v>
      </c>
      <c r="I1071" s="160"/>
      <c r="L1071" s="156"/>
      <c r="M1071" s="161"/>
      <c r="T1071" s="162"/>
      <c r="AT1071" s="157" t="s">
        <v>216</v>
      </c>
      <c r="AU1071" s="157" t="s">
        <v>84</v>
      </c>
      <c r="AV1071" s="13" t="s">
        <v>84</v>
      </c>
      <c r="AW1071" s="13" t="s">
        <v>37</v>
      </c>
      <c r="AX1071" s="13" t="s">
        <v>82</v>
      </c>
      <c r="AY1071" s="157" t="s">
        <v>206</v>
      </c>
    </row>
    <row r="1072" spans="2:65" s="1" customFormat="1" ht="24.2" customHeight="1">
      <c r="B1072" s="33"/>
      <c r="C1072" s="132" t="s">
        <v>3569</v>
      </c>
      <c r="D1072" s="132" t="s">
        <v>208</v>
      </c>
      <c r="E1072" s="133" t="s">
        <v>1357</v>
      </c>
      <c r="F1072" s="134" t="s">
        <v>1358</v>
      </c>
      <c r="G1072" s="135" t="s">
        <v>238</v>
      </c>
      <c r="H1072" s="136">
        <v>219.13</v>
      </c>
      <c r="I1072" s="137"/>
      <c r="J1072" s="138">
        <f>ROUND(I1072*H1072,2)</f>
        <v>0</v>
      </c>
      <c r="K1072" s="134" t="s">
        <v>212</v>
      </c>
      <c r="L1072" s="33"/>
      <c r="M1072" s="139" t="s">
        <v>19</v>
      </c>
      <c r="N1072" s="140" t="s">
        <v>46</v>
      </c>
      <c r="P1072" s="141">
        <f>O1072*H1072</f>
        <v>0</v>
      </c>
      <c r="Q1072" s="141">
        <v>0.0015</v>
      </c>
      <c r="R1072" s="141">
        <f>Q1072*H1072</f>
        <v>0.328695</v>
      </c>
      <c r="S1072" s="141">
        <v>0</v>
      </c>
      <c r="T1072" s="142">
        <f>S1072*H1072</f>
        <v>0</v>
      </c>
      <c r="AR1072" s="143" t="s">
        <v>338</v>
      </c>
      <c r="AT1072" s="143" t="s">
        <v>208</v>
      </c>
      <c r="AU1072" s="143" t="s">
        <v>84</v>
      </c>
      <c r="AY1072" s="18" t="s">
        <v>206</v>
      </c>
      <c r="BE1072" s="144">
        <f>IF(N1072="základní",J1072,0)</f>
        <v>0</v>
      </c>
      <c r="BF1072" s="144">
        <f>IF(N1072="snížená",J1072,0)</f>
        <v>0</v>
      </c>
      <c r="BG1072" s="144">
        <f>IF(N1072="zákl. přenesená",J1072,0)</f>
        <v>0</v>
      </c>
      <c r="BH1072" s="144">
        <f>IF(N1072="sníž. přenesená",J1072,0)</f>
        <v>0</v>
      </c>
      <c r="BI1072" s="144">
        <f>IF(N1072="nulová",J1072,0)</f>
        <v>0</v>
      </c>
      <c r="BJ1072" s="18" t="s">
        <v>82</v>
      </c>
      <c r="BK1072" s="144">
        <f>ROUND(I1072*H1072,2)</f>
        <v>0</v>
      </c>
      <c r="BL1072" s="18" t="s">
        <v>338</v>
      </c>
      <c r="BM1072" s="143" t="s">
        <v>1359</v>
      </c>
    </row>
    <row r="1073" spans="2:47" s="1" customFormat="1" ht="12">
      <c r="B1073" s="33"/>
      <c r="D1073" s="145" t="s">
        <v>214</v>
      </c>
      <c r="F1073" s="146" t="s">
        <v>1360</v>
      </c>
      <c r="I1073" s="147"/>
      <c r="L1073" s="33"/>
      <c r="M1073" s="148"/>
      <c r="T1073" s="52"/>
      <c r="AT1073" s="18" t="s">
        <v>214</v>
      </c>
      <c r="AU1073" s="18" t="s">
        <v>84</v>
      </c>
    </row>
    <row r="1074" spans="2:51" s="13" customFormat="1" ht="12">
      <c r="B1074" s="156"/>
      <c r="D1074" s="150" t="s">
        <v>216</v>
      </c>
      <c r="E1074" s="157" t="s">
        <v>19</v>
      </c>
      <c r="F1074" s="158" t="s">
        <v>3570</v>
      </c>
      <c r="H1074" s="159">
        <v>16.6</v>
      </c>
      <c r="I1074" s="160"/>
      <c r="L1074" s="156"/>
      <c r="M1074" s="161"/>
      <c r="T1074" s="162"/>
      <c r="AT1074" s="157" t="s">
        <v>216</v>
      </c>
      <c r="AU1074" s="157" t="s">
        <v>84</v>
      </c>
      <c r="AV1074" s="13" t="s">
        <v>84</v>
      </c>
      <c r="AW1074" s="13" t="s">
        <v>37</v>
      </c>
      <c r="AX1074" s="13" t="s">
        <v>75</v>
      </c>
      <c r="AY1074" s="157" t="s">
        <v>206</v>
      </c>
    </row>
    <row r="1075" spans="2:51" s="13" customFormat="1" ht="12">
      <c r="B1075" s="156"/>
      <c r="D1075" s="150" t="s">
        <v>216</v>
      </c>
      <c r="E1075" s="157" t="s">
        <v>19</v>
      </c>
      <c r="F1075" s="158" t="s">
        <v>3571</v>
      </c>
      <c r="H1075" s="159">
        <v>8.48</v>
      </c>
      <c r="I1075" s="160"/>
      <c r="L1075" s="156"/>
      <c r="M1075" s="161"/>
      <c r="T1075" s="162"/>
      <c r="AT1075" s="157" t="s">
        <v>216</v>
      </c>
      <c r="AU1075" s="157" t="s">
        <v>84</v>
      </c>
      <c r="AV1075" s="13" t="s">
        <v>84</v>
      </c>
      <c r="AW1075" s="13" t="s">
        <v>37</v>
      </c>
      <c r="AX1075" s="13" t="s">
        <v>75</v>
      </c>
      <c r="AY1075" s="157" t="s">
        <v>206</v>
      </c>
    </row>
    <row r="1076" spans="2:51" s="13" customFormat="1" ht="12">
      <c r="B1076" s="156"/>
      <c r="D1076" s="150" t="s">
        <v>216</v>
      </c>
      <c r="E1076" s="157" t="s">
        <v>19</v>
      </c>
      <c r="F1076" s="158" t="s">
        <v>3572</v>
      </c>
      <c r="H1076" s="159">
        <v>9.84</v>
      </c>
      <c r="I1076" s="160"/>
      <c r="L1076" s="156"/>
      <c r="M1076" s="161"/>
      <c r="T1076" s="162"/>
      <c r="AT1076" s="157" t="s">
        <v>216</v>
      </c>
      <c r="AU1076" s="157" t="s">
        <v>84</v>
      </c>
      <c r="AV1076" s="13" t="s">
        <v>84</v>
      </c>
      <c r="AW1076" s="13" t="s">
        <v>37</v>
      </c>
      <c r="AX1076" s="13" t="s">
        <v>75</v>
      </c>
      <c r="AY1076" s="157" t="s">
        <v>206</v>
      </c>
    </row>
    <row r="1077" spans="2:51" s="13" customFormat="1" ht="45">
      <c r="B1077" s="156"/>
      <c r="D1077" s="150" t="s">
        <v>216</v>
      </c>
      <c r="E1077" s="157" t="s">
        <v>19</v>
      </c>
      <c r="F1077" s="158" t="s">
        <v>3573</v>
      </c>
      <c r="H1077" s="159">
        <v>49.093</v>
      </c>
      <c r="I1077" s="160"/>
      <c r="L1077" s="156"/>
      <c r="M1077" s="161"/>
      <c r="T1077" s="162"/>
      <c r="AT1077" s="157" t="s">
        <v>216</v>
      </c>
      <c r="AU1077" s="157" t="s">
        <v>84</v>
      </c>
      <c r="AV1077" s="13" t="s">
        <v>84</v>
      </c>
      <c r="AW1077" s="13" t="s">
        <v>37</v>
      </c>
      <c r="AX1077" s="13" t="s">
        <v>75</v>
      </c>
      <c r="AY1077" s="157" t="s">
        <v>206</v>
      </c>
    </row>
    <row r="1078" spans="2:51" s="13" customFormat="1" ht="22.5">
      <c r="B1078" s="156"/>
      <c r="D1078" s="150" t="s">
        <v>216</v>
      </c>
      <c r="E1078" s="157" t="s">
        <v>19</v>
      </c>
      <c r="F1078" s="158" t="s">
        <v>3574</v>
      </c>
      <c r="H1078" s="159">
        <v>38.052</v>
      </c>
      <c r="I1078" s="160"/>
      <c r="L1078" s="156"/>
      <c r="M1078" s="161"/>
      <c r="T1078" s="162"/>
      <c r="AT1078" s="157" t="s">
        <v>216</v>
      </c>
      <c r="AU1078" s="157" t="s">
        <v>84</v>
      </c>
      <c r="AV1078" s="13" t="s">
        <v>84</v>
      </c>
      <c r="AW1078" s="13" t="s">
        <v>37</v>
      </c>
      <c r="AX1078" s="13" t="s">
        <v>75</v>
      </c>
      <c r="AY1078" s="157" t="s">
        <v>206</v>
      </c>
    </row>
    <row r="1079" spans="2:51" s="13" customFormat="1" ht="22.5">
      <c r="B1079" s="156"/>
      <c r="D1079" s="150" t="s">
        <v>216</v>
      </c>
      <c r="E1079" s="157" t="s">
        <v>19</v>
      </c>
      <c r="F1079" s="158" t="s">
        <v>3575</v>
      </c>
      <c r="H1079" s="159">
        <v>44.101</v>
      </c>
      <c r="I1079" s="160"/>
      <c r="L1079" s="156"/>
      <c r="M1079" s="161"/>
      <c r="T1079" s="162"/>
      <c r="AT1079" s="157" t="s">
        <v>216</v>
      </c>
      <c r="AU1079" s="157" t="s">
        <v>84</v>
      </c>
      <c r="AV1079" s="13" t="s">
        <v>84</v>
      </c>
      <c r="AW1079" s="13" t="s">
        <v>37</v>
      </c>
      <c r="AX1079" s="13" t="s">
        <v>75</v>
      </c>
      <c r="AY1079" s="157" t="s">
        <v>206</v>
      </c>
    </row>
    <row r="1080" spans="2:51" s="13" customFormat="1" ht="12">
      <c r="B1080" s="156"/>
      <c r="D1080" s="150" t="s">
        <v>216</v>
      </c>
      <c r="E1080" s="157" t="s">
        <v>19</v>
      </c>
      <c r="F1080" s="158" t="s">
        <v>3576</v>
      </c>
      <c r="H1080" s="159">
        <v>15.444</v>
      </c>
      <c r="I1080" s="160"/>
      <c r="L1080" s="156"/>
      <c r="M1080" s="161"/>
      <c r="T1080" s="162"/>
      <c r="AT1080" s="157" t="s">
        <v>216</v>
      </c>
      <c r="AU1080" s="157" t="s">
        <v>84</v>
      </c>
      <c r="AV1080" s="13" t="s">
        <v>84</v>
      </c>
      <c r="AW1080" s="13" t="s">
        <v>37</v>
      </c>
      <c r="AX1080" s="13" t="s">
        <v>75</v>
      </c>
      <c r="AY1080" s="157" t="s">
        <v>206</v>
      </c>
    </row>
    <row r="1081" spans="2:51" s="13" customFormat="1" ht="12">
      <c r="B1081" s="156"/>
      <c r="D1081" s="150" t="s">
        <v>216</v>
      </c>
      <c r="E1081" s="157" t="s">
        <v>19</v>
      </c>
      <c r="F1081" s="158" t="s">
        <v>3565</v>
      </c>
      <c r="H1081" s="159">
        <v>32.48</v>
      </c>
      <c r="I1081" s="160"/>
      <c r="L1081" s="156"/>
      <c r="M1081" s="161"/>
      <c r="T1081" s="162"/>
      <c r="AT1081" s="157" t="s">
        <v>216</v>
      </c>
      <c r="AU1081" s="157" t="s">
        <v>84</v>
      </c>
      <c r="AV1081" s="13" t="s">
        <v>84</v>
      </c>
      <c r="AW1081" s="13" t="s">
        <v>37</v>
      </c>
      <c r="AX1081" s="13" t="s">
        <v>75</v>
      </c>
      <c r="AY1081" s="157" t="s">
        <v>206</v>
      </c>
    </row>
    <row r="1082" spans="2:51" s="13" customFormat="1" ht="12">
      <c r="B1082" s="156"/>
      <c r="D1082" s="150" t="s">
        <v>216</v>
      </c>
      <c r="E1082" s="157" t="s">
        <v>19</v>
      </c>
      <c r="F1082" s="158" t="s">
        <v>3552</v>
      </c>
      <c r="H1082" s="159">
        <v>5.04</v>
      </c>
      <c r="I1082" s="160"/>
      <c r="L1082" s="156"/>
      <c r="M1082" s="161"/>
      <c r="T1082" s="162"/>
      <c r="AT1082" s="157" t="s">
        <v>216</v>
      </c>
      <c r="AU1082" s="157" t="s">
        <v>84</v>
      </c>
      <c r="AV1082" s="13" t="s">
        <v>84</v>
      </c>
      <c r="AW1082" s="13" t="s">
        <v>37</v>
      </c>
      <c r="AX1082" s="13" t="s">
        <v>75</v>
      </c>
      <c r="AY1082" s="157" t="s">
        <v>206</v>
      </c>
    </row>
    <row r="1083" spans="2:51" s="14" customFormat="1" ht="12">
      <c r="B1083" s="163"/>
      <c r="D1083" s="150" t="s">
        <v>216</v>
      </c>
      <c r="E1083" s="164" t="s">
        <v>19</v>
      </c>
      <c r="F1083" s="165" t="s">
        <v>224</v>
      </c>
      <c r="H1083" s="166">
        <v>219.13</v>
      </c>
      <c r="I1083" s="167"/>
      <c r="L1083" s="163"/>
      <c r="M1083" s="168"/>
      <c r="T1083" s="169"/>
      <c r="AT1083" s="164" t="s">
        <v>216</v>
      </c>
      <c r="AU1083" s="164" t="s">
        <v>84</v>
      </c>
      <c r="AV1083" s="14" t="s">
        <v>153</v>
      </c>
      <c r="AW1083" s="14" t="s">
        <v>37</v>
      </c>
      <c r="AX1083" s="14" t="s">
        <v>82</v>
      </c>
      <c r="AY1083" s="164" t="s">
        <v>206</v>
      </c>
    </row>
    <row r="1084" spans="2:65" s="1" customFormat="1" ht="24.2" customHeight="1">
      <c r="B1084" s="33"/>
      <c r="C1084" s="132" t="s">
        <v>3577</v>
      </c>
      <c r="D1084" s="132" t="s">
        <v>208</v>
      </c>
      <c r="E1084" s="133" t="s">
        <v>1365</v>
      </c>
      <c r="F1084" s="134" t="s">
        <v>1366</v>
      </c>
      <c r="G1084" s="135" t="s">
        <v>229</v>
      </c>
      <c r="H1084" s="136">
        <v>136.32</v>
      </c>
      <c r="I1084" s="137"/>
      <c r="J1084" s="138">
        <f>ROUND(I1084*H1084,2)</f>
        <v>0</v>
      </c>
      <c r="K1084" s="134" t="s">
        <v>212</v>
      </c>
      <c r="L1084" s="33"/>
      <c r="M1084" s="139" t="s">
        <v>19</v>
      </c>
      <c r="N1084" s="140" t="s">
        <v>46</v>
      </c>
      <c r="P1084" s="141">
        <f>O1084*H1084</f>
        <v>0</v>
      </c>
      <c r="Q1084" s="141">
        <v>0.000275</v>
      </c>
      <c r="R1084" s="141">
        <f>Q1084*H1084</f>
        <v>0.037488</v>
      </c>
      <c r="S1084" s="141">
        <v>0</v>
      </c>
      <c r="T1084" s="142">
        <f>S1084*H1084</f>
        <v>0</v>
      </c>
      <c r="AR1084" s="143" t="s">
        <v>338</v>
      </c>
      <c r="AT1084" s="143" t="s">
        <v>208</v>
      </c>
      <c r="AU1084" s="143" t="s">
        <v>84</v>
      </c>
      <c r="AY1084" s="18" t="s">
        <v>206</v>
      </c>
      <c r="BE1084" s="144">
        <f>IF(N1084="základní",J1084,0)</f>
        <v>0</v>
      </c>
      <c r="BF1084" s="144">
        <f>IF(N1084="snížená",J1084,0)</f>
        <v>0</v>
      </c>
      <c r="BG1084" s="144">
        <f>IF(N1084="zákl. přenesená",J1084,0)</f>
        <v>0</v>
      </c>
      <c r="BH1084" s="144">
        <f>IF(N1084="sníž. přenesená",J1084,0)</f>
        <v>0</v>
      </c>
      <c r="BI1084" s="144">
        <f>IF(N1084="nulová",J1084,0)</f>
        <v>0</v>
      </c>
      <c r="BJ1084" s="18" t="s">
        <v>82</v>
      </c>
      <c r="BK1084" s="144">
        <f>ROUND(I1084*H1084,2)</f>
        <v>0</v>
      </c>
      <c r="BL1084" s="18" t="s">
        <v>338</v>
      </c>
      <c r="BM1084" s="143" t="s">
        <v>1367</v>
      </c>
    </row>
    <row r="1085" spans="2:47" s="1" customFormat="1" ht="12">
      <c r="B1085" s="33"/>
      <c r="D1085" s="145" t="s">
        <v>214</v>
      </c>
      <c r="F1085" s="146" t="s">
        <v>1368</v>
      </c>
      <c r="I1085" s="147"/>
      <c r="L1085" s="33"/>
      <c r="M1085" s="148"/>
      <c r="T1085" s="52"/>
      <c r="AT1085" s="18" t="s">
        <v>214</v>
      </c>
      <c r="AU1085" s="18" t="s">
        <v>84</v>
      </c>
    </row>
    <row r="1086" spans="2:51" s="13" customFormat="1" ht="12">
      <c r="B1086" s="156"/>
      <c r="D1086" s="150" t="s">
        <v>216</v>
      </c>
      <c r="E1086" s="157" t="s">
        <v>19</v>
      </c>
      <c r="F1086" s="158" t="s">
        <v>3578</v>
      </c>
      <c r="H1086" s="159">
        <v>9.6</v>
      </c>
      <c r="I1086" s="160"/>
      <c r="L1086" s="156"/>
      <c r="M1086" s="161"/>
      <c r="T1086" s="162"/>
      <c r="AT1086" s="157" t="s">
        <v>216</v>
      </c>
      <c r="AU1086" s="157" t="s">
        <v>84</v>
      </c>
      <c r="AV1086" s="13" t="s">
        <v>84</v>
      </c>
      <c r="AW1086" s="13" t="s">
        <v>37</v>
      </c>
      <c r="AX1086" s="13" t="s">
        <v>75</v>
      </c>
      <c r="AY1086" s="157" t="s">
        <v>206</v>
      </c>
    </row>
    <row r="1087" spans="2:51" s="13" customFormat="1" ht="12">
      <c r="B1087" s="156"/>
      <c r="D1087" s="150" t="s">
        <v>216</v>
      </c>
      <c r="E1087" s="157" t="s">
        <v>19</v>
      </c>
      <c r="F1087" s="158" t="s">
        <v>3579</v>
      </c>
      <c r="H1087" s="159">
        <v>7.2</v>
      </c>
      <c r="I1087" s="160"/>
      <c r="L1087" s="156"/>
      <c r="M1087" s="161"/>
      <c r="T1087" s="162"/>
      <c r="AT1087" s="157" t="s">
        <v>216</v>
      </c>
      <c r="AU1087" s="157" t="s">
        <v>84</v>
      </c>
      <c r="AV1087" s="13" t="s">
        <v>84</v>
      </c>
      <c r="AW1087" s="13" t="s">
        <v>37</v>
      </c>
      <c r="AX1087" s="13" t="s">
        <v>75</v>
      </c>
      <c r="AY1087" s="157" t="s">
        <v>206</v>
      </c>
    </row>
    <row r="1088" spans="2:51" s="13" customFormat="1" ht="12">
      <c r="B1088" s="156"/>
      <c r="D1088" s="150" t="s">
        <v>216</v>
      </c>
      <c r="E1088" s="157" t="s">
        <v>19</v>
      </c>
      <c r="F1088" s="158" t="s">
        <v>3580</v>
      </c>
      <c r="H1088" s="159">
        <v>7.2</v>
      </c>
      <c r="I1088" s="160"/>
      <c r="L1088" s="156"/>
      <c r="M1088" s="161"/>
      <c r="T1088" s="162"/>
      <c r="AT1088" s="157" t="s">
        <v>216</v>
      </c>
      <c r="AU1088" s="157" t="s">
        <v>84</v>
      </c>
      <c r="AV1088" s="13" t="s">
        <v>84</v>
      </c>
      <c r="AW1088" s="13" t="s">
        <v>37</v>
      </c>
      <c r="AX1088" s="13" t="s">
        <v>75</v>
      </c>
      <c r="AY1088" s="157" t="s">
        <v>206</v>
      </c>
    </row>
    <row r="1089" spans="2:51" s="13" customFormat="1" ht="12">
      <c r="B1089" s="156"/>
      <c r="D1089" s="150" t="s">
        <v>216</v>
      </c>
      <c r="E1089" s="157" t="s">
        <v>19</v>
      </c>
      <c r="F1089" s="158" t="s">
        <v>3581</v>
      </c>
      <c r="H1089" s="159">
        <v>37.44</v>
      </c>
      <c r="I1089" s="160"/>
      <c r="L1089" s="156"/>
      <c r="M1089" s="161"/>
      <c r="T1089" s="162"/>
      <c r="AT1089" s="157" t="s">
        <v>216</v>
      </c>
      <c r="AU1089" s="157" t="s">
        <v>84</v>
      </c>
      <c r="AV1089" s="13" t="s">
        <v>84</v>
      </c>
      <c r="AW1089" s="13" t="s">
        <v>37</v>
      </c>
      <c r="AX1089" s="13" t="s">
        <v>75</v>
      </c>
      <c r="AY1089" s="157" t="s">
        <v>206</v>
      </c>
    </row>
    <row r="1090" spans="2:51" s="13" customFormat="1" ht="12">
      <c r="B1090" s="156"/>
      <c r="D1090" s="150" t="s">
        <v>216</v>
      </c>
      <c r="E1090" s="157" t="s">
        <v>19</v>
      </c>
      <c r="F1090" s="158" t="s">
        <v>3582</v>
      </c>
      <c r="H1090" s="159">
        <v>28.08</v>
      </c>
      <c r="I1090" s="160"/>
      <c r="L1090" s="156"/>
      <c r="M1090" s="161"/>
      <c r="T1090" s="162"/>
      <c r="AT1090" s="157" t="s">
        <v>216</v>
      </c>
      <c r="AU1090" s="157" t="s">
        <v>84</v>
      </c>
      <c r="AV1090" s="13" t="s">
        <v>84</v>
      </c>
      <c r="AW1090" s="13" t="s">
        <v>37</v>
      </c>
      <c r="AX1090" s="13" t="s">
        <v>75</v>
      </c>
      <c r="AY1090" s="157" t="s">
        <v>206</v>
      </c>
    </row>
    <row r="1091" spans="2:51" s="13" customFormat="1" ht="12">
      <c r="B1091" s="156"/>
      <c r="D1091" s="150" t="s">
        <v>216</v>
      </c>
      <c r="E1091" s="157" t="s">
        <v>19</v>
      </c>
      <c r="F1091" s="158" t="s">
        <v>3559</v>
      </c>
      <c r="H1091" s="159">
        <v>28.08</v>
      </c>
      <c r="I1091" s="160"/>
      <c r="L1091" s="156"/>
      <c r="M1091" s="161"/>
      <c r="T1091" s="162"/>
      <c r="AT1091" s="157" t="s">
        <v>216</v>
      </c>
      <c r="AU1091" s="157" t="s">
        <v>84</v>
      </c>
      <c r="AV1091" s="13" t="s">
        <v>84</v>
      </c>
      <c r="AW1091" s="13" t="s">
        <v>37</v>
      </c>
      <c r="AX1091" s="13" t="s">
        <v>75</v>
      </c>
      <c r="AY1091" s="157" t="s">
        <v>206</v>
      </c>
    </row>
    <row r="1092" spans="2:51" s="13" customFormat="1" ht="12">
      <c r="B1092" s="156"/>
      <c r="D1092" s="150" t="s">
        <v>216</v>
      </c>
      <c r="E1092" s="157" t="s">
        <v>19</v>
      </c>
      <c r="F1092" s="158" t="s">
        <v>3583</v>
      </c>
      <c r="H1092" s="159">
        <v>4.68</v>
      </c>
      <c r="I1092" s="160"/>
      <c r="L1092" s="156"/>
      <c r="M1092" s="161"/>
      <c r="T1092" s="162"/>
      <c r="AT1092" s="157" t="s">
        <v>216</v>
      </c>
      <c r="AU1092" s="157" t="s">
        <v>84</v>
      </c>
      <c r="AV1092" s="13" t="s">
        <v>84</v>
      </c>
      <c r="AW1092" s="13" t="s">
        <v>37</v>
      </c>
      <c r="AX1092" s="13" t="s">
        <v>75</v>
      </c>
      <c r="AY1092" s="157" t="s">
        <v>206</v>
      </c>
    </row>
    <row r="1093" spans="2:51" s="13" customFormat="1" ht="12">
      <c r="B1093" s="156"/>
      <c r="D1093" s="150" t="s">
        <v>216</v>
      </c>
      <c r="E1093" s="157" t="s">
        <v>19</v>
      </c>
      <c r="F1093" s="158" t="s">
        <v>3584</v>
      </c>
      <c r="H1093" s="159">
        <v>9.36</v>
      </c>
      <c r="I1093" s="160"/>
      <c r="L1093" s="156"/>
      <c r="M1093" s="161"/>
      <c r="T1093" s="162"/>
      <c r="AT1093" s="157" t="s">
        <v>216</v>
      </c>
      <c r="AU1093" s="157" t="s">
        <v>84</v>
      </c>
      <c r="AV1093" s="13" t="s">
        <v>84</v>
      </c>
      <c r="AW1093" s="13" t="s">
        <v>37</v>
      </c>
      <c r="AX1093" s="13" t="s">
        <v>75</v>
      </c>
      <c r="AY1093" s="157" t="s">
        <v>206</v>
      </c>
    </row>
    <row r="1094" spans="2:51" s="13" customFormat="1" ht="12">
      <c r="B1094" s="156"/>
      <c r="D1094" s="150" t="s">
        <v>216</v>
      </c>
      <c r="E1094" s="157" t="s">
        <v>19</v>
      </c>
      <c r="F1094" s="158" t="s">
        <v>3585</v>
      </c>
      <c r="H1094" s="159">
        <v>4.68</v>
      </c>
      <c r="I1094" s="160"/>
      <c r="L1094" s="156"/>
      <c r="M1094" s="161"/>
      <c r="T1094" s="162"/>
      <c r="AT1094" s="157" t="s">
        <v>216</v>
      </c>
      <c r="AU1094" s="157" t="s">
        <v>84</v>
      </c>
      <c r="AV1094" s="13" t="s">
        <v>84</v>
      </c>
      <c r="AW1094" s="13" t="s">
        <v>37</v>
      </c>
      <c r="AX1094" s="13" t="s">
        <v>75</v>
      </c>
      <c r="AY1094" s="157" t="s">
        <v>206</v>
      </c>
    </row>
    <row r="1095" spans="2:51" s="14" customFormat="1" ht="12">
      <c r="B1095" s="163"/>
      <c r="D1095" s="150" t="s">
        <v>216</v>
      </c>
      <c r="E1095" s="164" t="s">
        <v>19</v>
      </c>
      <c r="F1095" s="165" t="s">
        <v>224</v>
      </c>
      <c r="H1095" s="166">
        <v>136.32</v>
      </c>
      <c r="I1095" s="167"/>
      <c r="L1095" s="163"/>
      <c r="M1095" s="168"/>
      <c r="T1095" s="169"/>
      <c r="AT1095" s="164" t="s">
        <v>216</v>
      </c>
      <c r="AU1095" s="164" t="s">
        <v>84</v>
      </c>
      <c r="AV1095" s="14" t="s">
        <v>153</v>
      </c>
      <c r="AW1095" s="14" t="s">
        <v>37</v>
      </c>
      <c r="AX1095" s="14" t="s">
        <v>82</v>
      </c>
      <c r="AY1095" s="164" t="s">
        <v>206</v>
      </c>
    </row>
    <row r="1096" spans="2:65" s="1" customFormat="1" ht="37.9" customHeight="1">
      <c r="B1096" s="33"/>
      <c r="C1096" s="132" t="s">
        <v>3586</v>
      </c>
      <c r="D1096" s="132" t="s">
        <v>208</v>
      </c>
      <c r="E1096" s="133" t="s">
        <v>1373</v>
      </c>
      <c r="F1096" s="134" t="s">
        <v>1374</v>
      </c>
      <c r="G1096" s="135" t="s">
        <v>238</v>
      </c>
      <c r="H1096" s="136">
        <v>34.268</v>
      </c>
      <c r="I1096" s="137"/>
      <c r="J1096" s="138">
        <f>ROUND(I1096*H1096,2)</f>
        <v>0</v>
      </c>
      <c r="K1096" s="134" t="s">
        <v>212</v>
      </c>
      <c r="L1096" s="33"/>
      <c r="M1096" s="139" t="s">
        <v>19</v>
      </c>
      <c r="N1096" s="140" t="s">
        <v>46</v>
      </c>
      <c r="P1096" s="141">
        <f>O1096*H1096</f>
        <v>0</v>
      </c>
      <c r="Q1096" s="141">
        <v>0.006</v>
      </c>
      <c r="R1096" s="141">
        <f>Q1096*H1096</f>
        <v>0.205608</v>
      </c>
      <c r="S1096" s="141">
        <v>0</v>
      </c>
      <c r="T1096" s="142">
        <f>S1096*H1096</f>
        <v>0</v>
      </c>
      <c r="AR1096" s="143" t="s">
        <v>338</v>
      </c>
      <c r="AT1096" s="143" t="s">
        <v>208</v>
      </c>
      <c r="AU1096" s="143" t="s">
        <v>84</v>
      </c>
      <c r="AY1096" s="18" t="s">
        <v>206</v>
      </c>
      <c r="BE1096" s="144">
        <f>IF(N1096="základní",J1096,0)</f>
        <v>0</v>
      </c>
      <c r="BF1096" s="144">
        <f>IF(N1096="snížená",J1096,0)</f>
        <v>0</v>
      </c>
      <c r="BG1096" s="144">
        <f>IF(N1096="zákl. přenesená",J1096,0)</f>
        <v>0</v>
      </c>
      <c r="BH1096" s="144">
        <f>IF(N1096="sníž. přenesená",J1096,0)</f>
        <v>0</v>
      </c>
      <c r="BI1096" s="144">
        <f>IF(N1096="nulová",J1096,0)</f>
        <v>0</v>
      </c>
      <c r="BJ1096" s="18" t="s">
        <v>82</v>
      </c>
      <c r="BK1096" s="144">
        <f>ROUND(I1096*H1096,2)</f>
        <v>0</v>
      </c>
      <c r="BL1096" s="18" t="s">
        <v>338</v>
      </c>
      <c r="BM1096" s="143" t="s">
        <v>1375</v>
      </c>
    </row>
    <row r="1097" spans="2:47" s="1" customFormat="1" ht="12">
      <c r="B1097" s="33"/>
      <c r="D1097" s="145" t="s">
        <v>214</v>
      </c>
      <c r="F1097" s="146" t="s">
        <v>1376</v>
      </c>
      <c r="I1097" s="147"/>
      <c r="L1097" s="33"/>
      <c r="M1097" s="148"/>
      <c r="T1097" s="52"/>
      <c r="AT1097" s="18" t="s">
        <v>214</v>
      </c>
      <c r="AU1097" s="18" t="s">
        <v>84</v>
      </c>
    </row>
    <row r="1098" spans="2:51" s="13" customFormat="1" ht="12">
      <c r="B1098" s="156"/>
      <c r="D1098" s="150" t="s">
        <v>216</v>
      </c>
      <c r="E1098" s="157" t="s">
        <v>19</v>
      </c>
      <c r="F1098" s="158" t="s">
        <v>3587</v>
      </c>
      <c r="H1098" s="159">
        <v>10.908</v>
      </c>
      <c r="I1098" s="160"/>
      <c r="L1098" s="156"/>
      <c r="M1098" s="161"/>
      <c r="T1098" s="162"/>
      <c r="AT1098" s="157" t="s">
        <v>216</v>
      </c>
      <c r="AU1098" s="157" t="s">
        <v>84</v>
      </c>
      <c r="AV1098" s="13" t="s">
        <v>84</v>
      </c>
      <c r="AW1098" s="13" t="s">
        <v>37</v>
      </c>
      <c r="AX1098" s="13" t="s">
        <v>75</v>
      </c>
      <c r="AY1098" s="157" t="s">
        <v>206</v>
      </c>
    </row>
    <row r="1099" spans="2:51" s="13" customFormat="1" ht="12">
      <c r="B1099" s="156"/>
      <c r="D1099" s="150" t="s">
        <v>216</v>
      </c>
      <c r="E1099" s="157" t="s">
        <v>19</v>
      </c>
      <c r="F1099" s="158" t="s">
        <v>3552</v>
      </c>
      <c r="H1099" s="159">
        <v>5.04</v>
      </c>
      <c r="I1099" s="160"/>
      <c r="L1099" s="156"/>
      <c r="M1099" s="161"/>
      <c r="T1099" s="162"/>
      <c r="AT1099" s="157" t="s">
        <v>216</v>
      </c>
      <c r="AU1099" s="157" t="s">
        <v>84</v>
      </c>
      <c r="AV1099" s="13" t="s">
        <v>84</v>
      </c>
      <c r="AW1099" s="13" t="s">
        <v>37</v>
      </c>
      <c r="AX1099" s="13" t="s">
        <v>75</v>
      </c>
      <c r="AY1099" s="157" t="s">
        <v>206</v>
      </c>
    </row>
    <row r="1100" spans="2:51" s="13" customFormat="1" ht="12">
      <c r="B1100" s="156"/>
      <c r="D1100" s="150" t="s">
        <v>216</v>
      </c>
      <c r="E1100" s="157" t="s">
        <v>19</v>
      </c>
      <c r="F1100" s="158" t="s">
        <v>3571</v>
      </c>
      <c r="H1100" s="159">
        <v>8.48</v>
      </c>
      <c r="I1100" s="160"/>
      <c r="L1100" s="156"/>
      <c r="M1100" s="161"/>
      <c r="T1100" s="162"/>
      <c r="AT1100" s="157" t="s">
        <v>216</v>
      </c>
      <c r="AU1100" s="157" t="s">
        <v>84</v>
      </c>
      <c r="AV1100" s="13" t="s">
        <v>84</v>
      </c>
      <c r="AW1100" s="13" t="s">
        <v>37</v>
      </c>
      <c r="AX1100" s="13" t="s">
        <v>75</v>
      </c>
      <c r="AY1100" s="157" t="s">
        <v>206</v>
      </c>
    </row>
    <row r="1101" spans="2:51" s="13" customFormat="1" ht="12">
      <c r="B1101" s="156"/>
      <c r="D1101" s="150" t="s">
        <v>216</v>
      </c>
      <c r="E1101" s="157" t="s">
        <v>19</v>
      </c>
      <c r="F1101" s="158" t="s">
        <v>3588</v>
      </c>
      <c r="H1101" s="159">
        <v>9.84</v>
      </c>
      <c r="I1101" s="160"/>
      <c r="L1101" s="156"/>
      <c r="M1101" s="161"/>
      <c r="T1101" s="162"/>
      <c r="AT1101" s="157" t="s">
        <v>216</v>
      </c>
      <c r="AU1101" s="157" t="s">
        <v>84</v>
      </c>
      <c r="AV1101" s="13" t="s">
        <v>84</v>
      </c>
      <c r="AW1101" s="13" t="s">
        <v>37</v>
      </c>
      <c r="AX1101" s="13" t="s">
        <v>75</v>
      </c>
      <c r="AY1101" s="157" t="s">
        <v>206</v>
      </c>
    </row>
    <row r="1102" spans="2:51" s="14" customFormat="1" ht="12">
      <c r="B1102" s="163"/>
      <c r="D1102" s="150" t="s">
        <v>216</v>
      </c>
      <c r="E1102" s="164" t="s">
        <v>659</v>
      </c>
      <c r="F1102" s="165" t="s">
        <v>224</v>
      </c>
      <c r="H1102" s="166">
        <v>34.268</v>
      </c>
      <c r="I1102" s="167"/>
      <c r="L1102" s="163"/>
      <c r="M1102" s="168"/>
      <c r="T1102" s="169"/>
      <c r="AT1102" s="164" t="s">
        <v>216</v>
      </c>
      <c r="AU1102" s="164" t="s">
        <v>84</v>
      </c>
      <c r="AV1102" s="14" t="s">
        <v>153</v>
      </c>
      <c r="AW1102" s="14" t="s">
        <v>37</v>
      </c>
      <c r="AX1102" s="14" t="s">
        <v>82</v>
      </c>
      <c r="AY1102" s="164" t="s">
        <v>206</v>
      </c>
    </row>
    <row r="1103" spans="2:65" s="1" customFormat="1" ht="16.5" customHeight="1">
      <c r="B1103" s="33"/>
      <c r="C1103" s="175" t="s">
        <v>3589</v>
      </c>
      <c r="D1103" s="175" t="s">
        <v>820</v>
      </c>
      <c r="E1103" s="176" t="s">
        <v>1382</v>
      </c>
      <c r="F1103" s="177" t="s">
        <v>1383</v>
      </c>
      <c r="G1103" s="178" t="s">
        <v>238</v>
      </c>
      <c r="H1103" s="179">
        <v>37.695</v>
      </c>
      <c r="I1103" s="180"/>
      <c r="J1103" s="181">
        <f>ROUND(I1103*H1103,2)</f>
        <v>0</v>
      </c>
      <c r="K1103" s="177" t="s">
        <v>212</v>
      </c>
      <c r="L1103" s="182"/>
      <c r="M1103" s="183" t="s">
        <v>19</v>
      </c>
      <c r="N1103" s="184" t="s">
        <v>46</v>
      </c>
      <c r="P1103" s="141">
        <f>O1103*H1103</f>
        <v>0</v>
      </c>
      <c r="Q1103" s="141">
        <v>0.0118</v>
      </c>
      <c r="R1103" s="141">
        <f>Q1103*H1103</f>
        <v>0.444801</v>
      </c>
      <c r="S1103" s="141">
        <v>0</v>
      </c>
      <c r="T1103" s="142">
        <f>S1103*H1103</f>
        <v>0</v>
      </c>
      <c r="AR1103" s="143" t="s">
        <v>437</v>
      </c>
      <c r="AT1103" s="143" t="s">
        <v>820</v>
      </c>
      <c r="AU1103" s="143" t="s">
        <v>84</v>
      </c>
      <c r="AY1103" s="18" t="s">
        <v>206</v>
      </c>
      <c r="BE1103" s="144">
        <f>IF(N1103="základní",J1103,0)</f>
        <v>0</v>
      </c>
      <c r="BF1103" s="144">
        <f>IF(N1103="snížená",J1103,0)</f>
        <v>0</v>
      </c>
      <c r="BG1103" s="144">
        <f>IF(N1103="zákl. přenesená",J1103,0)</f>
        <v>0</v>
      </c>
      <c r="BH1103" s="144">
        <f>IF(N1103="sníž. přenesená",J1103,0)</f>
        <v>0</v>
      </c>
      <c r="BI1103" s="144">
        <f>IF(N1103="nulová",J1103,0)</f>
        <v>0</v>
      </c>
      <c r="BJ1103" s="18" t="s">
        <v>82</v>
      </c>
      <c r="BK1103" s="144">
        <f>ROUND(I1103*H1103,2)</f>
        <v>0</v>
      </c>
      <c r="BL1103" s="18" t="s">
        <v>338</v>
      </c>
      <c r="BM1103" s="143" t="s">
        <v>1384</v>
      </c>
    </row>
    <row r="1104" spans="2:47" s="1" customFormat="1" ht="19.5">
      <c r="B1104" s="33"/>
      <c r="D1104" s="150" t="s">
        <v>818</v>
      </c>
      <c r="F1104" s="174" t="s">
        <v>3590</v>
      </c>
      <c r="I1104" s="147"/>
      <c r="L1104" s="33"/>
      <c r="M1104" s="148"/>
      <c r="T1104" s="52"/>
      <c r="AT1104" s="18" t="s">
        <v>818</v>
      </c>
      <c r="AU1104" s="18" t="s">
        <v>84</v>
      </c>
    </row>
    <row r="1105" spans="2:51" s="13" customFormat="1" ht="12">
      <c r="B1105" s="156"/>
      <c r="D1105" s="150" t="s">
        <v>216</v>
      </c>
      <c r="E1105" s="157" t="s">
        <v>19</v>
      </c>
      <c r="F1105" s="158" t="s">
        <v>659</v>
      </c>
      <c r="H1105" s="159">
        <v>34.268</v>
      </c>
      <c r="I1105" s="160"/>
      <c r="L1105" s="156"/>
      <c r="M1105" s="161"/>
      <c r="T1105" s="162"/>
      <c r="AT1105" s="157" t="s">
        <v>216</v>
      </c>
      <c r="AU1105" s="157" t="s">
        <v>84</v>
      </c>
      <c r="AV1105" s="13" t="s">
        <v>84</v>
      </c>
      <c r="AW1105" s="13" t="s">
        <v>37</v>
      </c>
      <c r="AX1105" s="13" t="s">
        <v>82</v>
      </c>
      <c r="AY1105" s="157" t="s">
        <v>206</v>
      </c>
    </row>
    <row r="1106" spans="2:51" s="13" customFormat="1" ht="12">
      <c r="B1106" s="156"/>
      <c r="D1106" s="150" t="s">
        <v>216</v>
      </c>
      <c r="F1106" s="158" t="s">
        <v>3591</v>
      </c>
      <c r="H1106" s="159">
        <v>37.695</v>
      </c>
      <c r="I1106" s="160"/>
      <c r="L1106" s="156"/>
      <c r="M1106" s="161"/>
      <c r="T1106" s="162"/>
      <c r="AT1106" s="157" t="s">
        <v>216</v>
      </c>
      <c r="AU1106" s="157" t="s">
        <v>84</v>
      </c>
      <c r="AV1106" s="13" t="s">
        <v>84</v>
      </c>
      <c r="AW1106" s="13" t="s">
        <v>4</v>
      </c>
      <c r="AX1106" s="13" t="s">
        <v>82</v>
      </c>
      <c r="AY1106" s="157" t="s">
        <v>206</v>
      </c>
    </row>
    <row r="1107" spans="2:65" s="1" customFormat="1" ht="37.9" customHeight="1">
      <c r="B1107" s="33"/>
      <c r="C1107" s="132" t="s">
        <v>3592</v>
      </c>
      <c r="D1107" s="132" t="s">
        <v>208</v>
      </c>
      <c r="E1107" s="133" t="s">
        <v>1388</v>
      </c>
      <c r="F1107" s="134" t="s">
        <v>1389</v>
      </c>
      <c r="G1107" s="135" t="s">
        <v>238</v>
      </c>
      <c r="H1107" s="136">
        <v>60.415</v>
      </c>
      <c r="I1107" s="137"/>
      <c r="J1107" s="138">
        <f>ROUND(I1107*H1107,2)</f>
        <v>0</v>
      </c>
      <c r="K1107" s="134" t="s">
        <v>212</v>
      </c>
      <c r="L1107" s="33"/>
      <c r="M1107" s="139" t="s">
        <v>19</v>
      </c>
      <c r="N1107" s="140" t="s">
        <v>46</v>
      </c>
      <c r="P1107" s="141">
        <f>O1107*H1107</f>
        <v>0</v>
      </c>
      <c r="Q1107" s="141">
        <v>0.009</v>
      </c>
      <c r="R1107" s="141">
        <f>Q1107*H1107</f>
        <v>0.543735</v>
      </c>
      <c r="S1107" s="141">
        <v>0</v>
      </c>
      <c r="T1107" s="142">
        <f>S1107*H1107</f>
        <v>0</v>
      </c>
      <c r="AR1107" s="143" t="s">
        <v>338</v>
      </c>
      <c r="AT1107" s="143" t="s">
        <v>208</v>
      </c>
      <c r="AU1107" s="143" t="s">
        <v>84</v>
      </c>
      <c r="AY1107" s="18" t="s">
        <v>206</v>
      </c>
      <c r="BE1107" s="144">
        <f>IF(N1107="základní",J1107,0)</f>
        <v>0</v>
      </c>
      <c r="BF1107" s="144">
        <f>IF(N1107="snížená",J1107,0)</f>
        <v>0</v>
      </c>
      <c r="BG1107" s="144">
        <f>IF(N1107="zákl. přenesená",J1107,0)</f>
        <v>0</v>
      </c>
      <c r="BH1107" s="144">
        <f>IF(N1107="sníž. přenesená",J1107,0)</f>
        <v>0</v>
      </c>
      <c r="BI1107" s="144">
        <f>IF(N1107="nulová",J1107,0)</f>
        <v>0</v>
      </c>
      <c r="BJ1107" s="18" t="s">
        <v>82</v>
      </c>
      <c r="BK1107" s="144">
        <f>ROUND(I1107*H1107,2)</f>
        <v>0</v>
      </c>
      <c r="BL1107" s="18" t="s">
        <v>338</v>
      </c>
      <c r="BM1107" s="143" t="s">
        <v>1390</v>
      </c>
    </row>
    <row r="1108" spans="2:47" s="1" customFormat="1" ht="12">
      <c r="B1108" s="33"/>
      <c r="D1108" s="145" t="s">
        <v>214</v>
      </c>
      <c r="F1108" s="146" t="s">
        <v>1391</v>
      </c>
      <c r="I1108" s="147"/>
      <c r="L1108" s="33"/>
      <c r="M1108" s="148"/>
      <c r="T1108" s="52"/>
      <c r="AT1108" s="18" t="s">
        <v>214</v>
      </c>
      <c r="AU1108" s="18" t="s">
        <v>84</v>
      </c>
    </row>
    <row r="1109" spans="2:51" s="13" customFormat="1" ht="12">
      <c r="B1109" s="156"/>
      <c r="D1109" s="150" t="s">
        <v>216</v>
      </c>
      <c r="E1109" s="157" t="s">
        <v>19</v>
      </c>
      <c r="F1109" s="158" t="s">
        <v>3593</v>
      </c>
      <c r="H1109" s="159">
        <v>30.345</v>
      </c>
      <c r="I1109" s="160"/>
      <c r="L1109" s="156"/>
      <c r="M1109" s="161"/>
      <c r="T1109" s="162"/>
      <c r="AT1109" s="157" t="s">
        <v>216</v>
      </c>
      <c r="AU1109" s="157" t="s">
        <v>84</v>
      </c>
      <c r="AV1109" s="13" t="s">
        <v>84</v>
      </c>
      <c r="AW1109" s="13" t="s">
        <v>37</v>
      </c>
      <c r="AX1109" s="13" t="s">
        <v>75</v>
      </c>
      <c r="AY1109" s="157" t="s">
        <v>206</v>
      </c>
    </row>
    <row r="1110" spans="2:51" s="13" customFormat="1" ht="12">
      <c r="B1110" s="156"/>
      <c r="D1110" s="150" t="s">
        <v>216</v>
      </c>
      <c r="E1110" s="157" t="s">
        <v>19</v>
      </c>
      <c r="F1110" s="158" t="s">
        <v>3570</v>
      </c>
      <c r="H1110" s="159">
        <v>16.6</v>
      </c>
      <c r="I1110" s="160"/>
      <c r="L1110" s="156"/>
      <c r="M1110" s="161"/>
      <c r="T1110" s="162"/>
      <c r="AT1110" s="157" t="s">
        <v>216</v>
      </c>
      <c r="AU1110" s="157" t="s">
        <v>84</v>
      </c>
      <c r="AV1110" s="13" t="s">
        <v>84</v>
      </c>
      <c r="AW1110" s="13" t="s">
        <v>37</v>
      </c>
      <c r="AX1110" s="13" t="s">
        <v>75</v>
      </c>
      <c r="AY1110" s="157" t="s">
        <v>206</v>
      </c>
    </row>
    <row r="1111" spans="2:51" s="13" customFormat="1" ht="12">
      <c r="B1111" s="156"/>
      <c r="D1111" s="150" t="s">
        <v>216</v>
      </c>
      <c r="E1111" s="157" t="s">
        <v>19</v>
      </c>
      <c r="F1111" s="158" t="s">
        <v>3594</v>
      </c>
      <c r="H1111" s="159">
        <v>13.47</v>
      </c>
      <c r="I1111" s="160"/>
      <c r="L1111" s="156"/>
      <c r="M1111" s="161"/>
      <c r="T1111" s="162"/>
      <c r="AT1111" s="157" t="s">
        <v>216</v>
      </c>
      <c r="AU1111" s="157" t="s">
        <v>84</v>
      </c>
      <c r="AV1111" s="13" t="s">
        <v>84</v>
      </c>
      <c r="AW1111" s="13" t="s">
        <v>37</v>
      </c>
      <c r="AX1111" s="13" t="s">
        <v>75</v>
      </c>
      <c r="AY1111" s="157" t="s">
        <v>206</v>
      </c>
    </row>
    <row r="1112" spans="2:51" s="14" customFormat="1" ht="12">
      <c r="B1112" s="163"/>
      <c r="D1112" s="150" t="s">
        <v>216</v>
      </c>
      <c r="E1112" s="164" t="s">
        <v>662</v>
      </c>
      <c r="F1112" s="165" t="s">
        <v>224</v>
      </c>
      <c r="H1112" s="166">
        <v>60.415</v>
      </c>
      <c r="I1112" s="167"/>
      <c r="L1112" s="163"/>
      <c r="M1112" s="168"/>
      <c r="T1112" s="169"/>
      <c r="AT1112" s="164" t="s">
        <v>216</v>
      </c>
      <c r="AU1112" s="164" t="s">
        <v>84</v>
      </c>
      <c r="AV1112" s="14" t="s">
        <v>153</v>
      </c>
      <c r="AW1112" s="14" t="s">
        <v>37</v>
      </c>
      <c r="AX1112" s="14" t="s">
        <v>82</v>
      </c>
      <c r="AY1112" s="164" t="s">
        <v>206</v>
      </c>
    </row>
    <row r="1113" spans="2:65" s="1" customFormat="1" ht="24.2" customHeight="1">
      <c r="B1113" s="33"/>
      <c r="C1113" s="175" t="s">
        <v>3595</v>
      </c>
      <c r="D1113" s="175" t="s">
        <v>820</v>
      </c>
      <c r="E1113" s="176" t="s">
        <v>1397</v>
      </c>
      <c r="F1113" s="177" t="s">
        <v>1398</v>
      </c>
      <c r="G1113" s="178" t="s">
        <v>238</v>
      </c>
      <c r="H1113" s="179">
        <v>69.477</v>
      </c>
      <c r="I1113" s="180"/>
      <c r="J1113" s="181">
        <f>ROUND(I1113*H1113,2)</f>
        <v>0</v>
      </c>
      <c r="K1113" s="177" t="s">
        <v>212</v>
      </c>
      <c r="L1113" s="182"/>
      <c r="M1113" s="183" t="s">
        <v>19</v>
      </c>
      <c r="N1113" s="184" t="s">
        <v>46</v>
      </c>
      <c r="P1113" s="141">
        <f>O1113*H1113</f>
        <v>0</v>
      </c>
      <c r="Q1113" s="141">
        <v>0.02</v>
      </c>
      <c r="R1113" s="141">
        <f>Q1113*H1113</f>
        <v>1.38954</v>
      </c>
      <c r="S1113" s="141">
        <v>0</v>
      </c>
      <c r="T1113" s="142">
        <f>S1113*H1113</f>
        <v>0</v>
      </c>
      <c r="AR1113" s="143" t="s">
        <v>437</v>
      </c>
      <c r="AT1113" s="143" t="s">
        <v>820</v>
      </c>
      <c r="AU1113" s="143" t="s">
        <v>84</v>
      </c>
      <c r="AY1113" s="18" t="s">
        <v>206</v>
      </c>
      <c r="BE1113" s="144">
        <f>IF(N1113="základní",J1113,0)</f>
        <v>0</v>
      </c>
      <c r="BF1113" s="144">
        <f>IF(N1113="snížená",J1113,0)</f>
        <v>0</v>
      </c>
      <c r="BG1113" s="144">
        <f>IF(N1113="zákl. přenesená",J1113,0)</f>
        <v>0</v>
      </c>
      <c r="BH1113" s="144">
        <f>IF(N1113="sníž. přenesená",J1113,0)</f>
        <v>0</v>
      </c>
      <c r="BI1113" s="144">
        <f>IF(N1113="nulová",J1113,0)</f>
        <v>0</v>
      </c>
      <c r="BJ1113" s="18" t="s">
        <v>82</v>
      </c>
      <c r="BK1113" s="144">
        <f>ROUND(I1113*H1113,2)</f>
        <v>0</v>
      </c>
      <c r="BL1113" s="18" t="s">
        <v>338</v>
      </c>
      <c r="BM1113" s="143" t="s">
        <v>1399</v>
      </c>
    </row>
    <row r="1114" spans="2:47" s="1" customFormat="1" ht="19.5">
      <c r="B1114" s="33"/>
      <c r="D1114" s="150" t="s">
        <v>818</v>
      </c>
      <c r="F1114" s="174" t="s">
        <v>3596</v>
      </c>
      <c r="I1114" s="147"/>
      <c r="L1114" s="33"/>
      <c r="M1114" s="148"/>
      <c r="T1114" s="52"/>
      <c r="AT1114" s="18" t="s">
        <v>818</v>
      </c>
      <c r="AU1114" s="18" t="s">
        <v>84</v>
      </c>
    </row>
    <row r="1115" spans="2:51" s="13" customFormat="1" ht="12">
      <c r="B1115" s="156"/>
      <c r="D1115" s="150" t="s">
        <v>216</v>
      </c>
      <c r="E1115" s="157" t="s">
        <v>19</v>
      </c>
      <c r="F1115" s="158" t="s">
        <v>662</v>
      </c>
      <c r="H1115" s="159">
        <v>60.415</v>
      </c>
      <c r="I1115" s="160"/>
      <c r="L1115" s="156"/>
      <c r="M1115" s="161"/>
      <c r="T1115" s="162"/>
      <c r="AT1115" s="157" t="s">
        <v>216</v>
      </c>
      <c r="AU1115" s="157" t="s">
        <v>84</v>
      </c>
      <c r="AV1115" s="13" t="s">
        <v>84</v>
      </c>
      <c r="AW1115" s="13" t="s">
        <v>37</v>
      </c>
      <c r="AX1115" s="13" t="s">
        <v>82</v>
      </c>
      <c r="AY1115" s="157" t="s">
        <v>206</v>
      </c>
    </row>
    <row r="1116" spans="2:51" s="13" customFormat="1" ht="12">
      <c r="B1116" s="156"/>
      <c r="D1116" s="150" t="s">
        <v>216</v>
      </c>
      <c r="F1116" s="158" t="s">
        <v>3597</v>
      </c>
      <c r="H1116" s="159">
        <v>69.477</v>
      </c>
      <c r="I1116" s="160"/>
      <c r="L1116" s="156"/>
      <c r="M1116" s="161"/>
      <c r="T1116" s="162"/>
      <c r="AT1116" s="157" t="s">
        <v>216</v>
      </c>
      <c r="AU1116" s="157" t="s">
        <v>84</v>
      </c>
      <c r="AV1116" s="13" t="s">
        <v>84</v>
      </c>
      <c r="AW1116" s="13" t="s">
        <v>4</v>
      </c>
      <c r="AX1116" s="13" t="s">
        <v>82</v>
      </c>
      <c r="AY1116" s="157" t="s">
        <v>206</v>
      </c>
    </row>
    <row r="1117" spans="2:65" s="1" customFormat="1" ht="37.9" customHeight="1">
      <c r="B1117" s="33"/>
      <c r="C1117" s="132" t="s">
        <v>3598</v>
      </c>
      <c r="D1117" s="132" t="s">
        <v>208</v>
      </c>
      <c r="E1117" s="133" t="s">
        <v>3599</v>
      </c>
      <c r="F1117" s="134" t="s">
        <v>3600</v>
      </c>
      <c r="G1117" s="135" t="s">
        <v>238</v>
      </c>
      <c r="H1117" s="136">
        <v>171.398</v>
      </c>
      <c r="I1117" s="137"/>
      <c r="J1117" s="138">
        <f>ROUND(I1117*H1117,2)</f>
        <v>0</v>
      </c>
      <c r="K1117" s="134" t="s">
        <v>212</v>
      </c>
      <c r="L1117" s="33"/>
      <c r="M1117" s="139" t="s">
        <v>19</v>
      </c>
      <c r="N1117" s="140" t="s">
        <v>46</v>
      </c>
      <c r="P1117" s="141">
        <f>O1117*H1117</f>
        <v>0</v>
      </c>
      <c r="Q1117" s="141">
        <v>0.009</v>
      </c>
      <c r="R1117" s="141">
        <f>Q1117*H1117</f>
        <v>1.542582</v>
      </c>
      <c r="S1117" s="141">
        <v>0</v>
      </c>
      <c r="T1117" s="142">
        <f>S1117*H1117</f>
        <v>0</v>
      </c>
      <c r="AR1117" s="143" t="s">
        <v>338</v>
      </c>
      <c r="AT1117" s="143" t="s">
        <v>208</v>
      </c>
      <c r="AU1117" s="143" t="s">
        <v>84</v>
      </c>
      <c r="AY1117" s="18" t="s">
        <v>206</v>
      </c>
      <c r="BE1117" s="144">
        <f>IF(N1117="základní",J1117,0)</f>
        <v>0</v>
      </c>
      <c r="BF1117" s="144">
        <f>IF(N1117="snížená",J1117,0)</f>
        <v>0</v>
      </c>
      <c r="BG1117" s="144">
        <f>IF(N1117="zákl. přenesená",J1117,0)</f>
        <v>0</v>
      </c>
      <c r="BH1117" s="144">
        <f>IF(N1117="sníž. přenesená",J1117,0)</f>
        <v>0</v>
      </c>
      <c r="BI1117" s="144">
        <f>IF(N1117="nulová",J1117,0)</f>
        <v>0</v>
      </c>
      <c r="BJ1117" s="18" t="s">
        <v>82</v>
      </c>
      <c r="BK1117" s="144">
        <f>ROUND(I1117*H1117,2)</f>
        <v>0</v>
      </c>
      <c r="BL1117" s="18" t="s">
        <v>338</v>
      </c>
      <c r="BM1117" s="143" t="s">
        <v>3601</v>
      </c>
    </row>
    <row r="1118" spans="2:47" s="1" customFormat="1" ht="12">
      <c r="B1118" s="33"/>
      <c r="D1118" s="145" t="s">
        <v>214</v>
      </c>
      <c r="F1118" s="146" t="s">
        <v>3602</v>
      </c>
      <c r="I1118" s="147"/>
      <c r="L1118" s="33"/>
      <c r="M1118" s="148"/>
      <c r="T1118" s="52"/>
      <c r="AT1118" s="18" t="s">
        <v>214</v>
      </c>
      <c r="AU1118" s="18" t="s">
        <v>84</v>
      </c>
    </row>
    <row r="1119" spans="2:51" s="13" customFormat="1" ht="45">
      <c r="B1119" s="156"/>
      <c r="D1119" s="150" t="s">
        <v>216</v>
      </c>
      <c r="E1119" s="157" t="s">
        <v>19</v>
      </c>
      <c r="F1119" s="158" t="s">
        <v>3573</v>
      </c>
      <c r="H1119" s="159">
        <v>49.093</v>
      </c>
      <c r="I1119" s="160"/>
      <c r="L1119" s="156"/>
      <c r="M1119" s="161"/>
      <c r="T1119" s="162"/>
      <c r="AT1119" s="157" t="s">
        <v>216</v>
      </c>
      <c r="AU1119" s="157" t="s">
        <v>84</v>
      </c>
      <c r="AV1119" s="13" t="s">
        <v>84</v>
      </c>
      <c r="AW1119" s="13" t="s">
        <v>37</v>
      </c>
      <c r="AX1119" s="13" t="s">
        <v>75</v>
      </c>
      <c r="AY1119" s="157" t="s">
        <v>206</v>
      </c>
    </row>
    <row r="1120" spans="2:51" s="13" customFormat="1" ht="33.75">
      <c r="B1120" s="156"/>
      <c r="D1120" s="150" t="s">
        <v>216</v>
      </c>
      <c r="E1120" s="157" t="s">
        <v>19</v>
      </c>
      <c r="F1120" s="158" t="s">
        <v>3603</v>
      </c>
      <c r="H1120" s="159">
        <v>24.708</v>
      </c>
      <c r="I1120" s="160"/>
      <c r="L1120" s="156"/>
      <c r="M1120" s="161"/>
      <c r="T1120" s="162"/>
      <c r="AT1120" s="157" t="s">
        <v>216</v>
      </c>
      <c r="AU1120" s="157" t="s">
        <v>84</v>
      </c>
      <c r="AV1120" s="13" t="s">
        <v>84</v>
      </c>
      <c r="AW1120" s="13" t="s">
        <v>37</v>
      </c>
      <c r="AX1120" s="13" t="s">
        <v>75</v>
      </c>
      <c r="AY1120" s="157" t="s">
        <v>206</v>
      </c>
    </row>
    <row r="1121" spans="2:51" s="13" customFormat="1" ht="22.5">
      <c r="B1121" s="156"/>
      <c r="D1121" s="150" t="s">
        <v>216</v>
      </c>
      <c r="E1121" s="157" t="s">
        <v>19</v>
      </c>
      <c r="F1121" s="158" t="s">
        <v>3574</v>
      </c>
      <c r="H1121" s="159">
        <v>38.052</v>
      </c>
      <c r="I1121" s="160"/>
      <c r="L1121" s="156"/>
      <c r="M1121" s="161"/>
      <c r="T1121" s="162"/>
      <c r="AT1121" s="157" t="s">
        <v>216</v>
      </c>
      <c r="AU1121" s="157" t="s">
        <v>84</v>
      </c>
      <c r="AV1121" s="13" t="s">
        <v>84</v>
      </c>
      <c r="AW1121" s="13" t="s">
        <v>37</v>
      </c>
      <c r="AX1121" s="13" t="s">
        <v>75</v>
      </c>
      <c r="AY1121" s="157" t="s">
        <v>206</v>
      </c>
    </row>
    <row r="1122" spans="2:51" s="13" customFormat="1" ht="22.5">
      <c r="B1122" s="156"/>
      <c r="D1122" s="150" t="s">
        <v>216</v>
      </c>
      <c r="E1122" s="157" t="s">
        <v>19</v>
      </c>
      <c r="F1122" s="158" t="s">
        <v>3575</v>
      </c>
      <c r="H1122" s="159">
        <v>44.101</v>
      </c>
      <c r="I1122" s="160"/>
      <c r="L1122" s="156"/>
      <c r="M1122" s="161"/>
      <c r="T1122" s="162"/>
      <c r="AT1122" s="157" t="s">
        <v>216</v>
      </c>
      <c r="AU1122" s="157" t="s">
        <v>84</v>
      </c>
      <c r="AV1122" s="13" t="s">
        <v>84</v>
      </c>
      <c r="AW1122" s="13" t="s">
        <v>37</v>
      </c>
      <c r="AX1122" s="13" t="s">
        <v>75</v>
      </c>
      <c r="AY1122" s="157" t="s">
        <v>206</v>
      </c>
    </row>
    <row r="1123" spans="2:51" s="13" customFormat="1" ht="12">
      <c r="B1123" s="156"/>
      <c r="D1123" s="150" t="s">
        <v>216</v>
      </c>
      <c r="E1123" s="157" t="s">
        <v>19</v>
      </c>
      <c r="F1123" s="158" t="s">
        <v>3576</v>
      </c>
      <c r="H1123" s="159">
        <v>15.444</v>
      </c>
      <c r="I1123" s="160"/>
      <c r="L1123" s="156"/>
      <c r="M1123" s="161"/>
      <c r="T1123" s="162"/>
      <c r="AT1123" s="157" t="s">
        <v>216</v>
      </c>
      <c r="AU1123" s="157" t="s">
        <v>84</v>
      </c>
      <c r="AV1123" s="13" t="s">
        <v>84</v>
      </c>
      <c r="AW1123" s="13" t="s">
        <v>37</v>
      </c>
      <c r="AX1123" s="13" t="s">
        <v>75</v>
      </c>
      <c r="AY1123" s="157" t="s">
        <v>206</v>
      </c>
    </row>
    <row r="1124" spans="2:51" s="14" customFormat="1" ht="12">
      <c r="B1124" s="163"/>
      <c r="D1124" s="150" t="s">
        <v>216</v>
      </c>
      <c r="E1124" s="164" t="s">
        <v>666</v>
      </c>
      <c r="F1124" s="165" t="s">
        <v>224</v>
      </c>
      <c r="H1124" s="166">
        <v>171.398</v>
      </c>
      <c r="I1124" s="167"/>
      <c r="L1124" s="163"/>
      <c r="M1124" s="168"/>
      <c r="T1124" s="169"/>
      <c r="AT1124" s="164" t="s">
        <v>216</v>
      </c>
      <c r="AU1124" s="164" t="s">
        <v>84</v>
      </c>
      <c r="AV1124" s="14" t="s">
        <v>153</v>
      </c>
      <c r="AW1124" s="14" t="s">
        <v>37</v>
      </c>
      <c r="AX1124" s="14" t="s">
        <v>82</v>
      </c>
      <c r="AY1124" s="164" t="s">
        <v>206</v>
      </c>
    </row>
    <row r="1125" spans="2:65" s="1" customFormat="1" ht="24.2" customHeight="1">
      <c r="B1125" s="33"/>
      <c r="C1125" s="175" t="s">
        <v>3604</v>
      </c>
      <c r="D1125" s="175" t="s">
        <v>820</v>
      </c>
      <c r="E1125" s="176" t="s">
        <v>3605</v>
      </c>
      <c r="F1125" s="177" t="s">
        <v>3606</v>
      </c>
      <c r="G1125" s="178" t="s">
        <v>238</v>
      </c>
      <c r="H1125" s="179">
        <v>197.108</v>
      </c>
      <c r="I1125" s="180"/>
      <c r="J1125" s="181">
        <f>ROUND(I1125*H1125,2)</f>
        <v>0</v>
      </c>
      <c r="K1125" s="177" t="s">
        <v>212</v>
      </c>
      <c r="L1125" s="182"/>
      <c r="M1125" s="183" t="s">
        <v>19</v>
      </c>
      <c r="N1125" s="184" t="s">
        <v>46</v>
      </c>
      <c r="P1125" s="141">
        <f>O1125*H1125</f>
        <v>0</v>
      </c>
      <c r="Q1125" s="141">
        <v>0.02</v>
      </c>
      <c r="R1125" s="141">
        <f>Q1125*H1125</f>
        <v>3.9421600000000003</v>
      </c>
      <c r="S1125" s="141">
        <v>0</v>
      </c>
      <c r="T1125" s="142">
        <f>S1125*H1125</f>
        <v>0</v>
      </c>
      <c r="AR1125" s="143" t="s">
        <v>437</v>
      </c>
      <c r="AT1125" s="143" t="s">
        <v>820</v>
      </c>
      <c r="AU1125" s="143" t="s">
        <v>84</v>
      </c>
      <c r="AY1125" s="18" t="s">
        <v>206</v>
      </c>
      <c r="BE1125" s="144">
        <f>IF(N1125="základní",J1125,0)</f>
        <v>0</v>
      </c>
      <c r="BF1125" s="144">
        <f>IF(N1125="snížená",J1125,0)</f>
        <v>0</v>
      </c>
      <c r="BG1125" s="144">
        <f>IF(N1125="zákl. přenesená",J1125,0)</f>
        <v>0</v>
      </c>
      <c r="BH1125" s="144">
        <f>IF(N1125="sníž. přenesená",J1125,0)</f>
        <v>0</v>
      </c>
      <c r="BI1125" s="144">
        <f>IF(N1125="nulová",J1125,0)</f>
        <v>0</v>
      </c>
      <c r="BJ1125" s="18" t="s">
        <v>82</v>
      </c>
      <c r="BK1125" s="144">
        <f>ROUND(I1125*H1125,2)</f>
        <v>0</v>
      </c>
      <c r="BL1125" s="18" t="s">
        <v>338</v>
      </c>
      <c r="BM1125" s="143" t="s">
        <v>3607</v>
      </c>
    </row>
    <row r="1126" spans="2:47" s="1" customFormat="1" ht="19.5">
      <c r="B1126" s="33"/>
      <c r="D1126" s="150" t="s">
        <v>818</v>
      </c>
      <c r="F1126" s="174" t="s">
        <v>3608</v>
      </c>
      <c r="I1126" s="147"/>
      <c r="L1126" s="33"/>
      <c r="M1126" s="148"/>
      <c r="T1126" s="52"/>
      <c r="AT1126" s="18" t="s">
        <v>818</v>
      </c>
      <c r="AU1126" s="18" t="s">
        <v>84</v>
      </c>
    </row>
    <row r="1127" spans="2:51" s="13" customFormat="1" ht="12">
      <c r="B1127" s="156"/>
      <c r="D1127" s="150" t="s">
        <v>216</v>
      </c>
      <c r="E1127" s="157" t="s">
        <v>19</v>
      </c>
      <c r="F1127" s="158" t="s">
        <v>666</v>
      </c>
      <c r="H1127" s="159">
        <v>171.398</v>
      </c>
      <c r="I1127" s="160"/>
      <c r="L1127" s="156"/>
      <c r="M1127" s="161"/>
      <c r="T1127" s="162"/>
      <c r="AT1127" s="157" t="s">
        <v>216</v>
      </c>
      <c r="AU1127" s="157" t="s">
        <v>84</v>
      </c>
      <c r="AV1127" s="13" t="s">
        <v>84</v>
      </c>
      <c r="AW1127" s="13" t="s">
        <v>37</v>
      </c>
      <c r="AX1127" s="13" t="s">
        <v>82</v>
      </c>
      <c r="AY1127" s="157" t="s">
        <v>206</v>
      </c>
    </row>
    <row r="1128" spans="2:51" s="13" customFormat="1" ht="12">
      <c r="B1128" s="156"/>
      <c r="D1128" s="150" t="s">
        <v>216</v>
      </c>
      <c r="F1128" s="158" t="s">
        <v>3609</v>
      </c>
      <c r="H1128" s="159">
        <v>197.108</v>
      </c>
      <c r="I1128" s="160"/>
      <c r="L1128" s="156"/>
      <c r="M1128" s="161"/>
      <c r="T1128" s="162"/>
      <c r="AT1128" s="157" t="s">
        <v>216</v>
      </c>
      <c r="AU1128" s="157" t="s">
        <v>84</v>
      </c>
      <c r="AV1128" s="13" t="s">
        <v>84</v>
      </c>
      <c r="AW1128" s="13" t="s">
        <v>4</v>
      </c>
      <c r="AX1128" s="13" t="s">
        <v>82</v>
      </c>
      <c r="AY1128" s="157" t="s">
        <v>206</v>
      </c>
    </row>
    <row r="1129" spans="2:65" s="1" customFormat="1" ht="37.9" customHeight="1">
      <c r="B1129" s="33"/>
      <c r="C1129" s="132" t="s">
        <v>3610</v>
      </c>
      <c r="D1129" s="132" t="s">
        <v>208</v>
      </c>
      <c r="E1129" s="133" t="s">
        <v>3611</v>
      </c>
      <c r="F1129" s="134" t="s">
        <v>3612</v>
      </c>
      <c r="G1129" s="135" t="s">
        <v>238</v>
      </c>
      <c r="H1129" s="136">
        <v>32.48</v>
      </c>
      <c r="I1129" s="137"/>
      <c r="J1129" s="138">
        <f>ROUND(I1129*H1129,2)</f>
        <v>0</v>
      </c>
      <c r="K1129" s="134" t="s">
        <v>212</v>
      </c>
      <c r="L1129" s="33"/>
      <c r="M1129" s="139" t="s">
        <v>19</v>
      </c>
      <c r="N1129" s="140" t="s">
        <v>46</v>
      </c>
      <c r="P1129" s="141">
        <f>O1129*H1129</f>
        <v>0</v>
      </c>
      <c r="Q1129" s="141">
        <v>0.0028</v>
      </c>
      <c r="R1129" s="141">
        <f>Q1129*H1129</f>
        <v>0.090944</v>
      </c>
      <c r="S1129" s="141">
        <v>0</v>
      </c>
      <c r="T1129" s="142">
        <f>S1129*H1129</f>
        <v>0</v>
      </c>
      <c r="AR1129" s="143" t="s">
        <v>338</v>
      </c>
      <c r="AT1129" s="143" t="s">
        <v>208</v>
      </c>
      <c r="AU1129" s="143" t="s">
        <v>84</v>
      </c>
      <c r="AY1129" s="18" t="s">
        <v>206</v>
      </c>
      <c r="BE1129" s="144">
        <f>IF(N1129="základní",J1129,0)</f>
        <v>0</v>
      </c>
      <c r="BF1129" s="144">
        <f>IF(N1129="snížená",J1129,0)</f>
        <v>0</v>
      </c>
      <c r="BG1129" s="144">
        <f>IF(N1129="zákl. přenesená",J1129,0)</f>
        <v>0</v>
      </c>
      <c r="BH1129" s="144">
        <f>IF(N1129="sníž. přenesená",J1129,0)</f>
        <v>0</v>
      </c>
      <c r="BI1129" s="144">
        <f>IF(N1129="nulová",J1129,0)</f>
        <v>0</v>
      </c>
      <c r="BJ1129" s="18" t="s">
        <v>82</v>
      </c>
      <c r="BK1129" s="144">
        <f>ROUND(I1129*H1129,2)</f>
        <v>0</v>
      </c>
      <c r="BL1129" s="18" t="s">
        <v>338</v>
      </c>
      <c r="BM1129" s="143" t="s">
        <v>3613</v>
      </c>
    </row>
    <row r="1130" spans="2:47" s="1" customFormat="1" ht="12">
      <c r="B1130" s="33"/>
      <c r="D1130" s="145" t="s">
        <v>214</v>
      </c>
      <c r="F1130" s="146" t="s">
        <v>3614</v>
      </c>
      <c r="I1130" s="147"/>
      <c r="L1130" s="33"/>
      <c r="M1130" s="148"/>
      <c r="T1130" s="52"/>
      <c r="AT1130" s="18" t="s">
        <v>214</v>
      </c>
      <c r="AU1130" s="18" t="s">
        <v>84</v>
      </c>
    </row>
    <row r="1131" spans="2:51" s="12" customFormat="1" ht="12">
      <c r="B1131" s="149"/>
      <c r="D1131" s="150" t="s">
        <v>216</v>
      </c>
      <c r="E1131" s="151" t="s">
        <v>19</v>
      </c>
      <c r="F1131" s="152" t="s">
        <v>719</v>
      </c>
      <c r="H1131" s="151" t="s">
        <v>19</v>
      </c>
      <c r="I1131" s="153"/>
      <c r="L1131" s="149"/>
      <c r="M1131" s="154"/>
      <c r="T1131" s="155"/>
      <c r="AT1131" s="151" t="s">
        <v>216</v>
      </c>
      <c r="AU1131" s="151" t="s">
        <v>84</v>
      </c>
      <c r="AV1131" s="12" t="s">
        <v>82</v>
      </c>
      <c r="AW1131" s="12" t="s">
        <v>37</v>
      </c>
      <c r="AX1131" s="12" t="s">
        <v>75</v>
      </c>
      <c r="AY1131" s="151" t="s">
        <v>206</v>
      </c>
    </row>
    <row r="1132" spans="2:51" s="13" customFormat="1" ht="12">
      <c r="B1132" s="156"/>
      <c r="D1132" s="150" t="s">
        <v>216</v>
      </c>
      <c r="E1132" s="157" t="s">
        <v>669</v>
      </c>
      <c r="F1132" s="158" t="s">
        <v>3565</v>
      </c>
      <c r="H1132" s="159">
        <v>32.48</v>
      </c>
      <c r="I1132" s="160"/>
      <c r="L1132" s="156"/>
      <c r="M1132" s="161"/>
      <c r="T1132" s="162"/>
      <c r="AT1132" s="157" t="s">
        <v>216</v>
      </c>
      <c r="AU1132" s="157" t="s">
        <v>84</v>
      </c>
      <c r="AV1132" s="13" t="s">
        <v>84</v>
      </c>
      <c r="AW1132" s="13" t="s">
        <v>37</v>
      </c>
      <c r="AX1132" s="13" t="s">
        <v>82</v>
      </c>
      <c r="AY1132" s="157" t="s">
        <v>206</v>
      </c>
    </row>
    <row r="1133" spans="2:65" s="1" customFormat="1" ht="37.9" customHeight="1">
      <c r="B1133" s="33"/>
      <c r="C1133" s="175" t="s">
        <v>3615</v>
      </c>
      <c r="D1133" s="175" t="s">
        <v>820</v>
      </c>
      <c r="E1133" s="176" t="s">
        <v>3616</v>
      </c>
      <c r="F1133" s="177" t="s">
        <v>3617</v>
      </c>
      <c r="G1133" s="178" t="s">
        <v>298</v>
      </c>
      <c r="H1133" s="179">
        <v>506.688</v>
      </c>
      <c r="I1133" s="180"/>
      <c r="J1133" s="181">
        <f>ROUND(I1133*H1133,2)</f>
        <v>0</v>
      </c>
      <c r="K1133" s="177" t="s">
        <v>19</v>
      </c>
      <c r="L1133" s="182"/>
      <c r="M1133" s="183" t="s">
        <v>19</v>
      </c>
      <c r="N1133" s="184" t="s">
        <v>46</v>
      </c>
      <c r="P1133" s="141">
        <f>O1133*H1133</f>
        <v>0</v>
      </c>
      <c r="Q1133" s="141">
        <v>0.00187</v>
      </c>
      <c r="R1133" s="141">
        <f>Q1133*H1133</f>
        <v>0.9475065599999999</v>
      </c>
      <c r="S1133" s="141">
        <v>0</v>
      </c>
      <c r="T1133" s="142">
        <f>S1133*H1133</f>
        <v>0</v>
      </c>
      <c r="AR1133" s="143" t="s">
        <v>437</v>
      </c>
      <c r="AT1133" s="143" t="s">
        <v>820</v>
      </c>
      <c r="AU1133" s="143" t="s">
        <v>84</v>
      </c>
      <c r="AY1133" s="18" t="s">
        <v>206</v>
      </c>
      <c r="BE1133" s="144">
        <f>IF(N1133="základní",J1133,0)</f>
        <v>0</v>
      </c>
      <c r="BF1133" s="144">
        <f>IF(N1133="snížená",J1133,0)</f>
        <v>0</v>
      </c>
      <c r="BG1133" s="144">
        <f>IF(N1133="zákl. přenesená",J1133,0)</f>
        <v>0</v>
      </c>
      <c r="BH1133" s="144">
        <f>IF(N1133="sníž. přenesená",J1133,0)</f>
        <v>0</v>
      </c>
      <c r="BI1133" s="144">
        <f>IF(N1133="nulová",J1133,0)</f>
        <v>0</v>
      </c>
      <c r="BJ1133" s="18" t="s">
        <v>82</v>
      </c>
      <c r="BK1133" s="144">
        <f>ROUND(I1133*H1133,2)</f>
        <v>0</v>
      </c>
      <c r="BL1133" s="18" t="s">
        <v>338</v>
      </c>
      <c r="BM1133" s="143" t="s">
        <v>3618</v>
      </c>
    </row>
    <row r="1134" spans="2:51" s="12" customFormat="1" ht="12">
      <c r="B1134" s="149"/>
      <c r="D1134" s="150" t="s">
        <v>216</v>
      </c>
      <c r="E1134" s="151" t="s">
        <v>19</v>
      </c>
      <c r="F1134" s="152" t="s">
        <v>3619</v>
      </c>
      <c r="H1134" s="151" t="s">
        <v>19</v>
      </c>
      <c r="I1134" s="153"/>
      <c r="L1134" s="149"/>
      <c r="M1134" s="154"/>
      <c r="T1134" s="155"/>
      <c r="AT1134" s="151" t="s">
        <v>216</v>
      </c>
      <c r="AU1134" s="151" t="s">
        <v>84</v>
      </c>
      <c r="AV1134" s="12" t="s">
        <v>82</v>
      </c>
      <c r="AW1134" s="12" t="s">
        <v>37</v>
      </c>
      <c r="AX1134" s="12" t="s">
        <v>75</v>
      </c>
      <c r="AY1134" s="151" t="s">
        <v>206</v>
      </c>
    </row>
    <row r="1135" spans="2:51" s="13" customFormat="1" ht="12">
      <c r="B1135" s="156"/>
      <c r="D1135" s="150" t="s">
        <v>216</v>
      </c>
      <c r="E1135" s="157" t="s">
        <v>19</v>
      </c>
      <c r="F1135" s="158" t="s">
        <v>3620</v>
      </c>
      <c r="H1135" s="159">
        <v>389.76</v>
      </c>
      <c r="I1135" s="160"/>
      <c r="L1135" s="156"/>
      <c r="M1135" s="161"/>
      <c r="T1135" s="162"/>
      <c r="AT1135" s="157" t="s">
        <v>216</v>
      </c>
      <c r="AU1135" s="157" t="s">
        <v>84</v>
      </c>
      <c r="AV1135" s="13" t="s">
        <v>84</v>
      </c>
      <c r="AW1135" s="13" t="s">
        <v>37</v>
      </c>
      <c r="AX1135" s="13" t="s">
        <v>82</v>
      </c>
      <c r="AY1135" s="157" t="s">
        <v>206</v>
      </c>
    </row>
    <row r="1136" spans="2:51" s="13" customFormat="1" ht="12">
      <c r="B1136" s="156"/>
      <c r="D1136" s="150" t="s">
        <v>216</v>
      </c>
      <c r="F1136" s="158" t="s">
        <v>3621</v>
      </c>
      <c r="H1136" s="159">
        <v>506.688</v>
      </c>
      <c r="I1136" s="160"/>
      <c r="L1136" s="156"/>
      <c r="M1136" s="161"/>
      <c r="T1136" s="162"/>
      <c r="AT1136" s="157" t="s">
        <v>216</v>
      </c>
      <c r="AU1136" s="157" t="s">
        <v>84</v>
      </c>
      <c r="AV1136" s="13" t="s">
        <v>84</v>
      </c>
      <c r="AW1136" s="13" t="s">
        <v>4</v>
      </c>
      <c r="AX1136" s="13" t="s">
        <v>82</v>
      </c>
      <c r="AY1136" s="157" t="s">
        <v>206</v>
      </c>
    </row>
    <row r="1137" spans="2:65" s="1" customFormat="1" ht="24.2" customHeight="1">
      <c r="B1137" s="33"/>
      <c r="C1137" s="132" t="s">
        <v>3622</v>
      </c>
      <c r="D1137" s="132" t="s">
        <v>208</v>
      </c>
      <c r="E1137" s="133" t="s">
        <v>1403</v>
      </c>
      <c r="F1137" s="134" t="s">
        <v>1404</v>
      </c>
      <c r="G1137" s="135" t="s">
        <v>238</v>
      </c>
      <c r="H1137" s="136">
        <v>2.88</v>
      </c>
      <c r="I1137" s="137"/>
      <c r="J1137" s="138">
        <f>ROUND(I1137*H1137,2)</f>
        <v>0</v>
      </c>
      <c r="K1137" s="134" t="s">
        <v>212</v>
      </c>
      <c r="L1137" s="33"/>
      <c r="M1137" s="139" t="s">
        <v>19</v>
      </c>
      <c r="N1137" s="140" t="s">
        <v>46</v>
      </c>
      <c r="P1137" s="141">
        <f>O1137*H1137</f>
        <v>0</v>
      </c>
      <c r="Q1137" s="141">
        <v>0.0005188556</v>
      </c>
      <c r="R1137" s="141">
        <f>Q1137*H1137</f>
        <v>0.001494304128</v>
      </c>
      <c r="S1137" s="141">
        <v>0</v>
      </c>
      <c r="T1137" s="142">
        <f>S1137*H1137</f>
        <v>0</v>
      </c>
      <c r="AR1137" s="143" t="s">
        <v>338</v>
      </c>
      <c r="AT1137" s="143" t="s">
        <v>208</v>
      </c>
      <c r="AU1137" s="143" t="s">
        <v>84</v>
      </c>
      <c r="AY1137" s="18" t="s">
        <v>206</v>
      </c>
      <c r="BE1137" s="144">
        <f>IF(N1137="základní",J1137,0)</f>
        <v>0</v>
      </c>
      <c r="BF1137" s="144">
        <f>IF(N1137="snížená",J1137,0)</f>
        <v>0</v>
      </c>
      <c r="BG1137" s="144">
        <f>IF(N1137="zákl. přenesená",J1137,0)</f>
        <v>0</v>
      </c>
      <c r="BH1137" s="144">
        <f>IF(N1137="sníž. přenesená",J1137,0)</f>
        <v>0</v>
      </c>
      <c r="BI1137" s="144">
        <f>IF(N1137="nulová",J1137,0)</f>
        <v>0</v>
      </c>
      <c r="BJ1137" s="18" t="s">
        <v>82</v>
      </c>
      <c r="BK1137" s="144">
        <f>ROUND(I1137*H1137,2)</f>
        <v>0</v>
      </c>
      <c r="BL1137" s="18" t="s">
        <v>338</v>
      </c>
      <c r="BM1137" s="143" t="s">
        <v>1405</v>
      </c>
    </row>
    <row r="1138" spans="2:47" s="1" customFormat="1" ht="12">
      <c r="B1138" s="33"/>
      <c r="D1138" s="145" t="s">
        <v>214</v>
      </c>
      <c r="F1138" s="146" t="s">
        <v>1406</v>
      </c>
      <c r="I1138" s="147"/>
      <c r="L1138" s="33"/>
      <c r="M1138" s="148"/>
      <c r="T1138" s="52"/>
      <c r="AT1138" s="18" t="s">
        <v>214</v>
      </c>
      <c r="AU1138" s="18" t="s">
        <v>84</v>
      </c>
    </row>
    <row r="1139" spans="2:51" s="12" customFormat="1" ht="12">
      <c r="B1139" s="149"/>
      <c r="D1139" s="150" t="s">
        <v>216</v>
      </c>
      <c r="E1139" s="151" t="s">
        <v>19</v>
      </c>
      <c r="F1139" s="152" t="s">
        <v>719</v>
      </c>
      <c r="H1139" s="151" t="s">
        <v>19</v>
      </c>
      <c r="I1139" s="153"/>
      <c r="L1139" s="149"/>
      <c r="M1139" s="154"/>
      <c r="T1139" s="155"/>
      <c r="AT1139" s="151" t="s">
        <v>216</v>
      </c>
      <c r="AU1139" s="151" t="s">
        <v>84</v>
      </c>
      <c r="AV1139" s="12" t="s">
        <v>82</v>
      </c>
      <c r="AW1139" s="12" t="s">
        <v>37</v>
      </c>
      <c r="AX1139" s="12" t="s">
        <v>75</v>
      </c>
      <c r="AY1139" s="151" t="s">
        <v>206</v>
      </c>
    </row>
    <row r="1140" spans="2:51" s="13" customFormat="1" ht="12">
      <c r="B1140" s="156"/>
      <c r="D1140" s="150" t="s">
        <v>216</v>
      </c>
      <c r="E1140" s="157" t="s">
        <v>19</v>
      </c>
      <c r="F1140" s="158" t="s">
        <v>3623</v>
      </c>
      <c r="H1140" s="159">
        <v>1.44</v>
      </c>
      <c r="I1140" s="160"/>
      <c r="L1140" s="156"/>
      <c r="M1140" s="161"/>
      <c r="T1140" s="162"/>
      <c r="AT1140" s="157" t="s">
        <v>216</v>
      </c>
      <c r="AU1140" s="157" t="s">
        <v>84</v>
      </c>
      <c r="AV1140" s="13" t="s">
        <v>84</v>
      </c>
      <c r="AW1140" s="13" t="s">
        <v>37</v>
      </c>
      <c r="AX1140" s="13" t="s">
        <v>75</v>
      </c>
      <c r="AY1140" s="157" t="s">
        <v>206</v>
      </c>
    </row>
    <row r="1141" spans="2:51" s="13" customFormat="1" ht="12">
      <c r="B1141" s="156"/>
      <c r="D1141" s="150" t="s">
        <v>216</v>
      </c>
      <c r="E1141" s="157" t="s">
        <v>19</v>
      </c>
      <c r="F1141" s="158" t="s">
        <v>3624</v>
      </c>
      <c r="H1141" s="159">
        <v>1.44</v>
      </c>
      <c r="I1141" s="160"/>
      <c r="L1141" s="156"/>
      <c r="M1141" s="161"/>
      <c r="T1141" s="162"/>
      <c r="AT1141" s="157" t="s">
        <v>216</v>
      </c>
      <c r="AU1141" s="157" t="s">
        <v>84</v>
      </c>
      <c r="AV1141" s="13" t="s">
        <v>84</v>
      </c>
      <c r="AW1141" s="13" t="s">
        <v>37</v>
      </c>
      <c r="AX1141" s="13" t="s">
        <v>75</v>
      </c>
      <c r="AY1141" s="157" t="s">
        <v>206</v>
      </c>
    </row>
    <row r="1142" spans="2:51" s="14" customFormat="1" ht="12">
      <c r="B1142" s="163"/>
      <c r="D1142" s="150" t="s">
        <v>216</v>
      </c>
      <c r="E1142" s="164" t="s">
        <v>19</v>
      </c>
      <c r="F1142" s="165" t="s">
        <v>224</v>
      </c>
      <c r="H1142" s="166">
        <v>2.88</v>
      </c>
      <c r="I1142" s="167"/>
      <c r="L1142" s="163"/>
      <c r="M1142" s="168"/>
      <c r="T1142" s="169"/>
      <c r="AT1142" s="164" t="s">
        <v>216</v>
      </c>
      <c r="AU1142" s="164" t="s">
        <v>84</v>
      </c>
      <c r="AV1142" s="14" t="s">
        <v>153</v>
      </c>
      <c r="AW1142" s="14" t="s">
        <v>37</v>
      </c>
      <c r="AX1142" s="14" t="s">
        <v>82</v>
      </c>
      <c r="AY1142" s="164" t="s">
        <v>206</v>
      </c>
    </row>
    <row r="1143" spans="2:65" s="1" customFormat="1" ht="24.2" customHeight="1">
      <c r="B1143" s="33"/>
      <c r="C1143" s="175" t="s">
        <v>3625</v>
      </c>
      <c r="D1143" s="175" t="s">
        <v>820</v>
      </c>
      <c r="E1143" s="176" t="s">
        <v>1411</v>
      </c>
      <c r="F1143" s="177" t="s">
        <v>1412</v>
      </c>
      <c r="G1143" s="178" t="s">
        <v>238</v>
      </c>
      <c r="H1143" s="179">
        <v>3.168</v>
      </c>
      <c r="I1143" s="180"/>
      <c r="J1143" s="181">
        <f>ROUND(I1143*H1143,2)</f>
        <v>0</v>
      </c>
      <c r="K1143" s="177" t="s">
        <v>212</v>
      </c>
      <c r="L1143" s="182"/>
      <c r="M1143" s="183" t="s">
        <v>19</v>
      </c>
      <c r="N1143" s="184" t="s">
        <v>46</v>
      </c>
      <c r="P1143" s="141">
        <f>O1143*H1143</f>
        <v>0</v>
      </c>
      <c r="Q1143" s="141">
        <v>0.012</v>
      </c>
      <c r="R1143" s="141">
        <f>Q1143*H1143</f>
        <v>0.038016</v>
      </c>
      <c r="S1143" s="141">
        <v>0</v>
      </c>
      <c r="T1143" s="142">
        <f>S1143*H1143</f>
        <v>0</v>
      </c>
      <c r="AR1143" s="143" t="s">
        <v>437</v>
      </c>
      <c r="AT1143" s="143" t="s">
        <v>820</v>
      </c>
      <c r="AU1143" s="143" t="s">
        <v>84</v>
      </c>
      <c r="AY1143" s="18" t="s">
        <v>206</v>
      </c>
      <c r="BE1143" s="144">
        <f>IF(N1143="základní",J1143,0)</f>
        <v>0</v>
      </c>
      <c r="BF1143" s="144">
        <f>IF(N1143="snížená",J1143,0)</f>
        <v>0</v>
      </c>
      <c r="BG1143" s="144">
        <f>IF(N1143="zákl. přenesená",J1143,0)</f>
        <v>0</v>
      </c>
      <c r="BH1143" s="144">
        <f>IF(N1143="sníž. přenesená",J1143,0)</f>
        <v>0</v>
      </c>
      <c r="BI1143" s="144">
        <f>IF(N1143="nulová",J1143,0)</f>
        <v>0</v>
      </c>
      <c r="BJ1143" s="18" t="s">
        <v>82</v>
      </c>
      <c r="BK1143" s="144">
        <f>ROUND(I1143*H1143,2)</f>
        <v>0</v>
      </c>
      <c r="BL1143" s="18" t="s">
        <v>338</v>
      </c>
      <c r="BM1143" s="143" t="s">
        <v>1413</v>
      </c>
    </row>
    <row r="1144" spans="2:51" s="12" customFormat="1" ht="12">
      <c r="B1144" s="149"/>
      <c r="D1144" s="150" t="s">
        <v>216</v>
      </c>
      <c r="E1144" s="151" t="s">
        <v>19</v>
      </c>
      <c r="F1144" s="152" t="s">
        <v>719</v>
      </c>
      <c r="H1144" s="151" t="s">
        <v>19</v>
      </c>
      <c r="I1144" s="153"/>
      <c r="L1144" s="149"/>
      <c r="M1144" s="154"/>
      <c r="T1144" s="155"/>
      <c r="AT1144" s="151" t="s">
        <v>216</v>
      </c>
      <c r="AU1144" s="151" t="s">
        <v>84</v>
      </c>
      <c r="AV1144" s="12" t="s">
        <v>82</v>
      </c>
      <c r="AW1144" s="12" t="s">
        <v>37</v>
      </c>
      <c r="AX1144" s="12" t="s">
        <v>75</v>
      </c>
      <c r="AY1144" s="151" t="s">
        <v>206</v>
      </c>
    </row>
    <row r="1145" spans="2:51" s="13" customFormat="1" ht="12">
      <c r="B1145" s="156"/>
      <c r="D1145" s="150" t="s">
        <v>216</v>
      </c>
      <c r="E1145" s="157" t="s">
        <v>19</v>
      </c>
      <c r="F1145" s="158" t="s">
        <v>3623</v>
      </c>
      <c r="H1145" s="159">
        <v>1.44</v>
      </c>
      <c r="I1145" s="160"/>
      <c r="L1145" s="156"/>
      <c r="M1145" s="161"/>
      <c r="T1145" s="162"/>
      <c r="AT1145" s="157" t="s">
        <v>216</v>
      </c>
      <c r="AU1145" s="157" t="s">
        <v>84</v>
      </c>
      <c r="AV1145" s="13" t="s">
        <v>84</v>
      </c>
      <c r="AW1145" s="13" t="s">
        <v>37</v>
      </c>
      <c r="AX1145" s="13" t="s">
        <v>75</v>
      </c>
      <c r="AY1145" s="157" t="s">
        <v>206</v>
      </c>
    </row>
    <row r="1146" spans="2:51" s="13" customFormat="1" ht="12">
      <c r="B1146" s="156"/>
      <c r="D1146" s="150" t="s">
        <v>216</v>
      </c>
      <c r="E1146" s="157" t="s">
        <v>19</v>
      </c>
      <c r="F1146" s="158" t="s">
        <v>3624</v>
      </c>
      <c r="H1146" s="159">
        <v>1.44</v>
      </c>
      <c r="I1146" s="160"/>
      <c r="L1146" s="156"/>
      <c r="M1146" s="161"/>
      <c r="T1146" s="162"/>
      <c r="AT1146" s="157" t="s">
        <v>216</v>
      </c>
      <c r="AU1146" s="157" t="s">
        <v>84</v>
      </c>
      <c r="AV1146" s="13" t="s">
        <v>84</v>
      </c>
      <c r="AW1146" s="13" t="s">
        <v>37</v>
      </c>
      <c r="AX1146" s="13" t="s">
        <v>75</v>
      </c>
      <c r="AY1146" s="157" t="s">
        <v>206</v>
      </c>
    </row>
    <row r="1147" spans="2:51" s="14" customFormat="1" ht="12">
      <c r="B1147" s="163"/>
      <c r="D1147" s="150" t="s">
        <v>216</v>
      </c>
      <c r="E1147" s="164" t="s">
        <v>19</v>
      </c>
      <c r="F1147" s="165" t="s">
        <v>224</v>
      </c>
      <c r="H1147" s="166">
        <v>2.88</v>
      </c>
      <c r="I1147" s="167"/>
      <c r="L1147" s="163"/>
      <c r="M1147" s="168"/>
      <c r="T1147" s="169"/>
      <c r="AT1147" s="164" t="s">
        <v>216</v>
      </c>
      <c r="AU1147" s="164" t="s">
        <v>84</v>
      </c>
      <c r="AV1147" s="14" t="s">
        <v>153</v>
      </c>
      <c r="AW1147" s="14" t="s">
        <v>37</v>
      </c>
      <c r="AX1147" s="14" t="s">
        <v>82</v>
      </c>
      <c r="AY1147" s="164" t="s">
        <v>206</v>
      </c>
    </row>
    <row r="1148" spans="2:51" s="13" customFormat="1" ht="12">
      <c r="B1148" s="156"/>
      <c r="D1148" s="150" t="s">
        <v>216</v>
      </c>
      <c r="F1148" s="158" t="s">
        <v>3626</v>
      </c>
      <c r="H1148" s="159">
        <v>3.168</v>
      </c>
      <c r="I1148" s="160"/>
      <c r="L1148" s="156"/>
      <c r="M1148" s="161"/>
      <c r="T1148" s="162"/>
      <c r="AT1148" s="157" t="s">
        <v>216</v>
      </c>
      <c r="AU1148" s="157" t="s">
        <v>84</v>
      </c>
      <c r="AV1148" s="13" t="s">
        <v>84</v>
      </c>
      <c r="AW1148" s="13" t="s">
        <v>4</v>
      </c>
      <c r="AX1148" s="13" t="s">
        <v>82</v>
      </c>
      <c r="AY1148" s="157" t="s">
        <v>206</v>
      </c>
    </row>
    <row r="1149" spans="2:65" s="1" customFormat="1" ht="24.2" customHeight="1">
      <c r="B1149" s="33"/>
      <c r="C1149" s="132" t="s">
        <v>3627</v>
      </c>
      <c r="D1149" s="132" t="s">
        <v>208</v>
      </c>
      <c r="E1149" s="133" t="s">
        <v>1416</v>
      </c>
      <c r="F1149" s="134" t="s">
        <v>1417</v>
      </c>
      <c r="G1149" s="135" t="s">
        <v>229</v>
      </c>
      <c r="H1149" s="136">
        <v>132.18</v>
      </c>
      <c r="I1149" s="137"/>
      <c r="J1149" s="138">
        <f>ROUND(I1149*H1149,2)</f>
        <v>0</v>
      </c>
      <c r="K1149" s="134" t="s">
        <v>212</v>
      </c>
      <c r="L1149" s="33"/>
      <c r="M1149" s="139" t="s">
        <v>19</v>
      </c>
      <c r="N1149" s="140" t="s">
        <v>46</v>
      </c>
      <c r="P1149" s="141">
        <f>O1149*H1149</f>
        <v>0</v>
      </c>
      <c r="Q1149" s="141">
        <v>3E-05</v>
      </c>
      <c r="R1149" s="141">
        <f>Q1149*H1149</f>
        <v>0.0039654</v>
      </c>
      <c r="S1149" s="141">
        <v>0</v>
      </c>
      <c r="T1149" s="142">
        <f>S1149*H1149</f>
        <v>0</v>
      </c>
      <c r="AR1149" s="143" t="s">
        <v>338</v>
      </c>
      <c r="AT1149" s="143" t="s">
        <v>208</v>
      </c>
      <c r="AU1149" s="143" t="s">
        <v>84</v>
      </c>
      <c r="AY1149" s="18" t="s">
        <v>206</v>
      </c>
      <c r="BE1149" s="144">
        <f>IF(N1149="základní",J1149,0)</f>
        <v>0</v>
      </c>
      <c r="BF1149" s="144">
        <f>IF(N1149="snížená",J1149,0)</f>
        <v>0</v>
      </c>
      <c r="BG1149" s="144">
        <f>IF(N1149="zákl. přenesená",J1149,0)</f>
        <v>0</v>
      </c>
      <c r="BH1149" s="144">
        <f>IF(N1149="sníž. přenesená",J1149,0)</f>
        <v>0</v>
      </c>
      <c r="BI1149" s="144">
        <f>IF(N1149="nulová",J1149,0)</f>
        <v>0</v>
      </c>
      <c r="BJ1149" s="18" t="s">
        <v>82</v>
      </c>
      <c r="BK1149" s="144">
        <f>ROUND(I1149*H1149,2)</f>
        <v>0</v>
      </c>
      <c r="BL1149" s="18" t="s">
        <v>338</v>
      </c>
      <c r="BM1149" s="143" t="s">
        <v>1418</v>
      </c>
    </row>
    <row r="1150" spans="2:47" s="1" customFormat="1" ht="12">
      <c r="B1150" s="33"/>
      <c r="D1150" s="145" t="s">
        <v>214</v>
      </c>
      <c r="F1150" s="146" t="s">
        <v>1419</v>
      </c>
      <c r="I1150" s="147"/>
      <c r="L1150" s="33"/>
      <c r="M1150" s="148"/>
      <c r="T1150" s="52"/>
      <c r="AT1150" s="18" t="s">
        <v>214</v>
      </c>
      <c r="AU1150" s="18" t="s">
        <v>84</v>
      </c>
    </row>
    <row r="1151" spans="2:51" s="13" customFormat="1" ht="12">
      <c r="B1151" s="156"/>
      <c r="D1151" s="150" t="s">
        <v>216</v>
      </c>
      <c r="E1151" s="157" t="s">
        <v>19</v>
      </c>
      <c r="F1151" s="158" t="s">
        <v>3628</v>
      </c>
      <c r="H1151" s="159">
        <v>7.2</v>
      </c>
      <c r="I1151" s="160"/>
      <c r="L1151" s="156"/>
      <c r="M1151" s="161"/>
      <c r="T1151" s="162"/>
      <c r="AT1151" s="157" t="s">
        <v>216</v>
      </c>
      <c r="AU1151" s="157" t="s">
        <v>84</v>
      </c>
      <c r="AV1151" s="13" t="s">
        <v>84</v>
      </c>
      <c r="AW1151" s="13" t="s">
        <v>37</v>
      </c>
      <c r="AX1151" s="13" t="s">
        <v>75</v>
      </c>
      <c r="AY1151" s="157" t="s">
        <v>206</v>
      </c>
    </row>
    <row r="1152" spans="2:51" s="13" customFormat="1" ht="12">
      <c r="B1152" s="156"/>
      <c r="D1152" s="150" t="s">
        <v>216</v>
      </c>
      <c r="E1152" s="157" t="s">
        <v>19</v>
      </c>
      <c r="F1152" s="158" t="s">
        <v>3578</v>
      </c>
      <c r="H1152" s="159">
        <v>9.6</v>
      </c>
      <c r="I1152" s="160"/>
      <c r="L1152" s="156"/>
      <c r="M1152" s="161"/>
      <c r="T1152" s="162"/>
      <c r="AT1152" s="157" t="s">
        <v>216</v>
      </c>
      <c r="AU1152" s="157" t="s">
        <v>84</v>
      </c>
      <c r="AV1152" s="13" t="s">
        <v>84</v>
      </c>
      <c r="AW1152" s="13" t="s">
        <v>37</v>
      </c>
      <c r="AX1152" s="13" t="s">
        <v>75</v>
      </c>
      <c r="AY1152" s="157" t="s">
        <v>206</v>
      </c>
    </row>
    <row r="1153" spans="2:51" s="13" customFormat="1" ht="12">
      <c r="B1153" s="156"/>
      <c r="D1153" s="150" t="s">
        <v>216</v>
      </c>
      <c r="E1153" s="157" t="s">
        <v>19</v>
      </c>
      <c r="F1153" s="158" t="s">
        <v>3629</v>
      </c>
      <c r="H1153" s="159">
        <v>2.4</v>
      </c>
      <c r="I1153" s="160"/>
      <c r="L1153" s="156"/>
      <c r="M1153" s="161"/>
      <c r="T1153" s="162"/>
      <c r="AT1153" s="157" t="s">
        <v>216</v>
      </c>
      <c r="AU1153" s="157" t="s">
        <v>84</v>
      </c>
      <c r="AV1153" s="13" t="s">
        <v>84</v>
      </c>
      <c r="AW1153" s="13" t="s">
        <v>37</v>
      </c>
      <c r="AX1153" s="13" t="s">
        <v>75</v>
      </c>
      <c r="AY1153" s="157" t="s">
        <v>206</v>
      </c>
    </row>
    <row r="1154" spans="2:51" s="13" customFormat="1" ht="12">
      <c r="B1154" s="156"/>
      <c r="D1154" s="150" t="s">
        <v>216</v>
      </c>
      <c r="E1154" s="157" t="s">
        <v>19</v>
      </c>
      <c r="F1154" s="158" t="s">
        <v>3580</v>
      </c>
      <c r="H1154" s="159">
        <v>7.2</v>
      </c>
      <c r="I1154" s="160"/>
      <c r="L1154" s="156"/>
      <c r="M1154" s="161"/>
      <c r="T1154" s="162"/>
      <c r="AT1154" s="157" t="s">
        <v>216</v>
      </c>
      <c r="AU1154" s="157" t="s">
        <v>84</v>
      </c>
      <c r="AV1154" s="13" t="s">
        <v>84</v>
      </c>
      <c r="AW1154" s="13" t="s">
        <v>37</v>
      </c>
      <c r="AX1154" s="13" t="s">
        <v>75</v>
      </c>
      <c r="AY1154" s="157" t="s">
        <v>206</v>
      </c>
    </row>
    <row r="1155" spans="2:51" s="13" customFormat="1" ht="12">
      <c r="B1155" s="156"/>
      <c r="D1155" s="150" t="s">
        <v>216</v>
      </c>
      <c r="E1155" s="157" t="s">
        <v>19</v>
      </c>
      <c r="F1155" s="158" t="s">
        <v>3630</v>
      </c>
      <c r="H1155" s="159">
        <v>7.5</v>
      </c>
      <c r="I1155" s="160"/>
      <c r="L1155" s="156"/>
      <c r="M1155" s="161"/>
      <c r="T1155" s="162"/>
      <c r="AT1155" s="157" t="s">
        <v>216</v>
      </c>
      <c r="AU1155" s="157" t="s">
        <v>84</v>
      </c>
      <c r="AV1155" s="13" t="s">
        <v>84</v>
      </c>
      <c r="AW1155" s="13" t="s">
        <v>37</v>
      </c>
      <c r="AX1155" s="13" t="s">
        <v>75</v>
      </c>
      <c r="AY1155" s="157" t="s">
        <v>206</v>
      </c>
    </row>
    <row r="1156" spans="2:51" s="13" customFormat="1" ht="12">
      <c r="B1156" s="156"/>
      <c r="D1156" s="150" t="s">
        <v>216</v>
      </c>
      <c r="E1156" s="157" t="s">
        <v>19</v>
      </c>
      <c r="F1156" s="158" t="s">
        <v>3581</v>
      </c>
      <c r="H1156" s="159">
        <v>37.44</v>
      </c>
      <c r="I1156" s="160"/>
      <c r="L1156" s="156"/>
      <c r="M1156" s="161"/>
      <c r="T1156" s="162"/>
      <c r="AT1156" s="157" t="s">
        <v>216</v>
      </c>
      <c r="AU1156" s="157" t="s">
        <v>84</v>
      </c>
      <c r="AV1156" s="13" t="s">
        <v>84</v>
      </c>
      <c r="AW1156" s="13" t="s">
        <v>37</v>
      </c>
      <c r="AX1156" s="13" t="s">
        <v>75</v>
      </c>
      <c r="AY1156" s="157" t="s">
        <v>206</v>
      </c>
    </row>
    <row r="1157" spans="2:51" s="13" customFormat="1" ht="12">
      <c r="B1157" s="156"/>
      <c r="D1157" s="150" t="s">
        <v>216</v>
      </c>
      <c r="E1157" s="157" t="s">
        <v>19</v>
      </c>
      <c r="F1157" s="158" t="s">
        <v>3582</v>
      </c>
      <c r="H1157" s="159">
        <v>28.08</v>
      </c>
      <c r="I1157" s="160"/>
      <c r="L1157" s="156"/>
      <c r="M1157" s="161"/>
      <c r="T1157" s="162"/>
      <c r="AT1157" s="157" t="s">
        <v>216</v>
      </c>
      <c r="AU1157" s="157" t="s">
        <v>84</v>
      </c>
      <c r="AV1157" s="13" t="s">
        <v>84</v>
      </c>
      <c r="AW1157" s="13" t="s">
        <v>37</v>
      </c>
      <c r="AX1157" s="13" t="s">
        <v>75</v>
      </c>
      <c r="AY1157" s="157" t="s">
        <v>206</v>
      </c>
    </row>
    <row r="1158" spans="2:51" s="13" customFormat="1" ht="12">
      <c r="B1158" s="156"/>
      <c r="D1158" s="150" t="s">
        <v>216</v>
      </c>
      <c r="E1158" s="157" t="s">
        <v>19</v>
      </c>
      <c r="F1158" s="158" t="s">
        <v>3559</v>
      </c>
      <c r="H1158" s="159">
        <v>28.08</v>
      </c>
      <c r="I1158" s="160"/>
      <c r="L1158" s="156"/>
      <c r="M1158" s="161"/>
      <c r="T1158" s="162"/>
      <c r="AT1158" s="157" t="s">
        <v>216</v>
      </c>
      <c r="AU1158" s="157" t="s">
        <v>84</v>
      </c>
      <c r="AV1158" s="13" t="s">
        <v>84</v>
      </c>
      <c r="AW1158" s="13" t="s">
        <v>37</v>
      </c>
      <c r="AX1158" s="13" t="s">
        <v>75</v>
      </c>
      <c r="AY1158" s="157" t="s">
        <v>206</v>
      </c>
    </row>
    <row r="1159" spans="2:51" s="13" customFormat="1" ht="12">
      <c r="B1159" s="156"/>
      <c r="D1159" s="150" t="s">
        <v>216</v>
      </c>
      <c r="E1159" s="157" t="s">
        <v>19</v>
      </c>
      <c r="F1159" s="158" t="s">
        <v>3583</v>
      </c>
      <c r="H1159" s="159">
        <v>4.68</v>
      </c>
      <c r="I1159" s="160"/>
      <c r="L1159" s="156"/>
      <c r="M1159" s="161"/>
      <c r="T1159" s="162"/>
      <c r="AT1159" s="157" t="s">
        <v>216</v>
      </c>
      <c r="AU1159" s="157" t="s">
        <v>84</v>
      </c>
      <c r="AV1159" s="13" t="s">
        <v>84</v>
      </c>
      <c r="AW1159" s="13" t="s">
        <v>37</v>
      </c>
      <c r="AX1159" s="13" t="s">
        <v>75</v>
      </c>
      <c r="AY1159" s="157" t="s">
        <v>206</v>
      </c>
    </row>
    <row r="1160" spans="2:51" s="14" customFormat="1" ht="12">
      <c r="B1160" s="163"/>
      <c r="D1160" s="150" t="s">
        <v>216</v>
      </c>
      <c r="E1160" s="164" t="s">
        <v>19</v>
      </c>
      <c r="F1160" s="165" t="s">
        <v>224</v>
      </c>
      <c r="H1160" s="166">
        <v>132.18</v>
      </c>
      <c r="I1160" s="167"/>
      <c r="L1160" s="163"/>
      <c r="M1160" s="168"/>
      <c r="T1160" s="169"/>
      <c r="AT1160" s="164" t="s">
        <v>216</v>
      </c>
      <c r="AU1160" s="164" t="s">
        <v>84</v>
      </c>
      <c r="AV1160" s="14" t="s">
        <v>153</v>
      </c>
      <c r="AW1160" s="14" t="s">
        <v>37</v>
      </c>
      <c r="AX1160" s="14" t="s">
        <v>82</v>
      </c>
      <c r="AY1160" s="164" t="s">
        <v>206</v>
      </c>
    </row>
    <row r="1161" spans="2:65" s="1" customFormat="1" ht="24.2" customHeight="1">
      <c r="B1161" s="33"/>
      <c r="C1161" s="132" t="s">
        <v>3631</v>
      </c>
      <c r="D1161" s="132" t="s">
        <v>208</v>
      </c>
      <c r="E1161" s="133" t="s">
        <v>1428</v>
      </c>
      <c r="F1161" s="134" t="s">
        <v>1429</v>
      </c>
      <c r="G1161" s="135" t="s">
        <v>298</v>
      </c>
      <c r="H1161" s="136">
        <v>46</v>
      </c>
      <c r="I1161" s="137"/>
      <c r="J1161" s="138">
        <f>ROUND(I1161*H1161,2)</f>
        <v>0</v>
      </c>
      <c r="K1161" s="134" t="s">
        <v>212</v>
      </c>
      <c r="L1161" s="33"/>
      <c r="M1161" s="139" t="s">
        <v>19</v>
      </c>
      <c r="N1161" s="140" t="s">
        <v>46</v>
      </c>
      <c r="P1161" s="141">
        <f>O1161*H1161</f>
        <v>0</v>
      </c>
      <c r="Q1161" s="141">
        <v>0</v>
      </c>
      <c r="R1161" s="141">
        <f>Q1161*H1161</f>
        <v>0</v>
      </c>
      <c r="S1161" s="141">
        <v>0</v>
      </c>
      <c r="T1161" s="142">
        <f>S1161*H1161</f>
        <v>0</v>
      </c>
      <c r="AR1161" s="143" t="s">
        <v>338</v>
      </c>
      <c r="AT1161" s="143" t="s">
        <v>208</v>
      </c>
      <c r="AU1161" s="143" t="s">
        <v>84</v>
      </c>
      <c r="AY1161" s="18" t="s">
        <v>206</v>
      </c>
      <c r="BE1161" s="144">
        <f>IF(N1161="základní",J1161,0)</f>
        <v>0</v>
      </c>
      <c r="BF1161" s="144">
        <f>IF(N1161="snížená",J1161,0)</f>
        <v>0</v>
      </c>
      <c r="BG1161" s="144">
        <f>IF(N1161="zákl. přenesená",J1161,0)</f>
        <v>0</v>
      </c>
      <c r="BH1161" s="144">
        <f>IF(N1161="sníž. přenesená",J1161,0)</f>
        <v>0</v>
      </c>
      <c r="BI1161" s="144">
        <f>IF(N1161="nulová",J1161,0)</f>
        <v>0</v>
      </c>
      <c r="BJ1161" s="18" t="s">
        <v>82</v>
      </c>
      <c r="BK1161" s="144">
        <f>ROUND(I1161*H1161,2)</f>
        <v>0</v>
      </c>
      <c r="BL1161" s="18" t="s">
        <v>338</v>
      </c>
      <c r="BM1161" s="143" t="s">
        <v>1430</v>
      </c>
    </row>
    <row r="1162" spans="2:47" s="1" customFormat="1" ht="12">
      <c r="B1162" s="33"/>
      <c r="D1162" s="145" t="s">
        <v>214</v>
      </c>
      <c r="F1162" s="146" t="s">
        <v>1431</v>
      </c>
      <c r="I1162" s="147"/>
      <c r="L1162" s="33"/>
      <c r="M1162" s="148"/>
      <c r="T1162" s="52"/>
      <c r="AT1162" s="18" t="s">
        <v>214</v>
      </c>
      <c r="AU1162" s="18" t="s">
        <v>84</v>
      </c>
    </row>
    <row r="1163" spans="2:51" s="13" customFormat="1" ht="12">
      <c r="B1163" s="156"/>
      <c r="D1163" s="150" t="s">
        <v>216</v>
      </c>
      <c r="E1163" s="157" t="s">
        <v>19</v>
      </c>
      <c r="F1163" s="158" t="s">
        <v>3632</v>
      </c>
      <c r="H1163" s="159">
        <v>2</v>
      </c>
      <c r="I1163" s="160"/>
      <c r="L1163" s="156"/>
      <c r="M1163" s="161"/>
      <c r="T1163" s="162"/>
      <c r="AT1163" s="157" t="s">
        <v>216</v>
      </c>
      <c r="AU1163" s="157" t="s">
        <v>84</v>
      </c>
      <c r="AV1163" s="13" t="s">
        <v>84</v>
      </c>
      <c r="AW1163" s="13" t="s">
        <v>37</v>
      </c>
      <c r="AX1163" s="13" t="s">
        <v>75</v>
      </c>
      <c r="AY1163" s="157" t="s">
        <v>206</v>
      </c>
    </row>
    <row r="1164" spans="2:51" s="13" customFormat="1" ht="12">
      <c r="B1164" s="156"/>
      <c r="D1164" s="150" t="s">
        <v>216</v>
      </c>
      <c r="E1164" s="157" t="s">
        <v>19</v>
      </c>
      <c r="F1164" s="158" t="s">
        <v>3633</v>
      </c>
      <c r="H1164" s="159">
        <v>6</v>
      </c>
      <c r="I1164" s="160"/>
      <c r="L1164" s="156"/>
      <c r="M1164" s="161"/>
      <c r="T1164" s="162"/>
      <c r="AT1164" s="157" t="s">
        <v>216</v>
      </c>
      <c r="AU1164" s="157" t="s">
        <v>84</v>
      </c>
      <c r="AV1164" s="13" t="s">
        <v>84</v>
      </c>
      <c r="AW1164" s="13" t="s">
        <v>37</v>
      </c>
      <c r="AX1164" s="13" t="s">
        <v>75</v>
      </c>
      <c r="AY1164" s="157" t="s">
        <v>206</v>
      </c>
    </row>
    <row r="1165" spans="2:51" s="13" customFormat="1" ht="12">
      <c r="B1165" s="156"/>
      <c r="D1165" s="150" t="s">
        <v>216</v>
      </c>
      <c r="E1165" s="157" t="s">
        <v>19</v>
      </c>
      <c r="F1165" s="158" t="s">
        <v>3634</v>
      </c>
      <c r="H1165" s="159">
        <v>2</v>
      </c>
      <c r="I1165" s="160"/>
      <c r="L1165" s="156"/>
      <c r="M1165" s="161"/>
      <c r="T1165" s="162"/>
      <c r="AT1165" s="157" t="s">
        <v>216</v>
      </c>
      <c r="AU1165" s="157" t="s">
        <v>84</v>
      </c>
      <c r="AV1165" s="13" t="s">
        <v>84</v>
      </c>
      <c r="AW1165" s="13" t="s">
        <v>37</v>
      </c>
      <c r="AX1165" s="13" t="s">
        <v>75</v>
      </c>
      <c r="AY1165" s="157" t="s">
        <v>206</v>
      </c>
    </row>
    <row r="1166" spans="2:51" s="13" customFormat="1" ht="12">
      <c r="B1166" s="156"/>
      <c r="D1166" s="150" t="s">
        <v>216</v>
      </c>
      <c r="E1166" s="157" t="s">
        <v>19</v>
      </c>
      <c r="F1166" s="158" t="s">
        <v>3635</v>
      </c>
      <c r="H1166" s="159">
        <v>3</v>
      </c>
      <c r="I1166" s="160"/>
      <c r="L1166" s="156"/>
      <c r="M1166" s="161"/>
      <c r="T1166" s="162"/>
      <c r="AT1166" s="157" t="s">
        <v>216</v>
      </c>
      <c r="AU1166" s="157" t="s">
        <v>84</v>
      </c>
      <c r="AV1166" s="13" t="s">
        <v>84</v>
      </c>
      <c r="AW1166" s="13" t="s">
        <v>37</v>
      </c>
      <c r="AX1166" s="13" t="s">
        <v>75</v>
      </c>
      <c r="AY1166" s="157" t="s">
        <v>206</v>
      </c>
    </row>
    <row r="1167" spans="2:51" s="13" customFormat="1" ht="12">
      <c r="B1167" s="156"/>
      <c r="D1167" s="150" t="s">
        <v>216</v>
      </c>
      <c r="E1167" s="157" t="s">
        <v>19</v>
      </c>
      <c r="F1167" s="158" t="s">
        <v>3636</v>
      </c>
      <c r="H1167" s="159">
        <v>12</v>
      </c>
      <c r="I1167" s="160"/>
      <c r="L1167" s="156"/>
      <c r="M1167" s="161"/>
      <c r="T1167" s="162"/>
      <c r="AT1167" s="157" t="s">
        <v>216</v>
      </c>
      <c r="AU1167" s="157" t="s">
        <v>84</v>
      </c>
      <c r="AV1167" s="13" t="s">
        <v>84</v>
      </c>
      <c r="AW1167" s="13" t="s">
        <v>37</v>
      </c>
      <c r="AX1167" s="13" t="s">
        <v>75</v>
      </c>
      <c r="AY1167" s="157" t="s">
        <v>206</v>
      </c>
    </row>
    <row r="1168" spans="2:51" s="13" customFormat="1" ht="12">
      <c r="B1168" s="156"/>
      <c r="D1168" s="150" t="s">
        <v>216</v>
      </c>
      <c r="E1168" s="157" t="s">
        <v>19</v>
      </c>
      <c r="F1168" s="158" t="s">
        <v>3637</v>
      </c>
      <c r="H1168" s="159">
        <v>9</v>
      </c>
      <c r="I1168" s="160"/>
      <c r="L1168" s="156"/>
      <c r="M1168" s="161"/>
      <c r="T1168" s="162"/>
      <c r="AT1168" s="157" t="s">
        <v>216</v>
      </c>
      <c r="AU1168" s="157" t="s">
        <v>84</v>
      </c>
      <c r="AV1168" s="13" t="s">
        <v>84</v>
      </c>
      <c r="AW1168" s="13" t="s">
        <v>37</v>
      </c>
      <c r="AX1168" s="13" t="s">
        <v>75</v>
      </c>
      <c r="AY1168" s="157" t="s">
        <v>206</v>
      </c>
    </row>
    <row r="1169" spans="2:51" s="13" customFormat="1" ht="12">
      <c r="B1169" s="156"/>
      <c r="D1169" s="150" t="s">
        <v>216</v>
      </c>
      <c r="E1169" s="157" t="s">
        <v>19</v>
      </c>
      <c r="F1169" s="158" t="s">
        <v>3504</v>
      </c>
      <c r="H1169" s="159">
        <v>12</v>
      </c>
      <c r="I1169" s="160"/>
      <c r="L1169" s="156"/>
      <c r="M1169" s="161"/>
      <c r="T1169" s="162"/>
      <c r="AT1169" s="157" t="s">
        <v>216</v>
      </c>
      <c r="AU1169" s="157" t="s">
        <v>84</v>
      </c>
      <c r="AV1169" s="13" t="s">
        <v>84</v>
      </c>
      <c r="AW1169" s="13" t="s">
        <v>37</v>
      </c>
      <c r="AX1169" s="13" t="s">
        <v>75</v>
      </c>
      <c r="AY1169" s="157" t="s">
        <v>206</v>
      </c>
    </row>
    <row r="1170" spans="2:51" s="14" customFormat="1" ht="12">
      <c r="B1170" s="163"/>
      <c r="D1170" s="150" t="s">
        <v>216</v>
      </c>
      <c r="E1170" s="164" t="s">
        <v>19</v>
      </c>
      <c r="F1170" s="165" t="s">
        <v>224</v>
      </c>
      <c r="H1170" s="166">
        <v>46</v>
      </c>
      <c r="I1170" s="167"/>
      <c r="L1170" s="163"/>
      <c r="M1170" s="168"/>
      <c r="T1170" s="169"/>
      <c r="AT1170" s="164" t="s">
        <v>216</v>
      </c>
      <c r="AU1170" s="164" t="s">
        <v>84</v>
      </c>
      <c r="AV1170" s="14" t="s">
        <v>153</v>
      </c>
      <c r="AW1170" s="14" t="s">
        <v>37</v>
      </c>
      <c r="AX1170" s="14" t="s">
        <v>82</v>
      </c>
      <c r="AY1170" s="164" t="s">
        <v>206</v>
      </c>
    </row>
    <row r="1171" spans="2:65" s="1" customFormat="1" ht="24.2" customHeight="1">
      <c r="B1171" s="33"/>
      <c r="C1171" s="132" t="s">
        <v>3638</v>
      </c>
      <c r="D1171" s="132" t="s">
        <v>208</v>
      </c>
      <c r="E1171" s="133" t="s">
        <v>1438</v>
      </c>
      <c r="F1171" s="134" t="s">
        <v>1439</v>
      </c>
      <c r="G1171" s="135" t="s">
        <v>298</v>
      </c>
      <c r="H1171" s="136">
        <v>1</v>
      </c>
      <c r="I1171" s="137"/>
      <c r="J1171" s="138">
        <f>ROUND(I1171*H1171,2)</f>
        <v>0</v>
      </c>
      <c r="K1171" s="134" t="s">
        <v>212</v>
      </c>
      <c r="L1171" s="33"/>
      <c r="M1171" s="139" t="s">
        <v>19</v>
      </c>
      <c r="N1171" s="140" t="s">
        <v>46</v>
      </c>
      <c r="P1171" s="141">
        <f>O1171*H1171</f>
        <v>0</v>
      </c>
      <c r="Q1171" s="141">
        <v>0</v>
      </c>
      <c r="R1171" s="141">
        <f>Q1171*H1171</f>
        <v>0</v>
      </c>
      <c r="S1171" s="141">
        <v>0</v>
      </c>
      <c r="T1171" s="142">
        <f>S1171*H1171</f>
        <v>0</v>
      </c>
      <c r="AR1171" s="143" t="s">
        <v>338</v>
      </c>
      <c r="AT1171" s="143" t="s">
        <v>208</v>
      </c>
      <c r="AU1171" s="143" t="s">
        <v>84</v>
      </c>
      <c r="AY1171" s="18" t="s">
        <v>206</v>
      </c>
      <c r="BE1171" s="144">
        <f>IF(N1171="základní",J1171,0)</f>
        <v>0</v>
      </c>
      <c r="BF1171" s="144">
        <f>IF(N1171="snížená",J1171,0)</f>
        <v>0</v>
      </c>
      <c r="BG1171" s="144">
        <f>IF(N1171="zákl. přenesená",J1171,0)</f>
        <v>0</v>
      </c>
      <c r="BH1171" s="144">
        <f>IF(N1171="sníž. přenesená",J1171,0)</f>
        <v>0</v>
      </c>
      <c r="BI1171" s="144">
        <f>IF(N1171="nulová",J1171,0)</f>
        <v>0</v>
      </c>
      <c r="BJ1171" s="18" t="s">
        <v>82</v>
      </c>
      <c r="BK1171" s="144">
        <f>ROUND(I1171*H1171,2)</f>
        <v>0</v>
      </c>
      <c r="BL1171" s="18" t="s">
        <v>338</v>
      </c>
      <c r="BM1171" s="143" t="s">
        <v>1440</v>
      </c>
    </row>
    <row r="1172" spans="2:47" s="1" customFormat="1" ht="12">
      <c r="B1172" s="33"/>
      <c r="D1172" s="145" t="s">
        <v>214</v>
      </c>
      <c r="F1172" s="146" t="s">
        <v>1441</v>
      </c>
      <c r="I1172" s="147"/>
      <c r="L1172" s="33"/>
      <c r="M1172" s="148"/>
      <c r="T1172" s="52"/>
      <c r="AT1172" s="18" t="s">
        <v>214</v>
      </c>
      <c r="AU1172" s="18" t="s">
        <v>84</v>
      </c>
    </row>
    <row r="1173" spans="2:51" s="13" customFormat="1" ht="12">
      <c r="B1173" s="156"/>
      <c r="D1173" s="150" t="s">
        <v>216</v>
      </c>
      <c r="E1173" s="157" t="s">
        <v>19</v>
      </c>
      <c r="F1173" s="158" t="s">
        <v>3639</v>
      </c>
      <c r="H1173" s="159">
        <v>1</v>
      </c>
      <c r="I1173" s="160"/>
      <c r="L1173" s="156"/>
      <c r="M1173" s="161"/>
      <c r="T1173" s="162"/>
      <c r="AT1173" s="157" t="s">
        <v>216</v>
      </c>
      <c r="AU1173" s="157" t="s">
        <v>84</v>
      </c>
      <c r="AV1173" s="13" t="s">
        <v>84</v>
      </c>
      <c r="AW1173" s="13" t="s">
        <v>37</v>
      </c>
      <c r="AX1173" s="13" t="s">
        <v>82</v>
      </c>
      <c r="AY1173" s="157" t="s">
        <v>206</v>
      </c>
    </row>
    <row r="1174" spans="2:65" s="1" customFormat="1" ht="24.2" customHeight="1">
      <c r="B1174" s="33"/>
      <c r="C1174" s="132" t="s">
        <v>3640</v>
      </c>
      <c r="D1174" s="132" t="s">
        <v>208</v>
      </c>
      <c r="E1174" s="133" t="s">
        <v>1446</v>
      </c>
      <c r="F1174" s="134" t="s">
        <v>1447</v>
      </c>
      <c r="G1174" s="135" t="s">
        <v>298</v>
      </c>
      <c r="H1174" s="136">
        <v>1</v>
      </c>
      <c r="I1174" s="137"/>
      <c r="J1174" s="138">
        <f>ROUND(I1174*H1174,2)</f>
        <v>0</v>
      </c>
      <c r="K1174" s="134" t="s">
        <v>212</v>
      </c>
      <c r="L1174" s="33"/>
      <c r="M1174" s="139" t="s">
        <v>19</v>
      </c>
      <c r="N1174" s="140" t="s">
        <v>46</v>
      </c>
      <c r="P1174" s="141">
        <f>O1174*H1174</f>
        <v>0</v>
      </c>
      <c r="Q1174" s="141">
        <v>0</v>
      </c>
      <c r="R1174" s="141">
        <f>Q1174*H1174</f>
        <v>0</v>
      </c>
      <c r="S1174" s="141">
        <v>0</v>
      </c>
      <c r="T1174" s="142">
        <f>S1174*H1174</f>
        <v>0</v>
      </c>
      <c r="AR1174" s="143" t="s">
        <v>338</v>
      </c>
      <c r="AT1174" s="143" t="s">
        <v>208</v>
      </c>
      <c r="AU1174" s="143" t="s">
        <v>84</v>
      </c>
      <c r="AY1174" s="18" t="s">
        <v>206</v>
      </c>
      <c r="BE1174" s="144">
        <f>IF(N1174="základní",J1174,0)</f>
        <v>0</v>
      </c>
      <c r="BF1174" s="144">
        <f>IF(N1174="snížená",J1174,0)</f>
        <v>0</v>
      </c>
      <c r="BG1174" s="144">
        <f>IF(N1174="zákl. přenesená",J1174,0)</f>
        <v>0</v>
      </c>
      <c r="BH1174" s="144">
        <f>IF(N1174="sníž. přenesená",J1174,0)</f>
        <v>0</v>
      </c>
      <c r="BI1174" s="144">
        <f>IF(N1174="nulová",J1174,0)</f>
        <v>0</v>
      </c>
      <c r="BJ1174" s="18" t="s">
        <v>82</v>
      </c>
      <c r="BK1174" s="144">
        <f>ROUND(I1174*H1174,2)</f>
        <v>0</v>
      </c>
      <c r="BL1174" s="18" t="s">
        <v>338</v>
      </c>
      <c r="BM1174" s="143" t="s">
        <v>1448</v>
      </c>
    </row>
    <row r="1175" spans="2:47" s="1" customFormat="1" ht="12">
      <c r="B1175" s="33"/>
      <c r="D1175" s="145" t="s">
        <v>214</v>
      </c>
      <c r="F1175" s="146" t="s">
        <v>1449</v>
      </c>
      <c r="I1175" s="147"/>
      <c r="L1175" s="33"/>
      <c r="M1175" s="148"/>
      <c r="T1175" s="52"/>
      <c r="AT1175" s="18" t="s">
        <v>214</v>
      </c>
      <c r="AU1175" s="18" t="s">
        <v>84</v>
      </c>
    </row>
    <row r="1176" spans="2:51" s="13" customFormat="1" ht="12">
      <c r="B1176" s="156"/>
      <c r="D1176" s="150" t="s">
        <v>216</v>
      </c>
      <c r="E1176" s="157" t="s">
        <v>19</v>
      </c>
      <c r="F1176" s="158" t="s">
        <v>3641</v>
      </c>
      <c r="H1176" s="159">
        <v>1</v>
      </c>
      <c r="I1176" s="160"/>
      <c r="L1176" s="156"/>
      <c r="M1176" s="161"/>
      <c r="T1176" s="162"/>
      <c r="AT1176" s="157" t="s">
        <v>216</v>
      </c>
      <c r="AU1176" s="157" t="s">
        <v>84</v>
      </c>
      <c r="AV1176" s="13" t="s">
        <v>84</v>
      </c>
      <c r="AW1176" s="13" t="s">
        <v>37</v>
      </c>
      <c r="AX1176" s="13" t="s">
        <v>82</v>
      </c>
      <c r="AY1176" s="157" t="s">
        <v>206</v>
      </c>
    </row>
    <row r="1177" spans="2:65" s="1" customFormat="1" ht="24.2" customHeight="1">
      <c r="B1177" s="33"/>
      <c r="C1177" s="132" t="s">
        <v>3642</v>
      </c>
      <c r="D1177" s="132" t="s">
        <v>208</v>
      </c>
      <c r="E1177" s="133" t="s">
        <v>1452</v>
      </c>
      <c r="F1177" s="134" t="s">
        <v>1453</v>
      </c>
      <c r="G1177" s="135" t="s">
        <v>238</v>
      </c>
      <c r="H1177" s="136">
        <v>298.561</v>
      </c>
      <c r="I1177" s="137"/>
      <c r="J1177" s="138">
        <f>ROUND(I1177*H1177,2)</f>
        <v>0</v>
      </c>
      <c r="K1177" s="134" t="s">
        <v>212</v>
      </c>
      <c r="L1177" s="33"/>
      <c r="M1177" s="139" t="s">
        <v>19</v>
      </c>
      <c r="N1177" s="140" t="s">
        <v>46</v>
      </c>
      <c r="P1177" s="141">
        <f>O1177*H1177</f>
        <v>0</v>
      </c>
      <c r="Q1177" s="141">
        <v>4.5E-05</v>
      </c>
      <c r="R1177" s="141">
        <f>Q1177*H1177</f>
        <v>0.013435245</v>
      </c>
      <c r="S1177" s="141">
        <v>0</v>
      </c>
      <c r="T1177" s="142">
        <f>S1177*H1177</f>
        <v>0</v>
      </c>
      <c r="AR1177" s="143" t="s">
        <v>338</v>
      </c>
      <c r="AT1177" s="143" t="s">
        <v>208</v>
      </c>
      <c r="AU1177" s="143" t="s">
        <v>84</v>
      </c>
      <c r="AY1177" s="18" t="s">
        <v>206</v>
      </c>
      <c r="BE1177" s="144">
        <f>IF(N1177="základní",J1177,0)</f>
        <v>0</v>
      </c>
      <c r="BF1177" s="144">
        <f>IF(N1177="snížená",J1177,0)</f>
        <v>0</v>
      </c>
      <c r="BG1177" s="144">
        <f>IF(N1177="zákl. přenesená",J1177,0)</f>
        <v>0</v>
      </c>
      <c r="BH1177" s="144">
        <f>IF(N1177="sníž. přenesená",J1177,0)</f>
        <v>0</v>
      </c>
      <c r="BI1177" s="144">
        <f>IF(N1177="nulová",J1177,0)</f>
        <v>0</v>
      </c>
      <c r="BJ1177" s="18" t="s">
        <v>82</v>
      </c>
      <c r="BK1177" s="144">
        <f>ROUND(I1177*H1177,2)</f>
        <v>0</v>
      </c>
      <c r="BL1177" s="18" t="s">
        <v>338</v>
      </c>
      <c r="BM1177" s="143" t="s">
        <v>1454</v>
      </c>
    </row>
    <row r="1178" spans="2:47" s="1" customFormat="1" ht="12">
      <c r="B1178" s="33"/>
      <c r="D1178" s="145" t="s">
        <v>214</v>
      </c>
      <c r="F1178" s="146" t="s">
        <v>1455</v>
      </c>
      <c r="I1178" s="147"/>
      <c r="L1178" s="33"/>
      <c r="M1178" s="148"/>
      <c r="T1178" s="52"/>
      <c r="AT1178" s="18" t="s">
        <v>214</v>
      </c>
      <c r="AU1178" s="18" t="s">
        <v>84</v>
      </c>
    </row>
    <row r="1179" spans="2:51" s="13" customFormat="1" ht="12">
      <c r="B1179" s="156"/>
      <c r="D1179" s="150" t="s">
        <v>216</v>
      </c>
      <c r="E1179" s="157" t="s">
        <v>19</v>
      </c>
      <c r="F1179" s="158" t="s">
        <v>3643</v>
      </c>
      <c r="H1179" s="159">
        <v>298.561</v>
      </c>
      <c r="I1179" s="160"/>
      <c r="L1179" s="156"/>
      <c r="M1179" s="161"/>
      <c r="T1179" s="162"/>
      <c r="AT1179" s="157" t="s">
        <v>216</v>
      </c>
      <c r="AU1179" s="157" t="s">
        <v>84</v>
      </c>
      <c r="AV1179" s="13" t="s">
        <v>84</v>
      </c>
      <c r="AW1179" s="13" t="s">
        <v>37</v>
      </c>
      <c r="AX1179" s="13" t="s">
        <v>82</v>
      </c>
      <c r="AY1179" s="157" t="s">
        <v>206</v>
      </c>
    </row>
    <row r="1180" spans="2:65" s="1" customFormat="1" ht="44.25" customHeight="1">
      <c r="B1180" s="33"/>
      <c r="C1180" s="132" t="s">
        <v>3644</v>
      </c>
      <c r="D1180" s="132" t="s">
        <v>208</v>
      </c>
      <c r="E1180" s="133" t="s">
        <v>1457</v>
      </c>
      <c r="F1180" s="134" t="s">
        <v>1458</v>
      </c>
      <c r="G1180" s="135" t="s">
        <v>211</v>
      </c>
      <c r="H1180" s="136">
        <v>9.57</v>
      </c>
      <c r="I1180" s="137"/>
      <c r="J1180" s="138">
        <f>ROUND(I1180*H1180,2)</f>
        <v>0</v>
      </c>
      <c r="K1180" s="134" t="s">
        <v>212</v>
      </c>
      <c r="L1180" s="33"/>
      <c r="M1180" s="139" t="s">
        <v>19</v>
      </c>
      <c r="N1180" s="140" t="s">
        <v>46</v>
      </c>
      <c r="P1180" s="141">
        <f>O1180*H1180</f>
        <v>0</v>
      </c>
      <c r="Q1180" s="141">
        <v>0</v>
      </c>
      <c r="R1180" s="141">
        <f>Q1180*H1180</f>
        <v>0</v>
      </c>
      <c r="S1180" s="141">
        <v>0</v>
      </c>
      <c r="T1180" s="142">
        <f>S1180*H1180</f>
        <v>0</v>
      </c>
      <c r="AR1180" s="143" t="s">
        <v>338</v>
      </c>
      <c r="AT1180" s="143" t="s">
        <v>208</v>
      </c>
      <c r="AU1180" s="143" t="s">
        <v>84</v>
      </c>
      <c r="AY1180" s="18" t="s">
        <v>206</v>
      </c>
      <c r="BE1180" s="144">
        <f>IF(N1180="základní",J1180,0)</f>
        <v>0</v>
      </c>
      <c r="BF1180" s="144">
        <f>IF(N1180="snížená",J1180,0)</f>
        <v>0</v>
      </c>
      <c r="BG1180" s="144">
        <f>IF(N1180="zákl. přenesená",J1180,0)</f>
        <v>0</v>
      </c>
      <c r="BH1180" s="144">
        <f>IF(N1180="sníž. přenesená",J1180,0)</f>
        <v>0</v>
      </c>
      <c r="BI1180" s="144">
        <f>IF(N1180="nulová",J1180,0)</f>
        <v>0</v>
      </c>
      <c r="BJ1180" s="18" t="s">
        <v>82</v>
      </c>
      <c r="BK1180" s="144">
        <f>ROUND(I1180*H1180,2)</f>
        <v>0</v>
      </c>
      <c r="BL1180" s="18" t="s">
        <v>338</v>
      </c>
      <c r="BM1180" s="143" t="s">
        <v>1459</v>
      </c>
    </row>
    <row r="1181" spans="2:47" s="1" customFormat="1" ht="12">
      <c r="B1181" s="33"/>
      <c r="D1181" s="145" t="s">
        <v>214</v>
      </c>
      <c r="F1181" s="146" t="s">
        <v>1460</v>
      </c>
      <c r="I1181" s="147"/>
      <c r="L1181" s="33"/>
      <c r="M1181" s="148"/>
      <c r="T1181" s="52"/>
      <c r="AT1181" s="18" t="s">
        <v>214</v>
      </c>
      <c r="AU1181" s="18" t="s">
        <v>84</v>
      </c>
    </row>
    <row r="1182" spans="2:63" s="11" customFormat="1" ht="22.9" customHeight="1">
      <c r="B1182" s="120"/>
      <c r="D1182" s="121" t="s">
        <v>74</v>
      </c>
      <c r="E1182" s="130" t="s">
        <v>3645</v>
      </c>
      <c r="F1182" s="130" t="s">
        <v>3646</v>
      </c>
      <c r="I1182" s="123"/>
      <c r="J1182" s="131">
        <f>BK1182</f>
        <v>0</v>
      </c>
      <c r="L1182" s="120"/>
      <c r="M1182" s="125"/>
      <c r="P1182" s="126">
        <f>SUM(P1183:P1197)</f>
        <v>0</v>
      </c>
      <c r="R1182" s="126">
        <f>SUM(R1183:R1197)</f>
        <v>11.529976093393</v>
      </c>
      <c r="T1182" s="127">
        <f>SUM(T1183:T1197)</f>
        <v>0</v>
      </c>
      <c r="AR1182" s="121" t="s">
        <v>84</v>
      </c>
      <c r="AT1182" s="128" t="s">
        <v>74</v>
      </c>
      <c r="AU1182" s="128" t="s">
        <v>82</v>
      </c>
      <c r="AY1182" s="121" t="s">
        <v>206</v>
      </c>
      <c r="BK1182" s="129">
        <f>SUM(BK1183:BK1197)</f>
        <v>0</v>
      </c>
    </row>
    <row r="1183" spans="2:65" s="1" customFormat="1" ht="49.15" customHeight="1">
      <c r="B1183" s="33"/>
      <c r="C1183" s="132" t="s">
        <v>3647</v>
      </c>
      <c r="D1183" s="132" t="s">
        <v>208</v>
      </c>
      <c r="E1183" s="133" t="s">
        <v>3648</v>
      </c>
      <c r="F1183" s="134" t="s">
        <v>3649</v>
      </c>
      <c r="G1183" s="135" t="s">
        <v>238</v>
      </c>
      <c r="H1183" s="136">
        <v>132.527</v>
      </c>
      <c r="I1183" s="137"/>
      <c r="J1183" s="138">
        <f>ROUND(I1183*H1183,2)</f>
        <v>0</v>
      </c>
      <c r="K1183" s="134" t="s">
        <v>212</v>
      </c>
      <c r="L1183" s="33"/>
      <c r="M1183" s="139" t="s">
        <v>19</v>
      </c>
      <c r="N1183" s="140" t="s">
        <v>46</v>
      </c>
      <c r="P1183" s="141">
        <f>O1183*H1183</f>
        <v>0</v>
      </c>
      <c r="Q1183" s="141">
        <v>0.033000959</v>
      </c>
      <c r="R1183" s="141">
        <f>Q1183*H1183</f>
        <v>4.373518093393</v>
      </c>
      <c r="S1183" s="141">
        <v>0</v>
      </c>
      <c r="T1183" s="142">
        <f>S1183*H1183</f>
        <v>0</v>
      </c>
      <c r="AR1183" s="143" t="s">
        <v>338</v>
      </c>
      <c r="AT1183" s="143" t="s">
        <v>208</v>
      </c>
      <c r="AU1183" s="143" t="s">
        <v>84</v>
      </c>
      <c r="AY1183" s="18" t="s">
        <v>206</v>
      </c>
      <c r="BE1183" s="144">
        <f>IF(N1183="základní",J1183,0)</f>
        <v>0</v>
      </c>
      <c r="BF1183" s="144">
        <f>IF(N1183="snížená",J1183,0)</f>
        <v>0</v>
      </c>
      <c r="BG1183" s="144">
        <f>IF(N1183="zákl. přenesená",J1183,0)</f>
        <v>0</v>
      </c>
      <c r="BH1183" s="144">
        <f>IF(N1183="sníž. přenesená",J1183,0)</f>
        <v>0</v>
      </c>
      <c r="BI1183" s="144">
        <f>IF(N1183="nulová",J1183,0)</f>
        <v>0</v>
      </c>
      <c r="BJ1183" s="18" t="s">
        <v>82</v>
      </c>
      <c r="BK1183" s="144">
        <f>ROUND(I1183*H1183,2)</f>
        <v>0</v>
      </c>
      <c r="BL1183" s="18" t="s">
        <v>338</v>
      </c>
      <c r="BM1183" s="143" t="s">
        <v>3650</v>
      </c>
    </row>
    <row r="1184" spans="2:47" s="1" customFormat="1" ht="12">
      <c r="B1184" s="33"/>
      <c r="D1184" s="145" t="s">
        <v>214</v>
      </c>
      <c r="F1184" s="146" t="s">
        <v>3651</v>
      </c>
      <c r="I1184" s="147"/>
      <c r="L1184" s="33"/>
      <c r="M1184" s="148"/>
      <c r="T1184" s="52"/>
      <c r="AT1184" s="18" t="s">
        <v>214</v>
      </c>
      <c r="AU1184" s="18" t="s">
        <v>84</v>
      </c>
    </row>
    <row r="1185" spans="2:51" s="13" customFormat="1" ht="12">
      <c r="B1185" s="156"/>
      <c r="D1185" s="150" t="s">
        <v>216</v>
      </c>
      <c r="E1185" s="157" t="s">
        <v>19</v>
      </c>
      <c r="F1185" s="158" t="s">
        <v>3652</v>
      </c>
      <c r="H1185" s="159">
        <v>34.887</v>
      </c>
      <c r="I1185" s="160"/>
      <c r="L1185" s="156"/>
      <c r="M1185" s="161"/>
      <c r="T1185" s="162"/>
      <c r="AT1185" s="157" t="s">
        <v>216</v>
      </c>
      <c r="AU1185" s="157" t="s">
        <v>84</v>
      </c>
      <c r="AV1185" s="13" t="s">
        <v>84</v>
      </c>
      <c r="AW1185" s="13" t="s">
        <v>37</v>
      </c>
      <c r="AX1185" s="13" t="s">
        <v>75</v>
      </c>
      <c r="AY1185" s="157" t="s">
        <v>206</v>
      </c>
    </row>
    <row r="1186" spans="2:51" s="13" customFormat="1" ht="12">
      <c r="B1186" s="156"/>
      <c r="D1186" s="150" t="s">
        <v>216</v>
      </c>
      <c r="E1186" s="157" t="s">
        <v>19</v>
      </c>
      <c r="F1186" s="158" t="s">
        <v>3653</v>
      </c>
      <c r="H1186" s="159">
        <v>48.16</v>
      </c>
      <c r="I1186" s="160"/>
      <c r="L1186" s="156"/>
      <c r="M1186" s="161"/>
      <c r="T1186" s="162"/>
      <c r="AT1186" s="157" t="s">
        <v>216</v>
      </c>
      <c r="AU1186" s="157" t="s">
        <v>84</v>
      </c>
      <c r="AV1186" s="13" t="s">
        <v>84</v>
      </c>
      <c r="AW1186" s="13" t="s">
        <v>37</v>
      </c>
      <c r="AX1186" s="13" t="s">
        <v>75</v>
      </c>
      <c r="AY1186" s="157" t="s">
        <v>206</v>
      </c>
    </row>
    <row r="1187" spans="2:51" s="13" customFormat="1" ht="12">
      <c r="B1187" s="156"/>
      <c r="D1187" s="150" t="s">
        <v>216</v>
      </c>
      <c r="E1187" s="157" t="s">
        <v>19</v>
      </c>
      <c r="F1187" s="158" t="s">
        <v>3654</v>
      </c>
      <c r="H1187" s="159">
        <v>39.12</v>
      </c>
      <c r="I1187" s="160"/>
      <c r="L1187" s="156"/>
      <c r="M1187" s="161"/>
      <c r="T1187" s="162"/>
      <c r="AT1187" s="157" t="s">
        <v>216</v>
      </c>
      <c r="AU1187" s="157" t="s">
        <v>84</v>
      </c>
      <c r="AV1187" s="13" t="s">
        <v>84</v>
      </c>
      <c r="AW1187" s="13" t="s">
        <v>37</v>
      </c>
      <c r="AX1187" s="13" t="s">
        <v>75</v>
      </c>
      <c r="AY1187" s="157" t="s">
        <v>206</v>
      </c>
    </row>
    <row r="1188" spans="2:51" s="13" customFormat="1" ht="12">
      <c r="B1188" s="156"/>
      <c r="D1188" s="150" t="s">
        <v>216</v>
      </c>
      <c r="E1188" s="157" t="s">
        <v>19</v>
      </c>
      <c r="F1188" s="158" t="s">
        <v>3655</v>
      </c>
      <c r="H1188" s="159">
        <v>10.36</v>
      </c>
      <c r="I1188" s="160"/>
      <c r="L1188" s="156"/>
      <c r="M1188" s="161"/>
      <c r="T1188" s="162"/>
      <c r="AT1188" s="157" t="s">
        <v>216</v>
      </c>
      <c r="AU1188" s="157" t="s">
        <v>84</v>
      </c>
      <c r="AV1188" s="13" t="s">
        <v>84</v>
      </c>
      <c r="AW1188" s="13" t="s">
        <v>37</v>
      </c>
      <c r="AX1188" s="13" t="s">
        <v>75</v>
      </c>
      <c r="AY1188" s="157" t="s">
        <v>206</v>
      </c>
    </row>
    <row r="1189" spans="2:51" s="14" customFormat="1" ht="12">
      <c r="B1189" s="163"/>
      <c r="D1189" s="150" t="s">
        <v>216</v>
      </c>
      <c r="E1189" s="164" t="s">
        <v>19</v>
      </c>
      <c r="F1189" s="165" t="s">
        <v>224</v>
      </c>
      <c r="H1189" s="166">
        <v>132.527</v>
      </c>
      <c r="I1189" s="167"/>
      <c r="L1189" s="163"/>
      <c r="M1189" s="168"/>
      <c r="T1189" s="169"/>
      <c r="AT1189" s="164" t="s">
        <v>216</v>
      </c>
      <c r="AU1189" s="164" t="s">
        <v>84</v>
      </c>
      <c r="AV1189" s="14" t="s">
        <v>153</v>
      </c>
      <c r="AW1189" s="14" t="s">
        <v>37</v>
      </c>
      <c r="AX1189" s="14" t="s">
        <v>82</v>
      </c>
      <c r="AY1189" s="164" t="s">
        <v>206</v>
      </c>
    </row>
    <row r="1190" spans="2:65" s="1" customFormat="1" ht="16.5" customHeight="1">
      <c r="B1190" s="33"/>
      <c r="C1190" s="175" t="s">
        <v>3656</v>
      </c>
      <c r="D1190" s="175" t="s">
        <v>820</v>
      </c>
      <c r="E1190" s="176" t="s">
        <v>3657</v>
      </c>
      <c r="F1190" s="177" t="s">
        <v>3658</v>
      </c>
      <c r="G1190" s="178" t="s">
        <v>238</v>
      </c>
      <c r="H1190" s="179">
        <v>132.527</v>
      </c>
      <c r="I1190" s="180"/>
      <c r="J1190" s="181">
        <f>ROUND(I1190*H1190,2)</f>
        <v>0</v>
      </c>
      <c r="K1190" s="177" t="s">
        <v>19</v>
      </c>
      <c r="L1190" s="182"/>
      <c r="M1190" s="183" t="s">
        <v>19</v>
      </c>
      <c r="N1190" s="184" t="s">
        <v>46</v>
      </c>
      <c r="P1190" s="141">
        <f>O1190*H1190</f>
        <v>0</v>
      </c>
      <c r="Q1190" s="141">
        <v>0.054</v>
      </c>
      <c r="R1190" s="141">
        <f>Q1190*H1190</f>
        <v>7.156457999999999</v>
      </c>
      <c r="S1190" s="141">
        <v>0</v>
      </c>
      <c r="T1190" s="142">
        <f>S1190*H1190</f>
        <v>0</v>
      </c>
      <c r="AR1190" s="143" t="s">
        <v>437</v>
      </c>
      <c r="AT1190" s="143" t="s">
        <v>820</v>
      </c>
      <c r="AU1190" s="143" t="s">
        <v>84</v>
      </c>
      <c r="AY1190" s="18" t="s">
        <v>206</v>
      </c>
      <c r="BE1190" s="144">
        <f>IF(N1190="základní",J1190,0)</f>
        <v>0</v>
      </c>
      <c r="BF1190" s="144">
        <f>IF(N1190="snížená",J1190,0)</f>
        <v>0</v>
      </c>
      <c r="BG1190" s="144">
        <f>IF(N1190="zákl. přenesená",J1190,0)</f>
        <v>0</v>
      </c>
      <c r="BH1190" s="144">
        <f>IF(N1190="sníž. přenesená",J1190,0)</f>
        <v>0</v>
      </c>
      <c r="BI1190" s="144">
        <f>IF(N1190="nulová",J1190,0)</f>
        <v>0</v>
      </c>
      <c r="BJ1190" s="18" t="s">
        <v>82</v>
      </c>
      <c r="BK1190" s="144">
        <f>ROUND(I1190*H1190,2)</f>
        <v>0</v>
      </c>
      <c r="BL1190" s="18" t="s">
        <v>338</v>
      </c>
      <c r="BM1190" s="143" t="s">
        <v>3659</v>
      </c>
    </row>
    <row r="1191" spans="2:51" s="13" customFormat="1" ht="12">
      <c r="B1191" s="156"/>
      <c r="D1191" s="150" t="s">
        <v>216</v>
      </c>
      <c r="E1191" s="157" t="s">
        <v>19</v>
      </c>
      <c r="F1191" s="158" t="s">
        <v>3652</v>
      </c>
      <c r="H1191" s="159">
        <v>34.887</v>
      </c>
      <c r="I1191" s="160"/>
      <c r="L1191" s="156"/>
      <c r="M1191" s="161"/>
      <c r="T1191" s="162"/>
      <c r="AT1191" s="157" t="s">
        <v>216</v>
      </c>
      <c r="AU1191" s="157" t="s">
        <v>84</v>
      </c>
      <c r="AV1191" s="13" t="s">
        <v>84</v>
      </c>
      <c r="AW1191" s="13" t="s">
        <v>37</v>
      </c>
      <c r="AX1191" s="13" t="s">
        <v>75</v>
      </c>
      <c r="AY1191" s="157" t="s">
        <v>206</v>
      </c>
    </row>
    <row r="1192" spans="2:51" s="13" customFormat="1" ht="12">
      <c r="B1192" s="156"/>
      <c r="D1192" s="150" t="s">
        <v>216</v>
      </c>
      <c r="E1192" s="157" t="s">
        <v>19</v>
      </c>
      <c r="F1192" s="158" t="s">
        <v>3653</v>
      </c>
      <c r="H1192" s="159">
        <v>48.16</v>
      </c>
      <c r="I1192" s="160"/>
      <c r="L1192" s="156"/>
      <c r="M1192" s="161"/>
      <c r="T1192" s="162"/>
      <c r="AT1192" s="157" t="s">
        <v>216</v>
      </c>
      <c r="AU1192" s="157" t="s">
        <v>84</v>
      </c>
      <c r="AV1192" s="13" t="s">
        <v>84</v>
      </c>
      <c r="AW1192" s="13" t="s">
        <v>37</v>
      </c>
      <c r="AX1192" s="13" t="s">
        <v>75</v>
      </c>
      <c r="AY1192" s="157" t="s">
        <v>206</v>
      </c>
    </row>
    <row r="1193" spans="2:51" s="13" customFormat="1" ht="12">
      <c r="B1193" s="156"/>
      <c r="D1193" s="150" t="s">
        <v>216</v>
      </c>
      <c r="E1193" s="157" t="s">
        <v>19</v>
      </c>
      <c r="F1193" s="158" t="s">
        <v>3654</v>
      </c>
      <c r="H1193" s="159">
        <v>39.12</v>
      </c>
      <c r="I1193" s="160"/>
      <c r="L1193" s="156"/>
      <c r="M1193" s="161"/>
      <c r="T1193" s="162"/>
      <c r="AT1193" s="157" t="s">
        <v>216</v>
      </c>
      <c r="AU1193" s="157" t="s">
        <v>84</v>
      </c>
      <c r="AV1193" s="13" t="s">
        <v>84</v>
      </c>
      <c r="AW1193" s="13" t="s">
        <v>37</v>
      </c>
      <c r="AX1193" s="13" t="s">
        <v>75</v>
      </c>
      <c r="AY1193" s="157" t="s">
        <v>206</v>
      </c>
    </row>
    <row r="1194" spans="2:51" s="13" customFormat="1" ht="12">
      <c r="B1194" s="156"/>
      <c r="D1194" s="150" t="s">
        <v>216</v>
      </c>
      <c r="E1194" s="157" t="s">
        <v>19</v>
      </c>
      <c r="F1194" s="158" t="s">
        <v>3655</v>
      </c>
      <c r="H1194" s="159">
        <v>10.36</v>
      </c>
      <c r="I1194" s="160"/>
      <c r="L1194" s="156"/>
      <c r="M1194" s="161"/>
      <c r="T1194" s="162"/>
      <c r="AT1194" s="157" t="s">
        <v>216</v>
      </c>
      <c r="AU1194" s="157" t="s">
        <v>84</v>
      </c>
      <c r="AV1194" s="13" t="s">
        <v>84</v>
      </c>
      <c r="AW1194" s="13" t="s">
        <v>37</v>
      </c>
      <c r="AX1194" s="13" t="s">
        <v>75</v>
      </c>
      <c r="AY1194" s="157" t="s">
        <v>206</v>
      </c>
    </row>
    <row r="1195" spans="2:51" s="14" customFormat="1" ht="12">
      <c r="B1195" s="163"/>
      <c r="D1195" s="150" t="s">
        <v>216</v>
      </c>
      <c r="E1195" s="164" t="s">
        <v>19</v>
      </c>
      <c r="F1195" s="165" t="s">
        <v>224</v>
      </c>
      <c r="H1195" s="166">
        <v>132.527</v>
      </c>
      <c r="I1195" s="167"/>
      <c r="L1195" s="163"/>
      <c r="M1195" s="168"/>
      <c r="T1195" s="169"/>
      <c r="AT1195" s="164" t="s">
        <v>216</v>
      </c>
      <c r="AU1195" s="164" t="s">
        <v>84</v>
      </c>
      <c r="AV1195" s="14" t="s">
        <v>153</v>
      </c>
      <c r="AW1195" s="14" t="s">
        <v>37</v>
      </c>
      <c r="AX1195" s="14" t="s">
        <v>82</v>
      </c>
      <c r="AY1195" s="164" t="s">
        <v>206</v>
      </c>
    </row>
    <row r="1196" spans="2:65" s="1" customFormat="1" ht="44.25" customHeight="1">
      <c r="B1196" s="33"/>
      <c r="C1196" s="132" t="s">
        <v>3660</v>
      </c>
      <c r="D1196" s="132" t="s">
        <v>208</v>
      </c>
      <c r="E1196" s="133" t="s">
        <v>3661</v>
      </c>
      <c r="F1196" s="134" t="s">
        <v>3662</v>
      </c>
      <c r="G1196" s="135" t="s">
        <v>211</v>
      </c>
      <c r="H1196" s="136">
        <v>11.53</v>
      </c>
      <c r="I1196" s="137"/>
      <c r="J1196" s="138">
        <f>ROUND(I1196*H1196,2)</f>
        <v>0</v>
      </c>
      <c r="K1196" s="134" t="s">
        <v>212</v>
      </c>
      <c r="L1196" s="33"/>
      <c r="M1196" s="139" t="s">
        <v>19</v>
      </c>
      <c r="N1196" s="140" t="s">
        <v>46</v>
      </c>
      <c r="P1196" s="141">
        <f>O1196*H1196</f>
        <v>0</v>
      </c>
      <c r="Q1196" s="141">
        <v>0</v>
      </c>
      <c r="R1196" s="141">
        <f>Q1196*H1196</f>
        <v>0</v>
      </c>
      <c r="S1196" s="141">
        <v>0</v>
      </c>
      <c r="T1196" s="142">
        <f>S1196*H1196</f>
        <v>0</v>
      </c>
      <c r="AR1196" s="143" t="s">
        <v>338</v>
      </c>
      <c r="AT1196" s="143" t="s">
        <v>208</v>
      </c>
      <c r="AU1196" s="143" t="s">
        <v>84</v>
      </c>
      <c r="AY1196" s="18" t="s">
        <v>206</v>
      </c>
      <c r="BE1196" s="144">
        <f>IF(N1196="základní",J1196,0)</f>
        <v>0</v>
      </c>
      <c r="BF1196" s="144">
        <f>IF(N1196="snížená",J1196,0)</f>
        <v>0</v>
      </c>
      <c r="BG1196" s="144">
        <f>IF(N1196="zákl. přenesená",J1196,0)</f>
        <v>0</v>
      </c>
      <c r="BH1196" s="144">
        <f>IF(N1196="sníž. přenesená",J1196,0)</f>
        <v>0</v>
      </c>
      <c r="BI1196" s="144">
        <f>IF(N1196="nulová",J1196,0)</f>
        <v>0</v>
      </c>
      <c r="BJ1196" s="18" t="s">
        <v>82</v>
      </c>
      <c r="BK1196" s="144">
        <f>ROUND(I1196*H1196,2)</f>
        <v>0</v>
      </c>
      <c r="BL1196" s="18" t="s">
        <v>338</v>
      </c>
      <c r="BM1196" s="143" t="s">
        <v>3663</v>
      </c>
    </row>
    <row r="1197" spans="2:47" s="1" customFormat="1" ht="12">
      <c r="B1197" s="33"/>
      <c r="D1197" s="145" t="s">
        <v>214</v>
      </c>
      <c r="F1197" s="146" t="s">
        <v>3664</v>
      </c>
      <c r="I1197" s="147"/>
      <c r="L1197" s="33"/>
      <c r="M1197" s="148"/>
      <c r="T1197" s="52"/>
      <c r="AT1197" s="18" t="s">
        <v>214</v>
      </c>
      <c r="AU1197" s="18" t="s">
        <v>84</v>
      </c>
    </row>
    <row r="1198" spans="2:63" s="11" customFormat="1" ht="22.9" customHeight="1">
      <c r="B1198" s="120"/>
      <c r="D1198" s="121" t="s">
        <v>74</v>
      </c>
      <c r="E1198" s="130" t="s">
        <v>624</v>
      </c>
      <c r="F1198" s="130" t="s">
        <v>1461</v>
      </c>
      <c r="I1198" s="123"/>
      <c r="J1198" s="131">
        <f>BK1198</f>
        <v>0</v>
      </c>
      <c r="L1198" s="120"/>
      <c r="M1198" s="125"/>
      <c r="P1198" s="126">
        <f>SUM(P1199:P1233)</f>
        <v>0</v>
      </c>
      <c r="R1198" s="126">
        <f>SUM(R1199:R1233)</f>
        <v>0.01362781175</v>
      </c>
      <c r="T1198" s="127">
        <f>SUM(T1199:T1233)</f>
        <v>0</v>
      </c>
      <c r="AR1198" s="121" t="s">
        <v>84</v>
      </c>
      <c r="AT1198" s="128" t="s">
        <v>74</v>
      </c>
      <c r="AU1198" s="128" t="s">
        <v>82</v>
      </c>
      <c r="AY1198" s="121" t="s">
        <v>206</v>
      </c>
      <c r="BK1198" s="129">
        <f>SUM(BK1199:BK1233)</f>
        <v>0</v>
      </c>
    </row>
    <row r="1199" spans="2:65" s="1" customFormat="1" ht="24.2" customHeight="1">
      <c r="B1199" s="33"/>
      <c r="C1199" s="132" t="s">
        <v>3665</v>
      </c>
      <c r="D1199" s="132" t="s">
        <v>208</v>
      </c>
      <c r="E1199" s="133" t="s">
        <v>3666</v>
      </c>
      <c r="F1199" s="134" t="s">
        <v>3667</v>
      </c>
      <c r="G1199" s="135" t="s">
        <v>238</v>
      </c>
      <c r="H1199" s="136">
        <v>46.08</v>
      </c>
      <c r="I1199" s="137"/>
      <c r="J1199" s="138">
        <f>ROUND(I1199*H1199,2)</f>
        <v>0</v>
      </c>
      <c r="K1199" s="134" t="s">
        <v>212</v>
      </c>
      <c r="L1199" s="33"/>
      <c r="M1199" s="139" t="s">
        <v>19</v>
      </c>
      <c r="N1199" s="140" t="s">
        <v>46</v>
      </c>
      <c r="P1199" s="141">
        <f>O1199*H1199</f>
        <v>0</v>
      </c>
      <c r="Q1199" s="141">
        <v>0.0002475</v>
      </c>
      <c r="R1199" s="141">
        <f>Q1199*H1199</f>
        <v>0.0114048</v>
      </c>
      <c r="S1199" s="141">
        <v>0</v>
      </c>
      <c r="T1199" s="142">
        <f>S1199*H1199</f>
        <v>0</v>
      </c>
      <c r="AR1199" s="143" t="s">
        <v>338</v>
      </c>
      <c r="AT1199" s="143" t="s">
        <v>208</v>
      </c>
      <c r="AU1199" s="143" t="s">
        <v>84</v>
      </c>
      <c r="AY1199" s="18" t="s">
        <v>206</v>
      </c>
      <c r="BE1199" s="144">
        <f>IF(N1199="základní",J1199,0)</f>
        <v>0</v>
      </c>
      <c r="BF1199" s="144">
        <f>IF(N1199="snížená",J1199,0)</f>
        <v>0</v>
      </c>
      <c r="BG1199" s="144">
        <f>IF(N1199="zákl. přenesená",J1199,0)</f>
        <v>0</v>
      </c>
      <c r="BH1199" s="144">
        <f>IF(N1199="sníž. přenesená",J1199,0)</f>
        <v>0</v>
      </c>
      <c r="BI1199" s="144">
        <f>IF(N1199="nulová",J1199,0)</f>
        <v>0</v>
      </c>
      <c r="BJ1199" s="18" t="s">
        <v>82</v>
      </c>
      <c r="BK1199" s="144">
        <f>ROUND(I1199*H1199,2)</f>
        <v>0</v>
      </c>
      <c r="BL1199" s="18" t="s">
        <v>338</v>
      </c>
      <c r="BM1199" s="143" t="s">
        <v>3668</v>
      </c>
    </row>
    <row r="1200" spans="2:47" s="1" customFormat="1" ht="12">
      <c r="B1200" s="33"/>
      <c r="D1200" s="145" t="s">
        <v>214</v>
      </c>
      <c r="F1200" s="146" t="s">
        <v>3669</v>
      </c>
      <c r="I1200" s="147"/>
      <c r="L1200" s="33"/>
      <c r="M1200" s="148"/>
      <c r="T1200" s="52"/>
      <c r="AT1200" s="18" t="s">
        <v>214</v>
      </c>
      <c r="AU1200" s="18" t="s">
        <v>84</v>
      </c>
    </row>
    <row r="1201" spans="2:51" s="12" customFormat="1" ht="12">
      <c r="B1201" s="149"/>
      <c r="D1201" s="150" t="s">
        <v>216</v>
      </c>
      <c r="E1201" s="151" t="s">
        <v>19</v>
      </c>
      <c r="F1201" s="152" t="s">
        <v>719</v>
      </c>
      <c r="H1201" s="151" t="s">
        <v>19</v>
      </c>
      <c r="I1201" s="153"/>
      <c r="L1201" s="149"/>
      <c r="M1201" s="154"/>
      <c r="T1201" s="155"/>
      <c r="AT1201" s="151" t="s">
        <v>216</v>
      </c>
      <c r="AU1201" s="151" t="s">
        <v>84</v>
      </c>
      <c r="AV1201" s="12" t="s">
        <v>82</v>
      </c>
      <c r="AW1201" s="12" t="s">
        <v>37</v>
      </c>
      <c r="AX1201" s="12" t="s">
        <v>75</v>
      </c>
      <c r="AY1201" s="151" t="s">
        <v>206</v>
      </c>
    </row>
    <row r="1202" spans="2:51" s="13" customFormat="1" ht="22.5">
      <c r="B1202" s="156"/>
      <c r="D1202" s="150" t="s">
        <v>216</v>
      </c>
      <c r="E1202" s="157" t="s">
        <v>19</v>
      </c>
      <c r="F1202" s="158" t="s">
        <v>3207</v>
      </c>
      <c r="H1202" s="159">
        <v>22.968</v>
      </c>
      <c r="I1202" s="160"/>
      <c r="L1202" s="156"/>
      <c r="M1202" s="161"/>
      <c r="T1202" s="162"/>
      <c r="AT1202" s="157" t="s">
        <v>216</v>
      </c>
      <c r="AU1202" s="157" t="s">
        <v>84</v>
      </c>
      <c r="AV1202" s="13" t="s">
        <v>84</v>
      </c>
      <c r="AW1202" s="13" t="s">
        <v>37</v>
      </c>
      <c r="AX1202" s="13" t="s">
        <v>75</v>
      </c>
      <c r="AY1202" s="157" t="s">
        <v>206</v>
      </c>
    </row>
    <row r="1203" spans="2:51" s="12" customFormat="1" ht="12">
      <c r="B1203" s="149"/>
      <c r="D1203" s="150" t="s">
        <v>216</v>
      </c>
      <c r="E1203" s="151" t="s">
        <v>19</v>
      </c>
      <c r="F1203" s="152" t="s">
        <v>3218</v>
      </c>
      <c r="H1203" s="151" t="s">
        <v>19</v>
      </c>
      <c r="I1203" s="153"/>
      <c r="L1203" s="149"/>
      <c r="M1203" s="154"/>
      <c r="T1203" s="155"/>
      <c r="AT1203" s="151" t="s">
        <v>216</v>
      </c>
      <c r="AU1203" s="151" t="s">
        <v>84</v>
      </c>
      <c r="AV1203" s="12" t="s">
        <v>82</v>
      </c>
      <c r="AW1203" s="12" t="s">
        <v>37</v>
      </c>
      <c r="AX1203" s="12" t="s">
        <v>75</v>
      </c>
      <c r="AY1203" s="151" t="s">
        <v>206</v>
      </c>
    </row>
    <row r="1204" spans="2:51" s="13" customFormat="1" ht="12">
      <c r="B1204" s="156"/>
      <c r="D1204" s="150" t="s">
        <v>216</v>
      </c>
      <c r="E1204" s="157" t="s">
        <v>19</v>
      </c>
      <c r="F1204" s="158" t="s">
        <v>3670</v>
      </c>
      <c r="H1204" s="159">
        <v>5.676</v>
      </c>
      <c r="I1204" s="160"/>
      <c r="L1204" s="156"/>
      <c r="M1204" s="161"/>
      <c r="T1204" s="162"/>
      <c r="AT1204" s="157" t="s">
        <v>216</v>
      </c>
      <c r="AU1204" s="157" t="s">
        <v>84</v>
      </c>
      <c r="AV1204" s="13" t="s">
        <v>84</v>
      </c>
      <c r="AW1204" s="13" t="s">
        <v>37</v>
      </c>
      <c r="AX1204" s="13" t="s">
        <v>75</v>
      </c>
      <c r="AY1204" s="157" t="s">
        <v>206</v>
      </c>
    </row>
    <row r="1205" spans="2:51" s="13" customFormat="1" ht="22.5">
      <c r="B1205" s="156"/>
      <c r="D1205" s="150" t="s">
        <v>216</v>
      </c>
      <c r="E1205" s="157" t="s">
        <v>19</v>
      </c>
      <c r="F1205" s="158" t="s">
        <v>3671</v>
      </c>
      <c r="H1205" s="159">
        <v>6.547</v>
      </c>
      <c r="I1205" s="160"/>
      <c r="L1205" s="156"/>
      <c r="M1205" s="161"/>
      <c r="T1205" s="162"/>
      <c r="AT1205" s="157" t="s">
        <v>216</v>
      </c>
      <c r="AU1205" s="157" t="s">
        <v>84</v>
      </c>
      <c r="AV1205" s="13" t="s">
        <v>84</v>
      </c>
      <c r="AW1205" s="13" t="s">
        <v>37</v>
      </c>
      <c r="AX1205" s="13" t="s">
        <v>75</v>
      </c>
      <c r="AY1205" s="157" t="s">
        <v>206</v>
      </c>
    </row>
    <row r="1206" spans="2:51" s="13" customFormat="1" ht="12">
      <c r="B1206" s="156"/>
      <c r="D1206" s="150" t="s">
        <v>216</v>
      </c>
      <c r="E1206" s="157" t="s">
        <v>19</v>
      </c>
      <c r="F1206" s="158" t="s">
        <v>3672</v>
      </c>
      <c r="H1206" s="159">
        <v>7.992</v>
      </c>
      <c r="I1206" s="160"/>
      <c r="L1206" s="156"/>
      <c r="M1206" s="161"/>
      <c r="T1206" s="162"/>
      <c r="AT1206" s="157" t="s">
        <v>216</v>
      </c>
      <c r="AU1206" s="157" t="s">
        <v>84</v>
      </c>
      <c r="AV1206" s="13" t="s">
        <v>84</v>
      </c>
      <c r="AW1206" s="13" t="s">
        <v>37</v>
      </c>
      <c r="AX1206" s="13" t="s">
        <v>75</v>
      </c>
      <c r="AY1206" s="157" t="s">
        <v>206</v>
      </c>
    </row>
    <row r="1207" spans="2:51" s="13" customFormat="1" ht="12">
      <c r="B1207" s="156"/>
      <c r="D1207" s="150" t="s">
        <v>216</v>
      </c>
      <c r="E1207" s="157" t="s">
        <v>19</v>
      </c>
      <c r="F1207" s="158" t="s">
        <v>3673</v>
      </c>
      <c r="H1207" s="159">
        <v>2.897</v>
      </c>
      <c r="I1207" s="160"/>
      <c r="L1207" s="156"/>
      <c r="M1207" s="161"/>
      <c r="T1207" s="162"/>
      <c r="AT1207" s="157" t="s">
        <v>216</v>
      </c>
      <c r="AU1207" s="157" t="s">
        <v>84</v>
      </c>
      <c r="AV1207" s="13" t="s">
        <v>84</v>
      </c>
      <c r="AW1207" s="13" t="s">
        <v>37</v>
      </c>
      <c r="AX1207" s="13" t="s">
        <v>75</v>
      </c>
      <c r="AY1207" s="157" t="s">
        <v>206</v>
      </c>
    </row>
    <row r="1208" spans="2:51" s="14" customFormat="1" ht="12">
      <c r="B1208" s="163"/>
      <c r="D1208" s="150" t="s">
        <v>216</v>
      </c>
      <c r="E1208" s="164" t="s">
        <v>19</v>
      </c>
      <c r="F1208" s="165" t="s">
        <v>224</v>
      </c>
      <c r="H1208" s="166">
        <v>46.07999999999999</v>
      </c>
      <c r="I1208" s="167"/>
      <c r="L1208" s="163"/>
      <c r="M1208" s="168"/>
      <c r="T1208" s="169"/>
      <c r="AT1208" s="164" t="s">
        <v>216</v>
      </c>
      <c r="AU1208" s="164" t="s">
        <v>84</v>
      </c>
      <c r="AV1208" s="14" t="s">
        <v>153</v>
      </c>
      <c r="AW1208" s="14" t="s">
        <v>37</v>
      </c>
      <c r="AX1208" s="14" t="s">
        <v>82</v>
      </c>
      <c r="AY1208" s="164" t="s">
        <v>206</v>
      </c>
    </row>
    <row r="1209" spans="2:65" s="1" customFormat="1" ht="24.2" customHeight="1">
      <c r="B1209" s="33"/>
      <c r="C1209" s="132" t="s">
        <v>3674</v>
      </c>
      <c r="D1209" s="132" t="s">
        <v>208</v>
      </c>
      <c r="E1209" s="133" t="s">
        <v>1474</v>
      </c>
      <c r="F1209" s="134" t="s">
        <v>1475</v>
      </c>
      <c r="G1209" s="135" t="s">
        <v>238</v>
      </c>
      <c r="H1209" s="136">
        <v>3.555</v>
      </c>
      <c r="I1209" s="137"/>
      <c r="J1209" s="138">
        <f>ROUND(I1209*H1209,2)</f>
        <v>0</v>
      </c>
      <c r="K1209" s="134" t="s">
        <v>212</v>
      </c>
      <c r="L1209" s="33"/>
      <c r="M1209" s="139" t="s">
        <v>19</v>
      </c>
      <c r="N1209" s="140" t="s">
        <v>46</v>
      </c>
      <c r="P1209" s="141">
        <f>O1209*H1209</f>
        <v>0</v>
      </c>
      <c r="Q1209" s="141">
        <v>0.00016875</v>
      </c>
      <c r="R1209" s="141">
        <f>Q1209*H1209</f>
        <v>0.0005999062500000001</v>
      </c>
      <c r="S1209" s="141">
        <v>0</v>
      </c>
      <c r="T1209" s="142">
        <f>S1209*H1209</f>
        <v>0</v>
      </c>
      <c r="AR1209" s="143" t="s">
        <v>338</v>
      </c>
      <c r="AT1209" s="143" t="s">
        <v>208</v>
      </c>
      <c r="AU1209" s="143" t="s">
        <v>84</v>
      </c>
      <c r="AY1209" s="18" t="s">
        <v>206</v>
      </c>
      <c r="BE1209" s="144">
        <f>IF(N1209="základní",J1209,0)</f>
        <v>0</v>
      </c>
      <c r="BF1209" s="144">
        <f>IF(N1209="snížená",J1209,0)</f>
        <v>0</v>
      </c>
      <c r="BG1209" s="144">
        <f>IF(N1209="zákl. přenesená",J1209,0)</f>
        <v>0</v>
      </c>
      <c r="BH1209" s="144">
        <f>IF(N1209="sníž. přenesená",J1209,0)</f>
        <v>0</v>
      </c>
      <c r="BI1209" s="144">
        <f>IF(N1209="nulová",J1209,0)</f>
        <v>0</v>
      </c>
      <c r="BJ1209" s="18" t="s">
        <v>82</v>
      </c>
      <c r="BK1209" s="144">
        <f>ROUND(I1209*H1209,2)</f>
        <v>0</v>
      </c>
      <c r="BL1209" s="18" t="s">
        <v>338</v>
      </c>
      <c r="BM1209" s="143" t="s">
        <v>1476</v>
      </c>
    </row>
    <row r="1210" spans="2:47" s="1" customFormat="1" ht="12">
      <c r="B1210" s="33"/>
      <c r="D1210" s="145" t="s">
        <v>214</v>
      </c>
      <c r="F1210" s="146" t="s">
        <v>1477</v>
      </c>
      <c r="I1210" s="147"/>
      <c r="L1210" s="33"/>
      <c r="M1210" s="148"/>
      <c r="T1210" s="52"/>
      <c r="AT1210" s="18" t="s">
        <v>214</v>
      </c>
      <c r="AU1210" s="18" t="s">
        <v>84</v>
      </c>
    </row>
    <row r="1211" spans="2:51" s="12" customFormat="1" ht="12">
      <c r="B1211" s="149"/>
      <c r="D1211" s="150" t="s">
        <v>216</v>
      </c>
      <c r="E1211" s="151" t="s">
        <v>19</v>
      </c>
      <c r="F1211" s="152" t="s">
        <v>1478</v>
      </c>
      <c r="H1211" s="151" t="s">
        <v>19</v>
      </c>
      <c r="I1211" s="153"/>
      <c r="L1211" s="149"/>
      <c r="M1211" s="154"/>
      <c r="T1211" s="155"/>
      <c r="AT1211" s="151" t="s">
        <v>216</v>
      </c>
      <c r="AU1211" s="151" t="s">
        <v>84</v>
      </c>
      <c r="AV1211" s="12" t="s">
        <v>82</v>
      </c>
      <c r="AW1211" s="12" t="s">
        <v>37</v>
      </c>
      <c r="AX1211" s="12" t="s">
        <v>75</v>
      </c>
      <c r="AY1211" s="151" t="s">
        <v>206</v>
      </c>
    </row>
    <row r="1212" spans="2:51" s="12" customFormat="1" ht="12">
      <c r="B1212" s="149"/>
      <c r="D1212" s="150" t="s">
        <v>216</v>
      </c>
      <c r="E1212" s="151" t="s">
        <v>19</v>
      </c>
      <c r="F1212" s="152" t="s">
        <v>1479</v>
      </c>
      <c r="H1212" s="151" t="s">
        <v>19</v>
      </c>
      <c r="I1212" s="153"/>
      <c r="L1212" s="149"/>
      <c r="M1212" s="154"/>
      <c r="T1212" s="155"/>
      <c r="AT1212" s="151" t="s">
        <v>216</v>
      </c>
      <c r="AU1212" s="151" t="s">
        <v>84</v>
      </c>
      <c r="AV1212" s="12" t="s">
        <v>82</v>
      </c>
      <c r="AW1212" s="12" t="s">
        <v>37</v>
      </c>
      <c r="AX1212" s="12" t="s">
        <v>75</v>
      </c>
      <c r="AY1212" s="151" t="s">
        <v>206</v>
      </c>
    </row>
    <row r="1213" spans="2:51" s="13" customFormat="1" ht="12">
      <c r="B1213" s="156"/>
      <c r="D1213" s="150" t="s">
        <v>216</v>
      </c>
      <c r="E1213" s="157" t="s">
        <v>19</v>
      </c>
      <c r="F1213" s="158" t="s">
        <v>3675</v>
      </c>
      <c r="H1213" s="159">
        <v>3.555</v>
      </c>
      <c r="I1213" s="160"/>
      <c r="L1213" s="156"/>
      <c r="M1213" s="161"/>
      <c r="T1213" s="162"/>
      <c r="AT1213" s="157" t="s">
        <v>216</v>
      </c>
      <c r="AU1213" s="157" t="s">
        <v>84</v>
      </c>
      <c r="AV1213" s="13" t="s">
        <v>84</v>
      </c>
      <c r="AW1213" s="13" t="s">
        <v>37</v>
      </c>
      <c r="AX1213" s="13" t="s">
        <v>75</v>
      </c>
      <c r="AY1213" s="157" t="s">
        <v>206</v>
      </c>
    </row>
    <row r="1214" spans="2:51" s="14" customFormat="1" ht="12">
      <c r="B1214" s="163"/>
      <c r="D1214" s="150" t="s">
        <v>216</v>
      </c>
      <c r="E1214" s="164" t="s">
        <v>19</v>
      </c>
      <c r="F1214" s="165" t="s">
        <v>224</v>
      </c>
      <c r="H1214" s="166">
        <v>3.555</v>
      </c>
      <c r="I1214" s="167"/>
      <c r="L1214" s="163"/>
      <c r="M1214" s="168"/>
      <c r="T1214" s="169"/>
      <c r="AT1214" s="164" t="s">
        <v>216</v>
      </c>
      <c r="AU1214" s="164" t="s">
        <v>84</v>
      </c>
      <c r="AV1214" s="14" t="s">
        <v>153</v>
      </c>
      <c r="AW1214" s="14" t="s">
        <v>37</v>
      </c>
      <c r="AX1214" s="14" t="s">
        <v>82</v>
      </c>
      <c r="AY1214" s="164" t="s">
        <v>206</v>
      </c>
    </row>
    <row r="1215" spans="2:65" s="1" customFormat="1" ht="24.2" customHeight="1">
      <c r="B1215" s="33"/>
      <c r="C1215" s="132" t="s">
        <v>3676</v>
      </c>
      <c r="D1215" s="132" t="s">
        <v>208</v>
      </c>
      <c r="E1215" s="133" t="s">
        <v>1482</v>
      </c>
      <c r="F1215" s="134" t="s">
        <v>1483</v>
      </c>
      <c r="G1215" s="135" t="s">
        <v>238</v>
      </c>
      <c r="H1215" s="136">
        <v>3.555</v>
      </c>
      <c r="I1215" s="137"/>
      <c r="J1215" s="138">
        <f>ROUND(I1215*H1215,2)</f>
        <v>0</v>
      </c>
      <c r="K1215" s="134" t="s">
        <v>212</v>
      </c>
      <c r="L1215" s="33"/>
      <c r="M1215" s="139" t="s">
        <v>19</v>
      </c>
      <c r="N1215" s="140" t="s">
        <v>46</v>
      </c>
      <c r="P1215" s="141">
        <f>O1215*H1215</f>
        <v>0</v>
      </c>
      <c r="Q1215" s="141">
        <v>0.00012305</v>
      </c>
      <c r="R1215" s="141">
        <f>Q1215*H1215</f>
        <v>0.00043744275000000006</v>
      </c>
      <c r="S1215" s="141">
        <v>0</v>
      </c>
      <c r="T1215" s="142">
        <f>S1215*H1215</f>
        <v>0</v>
      </c>
      <c r="AR1215" s="143" t="s">
        <v>338</v>
      </c>
      <c r="AT1215" s="143" t="s">
        <v>208</v>
      </c>
      <c r="AU1215" s="143" t="s">
        <v>84</v>
      </c>
      <c r="AY1215" s="18" t="s">
        <v>206</v>
      </c>
      <c r="BE1215" s="144">
        <f>IF(N1215="základní",J1215,0)</f>
        <v>0</v>
      </c>
      <c r="BF1215" s="144">
        <f>IF(N1215="snížená",J1215,0)</f>
        <v>0</v>
      </c>
      <c r="BG1215" s="144">
        <f>IF(N1215="zákl. přenesená",J1215,0)</f>
        <v>0</v>
      </c>
      <c r="BH1215" s="144">
        <f>IF(N1215="sníž. přenesená",J1215,0)</f>
        <v>0</v>
      </c>
      <c r="BI1215" s="144">
        <f>IF(N1215="nulová",J1215,0)</f>
        <v>0</v>
      </c>
      <c r="BJ1215" s="18" t="s">
        <v>82</v>
      </c>
      <c r="BK1215" s="144">
        <f>ROUND(I1215*H1215,2)</f>
        <v>0</v>
      </c>
      <c r="BL1215" s="18" t="s">
        <v>338</v>
      </c>
      <c r="BM1215" s="143" t="s">
        <v>1484</v>
      </c>
    </row>
    <row r="1216" spans="2:47" s="1" customFormat="1" ht="12">
      <c r="B1216" s="33"/>
      <c r="D1216" s="145" t="s">
        <v>214</v>
      </c>
      <c r="F1216" s="146" t="s">
        <v>1485</v>
      </c>
      <c r="I1216" s="147"/>
      <c r="L1216" s="33"/>
      <c r="M1216" s="148"/>
      <c r="T1216" s="52"/>
      <c r="AT1216" s="18" t="s">
        <v>214</v>
      </c>
      <c r="AU1216" s="18" t="s">
        <v>84</v>
      </c>
    </row>
    <row r="1217" spans="2:65" s="1" customFormat="1" ht="24.2" customHeight="1">
      <c r="B1217" s="33"/>
      <c r="C1217" s="132" t="s">
        <v>3677</v>
      </c>
      <c r="D1217" s="132" t="s">
        <v>208</v>
      </c>
      <c r="E1217" s="133" t="s">
        <v>1487</v>
      </c>
      <c r="F1217" s="134" t="s">
        <v>1488</v>
      </c>
      <c r="G1217" s="135" t="s">
        <v>238</v>
      </c>
      <c r="H1217" s="136">
        <v>3.555</v>
      </c>
      <c r="I1217" s="137"/>
      <c r="J1217" s="138">
        <f>ROUND(I1217*H1217,2)</f>
        <v>0</v>
      </c>
      <c r="K1217" s="134" t="s">
        <v>212</v>
      </c>
      <c r="L1217" s="33"/>
      <c r="M1217" s="139" t="s">
        <v>19</v>
      </c>
      <c r="N1217" s="140" t="s">
        <v>46</v>
      </c>
      <c r="P1217" s="141">
        <f>O1217*H1217</f>
        <v>0</v>
      </c>
      <c r="Q1217" s="141">
        <v>0.00012305</v>
      </c>
      <c r="R1217" s="141">
        <f>Q1217*H1217</f>
        <v>0.00043744275000000006</v>
      </c>
      <c r="S1217" s="141">
        <v>0</v>
      </c>
      <c r="T1217" s="142">
        <f>S1217*H1217</f>
        <v>0</v>
      </c>
      <c r="AR1217" s="143" t="s">
        <v>338</v>
      </c>
      <c r="AT1217" s="143" t="s">
        <v>208</v>
      </c>
      <c r="AU1217" s="143" t="s">
        <v>84</v>
      </c>
      <c r="AY1217" s="18" t="s">
        <v>206</v>
      </c>
      <c r="BE1217" s="144">
        <f>IF(N1217="základní",J1217,0)</f>
        <v>0</v>
      </c>
      <c r="BF1217" s="144">
        <f>IF(N1217="snížená",J1217,0)</f>
        <v>0</v>
      </c>
      <c r="BG1217" s="144">
        <f>IF(N1217="zákl. přenesená",J1217,0)</f>
        <v>0</v>
      </c>
      <c r="BH1217" s="144">
        <f>IF(N1217="sníž. přenesená",J1217,0)</f>
        <v>0</v>
      </c>
      <c r="BI1217" s="144">
        <f>IF(N1217="nulová",J1217,0)</f>
        <v>0</v>
      </c>
      <c r="BJ1217" s="18" t="s">
        <v>82</v>
      </c>
      <c r="BK1217" s="144">
        <f>ROUND(I1217*H1217,2)</f>
        <v>0</v>
      </c>
      <c r="BL1217" s="18" t="s">
        <v>338</v>
      </c>
      <c r="BM1217" s="143" t="s">
        <v>1489</v>
      </c>
    </row>
    <row r="1218" spans="2:47" s="1" customFormat="1" ht="12">
      <c r="B1218" s="33"/>
      <c r="D1218" s="145" t="s">
        <v>214</v>
      </c>
      <c r="F1218" s="146" t="s">
        <v>1490</v>
      </c>
      <c r="I1218" s="147"/>
      <c r="L1218" s="33"/>
      <c r="M1218" s="148"/>
      <c r="T1218" s="52"/>
      <c r="AT1218" s="18" t="s">
        <v>214</v>
      </c>
      <c r="AU1218" s="18" t="s">
        <v>84</v>
      </c>
    </row>
    <row r="1219" spans="2:65" s="1" customFormat="1" ht="24.2" customHeight="1">
      <c r="B1219" s="33"/>
      <c r="C1219" s="132" t="s">
        <v>3678</v>
      </c>
      <c r="D1219" s="132" t="s">
        <v>208</v>
      </c>
      <c r="E1219" s="133" t="s">
        <v>3679</v>
      </c>
      <c r="F1219" s="134" t="s">
        <v>3680</v>
      </c>
      <c r="G1219" s="135" t="s">
        <v>238</v>
      </c>
      <c r="H1219" s="136">
        <v>2.09</v>
      </c>
      <c r="I1219" s="137"/>
      <c r="J1219" s="138">
        <f>ROUND(I1219*H1219,2)</f>
        <v>0</v>
      </c>
      <c r="K1219" s="134" t="s">
        <v>212</v>
      </c>
      <c r="L1219" s="33"/>
      <c r="M1219" s="139" t="s">
        <v>19</v>
      </c>
      <c r="N1219" s="140" t="s">
        <v>46</v>
      </c>
      <c r="P1219" s="141">
        <f>O1219*H1219</f>
        <v>0</v>
      </c>
      <c r="Q1219" s="141">
        <v>0</v>
      </c>
      <c r="R1219" s="141">
        <f>Q1219*H1219</f>
        <v>0</v>
      </c>
      <c r="S1219" s="141">
        <v>0</v>
      </c>
      <c r="T1219" s="142">
        <f>S1219*H1219</f>
        <v>0</v>
      </c>
      <c r="AR1219" s="143" t="s">
        <v>338</v>
      </c>
      <c r="AT1219" s="143" t="s">
        <v>208</v>
      </c>
      <c r="AU1219" s="143" t="s">
        <v>84</v>
      </c>
      <c r="AY1219" s="18" t="s">
        <v>206</v>
      </c>
      <c r="BE1219" s="144">
        <f>IF(N1219="základní",J1219,0)</f>
        <v>0</v>
      </c>
      <c r="BF1219" s="144">
        <f>IF(N1219="snížená",J1219,0)</f>
        <v>0</v>
      </c>
      <c r="BG1219" s="144">
        <f>IF(N1219="zákl. přenesená",J1219,0)</f>
        <v>0</v>
      </c>
      <c r="BH1219" s="144">
        <f>IF(N1219="sníž. přenesená",J1219,0)</f>
        <v>0</v>
      </c>
      <c r="BI1219" s="144">
        <f>IF(N1219="nulová",J1219,0)</f>
        <v>0</v>
      </c>
      <c r="BJ1219" s="18" t="s">
        <v>82</v>
      </c>
      <c r="BK1219" s="144">
        <f>ROUND(I1219*H1219,2)</f>
        <v>0</v>
      </c>
      <c r="BL1219" s="18" t="s">
        <v>338</v>
      </c>
      <c r="BM1219" s="143" t="s">
        <v>3681</v>
      </c>
    </row>
    <row r="1220" spans="2:47" s="1" customFormat="1" ht="12">
      <c r="B1220" s="33"/>
      <c r="D1220" s="145" t="s">
        <v>214</v>
      </c>
      <c r="F1220" s="146" t="s">
        <v>3682</v>
      </c>
      <c r="I1220" s="147"/>
      <c r="L1220" s="33"/>
      <c r="M1220" s="148"/>
      <c r="T1220" s="52"/>
      <c r="AT1220" s="18" t="s">
        <v>214</v>
      </c>
      <c r="AU1220" s="18" t="s">
        <v>84</v>
      </c>
    </row>
    <row r="1221" spans="2:51" s="12" customFormat="1" ht="12">
      <c r="B1221" s="149"/>
      <c r="D1221" s="150" t="s">
        <v>216</v>
      </c>
      <c r="E1221" s="151" t="s">
        <v>19</v>
      </c>
      <c r="F1221" s="152" t="s">
        <v>719</v>
      </c>
      <c r="H1221" s="151" t="s">
        <v>19</v>
      </c>
      <c r="I1221" s="153"/>
      <c r="L1221" s="149"/>
      <c r="M1221" s="154"/>
      <c r="T1221" s="155"/>
      <c r="AT1221" s="151" t="s">
        <v>216</v>
      </c>
      <c r="AU1221" s="151" t="s">
        <v>84</v>
      </c>
      <c r="AV1221" s="12" t="s">
        <v>82</v>
      </c>
      <c r="AW1221" s="12" t="s">
        <v>37</v>
      </c>
      <c r="AX1221" s="12" t="s">
        <v>75</v>
      </c>
      <c r="AY1221" s="151" t="s">
        <v>206</v>
      </c>
    </row>
    <row r="1222" spans="2:51" s="13" customFormat="1" ht="12">
      <c r="B1222" s="156"/>
      <c r="D1222" s="150" t="s">
        <v>216</v>
      </c>
      <c r="E1222" s="157" t="s">
        <v>19</v>
      </c>
      <c r="F1222" s="158" t="s">
        <v>3683</v>
      </c>
      <c r="H1222" s="159">
        <v>2.09</v>
      </c>
      <c r="I1222" s="160"/>
      <c r="L1222" s="156"/>
      <c r="M1222" s="161"/>
      <c r="T1222" s="162"/>
      <c r="AT1222" s="157" t="s">
        <v>216</v>
      </c>
      <c r="AU1222" s="157" t="s">
        <v>84</v>
      </c>
      <c r="AV1222" s="13" t="s">
        <v>84</v>
      </c>
      <c r="AW1222" s="13" t="s">
        <v>37</v>
      </c>
      <c r="AX1222" s="13" t="s">
        <v>75</v>
      </c>
      <c r="AY1222" s="157" t="s">
        <v>206</v>
      </c>
    </row>
    <row r="1223" spans="2:51" s="14" customFormat="1" ht="12">
      <c r="B1223" s="163"/>
      <c r="D1223" s="150" t="s">
        <v>216</v>
      </c>
      <c r="E1223" s="164" t="s">
        <v>19</v>
      </c>
      <c r="F1223" s="165" t="s">
        <v>224</v>
      </c>
      <c r="H1223" s="166">
        <v>2.09</v>
      </c>
      <c r="I1223" s="167"/>
      <c r="L1223" s="163"/>
      <c r="M1223" s="168"/>
      <c r="T1223" s="169"/>
      <c r="AT1223" s="164" t="s">
        <v>216</v>
      </c>
      <c r="AU1223" s="164" t="s">
        <v>84</v>
      </c>
      <c r="AV1223" s="14" t="s">
        <v>153</v>
      </c>
      <c r="AW1223" s="14" t="s">
        <v>37</v>
      </c>
      <c r="AX1223" s="14" t="s">
        <v>82</v>
      </c>
      <c r="AY1223" s="164" t="s">
        <v>206</v>
      </c>
    </row>
    <row r="1224" spans="2:65" s="1" customFormat="1" ht="37.9" customHeight="1">
      <c r="B1224" s="33"/>
      <c r="C1224" s="132" t="s">
        <v>3684</v>
      </c>
      <c r="D1224" s="132" t="s">
        <v>208</v>
      </c>
      <c r="E1224" s="133" t="s">
        <v>3685</v>
      </c>
      <c r="F1224" s="134" t="s">
        <v>3686</v>
      </c>
      <c r="G1224" s="135" t="s">
        <v>238</v>
      </c>
      <c r="H1224" s="136">
        <v>2.09</v>
      </c>
      <c r="I1224" s="137"/>
      <c r="J1224" s="138">
        <f>ROUND(I1224*H1224,2)</f>
        <v>0</v>
      </c>
      <c r="K1224" s="134" t="s">
        <v>212</v>
      </c>
      <c r="L1224" s="33"/>
      <c r="M1224" s="139" t="s">
        <v>19</v>
      </c>
      <c r="N1224" s="140" t="s">
        <v>46</v>
      </c>
      <c r="P1224" s="141">
        <f>O1224*H1224</f>
        <v>0</v>
      </c>
      <c r="Q1224" s="141">
        <v>0.000166</v>
      </c>
      <c r="R1224" s="141">
        <f>Q1224*H1224</f>
        <v>0.00034693999999999995</v>
      </c>
      <c r="S1224" s="141">
        <v>0</v>
      </c>
      <c r="T1224" s="142">
        <f>S1224*H1224</f>
        <v>0</v>
      </c>
      <c r="AR1224" s="143" t="s">
        <v>338</v>
      </c>
      <c r="AT1224" s="143" t="s">
        <v>208</v>
      </c>
      <c r="AU1224" s="143" t="s">
        <v>84</v>
      </c>
      <c r="AY1224" s="18" t="s">
        <v>206</v>
      </c>
      <c r="BE1224" s="144">
        <f>IF(N1224="základní",J1224,0)</f>
        <v>0</v>
      </c>
      <c r="BF1224" s="144">
        <f>IF(N1224="snížená",J1224,0)</f>
        <v>0</v>
      </c>
      <c r="BG1224" s="144">
        <f>IF(N1224="zákl. přenesená",J1224,0)</f>
        <v>0</v>
      </c>
      <c r="BH1224" s="144">
        <f>IF(N1224="sníž. přenesená",J1224,0)</f>
        <v>0</v>
      </c>
      <c r="BI1224" s="144">
        <f>IF(N1224="nulová",J1224,0)</f>
        <v>0</v>
      </c>
      <c r="BJ1224" s="18" t="s">
        <v>82</v>
      </c>
      <c r="BK1224" s="144">
        <f>ROUND(I1224*H1224,2)</f>
        <v>0</v>
      </c>
      <c r="BL1224" s="18" t="s">
        <v>338</v>
      </c>
      <c r="BM1224" s="143" t="s">
        <v>3687</v>
      </c>
    </row>
    <row r="1225" spans="2:47" s="1" customFormat="1" ht="12">
      <c r="B1225" s="33"/>
      <c r="D1225" s="145" t="s">
        <v>214</v>
      </c>
      <c r="F1225" s="146" t="s">
        <v>3688</v>
      </c>
      <c r="I1225" s="147"/>
      <c r="L1225" s="33"/>
      <c r="M1225" s="148"/>
      <c r="T1225" s="52"/>
      <c r="AT1225" s="18" t="s">
        <v>214</v>
      </c>
      <c r="AU1225" s="18" t="s">
        <v>84</v>
      </c>
    </row>
    <row r="1226" spans="2:51" s="12" customFormat="1" ht="12">
      <c r="B1226" s="149"/>
      <c r="D1226" s="150" t="s">
        <v>216</v>
      </c>
      <c r="E1226" s="151" t="s">
        <v>19</v>
      </c>
      <c r="F1226" s="152" t="s">
        <v>719</v>
      </c>
      <c r="H1226" s="151" t="s">
        <v>19</v>
      </c>
      <c r="I1226" s="153"/>
      <c r="L1226" s="149"/>
      <c r="M1226" s="154"/>
      <c r="T1226" s="155"/>
      <c r="AT1226" s="151" t="s">
        <v>216</v>
      </c>
      <c r="AU1226" s="151" t="s">
        <v>84</v>
      </c>
      <c r="AV1226" s="12" t="s">
        <v>82</v>
      </c>
      <c r="AW1226" s="12" t="s">
        <v>37</v>
      </c>
      <c r="AX1226" s="12" t="s">
        <v>75</v>
      </c>
      <c r="AY1226" s="151" t="s">
        <v>206</v>
      </c>
    </row>
    <row r="1227" spans="2:51" s="13" customFormat="1" ht="12">
      <c r="B1227" s="156"/>
      <c r="D1227" s="150" t="s">
        <v>216</v>
      </c>
      <c r="E1227" s="157" t="s">
        <v>19</v>
      </c>
      <c r="F1227" s="158" t="s">
        <v>3683</v>
      </c>
      <c r="H1227" s="159">
        <v>2.09</v>
      </c>
      <c r="I1227" s="160"/>
      <c r="L1227" s="156"/>
      <c r="M1227" s="161"/>
      <c r="T1227" s="162"/>
      <c r="AT1227" s="157" t="s">
        <v>216</v>
      </c>
      <c r="AU1227" s="157" t="s">
        <v>84</v>
      </c>
      <c r="AV1227" s="13" t="s">
        <v>84</v>
      </c>
      <c r="AW1227" s="13" t="s">
        <v>37</v>
      </c>
      <c r="AX1227" s="13" t="s">
        <v>75</v>
      </c>
      <c r="AY1227" s="157" t="s">
        <v>206</v>
      </c>
    </row>
    <row r="1228" spans="2:51" s="14" customFormat="1" ht="12">
      <c r="B1228" s="163"/>
      <c r="D1228" s="150" t="s">
        <v>216</v>
      </c>
      <c r="E1228" s="164" t="s">
        <v>19</v>
      </c>
      <c r="F1228" s="165" t="s">
        <v>224</v>
      </c>
      <c r="H1228" s="166">
        <v>2.09</v>
      </c>
      <c r="I1228" s="167"/>
      <c r="L1228" s="163"/>
      <c r="M1228" s="168"/>
      <c r="T1228" s="169"/>
      <c r="AT1228" s="164" t="s">
        <v>216</v>
      </c>
      <c r="AU1228" s="164" t="s">
        <v>84</v>
      </c>
      <c r="AV1228" s="14" t="s">
        <v>153</v>
      </c>
      <c r="AW1228" s="14" t="s">
        <v>37</v>
      </c>
      <c r="AX1228" s="14" t="s">
        <v>82</v>
      </c>
      <c r="AY1228" s="164" t="s">
        <v>206</v>
      </c>
    </row>
    <row r="1229" spans="2:65" s="1" customFormat="1" ht="24.2" customHeight="1">
      <c r="B1229" s="33"/>
      <c r="C1229" s="132" t="s">
        <v>3689</v>
      </c>
      <c r="D1229" s="132" t="s">
        <v>208</v>
      </c>
      <c r="E1229" s="133" t="s">
        <v>3690</v>
      </c>
      <c r="F1229" s="134" t="s">
        <v>3691</v>
      </c>
      <c r="G1229" s="135" t="s">
        <v>238</v>
      </c>
      <c r="H1229" s="136">
        <v>2.09</v>
      </c>
      <c r="I1229" s="137"/>
      <c r="J1229" s="138">
        <f>ROUND(I1229*H1229,2)</f>
        <v>0</v>
      </c>
      <c r="K1229" s="134" t="s">
        <v>212</v>
      </c>
      <c r="L1229" s="33"/>
      <c r="M1229" s="139" t="s">
        <v>19</v>
      </c>
      <c r="N1229" s="140" t="s">
        <v>46</v>
      </c>
      <c r="P1229" s="141">
        <f>O1229*H1229</f>
        <v>0</v>
      </c>
      <c r="Q1229" s="141">
        <v>0.000192</v>
      </c>
      <c r="R1229" s="141">
        <f>Q1229*H1229</f>
        <v>0.00040128</v>
      </c>
      <c r="S1229" s="141">
        <v>0</v>
      </c>
      <c r="T1229" s="142">
        <f>S1229*H1229</f>
        <v>0</v>
      </c>
      <c r="AR1229" s="143" t="s">
        <v>338</v>
      </c>
      <c r="AT1229" s="143" t="s">
        <v>208</v>
      </c>
      <c r="AU1229" s="143" t="s">
        <v>84</v>
      </c>
      <c r="AY1229" s="18" t="s">
        <v>206</v>
      </c>
      <c r="BE1229" s="144">
        <f>IF(N1229="základní",J1229,0)</f>
        <v>0</v>
      </c>
      <c r="BF1229" s="144">
        <f>IF(N1229="snížená",J1229,0)</f>
        <v>0</v>
      </c>
      <c r="BG1229" s="144">
        <f>IF(N1229="zákl. přenesená",J1229,0)</f>
        <v>0</v>
      </c>
      <c r="BH1229" s="144">
        <f>IF(N1229="sníž. přenesená",J1229,0)</f>
        <v>0</v>
      </c>
      <c r="BI1229" s="144">
        <f>IF(N1229="nulová",J1229,0)</f>
        <v>0</v>
      </c>
      <c r="BJ1229" s="18" t="s">
        <v>82</v>
      </c>
      <c r="BK1229" s="144">
        <f>ROUND(I1229*H1229,2)</f>
        <v>0</v>
      </c>
      <c r="BL1229" s="18" t="s">
        <v>338</v>
      </c>
      <c r="BM1229" s="143" t="s">
        <v>3692</v>
      </c>
    </row>
    <row r="1230" spans="2:47" s="1" customFormat="1" ht="12">
      <c r="B1230" s="33"/>
      <c r="D1230" s="145" t="s">
        <v>214</v>
      </c>
      <c r="F1230" s="146" t="s">
        <v>3693</v>
      </c>
      <c r="I1230" s="147"/>
      <c r="L1230" s="33"/>
      <c r="M1230" s="148"/>
      <c r="T1230" s="52"/>
      <c r="AT1230" s="18" t="s">
        <v>214</v>
      </c>
      <c r="AU1230" s="18" t="s">
        <v>84</v>
      </c>
    </row>
    <row r="1231" spans="2:51" s="12" customFormat="1" ht="12">
      <c r="B1231" s="149"/>
      <c r="D1231" s="150" t="s">
        <v>216</v>
      </c>
      <c r="E1231" s="151" t="s">
        <v>19</v>
      </c>
      <c r="F1231" s="152" t="s">
        <v>719</v>
      </c>
      <c r="H1231" s="151" t="s">
        <v>19</v>
      </c>
      <c r="I1231" s="153"/>
      <c r="L1231" s="149"/>
      <c r="M1231" s="154"/>
      <c r="T1231" s="155"/>
      <c r="AT1231" s="151" t="s">
        <v>216</v>
      </c>
      <c r="AU1231" s="151" t="s">
        <v>84</v>
      </c>
      <c r="AV1231" s="12" t="s">
        <v>82</v>
      </c>
      <c r="AW1231" s="12" t="s">
        <v>37</v>
      </c>
      <c r="AX1231" s="12" t="s">
        <v>75</v>
      </c>
      <c r="AY1231" s="151" t="s">
        <v>206</v>
      </c>
    </row>
    <row r="1232" spans="2:51" s="13" customFormat="1" ht="12">
      <c r="B1232" s="156"/>
      <c r="D1232" s="150" t="s">
        <v>216</v>
      </c>
      <c r="E1232" s="157" t="s">
        <v>19</v>
      </c>
      <c r="F1232" s="158" t="s">
        <v>3683</v>
      </c>
      <c r="H1232" s="159">
        <v>2.09</v>
      </c>
      <c r="I1232" s="160"/>
      <c r="L1232" s="156"/>
      <c r="M1232" s="161"/>
      <c r="T1232" s="162"/>
      <c r="AT1232" s="157" t="s">
        <v>216</v>
      </c>
      <c r="AU1232" s="157" t="s">
        <v>84</v>
      </c>
      <c r="AV1232" s="13" t="s">
        <v>84</v>
      </c>
      <c r="AW1232" s="13" t="s">
        <v>37</v>
      </c>
      <c r="AX1232" s="13" t="s">
        <v>75</v>
      </c>
      <c r="AY1232" s="157" t="s">
        <v>206</v>
      </c>
    </row>
    <row r="1233" spans="2:51" s="14" customFormat="1" ht="12">
      <c r="B1233" s="163"/>
      <c r="D1233" s="150" t="s">
        <v>216</v>
      </c>
      <c r="E1233" s="164" t="s">
        <v>19</v>
      </c>
      <c r="F1233" s="165" t="s">
        <v>224</v>
      </c>
      <c r="H1233" s="166">
        <v>2.09</v>
      </c>
      <c r="I1233" s="167"/>
      <c r="L1233" s="163"/>
      <c r="M1233" s="168"/>
      <c r="T1233" s="169"/>
      <c r="AT1233" s="164" t="s">
        <v>216</v>
      </c>
      <c r="AU1233" s="164" t="s">
        <v>84</v>
      </c>
      <c r="AV1233" s="14" t="s">
        <v>153</v>
      </c>
      <c r="AW1233" s="14" t="s">
        <v>37</v>
      </c>
      <c r="AX1233" s="14" t="s">
        <v>82</v>
      </c>
      <c r="AY1233" s="164" t="s">
        <v>206</v>
      </c>
    </row>
    <row r="1234" spans="2:63" s="11" customFormat="1" ht="22.9" customHeight="1">
      <c r="B1234" s="120"/>
      <c r="D1234" s="121" t="s">
        <v>74</v>
      </c>
      <c r="E1234" s="130" t="s">
        <v>1491</v>
      </c>
      <c r="F1234" s="130" t="s">
        <v>1492</v>
      </c>
      <c r="I1234" s="123"/>
      <c r="J1234" s="131">
        <f>BK1234</f>
        <v>0</v>
      </c>
      <c r="L1234" s="120"/>
      <c r="M1234" s="125"/>
      <c r="P1234" s="126">
        <f>SUM(P1235:P1273)</f>
        <v>0</v>
      </c>
      <c r="R1234" s="126">
        <f>SUM(R1235:R1273)</f>
        <v>1.0975603269</v>
      </c>
      <c r="T1234" s="127">
        <f>SUM(T1235:T1273)</f>
        <v>0.26443434</v>
      </c>
      <c r="AR1234" s="121" t="s">
        <v>84</v>
      </c>
      <c r="AT1234" s="128" t="s">
        <v>74</v>
      </c>
      <c r="AU1234" s="128" t="s">
        <v>82</v>
      </c>
      <c r="AY1234" s="121" t="s">
        <v>206</v>
      </c>
      <c r="BK1234" s="129">
        <f>SUM(BK1235:BK1273)</f>
        <v>0</v>
      </c>
    </row>
    <row r="1235" spans="2:65" s="1" customFormat="1" ht="24.2" customHeight="1">
      <c r="B1235" s="33"/>
      <c r="C1235" s="132" t="s">
        <v>3694</v>
      </c>
      <c r="D1235" s="132" t="s">
        <v>208</v>
      </c>
      <c r="E1235" s="133" t="s">
        <v>1494</v>
      </c>
      <c r="F1235" s="134" t="s">
        <v>1495</v>
      </c>
      <c r="G1235" s="135" t="s">
        <v>238</v>
      </c>
      <c r="H1235" s="136">
        <v>853.014</v>
      </c>
      <c r="I1235" s="137"/>
      <c r="J1235" s="138">
        <f>ROUND(I1235*H1235,2)</f>
        <v>0</v>
      </c>
      <c r="K1235" s="134" t="s">
        <v>212</v>
      </c>
      <c r="L1235" s="33"/>
      <c r="M1235" s="139" t="s">
        <v>19</v>
      </c>
      <c r="N1235" s="140" t="s">
        <v>46</v>
      </c>
      <c r="P1235" s="141">
        <f>O1235*H1235</f>
        <v>0</v>
      </c>
      <c r="Q1235" s="141">
        <v>0</v>
      </c>
      <c r="R1235" s="141">
        <f>Q1235*H1235</f>
        <v>0</v>
      </c>
      <c r="S1235" s="141">
        <v>0</v>
      </c>
      <c r="T1235" s="142">
        <f>S1235*H1235</f>
        <v>0</v>
      </c>
      <c r="AR1235" s="143" t="s">
        <v>338</v>
      </c>
      <c r="AT1235" s="143" t="s">
        <v>208</v>
      </c>
      <c r="AU1235" s="143" t="s">
        <v>84</v>
      </c>
      <c r="AY1235" s="18" t="s">
        <v>206</v>
      </c>
      <c r="BE1235" s="144">
        <f>IF(N1235="základní",J1235,0)</f>
        <v>0</v>
      </c>
      <c r="BF1235" s="144">
        <f>IF(N1235="snížená",J1235,0)</f>
        <v>0</v>
      </c>
      <c r="BG1235" s="144">
        <f>IF(N1235="zákl. přenesená",J1235,0)</f>
        <v>0</v>
      </c>
      <c r="BH1235" s="144">
        <f>IF(N1235="sníž. přenesená",J1235,0)</f>
        <v>0</v>
      </c>
      <c r="BI1235" s="144">
        <f>IF(N1235="nulová",J1235,0)</f>
        <v>0</v>
      </c>
      <c r="BJ1235" s="18" t="s">
        <v>82</v>
      </c>
      <c r="BK1235" s="144">
        <f>ROUND(I1235*H1235,2)</f>
        <v>0</v>
      </c>
      <c r="BL1235" s="18" t="s">
        <v>338</v>
      </c>
      <c r="BM1235" s="143" t="s">
        <v>1496</v>
      </c>
    </row>
    <row r="1236" spans="2:47" s="1" customFormat="1" ht="12">
      <c r="B1236" s="33"/>
      <c r="D1236" s="145" t="s">
        <v>214</v>
      </c>
      <c r="F1236" s="146" t="s">
        <v>1497</v>
      </c>
      <c r="I1236" s="147"/>
      <c r="L1236" s="33"/>
      <c r="M1236" s="148"/>
      <c r="T1236" s="52"/>
      <c r="AT1236" s="18" t="s">
        <v>214</v>
      </c>
      <c r="AU1236" s="18" t="s">
        <v>84</v>
      </c>
    </row>
    <row r="1237" spans="2:51" s="13" customFormat="1" ht="12">
      <c r="B1237" s="156"/>
      <c r="D1237" s="150" t="s">
        <v>216</v>
      </c>
      <c r="E1237" s="157" t="s">
        <v>19</v>
      </c>
      <c r="F1237" s="158" t="s">
        <v>3695</v>
      </c>
      <c r="H1237" s="159">
        <v>853.014</v>
      </c>
      <c r="I1237" s="160"/>
      <c r="L1237" s="156"/>
      <c r="M1237" s="161"/>
      <c r="T1237" s="162"/>
      <c r="AT1237" s="157" t="s">
        <v>216</v>
      </c>
      <c r="AU1237" s="157" t="s">
        <v>84</v>
      </c>
      <c r="AV1237" s="13" t="s">
        <v>84</v>
      </c>
      <c r="AW1237" s="13" t="s">
        <v>37</v>
      </c>
      <c r="AX1237" s="13" t="s">
        <v>82</v>
      </c>
      <c r="AY1237" s="157" t="s">
        <v>206</v>
      </c>
    </row>
    <row r="1238" spans="2:65" s="1" customFormat="1" ht="16.5" customHeight="1">
      <c r="B1238" s="33"/>
      <c r="C1238" s="132" t="s">
        <v>3696</v>
      </c>
      <c r="D1238" s="132" t="s">
        <v>208</v>
      </c>
      <c r="E1238" s="133" t="s">
        <v>1500</v>
      </c>
      <c r="F1238" s="134" t="s">
        <v>1501</v>
      </c>
      <c r="G1238" s="135" t="s">
        <v>238</v>
      </c>
      <c r="H1238" s="136">
        <v>853.014</v>
      </c>
      <c r="I1238" s="137"/>
      <c r="J1238" s="138">
        <f>ROUND(I1238*H1238,2)</f>
        <v>0</v>
      </c>
      <c r="K1238" s="134" t="s">
        <v>212</v>
      </c>
      <c r="L1238" s="33"/>
      <c r="M1238" s="139" t="s">
        <v>19</v>
      </c>
      <c r="N1238" s="140" t="s">
        <v>46</v>
      </c>
      <c r="P1238" s="141">
        <f>O1238*H1238</f>
        <v>0</v>
      </c>
      <c r="Q1238" s="141">
        <v>0.001</v>
      </c>
      <c r="R1238" s="141">
        <f>Q1238*H1238</f>
        <v>0.853014</v>
      </c>
      <c r="S1238" s="141">
        <v>0.00031</v>
      </c>
      <c r="T1238" s="142">
        <f>S1238*H1238</f>
        <v>0.26443434</v>
      </c>
      <c r="AR1238" s="143" t="s">
        <v>338</v>
      </c>
      <c r="AT1238" s="143" t="s">
        <v>208</v>
      </c>
      <c r="AU1238" s="143" t="s">
        <v>84</v>
      </c>
      <c r="AY1238" s="18" t="s">
        <v>206</v>
      </c>
      <c r="BE1238" s="144">
        <f>IF(N1238="základní",J1238,0)</f>
        <v>0</v>
      </c>
      <c r="BF1238" s="144">
        <f>IF(N1238="snížená",J1238,0)</f>
        <v>0</v>
      </c>
      <c r="BG1238" s="144">
        <f>IF(N1238="zákl. přenesená",J1238,0)</f>
        <v>0</v>
      </c>
      <c r="BH1238" s="144">
        <f>IF(N1238="sníž. přenesená",J1238,0)</f>
        <v>0</v>
      </c>
      <c r="BI1238" s="144">
        <f>IF(N1238="nulová",J1238,0)</f>
        <v>0</v>
      </c>
      <c r="BJ1238" s="18" t="s">
        <v>82</v>
      </c>
      <c r="BK1238" s="144">
        <f>ROUND(I1238*H1238,2)</f>
        <v>0</v>
      </c>
      <c r="BL1238" s="18" t="s">
        <v>338</v>
      </c>
      <c r="BM1238" s="143" t="s">
        <v>1502</v>
      </c>
    </row>
    <row r="1239" spans="2:47" s="1" customFormat="1" ht="12">
      <c r="B1239" s="33"/>
      <c r="D1239" s="145" t="s">
        <v>214</v>
      </c>
      <c r="F1239" s="146" t="s">
        <v>1503</v>
      </c>
      <c r="I1239" s="147"/>
      <c r="L1239" s="33"/>
      <c r="M1239" s="148"/>
      <c r="T1239" s="52"/>
      <c r="AT1239" s="18" t="s">
        <v>214</v>
      </c>
      <c r="AU1239" s="18" t="s">
        <v>84</v>
      </c>
    </row>
    <row r="1240" spans="2:51" s="13" customFormat="1" ht="12">
      <c r="B1240" s="156"/>
      <c r="D1240" s="150" t="s">
        <v>216</v>
      </c>
      <c r="E1240" s="157" t="s">
        <v>19</v>
      </c>
      <c r="F1240" s="158" t="s">
        <v>3695</v>
      </c>
      <c r="H1240" s="159">
        <v>853.014</v>
      </c>
      <c r="I1240" s="160"/>
      <c r="L1240" s="156"/>
      <c r="M1240" s="161"/>
      <c r="T1240" s="162"/>
      <c r="AT1240" s="157" t="s">
        <v>216</v>
      </c>
      <c r="AU1240" s="157" t="s">
        <v>84</v>
      </c>
      <c r="AV1240" s="13" t="s">
        <v>84</v>
      </c>
      <c r="AW1240" s="13" t="s">
        <v>37</v>
      </c>
      <c r="AX1240" s="13" t="s">
        <v>82</v>
      </c>
      <c r="AY1240" s="157" t="s">
        <v>206</v>
      </c>
    </row>
    <row r="1241" spans="2:65" s="1" customFormat="1" ht="49.15" customHeight="1">
      <c r="B1241" s="33"/>
      <c r="C1241" s="132" t="s">
        <v>3697</v>
      </c>
      <c r="D1241" s="132" t="s">
        <v>208</v>
      </c>
      <c r="E1241" s="133" t="s">
        <v>3698</v>
      </c>
      <c r="F1241" s="134" t="s">
        <v>3699</v>
      </c>
      <c r="G1241" s="135" t="s">
        <v>238</v>
      </c>
      <c r="H1241" s="136">
        <v>127.22</v>
      </c>
      <c r="I1241" s="137"/>
      <c r="J1241" s="138">
        <f>ROUND(I1241*H1241,2)</f>
        <v>0</v>
      </c>
      <c r="K1241" s="134" t="s">
        <v>212</v>
      </c>
      <c r="L1241" s="33"/>
      <c r="M1241" s="139" t="s">
        <v>19</v>
      </c>
      <c r="N1241" s="140" t="s">
        <v>46</v>
      </c>
      <c r="P1241" s="141">
        <f>O1241*H1241</f>
        <v>0</v>
      </c>
      <c r="Q1241" s="141">
        <v>3.12E-05</v>
      </c>
      <c r="R1241" s="141">
        <f>Q1241*H1241</f>
        <v>0.003969264</v>
      </c>
      <c r="S1241" s="141">
        <v>0</v>
      </c>
      <c r="T1241" s="142">
        <f>S1241*H1241</f>
        <v>0</v>
      </c>
      <c r="AR1241" s="143" t="s">
        <v>338</v>
      </c>
      <c r="AT1241" s="143" t="s">
        <v>208</v>
      </c>
      <c r="AU1241" s="143" t="s">
        <v>84</v>
      </c>
      <c r="AY1241" s="18" t="s">
        <v>206</v>
      </c>
      <c r="BE1241" s="144">
        <f>IF(N1241="základní",J1241,0)</f>
        <v>0</v>
      </c>
      <c r="BF1241" s="144">
        <f>IF(N1241="snížená",J1241,0)</f>
        <v>0</v>
      </c>
      <c r="BG1241" s="144">
        <f>IF(N1241="zákl. přenesená",J1241,0)</f>
        <v>0</v>
      </c>
      <c r="BH1241" s="144">
        <f>IF(N1241="sníž. přenesená",J1241,0)</f>
        <v>0</v>
      </c>
      <c r="BI1241" s="144">
        <f>IF(N1241="nulová",J1241,0)</f>
        <v>0</v>
      </c>
      <c r="BJ1241" s="18" t="s">
        <v>82</v>
      </c>
      <c r="BK1241" s="144">
        <f>ROUND(I1241*H1241,2)</f>
        <v>0</v>
      </c>
      <c r="BL1241" s="18" t="s">
        <v>338</v>
      </c>
      <c r="BM1241" s="143" t="s">
        <v>3700</v>
      </c>
    </row>
    <row r="1242" spans="2:47" s="1" customFormat="1" ht="12">
      <c r="B1242" s="33"/>
      <c r="D1242" s="145" t="s">
        <v>214</v>
      </c>
      <c r="F1242" s="146" t="s">
        <v>3701</v>
      </c>
      <c r="I1242" s="147"/>
      <c r="L1242" s="33"/>
      <c r="M1242" s="148"/>
      <c r="T1242" s="52"/>
      <c r="AT1242" s="18" t="s">
        <v>214</v>
      </c>
      <c r="AU1242" s="18" t="s">
        <v>84</v>
      </c>
    </row>
    <row r="1243" spans="2:51" s="12" customFormat="1" ht="12">
      <c r="B1243" s="149"/>
      <c r="D1243" s="150" t="s">
        <v>216</v>
      </c>
      <c r="E1243" s="151" t="s">
        <v>19</v>
      </c>
      <c r="F1243" s="152" t="s">
        <v>719</v>
      </c>
      <c r="H1243" s="151" t="s">
        <v>19</v>
      </c>
      <c r="I1243" s="153"/>
      <c r="L1243" s="149"/>
      <c r="M1243" s="154"/>
      <c r="T1243" s="155"/>
      <c r="AT1243" s="151" t="s">
        <v>216</v>
      </c>
      <c r="AU1243" s="151" t="s">
        <v>84</v>
      </c>
      <c r="AV1243" s="12" t="s">
        <v>82</v>
      </c>
      <c r="AW1243" s="12" t="s">
        <v>37</v>
      </c>
      <c r="AX1243" s="12" t="s">
        <v>75</v>
      </c>
      <c r="AY1243" s="151" t="s">
        <v>206</v>
      </c>
    </row>
    <row r="1244" spans="2:51" s="12" customFormat="1" ht="12">
      <c r="B1244" s="149"/>
      <c r="D1244" s="150" t="s">
        <v>216</v>
      </c>
      <c r="E1244" s="151" t="s">
        <v>19</v>
      </c>
      <c r="F1244" s="152" t="s">
        <v>3702</v>
      </c>
      <c r="H1244" s="151" t="s">
        <v>19</v>
      </c>
      <c r="I1244" s="153"/>
      <c r="L1244" s="149"/>
      <c r="M1244" s="154"/>
      <c r="T1244" s="155"/>
      <c r="AT1244" s="151" t="s">
        <v>216</v>
      </c>
      <c r="AU1244" s="151" t="s">
        <v>84</v>
      </c>
      <c r="AV1244" s="12" t="s">
        <v>82</v>
      </c>
      <c r="AW1244" s="12" t="s">
        <v>37</v>
      </c>
      <c r="AX1244" s="12" t="s">
        <v>75</v>
      </c>
      <c r="AY1244" s="151" t="s">
        <v>206</v>
      </c>
    </row>
    <row r="1245" spans="2:51" s="13" customFormat="1" ht="12">
      <c r="B1245" s="156"/>
      <c r="D1245" s="150" t="s">
        <v>216</v>
      </c>
      <c r="E1245" s="157" t="s">
        <v>19</v>
      </c>
      <c r="F1245" s="158" t="s">
        <v>3001</v>
      </c>
      <c r="H1245" s="159">
        <v>8.34</v>
      </c>
      <c r="I1245" s="160"/>
      <c r="L1245" s="156"/>
      <c r="M1245" s="161"/>
      <c r="T1245" s="162"/>
      <c r="AT1245" s="157" t="s">
        <v>216</v>
      </c>
      <c r="AU1245" s="157" t="s">
        <v>84</v>
      </c>
      <c r="AV1245" s="13" t="s">
        <v>84</v>
      </c>
      <c r="AW1245" s="13" t="s">
        <v>37</v>
      </c>
      <c r="AX1245" s="13" t="s">
        <v>75</v>
      </c>
      <c r="AY1245" s="157" t="s">
        <v>206</v>
      </c>
    </row>
    <row r="1246" spans="2:51" s="13" customFormat="1" ht="12">
      <c r="B1246" s="156"/>
      <c r="D1246" s="150" t="s">
        <v>216</v>
      </c>
      <c r="E1246" s="157" t="s">
        <v>19</v>
      </c>
      <c r="F1246" s="158" t="s">
        <v>3286</v>
      </c>
      <c r="H1246" s="159">
        <v>29.16</v>
      </c>
      <c r="I1246" s="160"/>
      <c r="L1246" s="156"/>
      <c r="M1246" s="161"/>
      <c r="T1246" s="162"/>
      <c r="AT1246" s="157" t="s">
        <v>216</v>
      </c>
      <c r="AU1246" s="157" t="s">
        <v>84</v>
      </c>
      <c r="AV1246" s="13" t="s">
        <v>84</v>
      </c>
      <c r="AW1246" s="13" t="s">
        <v>37</v>
      </c>
      <c r="AX1246" s="13" t="s">
        <v>75</v>
      </c>
      <c r="AY1246" s="157" t="s">
        <v>206</v>
      </c>
    </row>
    <row r="1247" spans="2:51" s="13" customFormat="1" ht="12">
      <c r="B1247" s="156"/>
      <c r="D1247" s="150" t="s">
        <v>216</v>
      </c>
      <c r="E1247" s="157" t="s">
        <v>19</v>
      </c>
      <c r="F1247" s="158" t="s">
        <v>3287</v>
      </c>
      <c r="H1247" s="159">
        <v>7.86</v>
      </c>
      <c r="I1247" s="160"/>
      <c r="L1247" s="156"/>
      <c r="M1247" s="161"/>
      <c r="T1247" s="162"/>
      <c r="AT1247" s="157" t="s">
        <v>216</v>
      </c>
      <c r="AU1247" s="157" t="s">
        <v>84</v>
      </c>
      <c r="AV1247" s="13" t="s">
        <v>84</v>
      </c>
      <c r="AW1247" s="13" t="s">
        <v>37</v>
      </c>
      <c r="AX1247" s="13" t="s">
        <v>75</v>
      </c>
      <c r="AY1247" s="157" t="s">
        <v>206</v>
      </c>
    </row>
    <row r="1248" spans="2:51" s="13" customFormat="1" ht="12">
      <c r="B1248" s="156"/>
      <c r="D1248" s="150" t="s">
        <v>216</v>
      </c>
      <c r="E1248" s="157" t="s">
        <v>19</v>
      </c>
      <c r="F1248" s="158" t="s">
        <v>3288</v>
      </c>
      <c r="H1248" s="159">
        <v>10.38</v>
      </c>
      <c r="I1248" s="160"/>
      <c r="L1248" s="156"/>
      <c r="M1248" s="161"/>
      <c r="T1248" s="162"/>
      <c r="AT1248" s="157" t="s">
        <v>216</v>
      </c>
      <c r="AU1248" s="157" t="s">
        <v>84</v>
      </c>
      <c r="AV1248" s="13" t="s">
        <v>84</v>
      </c>
      <c r="AW1248" s="13" t="s">
        <v>37</v>
      </c>
      <c r="AX1248" s="13" t="s">
        <v>75</v>
      </c>
      <c r="AY1248" s="157" t="s">
        <v>206</v>
      </c>
    </row>
    <row r="1249" spans="2:51" s="13" customFormat="1" ht="12">
      <c r="B1249" s="156"/>
      <c r="D1249" s="150" t="s">
        <v>216</v>
      </c>
      <c r="E1249" s="157" t="s">
        <v>19</v>
      </c>
      <c r="F1249" s="158" t="s">
        <v>3289</v>
      </c>
      <c r="H1249" s="159">
        <v>5.12</v>
      </c>
      <c r="I1249" s="160"/>
      <c r="L1249" s="156"/>
      <c r="M1249" s="161"/>
      <c r="T1249" s="162"/>
      <c r="AT1249" s="157" t="s">
        <v>216</v>
      </c>
      <c r="AU1249" s="157" t="s">
        <v>84</v>
      </c>
      <c r="AV1249" s="13" t="s">
        <v>84</v>
      </c>
      <c r="AW1249" s="13" t="s">
        <v>37</v>
      </c>
      <c r="AX1249" s="13" t="s">
        <v>75</v>
      </c>
      <c r="AY1249" s="157" t="s">
        <v>206</v>
      </c>
    </row>
    <row r="1250" spans="2:51" s="13" customFormat="1" ht="12">
      <c r="B1250" s="156"/>
      <c r="D1250" s="150" t="s">
        <v>216</v>
      </c>
      <c r="E1250" s="157" t="s">
        <v>19</v>
      </c>
      <c r="F1250" s="158" t="s">
        <v>3277</v>
      </c>
      <c r="H1250" s="159">
        <v>66.36</v>
      </c>
      <c r="I1250" s="160"/>
      <c r="L1250" s="156"/>
      <c r="M1250" s="161"/>
      <c r="T1250" s="162"/>
      <c r="AT1250" s="157" t="s">
        <v>216</v>
      </c>
      <c r="AU1250" s="157" t="s">
        <v>84</v>
      </c>
      <c r="AV1250" s="13" t="s">
        <v>84</v>
      </c>
      <c r="AW1250" s="13" t="s">
        <v>37</v>
      </c>
      <c r="AX1250" s="13" t="s">
        <v>75</v>
      </c>
      <c r="AY1250" s="157" t="s">
        <v>206</v>
      </c>
    </row>
    <row r="1251" spans="2:51" s="14" customFormat="1" ht="12">
      <c r="B1251" s="163"/>
      <c r="D1251" s="150" t="s">
        <v>216</v>
      </c>
      <c r="E1251" s="164" t="s">
        <v>19</v>
      </c>
      <c r="F1251" s="165" t="s">
        <v>224</v>
      </c>
      <c r="H1251" s="166">
        <v>127.22</v>
      </c>
      <c r="I1251" s="167"/>
      <c r="L1251" s="163"/>
      <c r="M1251" s="168"/>
      <c r="T1251" s="169"/>
      <c r="AT1251" s="164" t="s">
        <v>216</v>
      </c>
      <c r="AU1251" s="164" t="s">
        <v>84</v>
      </c>
      <c r="AV1251" s="14" t="s">
        <v>153</v>
      </c>
      <c r="AW1251" s="14" t="s">
        <v>37</v>
      </c>
      <c r="AX1251" s="14" t="s">
        <v>82</v>
      </c>
      <c r="AY1251" s="164" t="s">
        <v>206</v>
      </c>
    </row>
    <row r="1252" spans="2:65" s="1" customFormat="1" ht="37.9" customHeight="1">
      <c r="B1252" s="33"/>
      <c r="C1252" s="132" t="s">
        <v>3703</v>
      </c>
      <c r="D1252" s="132" t="s">
        <v>208</v>
      </c>
      <c r="E1252" s="133" t="s">
        <v>1505</v>
      </c>
      <c r="F1252" s="134" t="s">
        <v>1506</v>
      </c>
      <c r="G1252" s="135" t="s">
        <v>238</v>
      </c>
      <c r="H1252" s="136">
        <v>171.569</v>
      </c>
      <c r="I1252" s="137"/>
      <c r="J1252" s="138">
        <f>ROUND(I1252*H1252,2)</f>
        <v>0</v>
      </c>
      <c r="K1252" s="134" t="s">
        <v>212</v>
      </c>
      <c r="L1252" s="33"/>
      <c r="M1252" s="139" t="s">
        <v>19</v>
      </c>
      <c r="N1252" s="140" t="s">
        <v>46</v>
      </c>
      <c r="P1252" s="141">
        <f>O1252*H1252</f>
        <v>0</v>
      </c>
      <c r="Q1252" s="141">
        <v>0.0002584</v>
      </c>
      <c r="R1252" s="141">
        <f>Q1252*H1252</f>
        <v>0.044333429599999995</v>
      </c>
      <c r="S1252" s="141">
        <v>0</v>
      </c>
      <c r="T1252" s="142">
        <f>S1252*H1252</f>
        <v>0</v>
      </c>
      <c r="AR1252" s="143" t="s">
        <v>338</v>
      </c>
      <c r="AT1252" s="143" t="s">
        <v>208</v>
      </c>
      <c r="AU1252" s="143" t="s">
        <v>84</v>
      </c>
      <c r="AY1252" s="18" t="s">
        <v>206</v>
      </c>
      <c r="BE1252" s="144">
        <f>IF(N1252="základní",J1252,0)</f>
        <v>0</v>
      </c>
      <c r="BF1252" s="144">
        <f>IF(N1252="snížená",J1252,0)</f>
        <v>0</v>
      </c>
      <c r="BG1252" s="144">
        <f>IF(N1252="zákl. přenesená",J1252,0)</f>
        <v>0</v>
      </c>
      <c r="BH1252" s="144">
        <f>IF(N1252="sníž. přenesená",J1252,0)</f>
        <v>0</v>
      </c>
      <c r="BI1252" s="144">
        <f>IF(N1252="nulová",J1252,0)</f>
        <v>0</v>
      </c>
      <c r="BJ1252" s="18" t="s">
        <v>82</v>
      </c>
      <c r="BK1252" s="144">
        <f>ROUND(I1252*H1252,2)</f>
        <v>0</v>
      </c>
      <c r="BL1252" s="18" t="s">
        <v>338</v>
      </c>
      <c r="BM1252" s="143" t="s">
        <v>1507</v>
      </c>
    </row>
    <row r="1253" spans="2:47" s="1" customFormat="1" ht="12">
      <c r="B1253" s="33"/>
      <c r="D1253" s="145" t="s">
        <v>214</v>
      </c>
      <c r="F1253" s="146" t="s">
        <v>1508</v>
      </c>
      <c r="I1253" s="147"/>
      <c r="L1253" s="33"/>
      <c r="M1253" s="148"/>
      <c r="T1253" s="52"/>
      <c r="AT1253" s="18" t="s">
        <v>214</v>
      </c>
      <c r="AU1253" s="18" t="s">
        <v>84</v>
      </c>
    </row>
    <row r="1254" spans="2:51" s="13" customFormat="1" ht="12">
      <c r="B1254" s="156"/>
      <c r="D1254" s="150" t="s">
        <v>216</v>
      </c>
      <c r="E1254" s="157" t="s">
        <v>19</v>
      </c>
      <c r="F1254" s="158" t="s">
        <v>3704</v>
      </c>
      <c r="H1254" s="159">
        <v>35.802</v>
      </c>
      <c r="I1254" s="160"/>
      <c r="L1254" s="156"/>
      <c r="M1254" s="161"/>
      <c r="T1254" s="162"/>
      <c r="AT1254" s="157" t="s">
        <v>216</v>
      </c>
      <c r="AU1254" s="157" t="s">
        <v>84</v>
      </c>
      <c r="AV1254" s="13" t="s">
        <v>84</v>
      </c>
      <c r="AW1254" s="13" t="s">
        <v>37</v>
      </c>
      <c r="AX1254" s="13" t="s">
        <v>75</v>
      </c>
      <c r="AY1254" s="157" t="s">
        <v>206</v>
      </c>
    </row>
    <row r="1255" spans="2:51" s="13" customFormat="1" ht="12">
      <c r="B1255" s="156"/>
      <c r="D1255" s="150" t="s">
        <v>216</v>
      </c>
      <c r="E1255" s="157" t="s">
        <v>19</v>
      </c>
      <c r="F1255" s="158" t="s">
        <v>3705</v>
      </c>
      <c r="H1255" s="159">
        <v>54.522</v>
      </c>
      <c r="I1255" s="160"/>
      <c r="L1255" s="156"/>
      <c r="M1255" s="161"/>
      <c r="T1255" s="162"/>
      <c r="AT1255" s="157" t="s">
        <v>216</v>
      </c>
      <c r="AU1255" s="157" t="s">
        <v>84</v>
      </c>
      <c r="AV1255" s="13" t="s">
        <v>84</v>
      </c>
      <c r="AW1255" s="13" t="s">
        <v>37</v>
      </c>
      <c r="AX1255" s="13" t="s">
        <v>75</v>
      </c>
      <c r="AY1255" s="157" t="s">
        <v>206</v>
      </c>
    </row>
    <row r="1256" spans="2:51" s="13" customFormat="1" ht="12">
      <c r="B1256" s="156"/>
      <c r="D1256" s="150" t="s">
        <v>216</v>
      </c>
      <c r="E1256" s="157" t="s">
        <v>19</v>
      </c>
      <c r="F1256" s="158" t="s">
        <v>3706</v>
      </c>
      <c r="H1256" s="159">
        <v>28.725</v>
      </c>
      <c r="I1256" s="160"/>
      <c r="L1256" s="156"/>
      <c r="M1256" s="161"/>
      <c r="T1256" s="162"/>
      <c r="AT1256" s="157" t="s">
        <v>216</v>
      </c>
      <c r="AU1256" s="157" t="s">
        <v>84</v>
      </c>
      <c r="AV1256" s="13" t="s">
        <v>84</v>
      </c>
      <c r="AW1256" s="13" t="s">
        <v>37</v>
      </c>
      <c r="AX1256" s="13" t="s">
        <v>75</v>
      </c>
      <c r="AY1256" s="157" t="s">
        <v>206</v>
      </c>
    </row>
    <row r="1257" spans="2:51" s="13" customFormat="1" ht="12">
      <c r="B1257" s="156"/>
      <c r="D1257" s="150" t="s">
        <v>216</v>
      </c>
      <c r="E1257" s="157" t="s">
        <v>19</v>
      </c>
      <c r="F1257" s="158" t="s">
        <v>879</v>
      </c>
      <c r="H1257" s="159">
        <v>52.52</v>
      </c>
      <c r="I1257" s="160"/>
      <c r="L1257" s="156"/>
      <c r="M1257" s="161"/>
      <c r="T1257" s="162"/>
      <c r="AT1257" s="157" t="s">
        <v>216</v>
      </c>
      <c r="AU1257" s="157" t="s">
        <v>84</v>
      </c>
      <c r="AV1257" s="13" t="s">
        <v>84</v>
      </c>
      <c r="AW1257" s="13" t="s">
        <v>37</v>
      </c>
      <c r="AX1257" s="13" t="s">
        <v>75</v>
      </c>
      <c r="AY1257" s="157" t="s">
        <v>206</v>
      </c>
    </row>
    <row r="1258" spans="2:51" s="14" customFormat="1" ht="12">
      <c r="B1258" s="163"/>
      <c r="D1258" s="150" t="s">
        <v>216</v>
      </c>
      <c r="E1258" s="164" t="s">
        <v>2802</v>
      </c>
      <c r="F1258" s="165" t="s">
        <v>224</v>
      </c>
      <c r="H1258" s="166">
        <v>171.569</v>
      </c>
      <c r="I1258" s="167"/>
      <c r="L1258" s="163"/>
      <c r="M1258" s="168"/>
      <c r="T1258" s="169"/>
      <c r="AT1258" s="164" t="s">
        <v>216</v>
      </c>
      <c r="AU1258" s="164" t="s">
        <v>84</v>
      </c>
      <c r="AV1258" s="14" t="s">
        <v>153</v>
      </c>
      <c r="AW1258" s="14" t="s">
        <v>37</v>
      </c>
      <c r="AX1258" s="14" t="s">
        <v>82</v>
      </c>
      <c r="AY1258" s="164" t="s">
        <v>206</v>
      </c>
    </row>
    <row r="1259" spans="2:65" s="1" customFormat="1" ht="37.9" customHeight="1">
      <c r="B1259" s="33"/>
      <c r="C1259" s="132" t="s">
        <v>3707</v>
      </c>
      <c r="D1259" s="132" t="s">
        <v>208</v>
      </c>
      <c r="E1259" s="133" t="s">
        <v>1513</v>
      </c>
      <c r="F1259" s="134" t="s">
        <v>1514</v>
      </c>
      <c r="G1259" s="135" t="s">
        <v>238</v>
      </c>
      <c r="H1259" s="136">
        <v>94.431</v>
      </c>
      <c r="I1259" s="137"/>
      <c r="J1259" s="138">
        <f>ROUND(I1259*H1259,2)</f>
        <v>0</v>
      </c>
      <c r="K1259" s="134" t="s">
        <v>212</v>
      </c>
      <c r="L1259" s="33"/>
      <c r="M1259" s="139" t="s">
        <v>19</v>
      </c>
      <c r="N1259" s="140" t="s">
        <v>46</v>
      </c>
      <c r="P1259" s="141">
        <f>O1259*H1259</f>
        <v>0</v>
      </c>
      <c r="Q1259" s="141">
        <v>1.43E-05</v>
      </c>
      <c r="R1259" s="141">
        <f>Q1259*H1259</f>
        <v>0.0013503633</v>
      </c>
      <c r="S1259" s="141">
        <v>0</v>
      </c>
      <c r="T1259" s="142">
        <f>S1259*H1259</f>
        <v>0</v>
      </c>
      <c r="AR1259" s="143" t="s">
        <v>338</v>
      </c>
      <c r="AT1259" s="143" t="s">
        <v>208</v>
      </c>
      <c r="AU1259" s="143" t="s">
        <v>84</v>
      </c>
      <c r="AY1259" s="18" t="s">
        <v>206</v>
      </c>
      <c r="BE1259" s="144">
        <f>IF(N1259="základní",J1259,0)</f>
        <v>0</v>
      </c>
      <c r="BF1259" s="144">
        <f>IF(N1259="snížená",J1259,0)</f>
        <v>0</v>
      </c>
      <c r="BG1259" s="144">
        <f>IF(N1259="zákl. přenesená",J1259,0)</f>
        <v>0</v>
      </c>
      <c r="BH1259" s="144">
        <f>IF(N1259="sníž. přenesená",J1259,0)</f>
        <v>0</v>
      </c>
      <c r="BI1259" s="144">
        <f>IF(N1259="nulová",J1259,0)</f>
        <v>0</v>
      </c>
      <c r="BJ1259" s="18" t="s">
        <v>82</v>
      </c>
      <c r="BK1259" s="144">
        <f>ROUND(I1259*H1259,2)</f>
        <v>0</v>
      </c>
      <c r="BL1259" s="18" t="s">
        <v>338</v>
      </c>
      <c r="BM1259" s="143" t="s">
        <v>1515</v>
      </c>
    </row>
    <row r="1260" spans="2:47" s="1" customFormat="1" ht="12">
      <c r="B1260" s="33"/>
      <c r="D1260" s="145" t="s">
        <v>214</v>
      </c>
      <c r="F1260" s="146" t="s">
        <v>1516</v>
      </c>
      <c r="I1260" s="147"/>
      <c r="L1260" s="33"/>
      <c r="M1260" s="148"/>
      <c r="T1260" s="52"/>
      <c r="AT1260" s="18" t="s">
        <v>214</v>
      </c>
      <c r="AU1260" s="18" t="s">
        <v>84</v>
      </c>
    </row>
    <row r="1261" spans="2:51" s="13" customFormat="1" ht="12">
      <c r="B1261" s="156"/>
      <c r="D1261" s="150" t="s">
        <v>216</v>
      </c>
      <c r="E1261" s="157" t="s">
        <v>19</v>
      </c>
      <c r="F1261" s="158" t="s">
        <v>3708</v>
      </c>
      <c r="H1261" s="159">
        <v>28.56</v>
      </c>
      <c r="I1261" s="160"/>
      <c r="L1261" s="156"/>
      <c r="M1261" s="161"/>
      <c r="T1261" s="162"/>
      <c r="AT1261" s="157" t="s">
        <v>216</v>
      </c>
      <c r="AU1261" s="157" t="s">
        <v>84</v>
      </c>
      <c r="AV1261" s="13" t="s">
        <v>84</v>
      </c>
      <c r="AW1261" s="13" t="s">
        <v>37</v>
      </c>
      <c r="AX1261" s="13" t="s">
        <v>75</v>
      </c>
      <c r="AY1261" s="157" t="s">
        <v>206</v>
      </c>
    </row>
    <row r="1262" spans="2:51" s="13" customFormat="1" ht="12">
      <c r="B1262" s="156"/>
      <c r="D1262" s="150" t="s">
        <v>216</v>
      </c>
      <c r="E1262" s="157" t="s">
        <v>19</v>
      </c>
      <c r="F1262" s="158" t="s">
        <v>3709</v>
      </c>
      <c r="H1262" s="159">
        <v>23.4</v>
      </c>
      <c r="I1262" s="160"/>
      <c r="L1262" s="156"/>
      <c r="M1262" s="161"/>
      <c r="T1262" s="162"/>
      <c r="AT1262" s="157" t="s">
        <v>216</v>
      </c>
      <c r="AU1262" s="157" t="s">
        <v>84</v>
      </c>
      <c r="AV1262" s="13" t="s">
        <v>84</v>
      </c>
      <c r="AW1262" s="13" t="s">
        <v>37</v>
      </c>
      <c r="AX1262" s="13" t="s">
        <v>75</v>
      </c>
      <c r="AY1262" s="157" t="s">
        <v>206</v>
      </c>
    </row>
    <row r="1263" spans="2:51" s="13" customFormat="1" ht="12">
      <c r="B1263" s="156"/>
      <c r="D1263" s="150" t="s">
        <v>216</v>
      </c>
      <c r="E1263" s="157" t="s">
        <v>19</v>
      </c>
      <c r="F1263" s="158" t="s">
        <v>3710</v>
      </c>
      <c r="H1263" s="159">
        <v>42.471</v>
      </c>
      <c r="I1263" s="160"/>
      <c r="L1263" s="156"/>
      <c r="M1263" s="161"/>
      <c r="T1263" s="162"/>
      <c r="AT1263" s="157" t="s">
        <v>216</v>
      </c>
      <c r="AU1263" s="157" t="s">
        <v>84</v>
      </c>
      <c r="AV1263" s="13" t="s">
        <v>84</v>
      </c>
      <c r="AW1263" s="13" t="s">
        <v>37</v>
      </c>
      <c r="AX1263" s="13" t="s">
        <v>75</v>
      </c>
      <c r="AY1263" s="157" t="s">
        <v>206</v>
      </c>
    </row>
    <row r="1264" spans="2:51" s="14" customFormat="1" ht="12">
      <c r="B1264" s="163"/>
      <c r="D1264" s="150" t="s">
        <v>216</v>
      </c>
      <c r="E1264" s="164" t="s">
        <v>19</v>
      </c>
      <c r="F1264" s="165" t="s">
        <v>224</v>
      </c>
      <c r="H1264" s="166">
        <v>94.431</v>
      </c>
      <c r="I1264" s="167"/>
      <c r="L1264" s="163"/>
      <c r="M1264" s="168"/>
      <c r="T1264" s="169"/>
      <c r="AT1264" s="164" t="s">
        <v>216</v>
      </c>
      <c r="AU1264" s="164" t="s">
        <v>84</v>
      </c>
      <c r="AV1264" s="14" t="s">
        <v>153</v>
      </c>
      <c r="AW1264" s="14" t="s">
        <v>37</v>
      </c>
      <c r="AX1264" s="14" t="s">
        <v>82</v>
      </c>
      <c r="AY1264" s="164" t="s">
        <v>206</v>
      </c>
    </row>
    <row r="1265" spans="2:65" s="1" customFormat="1" ht="37.9" customHeight="1">
      <c r="B1265" s="33"/>
      <c r="C1265" s="132" t="s">
        <v>3711</v>
      </c>
      <c r="D1265" s="132" t="s">
        <v>208</v>
      </c>
      <c r="E1265" s="133" t="s">
        <v>1521</v>
      </c>
      <c r="F1265" s="134" t="s">
        <v>1522</v>
      </c>
      <c r="G1265" s="135" t="s">
        <v>238</v>
      </c>
      <c r="H1265" s="136">
        <v>681.445</v>
      </c>
      <c r="I1265" s="137"/>
      <c r="J1265" s="138">
        <f>ROUND(I1265*H1265,2)</f>
        <v>0</v>
      </c>
      <c r="K1265" s="134" t="s">
        <v>212</v>
      </c>
      <c r="L1265" s="33"/>
      <c r="M1265" s="139" t="s">
        <v>19</v>
      </c>
      <c r="N1265" s="140" t="s">
        <v>46</v>
      </c>
      <c r="P1265" s="141">
        <f>O1265*H1265</f>
        <v>0</v>
      </c>
      <c r="Q1265" s="141">
        <v>0.000286</v>
      </c>
      <c r="R1265" s="141">
        <f>Q1265*H1265</f>
        <v>0.19489327000000004</v>
      </c>
      <c r="S1265" s="141">
        <v>0</v>
      </c>
      <c r="T1265" s="142">
        <f>S1265*H1265</f>
        <v>0</v>
      </c>
      <c r="AR1265" s="143" t="s">
        <v>338</v>
      </c>
      <c r="AT1265" s="143" t="s">
        <v>208</v>
      </c>
      <c r="AU1265" s="143" t="s">
        <v>84</v>
      </c>
      <c r="AY1265" s="18" t="s">
        <v>206</v>
      </c>
      <c r="BE1265" s="144">
        <f>IF(N1265="základní",J1265,0)</f>
        <v>0</v>
      </c>
      <c r="BF1265" s="144">
        <f>IF(N1265="snížená",J1265,0)</f>
        <v>0</v>
      </c>
      <c r="BG1265" s="144">
        <f>IF(N1265="zákl. přenesená",J1265,0)</f>
        <v>0</v>
      </c>
      <c r="BH1265" s="144">
        <f>IF(N1265="sníž. přenesená",J1265,0)</f>
        <v>0</v>
      </c>
      <c r="BI1265" s="144">
        <f>IF(N1265="nulová",J1265,0)</f>
        <v>0</v>
      </c>
      <c r="BJ1265" s="18" t="s">
        <v>82</v>
      </c>
      <c r="BK1265" s="144">
        <f>ROUND(I1265*H1265,2)</f>
        <v>0</v>
      </c>
      <c r="BL1265" s="18" t="s">
        <v>338</v>
      </c>
      <c r="BM1265" s="143" t="s">
        <v>1523</v>
      </c>
    </row>
    <row r="1266" spans="2:47" s="1" customFormat="1" ht="12">
      <c r="B1266" s="33"/>
      <c r="D1266" s="145" t="s">
        <v>214</v>
      </c>
      <c r="F1266" s="146" t="s">
        <v>1524</v>
      </c>
      <c r="I1266" s="147"/>
      <c r="L1266" s="33"/>
      <c r="M1266" s="148"/>
      <c r="T1266" s="52"/>
      <c r="AT1266" s="18" t="s">
        <v>214</v>
      </c>
      <c r="AU1266" s="18" t="s">
        <v>84</v>
      </c>
    </row>
    <row r="1267" spans="2:51" s="13" customFormat="1" ht="12">
      <c r="B1267" s="156"/>
      <c r="D1267" s="150" t="s">
        <v>216</v>
      </c>
      <c r="E1267" s="157" t="s">
        <v>19</v>
      </c>
      <c r="F1267" s="158" t="s">
        <v>3712</v>
      </c>
      <c r="H1267" s="159">
        <v>152.848</v>
      </c>
      <c r="I1267" s="160"/>
      <c r="L1267" s="156"/>
      <c r="M1267" s="161"/>
      <c r="T1267" s="162"/>
      <c r="AT1267" s="157" t="s">
        <v>216</v>
      </c>
      <c r="AU1267" s="157" t="s">
        <v>84</v>
      </c>
      <c r="AV1267" s="13" t="s">
        <v>84</v>
      </c>
      <c r="AW1267" s="13" t="s">
        <v>37</v>
      </c>
      <c r="AX1267" s="13" t="s">
        <v>75</v>
      </c>
      <c r="AY1267" s="157" t="s">
        <v>206</v>
      </c>
    </row>
    <row r="1268" spans="2:51" s="13" customFormat="1" ht="12">
      <c r="B1268" s="156"/>
      <c r="D1268" s="150" t="s">
        <v>216</v>
      </c>
      <c r="E1268" s="157" t="s">
        <v>19</v>
      </c>
      <c r="F1268" s="158" t="s">
        <v>3708</v>
      </c>
      <c r="H1268" s="159">
        <v>28.56</v>
      </c>
      <c r="I1268" s="160"/>
      <c r="L1268" s="156"/>
      <c r="M1268" s="161"/>
      <c r="T1268" s="162"/>
      <c r="AT1268" s="157" t="s">
        <v>216</v>
      </c>
      <c r="AU1268" s="157" t="s">
        <v>84</v>
      </c>
      <c r="AV1268" s="13" t="s">
        <v>84</v>
      </c>
      <c r="AW1268" s="13" t="s">
        <v>37</v>
      </c>
      <c r="AX1268" s="13" t="s">
        <v>75</v>
      </c>
      <c r="AY1268" s="157" t="s">
        <v>206</v>
      </c>
    </row>
    <row r="1269" spans="2:51" s="13" customFormat="1" ht="12">
      <c r="B1269" s="156"/>
      <c r="D1269" s="150" t="s">
        <v>216</v>
      </c>
      <c r="E1269" s="157" t="s">
        <v>19</v>
      </c>
      <c r="F1269" s="158" t="s">
        <v>3709</v>
      </c>
      <c r="H1269" s="159">
        <v>23.4</v>
      </c>
      <c r="I1269" s="160"/>
      <c r="L1269" s="156"/>
      <c r="M1269" s="161"/>
      <c r="T1269" s="162"/>
      <c r="AT1269" s="157" t="s">
        <v>216</v>
      </c>
      <c r="AU1269" s="157" t="s">
        <v>84</v>
      </c>
      <c r="AV1269" s="13" t="s">
        <v>84</v>
      </c>
      <c r="AW1269" s="13" t="s">
        <v>37</v>
      </c>
      <c r="AX1269" s="13" t="s">
        <v>75</v>
      </c>
      <c r="AY1269" s="157" t="s">
        <v>206</v>
      </c>
    </row>
    <row r="1270" spans="2:51" s="13" customFormat="1" ht="12">
      <c r="B1270" s="156"/>
      <c r="D1270" s="150" t="s">
        <v>216</v>
      </c>
      <c r="E1270" s="157" t="s">
        <v>19</v>
      </c>
      <c r="F1270" s="158" t="s">
        <v>3713</v>
      </c>
      <c r="H1270" s="159">
        <v>20.88</v>
      </c>
      <c r="I1270" s="160"/>
      <c r="L1270" s="156"/>
      <c r="M1270" s="161"/>
      <c r="T1270" s="162"/>
      <c r="AT1270" s="157" t="s">
        <v>216</v>
      </c>
      <c r="AU1270" s="157" t="s">
        <v>84</v>
      </c>
      <c r="AV1270" s="13" t="s">
        <v>84</v>
      </c>
      <c r="AW1270" s="13" t="s">
        <v>37</v>
      </c>
      <c r="AX1270" s="13" t="s">
        <v>75</v>
      </c>
      <c r="AY1270" s="157" t="s">
        <v>206</v>
      </c>
    </row>
    <row r="1271" spans="2:51" s="13" customFormat="1" ht="12">
      <c r="B1271" s="156"/>
      <c r="D1271" s="150" t="s">
        <v>216</v>
      </c>
      <c r="E1271" s="157" t="s">
        <v>19</v>
      </c>
      <c r="F1271" s="158" t="s">
        <v>3710</v>
      </c>
      <c r="H1271" s="159">
        <v>42.471</v>
      </c>
      <c r="I1271" s="160"/>
      <c r="L1271" s="156"/>
      <c r="M1271" s="161"/>
      <c r="T1271" s="162"/>
      <c r="AT1271" s="157" t="s">
        <v>216</v>
      </c>
      <c r="AU1271" s="157" t="s">
        <v>84</v>
      </c>
      <c r="AV1271" s="13" t="s">
        <v>84</v>
      </c>
      <c r="AW1271" s="13" t="s">
        <v>37</v>
      </c>
      <c r="AX1271" s="13" t="s">
        <v>75</v>
      </c>
      <c r="AY1271" s="157" t="s">
        <v>206</v>
      </c>
    </row>
    <row r="1272" spans="2:51" s="13" customFormat="1" ht="12">
      <c r="B1272" s="156"/>
      <c r="D1272" s="150" t="s">
        <v>216</v>
      </c>
      <c r="E1272" s="157" t="s">
        <v>19</v>
      </c>
      <c r="F1272" s="158" t="s">
        <v>3714</v>
      </c>
      <c r="H1272" s="159">
        <v>413.286</v>
      </c>
      <c r="I1272" s="160"/>
      <c r="L1272" s="156"/>
      <c r="M1272" s="161"/>
      <c r="T1272" s="162"/>
      <c r="AT1272" s="157" t="s">
        <v>216</v>
      </c>
      <c r="AU1272" s="157" t="s">
        <v>84</v>
      </c>
      <c r="AV1272" s="13" t="s">
        <v>84</v>
      </c>
      <c r="AW1272" s="13" t="s">
        <v>37</v>
      </c>
      <c r="AX1272" s="13" t="s">
        <v>75</v>
      </c>
      <c r="AY1272" s="157" t="s">
        <v>206</v>
      </c>
    </row>
    <row r="1273" spans="2:51" s="14" customFormat="1" ht="12">
      <c r="B1273" s="163"/>
      <c r="D1273" s="150" t="s">
        <v>216</v>
      </c>
      <c r="E1273" s="164" t="s">
        <v>2800</v>
      </c>
      <c r="F1273" s="165" t="s">
        <v>224</v>
      </c>
      <c r="H1273" s="166">
        <v>681.445</v>
      </c>
      <c r="I1273" s="167"/>
      <c r="L1273" s="163"/>
      <c r="M1273" s="192"/>
      <c r="N1273" s="193"/>
      <c r="O1273" s="193"/>
      <c r="P1273" s="193"/>
      <c r="Q1273" s="193"/>
      <c r="R1273" s="193"/>
      <c r="S1273" s="193"/>
      <c r="T1273" s="194"/>
      <c r="AT1273" s="164" t="s">
        <v>216</v>
      </c>
      <c r="AU1273" s="164" t="s">
        <v>84</v>
      </c>
      <c r="AV1273" s="14" t="s">
        <v>153</v>
      </c>
      <c r="AW1273" s="14" t="s">
        <v>37</v>
      </c>
      <c r="AX1273" s="14" t="s">
        <v>82</v>
      </c>
      <c r="AY1273" s="164" t="s">
        <v>206</v>
      </c>
    </row>
    <row r="1274" spans="2:12" s="1" customFormat="1" ht="6.95" customHeight="1">
      <c r="B1274" s="41"/>
      <c r="C1274" s="42"/>
      <c r="D1274" s="42"/>
      <c r="E1274" s="42"/>
      <c r="F1274" s="42"/>
      <c r="G1274" s="42"/>
      <c r="H1274" s="42"/>
      <c r="I1274" s="42"/>
      <c r="J1274" s="42"/>
      <c r="K1274" s="42"/>
      <c r="L1274" s="33"/>
    </row>
  </sheetData>
  <sheetProtection algorithmName="SHA-512" hashValue="KwhRtkQHWCSPhUd4fNC2hDOx/bqyZka8J6A/09xldtUdOcQUXUwsHLRsVSP6jE4eHvaD+tRsrVrSV21YS6DM4w==" saltValue="lA6nSFIXGo1O4gQNvhMfWpb1eWYnDK6J0WyT0W0mWfVgHKgwd3+v3owJcHmQ+V39fGWSa31ND6fcoeeSf9a5Rw==" spinCount="100000" sheet="1" objects="1" scenarios="1" formatColumns="0" formatRows="0" autoFilter="0"/>
  <autoFilter ref="C116:K1273"/>
  <mergeCells count="15">
    <mergeCell ref="E103:H103"/>
    <mergeCell ref="E107:H107"/>
    <mergeCell ref="E105:H105"/>
    <mergeCell ref="E109:H109"/>
    <mergeCell ref="L2:V2"/>
    <mergeCell ref="E31:H31"/>
    <mergeCell ref="E52:H52"/>
    <mergeCell ref="E56:H56"/>
    <mergeCell ref="E54:H54"/>
    <mergeCell ref="E58:H58"/>
    <mergeCell ref="E7:H7"/>
    <mergeCell ref="E11:H11"/>
    <mergeCell ref="E9:H9"/>
    <mergeCell ref="E13:H13"/>
    <mergeCell ref="E22:H22"/>
  </mergeCells>
  <hyperlinks>
    <hyperlink ref="F121" r:id="rId1" display="https://podminky.urs.cz/item/CS_URS_2023_02/162251101"/>
    <hyperlink ref="F123" r:id="rId2" display="https://podminky.urs.cz/item/CS_URS_2023_02/167151101"/>
    <hyperlink ref="F125" r:id="rId3" display="https://podminky.urs.cz/item/CS_URS_2023_02/174151101"/>
    <hyperlink ref="F138" r:id="rId4" display="https://podminky.urs.cz/item/CS_URS_2023_02/175111101"/>
    <hyperlink ref="F161" r:id="rId5" display="https://podminky.urs.cz/item/CS_URS_2023_02/181351003"/>
    <hyperlink ref="F167" r:id="rId6" display="https://podminky.urs.cz/item/CS_URS_2023_02/181411131"/>
    <hyperlink ref="F176" r:id="rId7" display="https://podminky.urs.cz/item/CS_URS_2023_02/273321411"/>
    <hyperlink ref="F181" r:id="rId8" display="https://podminky.urs.cz/item/CS_URS_2023_02/273351121"/>
    <hyperlink ref="F186" r:id="rId9" display="https://podminky.urs.cz/item/CS_URS_2023_02/273351122"/>
    <hyperlink ref="F191" r:id="rId10" display="https://podminky.urs.cz/item/CS_URS_2023_02/273362021"/>
    <hyperlink ref="F196" r:id="rId11" display="https://podminky.urs.cz/item/CS_URS_2023_02/274321411"/>
    <hyperlink ref="F201" r:id="rId12" display="https://podminky.urs.cz/item/CS_URS_2023_02/274361821"/>
    <hyperlink ref="F206" r:id="rId13" display="https://podminky.urs.cz/item/CS_URS_2023_02/279113142"/>
    <hyperlink ref="F211" r:id="rId14" display="https://podminky.urs.cz/item/CS_URS_2023_02/279321348"/>
    <hyperlink ref="F216" r:id="rId15" display="https://podminky.urs.cz/item/CS_URS_2023_02/279351121"/>
    <hyperlink ref="F222" r:id="rId16" display="https://podminky.urs.cz/item/CS_URS_2023_02/279351122"/>
    <hyperlink ref="F228" r:id="rId17" display="https://podminky.urs.cz/item/CS_URS_2023_02/279361821"/>
    <hyperlink ref="F233" r:id="rId18" display="https://podminky.urs.cz/item/CS_URS_2023_02/311237161"/>
    <hyperlink ref="F238" r:id="rId19" display="https://podminky.urs.cz/item/CS_URS_2023_02/317142442"/>
    <hyperlink ref="F247" r:id="rId20" display="https://podminky.urs.cz/item/CS_URS_2023_02/317142446"/>
    <hyperlink ref="F252" r:id="rId21" display="https://podminky.urs.cz/item/CS_URS_2023_02/340271045"/>
    <hyperlink ref="F258" r:id="rId22" display="https://podminky.urs.cz/item/CS_URS_2023_02/342272225"/>
    <hyperlink ref="F266" r:id="rId23" display="https://podminky.urs.cz/item/CS_URS_2023_02/342272245"/>
    <hyperlink ref="F277" r:id="rId24" display="https://podminky.urs.cz/item/CS_URS_2023_02/346244821"/>
    <hyperlink ref="F283" r:id="rId25" display="https://podminky.urs.cz/item/CS_URS_2023_02/413941133"/>
    <hyperlink ref="F292" r:id="rId26" display="https://podminky.urs.cz/item/CS_URS_2023_02/451573111"/>
    <hyperlink ref="F301" r:id="rId27" display="https://podminky.urs.cz/item/CS_URS_2023_02/599141111"/>
    <hyperlink ref="F304" r:id="rId28" display="https://podminky.urs.cz/item/CS_URS_2023_02/561121112"/>
    <hyperlink ref="F307" r:id="rId29" display="https://podminky.urs.cz/item/CS_URS_2023_02/564851111"/>
    <hyperlink ref="F310" r:id="rId30" display="https://podminky.urs.cz/item/CS_URS_2023_02/574381111"/>
    <hyperlink ref="F313" r:id="rId31" display="https://podminky.urs.cz/item/CS_URS_2023_02/577134211"/>
    <hyperlink ref="F316" r:id="rId32" display="https://podminky.urs.cz/item/CS_URS_2023_02/577165132"/>
    <hyperlink ref="F320" r:id="rId33" display="https://podminky.urs.cz/item/CS_URS_2023_02/612142001"/>
    <hyperlink ref="F323" r:id="rId34" display="https://podminky.urs.cz/item/CS_URS_2023_02/612311131"/>
    <hyperlink ref="F326" r:id="rId35" display="https://podminky.urs.cz/item/CS_URS_2023_02/621151001"/>
    <hyperlink ref="F330" r:id="rId36" display="https://podminky.urs.cz/item/CS_URS_2023_02/621511002"/>
    <hyperlink ref="F334" r:id="rId37" display="https://podminky.urs.cz/item/CS_URS_2023_02/622211031"/>
    <hyperlink ref="F342" r:id="rId38" display="https://podminky.urs.cz/item/CS_URS_2023_02/622212001"/>
    <hyperlink ref="F354" r:id="rId39" display="https://podminky.urs.cz/item/CS_URS_2023_02/622252001"/>
    <hyperlink ref="F364" r:id="rId40" display="https://podminky.urs.cz/item/CS_URS_2023_02/612321111"/>
    <hyperlink ref="F368" r:id="rId41" display="https://podminky.urs.cz/item/CS_URS_2023_02/631311112"/>
    <hyperlink ref="F374" r:id="rId42" display="https://podminky.urs.cz/item/CS_URS_2023_02/631311115"/>
    <hyperlink ref="F388" r:id="rId43" display="https://podminky.urs.cz/item/CS_URS_2023_02/631311122"/>
    <hyperlink ref="F393" r:id="rId44" display="https://podminky.urs.cz/item/CS_URS_2023_02/631311125"/>
    <hyperlink ref="F404" r:id="rId45" display="https://podminky.urs.cz/item/CS_URS_2023_02/631311135"/>
    <hyperlink ref="F409" r:id="rId46" display="https://podminky.urs.cz/item/CS_URS_2023_02/631351101"/>
    <hyperlink ref="F415" r:id="rId47" display="https://podminky.urs.cz/item/CS_URS_2023_02/631351102"/>
    <hyperlink ref="F421" r:id="rId48" display="https://podminky.urs.cz/item/CS_URS_2023_02/631362021"/>
    <hyperlink ref="F432" r:id="rId49" display="https://podminky.urs.cz/item/CS_URS_2023_02/632451214"/>
    <hyperlink ref="F440" r:id="rId50" display="https://podminky.urs.cz/item/CS_URS_2023_02/634911114"/>
    <hyperlink ref="F445" r:id="rId51" display="https://podminky.urs.cz/item/CS_URS_2023_02/642942111"/>
    <hyperlink ref="F448" r:id="rId52" display="https://podminky.urs.cz/item/CS_URS_2023_02/916131213"/>
    <hyperlink ref="F452" r:id="rId53" display="https://podminky.urs.cz/item/CS_URS_2023_02/952901111"/>
    <hyperlink ref="F457" r:id="rId54" display="https://podminky.urs.cz/item/CS_URS_2023_02/953942841"/>
    <hyperlink ref="F462" r:id="rId55" display="https://podminky.urs.cz/item/CS_URS_2023_02/953961214"/>
    <hyperlink ref="F467" r:id="rId56" display="https://podminky.urs.cz/item/CS_URS_2023_02/953965133"/>
    <hyperlink ref="F474" r:id="rId57" display="https://podminky.urs.cz/item/CS_URS_2023_02/997013501"/>
    <hyperlink ref="F476" r:id="rId58" display="https://podminky.urs.cz/item/CS_URS_2023_02/997013509"/>
    <hyperlink ref="F480" r:id="rId59" display="https://podminky.urs.cz/item/CS_URS_2023_02/998011001"/>
    <hyperlink ref="F484" r:id="rId60" display="https://podminky.urs.cz/item/CS_URS_2023_02/711111002"/>
    <hyperlink ref="F500" r:id="rId61" display="https://podminky.urs.cz/item/CS_URS_2023_02/711141559"/>
    <hyperlink ref="F516" r:id="rId62" display="https://podminky.urs.cz/item/CS_URS_2023_02/711142559"/>
    <hyperlink ref="F522" r:id="rId63" display="https://podminky.urs.cz/item/CS_URS_2023_02/998711101"/>
    <hyperlink ref="F525" r:id="rId64" display="https://podminky.urs.cz/item/CS_URS_2023_02/713121111"/>
    <hyperlink ref="F553" r:id="rId65" display="https://podminky.urs.cz/item/CS_URS_2023_02/713131145"/>
    <hyperlink ref="F565" r:id="rId66" display="https://podminky.urs.cz/item/CS_URS_2023_02/998713101"/>
    <hyperlink ref="F568" r:id="rId67" display="https://podminky.urs.cz/item/CS_URS_2023_02/751398022"/>
    <hyperlink ref="F573" r:id="rId68" display="https://podminky.urs.cz/item/CS_URS_2023_02/998751101"/>
    <hyperlink ref="F576" r:id="rId69" display="https://podminky.urs.cz/item/CS_URS_2023_02/762081410"/>
    <hyperlink ref="F581" r:id="rId70" display="https://podminky.urs.cz/item/CS_URS_2023_02/762083122"/>
    <hyperlink ref="F587" r:id="rId71" display="https://podminky.urs.cz/item/CS_URS_2023_02/762124210"/>
    <hyperlink ref="F593" r:id="rId72" display="https://podminky.urs.cz/item/CS_URS_2023_02/762124220"/>
    <hyperlink ref="F599" r:id="rId73" display="https://podminky.urs.cz/item/CS_URS_2023_02/762332531"/>
    <hyperlink ref="F604" r:id="rId74" display="https://podminky.urs.cz/item/CS_URS_2023_02/762512261"/>
    <hyperlink ref="F620" r:id="rId75" display="https://podminky.urs.cz/item/CS_URS_2023_02/762523104"/>
    <hyperlink ref="F630" r:id="rId76" display="https://podminky.urs.cz/item/CS_URS_2023_02/762526510"/>
    <hyperlink ref="F640" r:id="rId77" display="https://podminky.urs.cz/item/CS_URS_2023_02/998762101"/>
    <hyperlink ref="F643" r:id="rId78" display="https://podminky.urs.cz/item/CS_URS_2023_02/763111316"/>
    <hyperlink ref="F651" r:id="rId79" display="https://podminky.urs.cz/item/CS_URS_2023_02/763111717"/>
    <hyperlink ref="F659" r:id="rId80" display="https://podminky.urs.cz/item/CS_URS_2023_02/763121411"/>
    <hyperlink ref="F669" r:id="rId81" display="https://podminky.urs.cz/item/CS_URS_2023_02/763121712"/>
    <hyperlink ref="F673" r:id="rId82" display="https://podminky.urs.cz/item/CS_URS_2023_02/763131411"/>
    <hyperlink ref="F683" r:id="rId83" display="https://podminky.urs.cz/item/CS_URS_2023_02/763131495"/>
    <hyperlink ref="F691" r:id="rId84" display="https://podminky.urs.cz/item/CS_URS_2023_02/763131714"/>
    <hyperlink ref="F694" r:id="rId85" display="https://podminky.urs.cz/item/CS_URS_2023_02/763131765"/>
    <hyperlink ref="F697" r:id="rId86" display="https://podminky.urs.cz/item/CS_URS_2023_02/763172351"/>
    <hyperlink ref="F702" r:id="rId87" display="https://podminky.urs.cz/item/CS_URS_2023_02/763172353"/>
    <hyperlink ref="F707" r:id="rId88" display="https://podminky.urs.cz/item/CS_URS_2023_02/763181311"/>
    <hyperlink ref="F709" r:id="rId89" display="https://podminky.urs.cz/item/CS_URS_2023_02/763431001"/>
    <hyperlink ref="F720" r:id="rId90" display="https://podminky.urs.cz/item/CS_URS_2023_02/763431041"/>
    <hyperlink ref="F723" r:id="rId91" display="https://podminky.urs.cz/item/CS_URS_2023_02/763431701"/>
    <hyperlink ref="F727" r:id="rId92" display="https://podminky.urs.cz/item/CS_URS_2023_02/998763301"/>
    <hyperlink ref="F730" r:id="rId93" display="https://podminky.urs.cz/item/CS_URS_2023_02/764216604"/>
    <hyperlink ref="F734" r:id="rId94" display="https://podminky.urs.cz/item/CS_URS_2023_02/998764101"/>
    <hyperlink ref="F737" r:id="rId95" display="https://podminky.urs.cz/item/CS_URS_2023_02/766414222"/>
    <hyperlink ref="F754" r:id="rId96" display="https://podminky.urs.cz/item/CS_URS_2023_02/766414233"/>
    <hyperlink ref="F764" r:id="rId97" display="https://podminky.urs.cz/item/CS_URS_2023_02/766417211"/>
    <hyperlink ref="F777" r:id="rId98" display="https://podminky.urs.cz/item/CS_URS_2023_02/766660001"/>
    <hyperlink ref="F782" r:id="rId99" display="https://podminky.urs.cz/item/CS_URS_2023_02/766660201"/>
    <hyperlink ref="F784" r:id="rId100" display="https://podminky.urs.cz/item/CS_URS_2023_02/766660312"/>
    <hyperlink ref="F786" r:id="rId101" display="https://podminky.urs.cz/item/CS_URS_2023_02/766682111"/>
    <hyperlink ref="F806" r:id="rId102" display="https://podminky.urs.cz/item/CS_URS_2023_02/998766101"/>
    <hyperlink ref="F810" r:id="rId103" display="https://podminky.urs.cz/item/CS_URS_2023_02/767163121"/>
    <hyperlink ref="F831" r:id="rId104" display="https://podminky.urs.cz/item/CS_URS_2023_02/767896120"/>
    <hyperlink ref="F835" r:id="rId105" display="https://podminky.urs.cz/item/CS_URS_2023_02/767995112"/>
    <hyperlink ref="F839" r:id="rId106" display="https://podminky.urs.cz/item/CS_URS_2023_02/998767101"/>
    <hyperlink ref="F842" r:id="rId107" display="https://podminky.urs.cz/item/CS_URS_2023_02/771111011"/>
    <hyperlink ref="F845" r:id="rId108" display="https://podminky.urs.cz/item/CS_URS_2023_02/771121011"/>
    <hyperlink ref="F848" r:id="rId109" display="https://podminky.urs.cz/item/CS_URS_2023_02/771151012"/>
    <hyperlink ref="F859" r:id="rId110" display="https://podminky.urs.cz/item/CS_URS_2023_02/771474113"/>
    <hyperlink ref="F874" r:id="rId111" display="https://podminky.urs.cz/item/CS_URS_2023_02/771574433"/>
    <hyperlink ref="F893" r:id="rId112" display="https://podminky.urs.cz/item/CS_URS_2023_02/771574436"/>
    <hyperlink ref="F908" r:id="rId113" display="https://podminky.urs.cz/item/CS_URS_2023_02/771584412"/>
    <hyperlink ref="F920" r:id="rId114" display="https://podminky.urs.cz/item/CS_URS_2023_02/771591112"/>
    <hyperlink ref="F935" r:id="rId115" display="https://podminky.urs.cz/item/CS_URS_2023_02/771591115"/>
    <hyperlink ref="F952" r:id="rId116" display="https://podminky.urs.cz/item/CS_URS_2023_02/771591116"/>
    <hyperlink ref="F960" r:id="rId117" display="https://podminky.urs.cz/item/CS_URS_2023_02/771591241"/>
    <hyperlink ref="F975" r:id="rId118" display="https://podminky.urs.cz/item/CS_URS_2023_02/771591242"/>
    <hyperlink ref="F986" r:id="rId119" display="https://podminky.urs.cz/item/CS_URS_2023_02/771591251"/>
    <hyperlink ref="F994" r:id="rId120" display="https://podminky.urs.cz/item/CS_URS_2023_02/771591264"/>
    <hyperlink ref="F1009" r:id="rId121" display="https://podminky.urs.cz/item/CS_URS_2023_02/771592011"/>
    <hyperlink ref="F1012" r:id="rId122" display="https://podminky.urs.cz/item/CS_URS_2023_02/998771101"/>
    <hyperlink ref="F1015" r:id="rId123" display="https://podminky.urs.cz/item/CS_URS_2023_02/775429121"/>
    <hyperlink ref="F1021" r:id="rId124" display="https://podminky.urs.cz/item/CS_URS_2023_02/998775101"/>
    <hyperlink ref="F1024" r:id="rId125" display="https://podminky.urs.cz/item/CS_URS_2023_02/776111311"/>
    <hyperlink ref="F1027" r:id="rId126" display="https://podminky.urs.cz/item/CS_URS_2023_02/776121321"/>
    <hyperlink ref="F1030" r:id="rId127" display="https://podminky.urs.cz/item/CS_URS_2023_02/776141112"/>
    <hyperlink ref="F1033" r:id="rId128" display="https://podminky.urs.cz/item/CS_URS_2023_02/776221111"/>
    <hyperlink ref="F1044" r:id="rId129" display="https://podminky.urs.cz/item/CS_URS_2023_02/776411112"/>
    <hyperlink ref="F1052" r:id="rId130" display="https://podminky.urs.cz/item/CS_URS_2023_02/998776101"/>
    <hyperlink ref="F1065" r:id="rId131" display="https://podminky.urs.cz/item/CS_URS_2023_02/781_R91"/>
    <hyperlink ref="F1070" r:id="rId132" display="https://podminky.urs.cz/item/CS_URS_2023_02/781111011"/>
    <hyperlink ref="F1073" r:id="rId133" display="https://podminky.urs.cz/item/CS_URS_2023_02/781131112"/>
    <hyperlink ref="F1085" r:id="rId134" display="https://podminky.urs.cz/item/CS_URS_2023_02/781131232"/>
    <hyperlink ref="F1097" r:id="rId135" display="https://podminky.urs.cz/item/CS_URS_2023_02/781474112"/>
    <hyperlink ref="F1108" r:id="rId136" display="https://podminky.urs.cz/item/CS_URS_2023_02/781474153"/>
    <hyperlink ref="F1118" r:id="rId137" display="https://podminky.urs.cz/item/CS_URS_2023_02/781474154"/>
    <hyperlink ref="F1130" r:id="rId138" display="https://podminky.urs.cz/item/CS_URS_2023_02/781484116"/>
    <hyperlink ref="F1138" r:id="rId139" display="https://podminky.urs.cz/item/CS_URS_2023_02/781491012"/>
    <hyperlink ref="F1150" r:id="rId140" display="https://podminky.urs.cz/item/CS_URS_2023_02/781495115"/>
    <hyperlink ref="F1162" r:id="rId141" display="https://podminky.urs.cz/item/CS_URS_2023_02/781495141"/>
    <hyperlink ref="F1172" r:id="rId142" display="https://podminky.urs.cz/item/CS_URS_2023_02/781495142"/>
    <hyperlink ref="F1175" r:id="rId143" display="https://podminky.urs.cz/item/CS_URS_2023_02/781495143"/>
    <hyperlink ref="F1178" r:id="rId144" display="https://podminky.urs.cz/item/CS_URS_2023_02/781495211"/>
    <hyperlink ref="F1181" r:id="rId145" display="https://podminky.urs.cz/item/CS_URS_2023_02/998781101"/>
    <hyperlink ref="F1184" r:id="rId146" display="https://podminky.urs.cz/item/CS_URS_2023_02/782131111"/>
    <hyperlink ref="F1197" r:id="rId147" display="https://podminky.urs.cz/item/CS_URS_2023_02/998782101"/>
    <hyperlink ref="F1200" r:id="rId148" display="https://podminky.urs.cz/item/CS_URS_2023_02/783218111"/>
    <hyperlink ref="F1210" r:id="rId149" display="https://podminky.urs.cz/item/CS_URS_2023_02/783314201"/>
    <hyperlink ref="F1216" r:id="rId150" display="https://podminky.urs.cz/item/CS_URS_2023_02/783315101"/>
    <hyperlink ref="F1218" r:id="rId151" display="https://podminky.urs.cz/item/CS_URS_2023_02/783317101"/>
    <hyperlink ref="F1220" r:id="rId152" display="https://podminky.urs.cz/item/CS_URS_2023_02/783901453"/>
    <hyperlink ref="F1225" r:id="rId153" display="https://podminky.urs.cz/item/CS_URS_2023_02/783913151"/>
    <hyperlink ref="F1230" r:id="rId154" display="https://podminky.urs.cz/item/CS_URS_2023_02/783917151"/>
    <hyperlink ref="F1236" r:id="rId155" display="https://podminky.urs.cz/item/CS_URS_2023_02/784111001"/>
    <hyperlink ref="F1239" r:id="rId156" display="https://podminky.urs.cz/item/CS_URS_2023_02/784121001"/>
    <hyperlink ref="F1242" r:id="rId157" display="https://podminky.urs.cz/item/CS_URS_2023_02/784211165"/>
    <hyperlink ref="F1253" r:id="rId158" display="https://podminky.urs.cz/item/CS_URS_2023_02/784211101"/>
    <hyperlink ref="F1260" r:id="rId159" display="https://podminky.urs.cz/item/CS_URS_2023_02/784221155"/>
    <hyperlink ref="F1266" r:id="rId160" display="https://podminky.urs.cz/item/CS_URS_2023_02/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16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133</v>
      </c>
    </row>
    <row r="3" spans="2:46" ht="6.95" customHeight="1">
      <c r="B3" s="19"/>
      <c r="C3" s="20"/>
      <c r="D3" s="20"/>
      <c r="E3" s="20"/>
      <c r="F3" s="20"/>
      <c r="G3" s="20"/>
      <c r="H3" s="20"/>
      <c r="I3" s="20"/>
      <c r="J3" s="20"/>
      <c r="K3" s="20"/>
      <c r="L3" s="21"/>
      <c r="AT3" s="18" t="s">
        <v>75</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2496</v>
      </c>
      <c r="F9" s="295"/>
      <c r="G9" s="295"/>
      <c r="H9" s="295"/>
      <c r="L9" s="21"/>
    </row>
    <row r="10" spans="2:12" ht="12" customHeight="1">
      <c r="B10" s="21"/>
      <c r="D10" s="28" t="s">
        <v>166</v>
      </c>
      <c r="L10" s="21"/>
    </row>
    <row r="11" spans="2:12" s="1" customFormat="1" ht="16.5" customHeight="1">
      <c r="B11" s="33"/>
      <c r="E11" s="304" t="s">
        <v>3715</v>
      </c>
      <c r="F11" s="337"/>
      <c r="G11" s="337"/>
      <c r="H11" s="337"/>
      <c r="L11" s="33"/>
    </row>
    <row r="12" spans="2:12" s="1" customFormat="1" ht="12" customHeight="1">
      <c r="B12" s="33"/>
      <c r="D12" s="28" t="s">
        <v>168</v>
      </c>
      <c r="L12" s="33"/>
    </row>
    <row r="13" spans="2:12" s="1" customFormat="1" ht="16.5" customHeight="1">
      <c r="B13" s="33"/>
      <c r="E13" s="322" t="s">
        <v>3716</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ROUND(J98,2)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ROUND((SUM(BE98:BE165)),2)</f>
        <v>0</v>
      </c>
      <c r="I37" s="94">
        <v>0.21</v>
      </c>
      <c r="J37" s="81">
        <f>ROUND(((SUM(BE98:BE165))*I37),2)</f>
        <v>0</v>
      </c>
      <c r="L37" s="33"/>
    </row>
    <row r="38" spans="2:12" s="1" customFormat="1" ht="14.45" customHeight="1">
      <c r="B38" s="33"/>
      <c r="E38" s="28" t="s">
        <v>47</v>
      </c>
      <c r="F38" s="81">
        <f>ROUND((SUM(BF98:BF165)),2)</f>
        <v>0</v>
      </c>
      <c r="I38" s="94">
        <v>0.15</v>
      </c>
      <c r="J38" s="81">
        <f>ROUND(((SUM(BF98:BF165))*I38),2)</f>
        <v>0</v>
      </c>
      <c r="L38" s="33"/>
    </row>
    <row r="39" spans="2:12" s="1" customFormat="1" ht="14.45" customHeight="1" hidden="1">
      <c r="B39" s="33"/>
      <c r="E39" s="28" t="s">
        <v>48</v>
      </c>
      <c r="F39" s="81">
        <f>ROUND((SUM(BG98:BG165)),2)</f>
        <v>0</v>
      </c>
      <c r="I39" s="94">
        <v>0.21</v>
      </c>
      <c r="J39" s="81">
        <f>0</f>
        <v>0</v>
      </c>
      <c r="L39" s="33"/>
    </row>
    <row r="40" spans="2:12" s="1" customFormat="1" ht="14.45" customHeight="1" hidden="1">
      <c r="B40" s="33"/>
      <c r="E40" s="28" t="s">
        <v>49</v>
      </c>
      <c r="F40" s="81">
        <f>ROUND((SUM(BH98:BH165)),2)</f>
        <v>0</v>
      </c>
      <c r="I40" s="94">
        <v>0.15</v>
      </c>
      <c r="J40" s="81">
        <f>0</f>
        <v>0</v>
      </c>
      <c r="L40" s="33"/>
    </row>
    <row r="41" spans="2:12" s="1" customFormat="1" ht="14.45" customHeight="1" hidden="1">
      <c r="B41" s="33"/>
      <c r="E41" s="28" t="s">
        <v>50</v>
      </c>
      <c r="F41" s="81">
        <f>ROUND((SUM(BI98:BI165)),2)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2496</v>
      </c>
      <c r="F54" s="295"/>
      <c r="G54" s="295"/>
      <c r="H54" s="295"/>
      <c r="L54" s="21"/>
    </row>
    <row r="55" spans="2:12" ht="12" customHeight="1">
      <c r="B55" s="21"/>
      <c r="C55" s="28" t="s">
        <v>166</v>
      </c>
      <c r="L55" s="21"/>
    </row>
    <row r="56" spans="2:12" s="1" customFormat="1" ht="16.5" customHeight="1">
      <c r="B56" s="33"/>
      <c r="E56" s="304" t="s">
        <v>3715</v>
      </c>
      <c r="F56" s="337"/>
      <c r="G56" s="337"/>
      <c r="H56" s="337"/>
      <c r="L56" s="33"/>
    </row>
    <row r="57" spans="2:12" s="1" customFormat="1" ht="12" customHeight="1">
      <c r="B57" s="33"/>
      <c r="C57" s="28" t="s">
        <v>168</v>
      </c>
      <c r="L57" s="33"/>
    </row>
    <row r="58" spans="2:12" s="1" customFormat="1" ht="16.5" customHeight="1">
      <c r="B58" s="33"/>
      <c r="E58" s="322" t="str">
        <f>E13</f>
        <v>D.1-02.4.1 - Zařízení vzduchotechniky a klimatizace</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J98</f>
        <v>0</v>
      </c>
      <c r="L67" s="33"/>
      <c r="AU67" s="18" t="s">
        <v>173</v>
      </c>
    </row>
    <row r="68" spans="2:12" s="8" customFormat="1" ht="24.95" customHeight="1">
      <c r="B68" s="104"/>
      <c r="D68" s="105" t="s">
        <v>1536</v>
      </c>
      <c r="E68" s="106"/>
      <c r="F68" s="106"/>
      <c r="G68" s="106"/>
      <c r="H68" s="106"/>
      <c r="I68" s="106"/>
      <c r="J68" s="107">
        <f>J99</f>
        <v>0</v>
      </c>
      <c r="L68" s="104"/>
    </row>
    <row r="69" spans="2:12" s="8" customFormat="1" ht="24.95" customHeight="1">
      <c r="B69" s="104"/>
      <c r="D69" s="105" t="s">
        <v>1537</v>
      </c>
      <c r="E69" s="106"/>
      <c r="F69" s="106"/>
      <c r="G69" s="106"/>
      <c r="H69" s="106"/>
      <c r="I69" s="106"/>
      <c r="J69" s="107">
        <f>J103</f>
        <v>0</v>
      </c>
      <c r="L69" s="104"/>
    </row>
    <row r="70" spans="2:12" s="8" customFormat="1" ht="24.95" customHeight="1">
      <c r="B70" s="104"/>
      <c r="D70" s="105" t="s">
        <v>1538</v>
      </c>
      <c r="E70" s="106"/>
      <c r="F70" s="106"/>
      <c r="G70" s="106"/>
      <c r="H70" s="106"/>
      <c r="I70" s="106"/>
      <c r="J70" s="107">
        <f>J109</f>
        <v>0</v>
      </c>
      <c r="L70" s="104"/>
    </row>
    <row r="71" spans="2:12" s="8" customFormat="1" ht="24.95" customHeight="1">
      <c r="B71" s="104"/>
      <c r="D71" s="105" t="s">
        <v>3717</v>
      </c>
      <c r="E71" s="106"/>
      <c r="F71" s="106"/>
      <c r="G71" s="106"/>
      <c r="H71" s="106"/>
      <c r="I71" s="106"/>
      <c r="J71" s="107">
        <f>J112</f>
        <v>0</v>
      </c>
      <c r="L71" s="104"/>
    </row>
    <row r="72" spans="2:12" s="8" customFormat="1" ht="24.95" customHeight="1">
      <c r="B72" s="104"/>
      <c r="D72" s="105" t="s">
        <v>3718</v>
      </c>
      <c r="E72" s="106"/>
      <c r="F72" s="106"/>
      <c r="G72" s="106"/>
      <c r="H72" s="106"/>
      <c r="I72" s="106"/>
      <c r="J72" s="107">
        <f>J128</f>
        <v>0</v>
      </c>
      <c r="L72" s="104"/>
    </row>
    <row r="73" spans="2:12" s="8" customFormat="1" ht="24.95" customHeight="1">
      <c r="B73" s="104"/>
      <c r="D73" s="105" t="s">
        <v>3719</v>
      </c>
      <c r="E73" s="106"/>
      <c r="F73" s="106"/>
      <c r="G73" s="106"/>
      <c r="H73" s="106"/>
      <c r="I73" s="106"/>
      <c r="J73" s="107">
        <f>J155</f>
        <v>0</v>
      </c>
      <c r="L73" s="104"/>
    </row>
    <row r="74" spans="2:12" s="8" customFormat="1" ht="24.95" customHeight="1">
      <c r="B74" s="104"/>
      <c r="D74" s="105" t="s">
        <v>1544</v>
      </c>
      <c r="E74" s="106"/>
      <c r="F74" s="106"/>
      <c r="G74" s="106"/>
      <c r="H74" s="106"/>
      <c r="I74" s="106"/>
      <c r="J74" s="107">
        <f>J163</f>
        <v>0</v>
      </c>
      <c r="L74" s="104"/>
    </row>
    <row r="75" spans="2:12" s="1" customFormat="1" ht="21.75" customHeight="1">
      <c r="B75" s="33"/>
      <c r="L75" s="33"/>
    </row>
    <row r="76" spans="2:12" s="1" customFormat="1" ht="6.95" customHeight="1">
      <c r="B76" s="41"/>
      <c r="C76" s="42"/>
      <c r="D76" s="42"/>
      <c r="E76" s="42"/>
      <c r="F76" s="42"/>
      <c r="G76" s="42"/>
      <c r="H76" s="42"/>
      <c r="I76" s="42"/>
      <c r="J76" s="42"/>
      <c r="K76" s="42"/>
      <c r="L76" s="33"/>
    </row>
    <row r="80" spans="2:12" s="1" customFormat="1" ht="6.95" customHeight="1">
      <c r="B80" s="43"/>
      <c r="C80" s="44"/>
      <c r="D80" s="44"/>
      <c r="E80" s="44"/>
      <c r="F80" s="44"/>
      <c r="G80" s="44"/>
      <c r="H80" s="44"/>
      <c r="I80" s="44"/>
      <c r="J80" s="44"/>
      <c r="K80" s="44"/>
      <c r="L80" s="33"/>
    </row>
    <row r="81" spans="2:12" s="1" customFormat="1" ht="24.95" customHeight="1">
      <c r="B81" s="33"/>
      <c r="C81" s="22" t="s">
        <v>191</v>
      </c>
      <c r="L81" s="33"/>
    </row>
    <row r="82" spans="2:12" s="1" customFormat="1" ht="6.95" customHeight="1">
      <c r="B82" s="33"/>
      <c r="L82" s="33"/>
    </row>
    <row r="83" spans="2:12" s="1" customFormat="1" ht="12" customHeight="1">
      <c r="B83" s="33"/>
      <c r="C83" s="28" t="s">
        <v>16</v>
      </c>
      <c r="L83" s="33"/>
    </row>
    <row r="84" spans="2:12" s="1" customFormat="1" ht="16.5" customHeight="1">
      <c r="B84" s="33"/>
      <c r="E84" s="335" t="str">
        <f>E7</f>
        <v>AREÁL KLÍŠE, ÚSTÍ NAD LABEM – WELLNESS A FITNESS</v>
      </c>
      <c r="F84" s="336"/>
      <c r="G84" s="336"/>
      <c r="H84" s="336"/>
      <c r="L84" s="33"/>
    </row>
    <row r="85" spans="2:12" ht="12" customHeight="1">
      <c r="B85" s="21"/>
      <c r="C85" s="28" t="s">
        <v>164</v>
      </c>
      <c r="L85" s="21"/>
    </row>
    <row r="86" spans="2:12" ht="16.5" customHeight="1">
      <c r="B86" s="21"/>
      <c r="E86" s="335" t="s">
        <v>2496</v>
      </c>
      <c r="F86" s="295"/>
      <c r="G86" s="295"/>
      <c r="H86" s="295"/>
      <c r="L86" s="21"/>
    </row>
    <row r="87" spans="2:12" ht="12" customHeight="1">
      <c r="B87" s="21"/>
      <c r="C87" s="28" t="s">
        <v>166</v>
      </c>
      <c r="L87" s="21"/>
    </row>
    <row r="88" spans="2:12" s="1" customFormat="1" ht="16.5" customHeight="1">
      <c r="B88" s="33"/>
      <c r="E88" s="304" t="s">
        <v>3715</v>
      </c>
      <c r="F88" s="337"/>
      <c r="G88" s="337"/>
      <c r="H88" s="337"/>
      <c r="L88" s="33"/>
    </row>
    <row r="89" spans="2:12" s="1" customFormat="1" ht="12" customHeight="1">
      <c r="B89" s="33"/>
      <c r="C89" s="28" t="s">
        <v>168</v>
      </c>
      <c r="L89" s="33"/>
    </row>
    <row r="90" spans="2:12" s="1" customFormat="1" ht="16.5" customHeight="1">
      <c r="B90" s="33"/>
      <c r="E90" s="322" t="str">
        <f>E13</f>
        <v>D.1-02.4.1 - Zařízení vzduchotechniky a klimatizace</v>
      </c>
      <c r="F90" s="337"/>
      <c r="G90" s="337"/>
      <c r="H90" s="337"/>
      <c r="L90" s="33"/>
    </row>
    <row r="91" spans="2:12" s="1" customFormat="1" ht="6.95" customHeight="1">
      <c r="B91" s="33"/>
      <c r="L91" s="33"/>
    </row>
    <row r="92" spans="2:12" s="1" customFormat="1" ht="12" customHeight="1">
      <c r="B92" s="33"/>
      <c r="C92" s="28" t="s">
        <v>21</v>
      </c>
      <c r="F92" s="26" t="str">
        <f>F16</f>
        <v>ÚSTÍ NAD LABEM</v>
      </c>
      <c r="I92" s="28" t="s">
        <v>23</v>
      </c>
      <c r="J92" s="49" t="str">
        <f>IF(J16="","",J16)</f>
        <v>14. 11. 2023</v>
      </c>
      <c r="L92" s="33"/>
    </row>
    <row r="93" spans="2:12" s="1" customFormat="1" ht="6.95" customHeight="1">
      <c r="B93" s="33"/>
      <c r="L93" s="33"/>
    </row>
    <row r="94" spans="2:12" s="1" customFormat="1" ht="15.2" customHeight="1">
      <c r="B94" s="33"/>
      <c r="C94" s="28" t="s">
        <v>25</v>
      </c>
      <c r="F94" s="26" t="str">
        <f>E19</f>
        <v>Městské služby Ústí nad Labem p.o.</v>
      </c>
      <c r="I94" s="28" t="s">
        <v>33</v>
      </c>
      <c r="J94" s="31" t="str">
        <f>E25</f>
        <v>Specta s.r.o.</v>
      </c>
      <c r="L94" s="33"/>
    </row>
    <row r="95" spans="2:12" s="1" customFormat="1" ht="15.2" customHeight="1">
      <c r="B95" s="33"/>
      <c r="C95" s="28" t="s">
        <v>31</v>
      </c>
      <c r="F95" s="26" t="str">
        <f>IF(E22="","",E22)</f>
        <v>Vyplň údaj</v>
      </c>
      <c r="I95" s="28" t="s">
        <v>38</v>
      </c>
      <c r="J95" s="31" t="str">
        <f>E28</f>
        <v>Specta s.r.o.</v>
      </c>
      <c r="L95" s="33"/>
    </row>
    <row r="96" spans="2:12" s="1" customFormat="1" ht="10.35" customHeight="1">
      <c r="B96" s="33"/>
      <c r="L96" s="33"/>
    </row>
    <row r="97" spans="2:20" s="10" customFormat="1" ht="29.25" customHeight="1">
      <c r="B97" s="112"/>
      <c r="C97" s="113" t="s">
        <v>192</v>
      </c>
      <c r="D97" s="114" t="s">
        <v>60</v>
      </c>
      <c r="E97" s="114" t="s">
        <v>56</v>
      </c>
      <c r="F97" s="114" t="s">
        <v>57</v>
      </c>
      <c r="G97" s="114" t="s">
        <v>193</v>
      </c>
      <c r="H97" s="114" t="s">
        <v>194</v>
      </c>
      <c r="I97" s="114" t="s">
        <v>195</v>
      </c>
      <c r="J97" s="114" t="s">
        <v>172</v>
      </c>
      <c r="K97" s="115" t="s">
        <v>196</v>
      </c>
      <c r="L97" s="112"/>
      <c r="M97" s="55" t="s">
        <v>19</v>
      </c>
      <c r="N97" s="56" t="s">
        <v>45</v>
      </c>
      <c r="O97" s="56" t="s">
        <v>197</v>
      </c>
      <c r="P97" s="56" t="s">
        <v>198</v>
      </c>
      <c r="Q97" s="56" t="s">
        <v>199</v>
      </c>
      <c r="R97" s="56" t="s">
        <v>200</v>
      </c>
      <c r="S97" s="56" t="s">
        <v>201</v>
      </c>
      <c r="T97" s="57" t="s">
        <v>202</v>
      </c>
    </row>
    <row r="98" spans="2:63" s="1" customFormat="1" ht="22.9" customHeight="1">
      <c r="B98" s="33"/>
      <c r="C98" s="60" t="s">
        <v>203</v>
      </c>
      <c r="J98" s="116">
        <f>BK98</f>
        <v>0</v>
      </c>
      <c r="L98" s="33"/>
      <c r="M98" s="58"/>
      <c r="N98" s="50"/>
      <c r="O98" s="50"/>
      <c r="P98" s="117">
        <f>P99+P103+P109+P112+P128+P155+P163</f>
        <v>0</v>
      </c>
      <c r="Q98" s="50"/>
      <c r="R98" s="117">
        <f>R99+R103+R109+R112+R128+R155+R163</f>
        <v>0</v>
      </c>
      <c r="S98" s="50"/>
      <c r="T98" s="118">
        <f>T99+T103+T109+T112+T128+T155+T163</f>
        <v>0</v>
      </c>
      <c r="AT98" s="18" t="s">
        <v>74</v>
      </c>
      <c r="AU98" s="18" t="s">
        <v>173</v>
      </c>
      <c r="BK98" s="119">
        <f>BK99+BK103+BK109+BK112+BK128+BK155+BK163</f>
        <v>0</v>
      </c>
    </row>
    <row r="99" spans="2:63" s="11" customFormat="1" ht="25.9" customHeight="1">
      <c r="B99" s="120"/>
      <c r="D99" s="121" t="s">
        <v>74</v>
      </c>
      <c r="E99" s="122" t="s">
        <v>1545</v>
      </c>
      <c r="F99" s="122" t="s">
        <v>1546</v>
      </c>
      <c r="I99" s="123"/>
      <c r="J99" s="124">
        <f>BK99</f>
        <v>0</v>
      </c>
      <c r="L99" s="120"/>
      <c r="M99" s="125"/>
      <c r="P99" s="126">
        <f>SUM(P100:P102)</f>
        <v>0</v>
      </c>
      <c r="R99" s="126">
        <f>SUM(R100:R102)</f>
        <v>0</v>
      </c>
      <c r="T99" s="127">
        <f>SUM(T100:T102)</f>
        <v>0</v>
      </c>
      <c r="AR99" s="121" t="s">
        <v>82</v>
      </c>
      <c r="AT99" s="128" t="s">
        <v>74</v>
      </c>
      <c r="AU99" s="128" t="s">
        <v>75</v>
      </c>
      <c r="AY99" s="121" t="s">
        <v>206</v>
      </c>
      <c r="BK99" s="129">
        <f>SUM(BK100:BK102)</f>
        <v>0</v>
      </c>
    </row>
    <row r="100" spans="2:65" s="1" customFormat="1" ht="16.5" customHeight="1">
      <c r="B100" s="33"/>
      <c r="C100" s="132" t="s">
        <v>82</v>
      </c>
      <c r="D100" s="132" t="s">
        <v>208</v>
      </c>
      <c r="E100" s="133" t="s">
        <v>1547</v>
      </c>
      <c r="F100" s="134" t="s">
        <v>1548</v>
      </c>
      <c r="G100" s="135" t="s">
        <v>1549</v>
      </c>
      <c r="H100" s="136">
        <v>315</v>
      </c>
      <c r="I100" s="137"/>
      <c r="J100" s="138">
        <f>ROUND(I100*H100,2)</f>
        <v>0</v>
      </c>
      <c r="K100" s="134" t="s">
        <v>19</v>
      </c>
      <c r="L100" s="33"/>
      <c r="M100" s="139" t="s">
        <v>19</v>
      </c>
      <c r="N100" s="140" t="s">
        <v>46</v>
      </c>
      <c r="P100" s="141">
        <f>O100*H100</f>
        <v>0</v>
      </c>
      <c r="Q100" s="141">
        <v>0</v>
      </c>
      <c r="R100" s="141">
        <f>Q100*H100</f>
        <v>0</v>
      </c>
      <c r="S100" s="141">
        <v>0</v>
      </c>
      <c r="T100" s="142">
        <f>S100*H100</f>
        <v>0</v>
      </c>
      <c r="AR100" s="143" t="s">
        <v>338</v>
      </c>
      <c r="AT100" s="143" t="s">
        <v>208</v>
      </c>
      <c r="AU100" s="143" t="s">
        <v>82</v>
      </c>
      <c r="AY100" s="18" t="s">
        <v>206</v>
      </c>
      <c r="BE100" s="144">
        <f>IF(N100="základní",J100,0)</f>
        <v>0</v>
      </c>
      <c r="BF100" s="144">
        <f>IF(N100="snížená",J100,0)</f>
        <v>0</v>
      </c>
      <c r="BG100" s="144">
        <f>IF(N100="zákl. přenesená",J100,0)</f>
        <v>0</v>
      </c>
      <c r="BH100" s="144">
        <f>IF(N100="sníž. přenesená",J100,0)</f>
        <v>0</v>
      </c>
      <c r="BI100" s="144">
        <f>IF(N100="nulová",J100,0)</f>
        <v>0</v>
      </c>
      <c r="BJ100" s="18" t="s">
        <v>82</v>
      </c>
      <c r="BK100" s="144">
        <f>ROUND(I100*H100,2)</f>
        <v>0</v>
      </c>
      <c r="BL100" s="18" t="s">
        <v>338</v>
      </c>
      <c r="BM100" s="143" t="s">
        <v>84</v>
      </c>
    </row>
    <row r="101" spans="2:65" s="1" customFormat="1" ht="16.5" customHeight="1">
      <c r="B101" s="33"/>
      <c r="C101" s="132" t="s">
        <v>84</v>
      </c>
      <c r="D101" s="132" t="s">
        <v>208</v>
      </c>
      <c r="E101" s="133" t="s">
        <v>1551</v>
      </c>
      <c r="F101" s="134" t="s">
        <v>1552</v>
      </c>
      <c r="G101" s="135" t="s">
        <v>1549</v>
      </c>
      <c r="H101" s="136">
        <v>80</v>
      </c>
      <c r="I101" s="137"/>
      <c r="J101" s="138">
        <f>ROUND(I101*H101,2)</f>
        <v>0</v>
      </c>
      <c r="K101" s="134" t="s">
        <v>19</v>
      </c>
      <c r="L101" s="33"/>
      <c r="M101" s="139" t="s">
        <v>19</v>
      </c>
      <c r="N101" s="140" t="s">
        <v>46</v>
      </c>
      <c r="P101" s="141">
        <f>O101*H101</f>
        <v>0</v>
      </c>
      <c r="Q101" s="141">
        <v>0</v>
      </c>
      <c r="R101" s="141">
        <f>Q101*H101</f>
        <v>0</v>
      </c>
      <c r="S101" s="141">
        <v>0</v>
      </c>
      <c r="T101" s="142">
        <f>S101*H101</f>
        <v>0</v>
      </c>
      <c r="AR101" s="143" t="s">
        <v>338</v>
      </c>
      <c r="AT101" s="143" t="s">
        <v>208</v>
      </c>
      <c r="AU101" s="143" t="s">
        <v>82</v>
      </c>
      <c r="AY101" s="18" t="s">
        <v>206</v>
      </c>
      <c r="BE101" s="144">
        <f>IF(N101="základní",J101,0)</f>
        <v>0</v>
      </c>
      <c r="BF101" s="144">
        <f>IF(N101="snížená",J101,0)</f>
        <v>0</v>
      </c>
      <c r="BG101" s="144">
        <f>IF(N101="zákl. přenesená",J101,0)</f>
        <v>0</v>
      </c>
      <c r="BH101" s="144">
        <f>IF(N101="sníž. přenesená",J101,0)</f>
        <v>0</v>
      </c>
      <c r="BI101" s="144">
        <f>IF(N101="nulová",J101,0)</f>
        <v>0</v>
      </c>
      <c r="BJ101" s="18" t="s">
        <v>82</v>
      </c>
      <c r="BK101" s="144">
        <f>ROUND(I101*H101,2)</f>
        <v>0</v>
      </c>
      <c r="BL101" s="18" t="s">
        <v>338</v>
      </c>
      <c r="BM101" s="143" t="s">
        <v>153</v>
      </c>
    </row>
    <row r="102" spans="2:65" s="1" customFormat="1" ht="37.9" customHeight="1">
      <c r="B102" s="33"/>
      <c r="C102" s="132" t="s">
        <v>92</v>
      </c>
      <c r="D102" s="132" t="s">
        <v>208</v>
      </c>
      <c r="E102" s="133" t="s">
        <v>1554</v>
      </c>
      <c r="F102" s="134" t="s">
        <v>3720</v>
      </c>
      <c r="G102" s="135" t="s">
        <v>1098</v>
      </c>
      <c r="H102" s="136">
        <v>800</v>
      </c>
      <c r="I102" s="137"/>
      <c r="J102" s="138">
        <f>ROUND(I102*H102,2)</f>
        <v>0</v>
      </c>
      <c r="K102" s="134" t="s">
        <v>19</v>
      </c>
      <c r="L102" s="33"/>
      <c r="M102" s="139" t="s">
        <v>19</v>
      </c>
      <c r="N102" s="140" t="s">
        <v>46</v>
      </c>
      <c r="P102" s="141">
        <f>O102*H102</f>
        <v>0</v>
      </c>
      <c r="Q102" s="141">
        <v>0</v>
      </c>
      <c r="R102" s="141">
        <f>Q102*H102</f>
        <v>0</v>
      </c>
      <c r="S102" s="141">
        <v>0</v>
      </c>
      <c r="T102" s="142">
        <f>S102*H102</f>
        <v>0</v>
      </c>
      <c r="AR102" s="143" t="s">
        <v>338</v>
      </c>
      <c r="AT102" s="143" t="s">
        <v>208</v>
      </c>
      <c r="AU102" s="143" t="s">
        <v>82</v>
      </c>
      <c r="AY102" s="18" t="s">
        <v>206</v>
      </c>
      <c r="BE102" s="144">
        <f>IF(N102="základní",J102,0)</f>
        <v>0</v>
      </c>
      <c r="BF102" s="144">
        <f>IF(N102="snížená",J102,0)</f>
        <v>0</v>
      </c>
      <c r="BG102" s="144">
        <f>IF(N102="zákl. přenesená",J102,0)</f>
        <v>0</v>
      </c>
      <c r="BH102" s="144">
        <f>IF(N102="sníž. přenesená",J102,0)</f>
        <v>0</v>
      </c>
      <c r="BI102" s="144">
        <f>IF(N102="nulová",J102,0)</f>
        <v>0</v>
      </c>
      <c r="BJ102" s="18" t="s">
        <v>82</v>
      </c>
      <c r="BK102" s="144">
        <f>ROUND(I102*H102,2)</f>
        <v>0</v>
      </c>
      <c r="BL102" s="18" t="s">
        <v>338</v>
      </c>
      <c r="BM102" s="143" t="s">
        <v>257</v>
      </c>
    </row>
    <row r="103" spans="2:63" s="11" customFormat="1" ht="25.9" customHeight="1">
      <c r="B103" s="120"/>
      <c r="D103" s="121" t="s">
        <v>74</v>
      </c>
      <c r="E103" s="122" t="s">
        <v>1561</v>
      </c>
      <c r="F103" s="122" t="s">
        <v>1562</v>
      </c>
      <c r="I103" s="123"/>
      <c r="J103" s="124">
        <f>BK103</f>
        <v>0</v>
      </c>
      <c r="L103" s="120"/>
      <c r="M103" s="125"/>
      <c r="P103" s="126">
        <f>SUM(P104:P108)</f>
        <v>0</v>
      </c>
      <c r="R103" s="126">
        <f>SUM(R104:R108)</f>
        <v>0</v>
      </c>
      <c r="T103" s="127">
        <f>SUM(T104:T108)</f>
        <v>0</v>
      </c>
      <c r="AR103" s="121" t="s">
        <v>82</v>
      </c>
      <c r="AT103" s="128" t="s">
        <v>74</v>
      </c>
      <c r="AU103" s="128" t="s">
        <v>75</v>
      </c>
      <c r="AY103" s="121" t="s">
        <v>206</v>
      </c>
      <c r="BK103" s="129">
        <f>SUM(BK104:BK108)</f>
        <v>0</v>
      </c>
    </row>
    <row r="104" spans="2:65" s="1" customFormat="1" ht="16.5" customHeight="1">
      <c r="B104" s="33"/>
      <c r="C104" s="132" t="s">
        <v>153</v>
      </c>
      <c r="D104" s="132" t="s">
        <v>208</v>
      </c>
      <c r="E104" s="133" t="s">
        <v>1563</v>
      </c>
      <c r="F104" s="134" t="s">
        <v>1564</v>
      </c>
      <c r="G104" s="135" t="s">
        <v>1549</v>
      </c>
      <c r="H104" s="136">
        <v>60</v>
      </c>
      <c r="I104" s="137"/>
      <c r="J104" s="138">
        <f>ROUND(I104*H104,2)</f>
        <v>0</v>
      </c>
      <c r="K104" s="134" t="s">
        <v>19</v>
      </c>
      <c r="L104" s="33"/>
      <c r="M104" s="139" t="s">
        <v>19</v>
      </c>
      <c r="N104" s="140" t="s">
        <v>46</v>
      </c>
      <c r="P104" s="141">
        <f>O104*H104</f>
        <v>0</v>
      </c>
      <c r="Q104" s="141">
        <v>0</v>
      </c>
      <c r="R104" s="141">
        <f>Q104*H104</f>
        <v>0</v>
      </c>
      <c r="S104" s="141">
        <v>0</v>
      </c>
      <c r="T104" s="142">
        <f>S104*H104</f>
        <v>0</v>
      </c>
      <c r="AR104" s="143" t="s">
        <v>338</v>
      </c>
      <c r="AT104" s="143" t="s">
        <v>208</v>
      </c>
      <c r="AU104" s="143" t="s">
        <v>82</v>
      </c>
      <c r="AY104" s="18" t="s">
        <v>206</v>
      </c>
      <c r="BE104" s="144">
        <f>IF(N104="základní",J104,0)</f>
        <v>0</v>
      </c>
      <c r="BF104" s="144">
        <f>IF(N104="snížená",J104,0)</f>
        <v>0</v>
      </c>
      <c r="BG104" s="144">
        <f>IF(N104="zákl. přenesená",J104,0)</f>
        <v>0</v>
      </c>
      <c r="BH104" s="144">
        <f>IF(N104="sníž. přenesená",J104,0)</f>
        <v>0</v>
      </c>
      <c r="BI104" s="144">
        <f>IF(N104="nulová",J104,0)</f>
        <v>0</v>
      </c>
      <c r="BJ104" s="18" t="s">
        <v>82</v>
      </c>
      <c r="BK104" s="144">
        <f>ROUND(I104*H104,2)</f>
        <v>0</v>
      </c>
      <c r="BL104" s="18" t="s">
        <v>338</v>
      </c>
      <c r="BM104" s="143" t="s">
        <v>271</v>
      </c>
    </row>
    <row r="105" spans="2:65" s="1" customFormat="1" ht="21.75" customHeight="1">
      <c r="B105" s="33"/>
      <c r="C105" s="132" t="s">
        <v>156</v>
      </c>
      <c r="D105" s="132" t="s">
        <v>208</v>
      </c>
      <c r="E105" s="133" t="s">
        <v>1566</v>
      </c>
      <c r="F105" s="134" t="s">
        <v>1567</v>
      </c>
      <c r="G105" s="135" t="s">
        <v>1549</v>
      </c>
      <c r="H105" s="136">
        <v>15</v>
      </c>
      <c r="I105" s="137"/>
      <c r="J105" s="138">
        <f>ROUND(I105*H105,2)</f>
        <v>0</v>
      </c>
      <c r="K105" s="134" t="s">
        <v>19</v>
      </c>
      <c r="L105" s="33"/>
      <c r="M105" s="139" t="s">
        <v>19</v>
      </c>
      <c r="N105" s="140" t="s">
        <v>46</v>
      </c>
      <c r="P105" s="141">
        <f>O105*H105</f>
        <v>0</v>
      </c>
      <c r="Q105" s="141">
        <v>0</v>
      </c>
      <c r="R105" s="141">
        <f>Q105*H105</f>
        <v>0</v>
      </c>
      <c r="S105" s="141">
        <v>0</v>
      </c>
      <c r="T105" s="142">
        <f>S105*H105</f>
        <v>0</v>
      </c>
      <c r="AR105" s="143" t="s">
        <v>338</v>
      </c>
      <c r="AT105" s="143" t="s">
        <v>208</v>
      </c>
      <c r="AU105" s="143" t="s">
        <v>82</v>
      </c>
      <c r="AY105" s="18" t="s">
        <v>206</v>
      </c>
      <c r="BE105" s="144">
        <f>IF(N105="základní",J105,0)</f>
        <v>0</v>
      </c>
      <c r="BF105" s="144">
        <f>IF(N105="snížená",J105,0)</f>
        <v>0</v>
      </c>
      <c r="BG105" s="144">
        <f>IF(N105="zákl. přenesená",J105,0)</f>
        <v>0</v>
      </c>
      <c r="BH105" s="144">
        <f>IF(N105="sníž. přenesená",J105,0)</f>
        <v>0</v>
      </c>
      <c r="BI105" s="144">
        <f>IF(N105="nulová",J105,0)</f>
        <v>0</v>
      </c>
      <c r="BJ105" s="18" t="s">
        <v>82</v>
      </c>
      <c r="BK105" s="144">
        <f>ROUND(I105*H105,2)</f>
        <v>0</v>
      </c>
      <c r="BL105" s="18" t="s">
        <v>338</v>
      </c>
      <c r="BM105" s="143" t="s">
        <v>287</v>
      </c>
    </row>
    <row r="106" spans="2:65" s="1" customFormat="1" ht="16.5" customHeight="1">
      <c r="B106" s="33"/>
      <c r="C106" s="132" t="s">
        <v>257</v>
      </c>
      <c r="D106" s="132" t="s">
        <v>208</v>
      </c>
      <c r="E106" s="133" t="s">
        <v>1569</v>
      </c>
      <c r="F106" s="134" t="s">
        <v>1570</v>
      </c>
      <c r="G106" s="135" t="s">
        <v>1549</v>
      </c>
      <c r="H106" s="136">
        <v>5</v>
      </c>
      <c r="I106" s="137"/>
      <c r="J106" s="138">
        <f>ROUND(I106*H106,2)</f>
        <v>0</v>
      </c>
      <c r="K106" s="134" t="s">
        <v>19</v>
      </c>
      <c r="L106" s="33"/>
      <c r="M106" s="139" t="s">
        <v>19</v>
      </c>
      <c r="N106" s="140" t="s">
        <v>46</v>
      </c>
      <c r="P106" s="141">
        <f>O106*H106</f>
        <v>0</v>
      </c>
      <c r="Q106" s="141">
        <v>0</v>
      </c>
      <c r="R106" s="141">
        <f>Q106*H106</f>
        <v>0</v>
      </c>
      <c r="S106" s="141">
        <v>0</v>
      </c>
      <c r="T106" s="142">
        <f>S106*H106</f>
        <v>0</v>
      </c>
      <c r="AR106" s="143" t="s">
        <v>338</v>
      </c>
      <c r="AT106" s="143" t="s">
        <v>208</v>
      </c>
      <c r="AU106" s="143" t="s">
        <v>82</v>
      </c>
      <c r="AY106" s="18" t="s">
        <v>206</v>
      </c>
      <c r="BE106" s="144">
        <f>IF(N106="základní",J106,0)</f>
        <v>0</v>
      </c>
      <c r="BF106" s="144">
        <f>IF(N106="snížená",J106,0)</f>
        <v>0</v>
      </c>
      <c r="BG106" s="144">
        <f>IF(N106="zákl. přenesená",J106,0)</f>
        <v>0</v>
      </c>
      <c r="BH106" s="144">
        <f>IF(N106="sníž. přenesená",J106,0)</f>
        <v>0</v>
      </c>
      <c r="BI106" s="144">
        <f>IF(N106="nulová",J106,0)</f>
        <v>0</v>
      </c>
      <c r="BJ106" s="18" t="s">
        <v>82</v>
      </c>
      <c r="BK106" s="144">
        <f>ROUND(I106*H106,2)</f>
        <v>0</v>
      </c>
      <c r="BL106" s="18" t="s">
        <v>338</v>
      </c>
      <c r="BM106" s="143" t="s">
        <v>307</v>
      </c>
    </row>
    <row r="107" spans="2:65" s="1" customFormat="1" ht="16.5" customHeight="1">
      <c r="B107" s="33"/>
      <c r="C107" s="132" t="s">
        <v>265</v>
      </c>
      <c r="D107" s="132" t="s">
        <v>208</v>
      </c>
      <c r="E107" s="133" t="s">
        <v>1572</v>
      </c>
      <c r="F107" s="134" t="s">
        <v>1573</v>
      </c>
      <c r="G107" s="135" t="s">
        <v>1556</v>
      </c>
      <c r="H107" s="136">
        <v>1</v>
      </c>
      <c r="I107" s="137"/>
      <c r="J107" s="138">
        <f>ROUND(I107*H107,2)</f>
        <v>0</v>
      </c>
      <c r="K107" s="134" t="s">
        <v>19</v>
      </c>
      <c r="L107" s="33"/>
      <c r="M107" s="139" t="s">
        <v>19</v>
      </c>
      <c r="N107" s="140" t="s">
        <v>46</v>
      </c>
      <c r="P107" s="141">
        <f>O107*H107</f>
        <v>0</v>
      </c>
      <c r="Q107" s="141">
        <v>0</v>
      </c>
      <c r="R107" s="141">
        <f>Q107*H107</f>
        <v>0</v>
      </c>
      <c r="S107" s="141">
        <v>0</v>
      </c>
      <c r="T107" s="142">
        <f>S107*H107</f>
        <v>0</v>
      </c>
      <c r="AR107" s="143" t="s">
        <v>338</v>
      </c>
      <c r="AT107" s="143" t="s">
        <v>208</v>
      </c>
      <c r="AU107" s="143" t="s">
        <v>82</v>
      </c>
      <c r="AY107" s="18" t="s">
        <v>206</v>
      </c>
      <c r="BE107" s="144">
        <f>IF(N107="základní",J107,0)</f>
        <v>0</v>
      </c>
      <c r="BF107" s="144">
        <f>IF(N107="snížená",J107,0)</f>
        <v>0</v>
      </c>
      <c r="BG107" s="144">
        <f>IF(N107="zákl. přenesená",J107,0)</f>
        <v>0</v>
      </c>
      <c r="BH107" s="144">
        <f>IF(N107="sníž. přenesená",J107,0)</f>
        <v>0</v>
      </c>
      <c r="BI107" s="144">
        <f>IF(N107="nulová",J107,0)</f>
        <v>0</v>
      </c>
      <c r="BJ107" s="18" t="s">
        <v>82</v>
      </c>
      <c r="BK107" s="144">
        <f>ROUND(I107*H107,2)</f>
        <v>0</v>
      </c>
      <c r="BL107" s="18" t="s">
        <v>338</v>
      </c>
      <c r="BM107" s="143" t="s">
        <v>321</v>
      </c>
    </row>
    <row r="108" spans="2:65" s="1" customFormat="1" ht="16.5" customHeight="1">
      <c r="B108" s="33"/>
      <c r="C108" s="132" t="s">
        <v>271</v>
      </c>
      <c r="D108" s="132" t="s">
        <v>208</v>
      </c>
      <c r="E108" s="133" t="s">
        <v>1575</v>
      </c>
      <c r="F108" s="134" t="s">
        <v>1576</v>
      </c>
      <c r="G108" s="135" t="s">
        <v>1556</v>
      </c>
      <c r="H108" s="136">
        <v>1</v>
      </c>
      <c r="I108" s="137"/>
      <c r="J108" s="138">
        <f>ROUND(I108*H108,2)</f>
        <v>0</v>
      </c>
      <c r="K108" s="134" t="s">
        <v>19</v>
      </c>
      <c r="L108" s="33"/>
      <c r="M108" s="139" t="s">
        <v>19</v>
      </c>
      <c r="N108" s="140" t="s">
        <v>46</v>
      </c>
      <c r="P108" s="141">
        <f>O108*H108</f>
        <v>0</v>
      </c>
      <c r="Q108" s="141">
        <v>0</v>
      </c>
      <c r="R108" s="141">
        <f>Q108*H108</f>
        <v>0</v>
      </c>
      <c r="S108" s="141">
        <v>0</v>
      </c>
      <c r="T108" s="142">
        <f>S108*H108</f>
        <v>0</v>
      </c>
      <c r="AR108" s="143" t="s">
        <v>338</v>
      </c>
      <c r="AT108" s="143" t="s">
        <v>208</v>
      </c>
      <c r="AU108" s="143" t="s">
        <v>82</v>
      </c>
      <c r="AY108" s="18" t="s">
        <v>206</v>
      </c>
      <c r="BE108" s="144">
        <f>IF(N108="základní",J108,0)</f>
        <v>0</v>
      </c>
      <c r="BF108" s="144">
        <f>IF(N108="snížená",J108,0)</f>
        <v>0</v>
      </c>
      <c r="BG108" s="144">
        <f>IF(N108="zákl. přenesená",J108,0)</f>
        <v>0</v>
      </c>
      <c r="BH108" s="144">
        <f>IF(N108="sníž. přenesená",J108,0)</f>
        <v>0</v>
      </c>
      <c r="BI108" s="144">
        <f>IF(N108="nulová",J108,0)</f>
        <v>0</v>
      </c>
      <c r="BJ108" s="18" t="s">
        <v>82</v>
      </c>
      <c r="BK108" s="144">
        <f>ROUND(I108*H108,2)</f>
        <v>0</v>
      </c>
      <c r="BL108" s="18" t="s">
        <v>338</v>
      </c>
      <c r="BM108" s="143" t="s">
        <v>338</v>
      </c>
    </row>
    <row r="109" spans="2:63" s="11" customFormat="1" ht="25.9" customHeight="1">
      <c r="B109" s="120"/>
      <c r="D109" s="121" t="s">
        <v>74</v>
      </c>
      <c r="E109" s="122" t="s">
        <v>1578</v>
      </c>
      <c r="F109" s="122" t="s">
        <v>1579</v>
      </c>
      <c r="I109" s="123"/>
      <c r="J109" s="124">
        <f>BK109</f>
        <v>0</v>
      </c>
      <c r="L109" s="120"/>
      <c r="M109" s="125"/>
      <c r="P109" s="126">
        <f>SUM(P110:P111)</f>
        <v>0</v>
      </c>
      <c r="R109" s="126">
        <f>SUM(R110:R111)</f>
        <v>0</v>
      </c>
      <c r="T109" s="127">
        <f>SUM(T110:T111)</f>
        <v>0</v>
      </c>
      <c r="AR109" s="121" t="s">
        <v>82</v>
      </c>
      <c r="AT109" s="128" t="s">
        <v>74</v>
      </c>
      <c r="AU109" s="128" t="s">
        <v>75</v>
      </c>
      <c r="AY109" s="121" t="s">
        <v>206</v>
      </c>
      <c r="BK109" s="129">
        <f>SUM(BK110:BK111)</f>
        <v>0</v>
      </c>
    </row>
    <row r="110" spans="2:65" s="1" customFormat="1" ht="44.25" customHeight="1">
      <c r="B110" s="33"/>
      <c r="C110" s="132" t="s">
        <v>225</v>
      </c>
      <c r="D110" s="132" t="s">
        <v>208</v>
      </c>
      <c r="E110" s="133" t="s">
        <v>1580</v>
      </c>
      <c r="F110" s="134" t="s">
        <v>1581</v>
      </c>
      <c r="G110" s="135" t="s">
        <v>1549</v>
      </c>
      <c r="H110" s="136">
        <v>10</v>
      </c>
      <c r="I110" s="137"/>
      <c r="J110" s="138">
        <f>ROUND(I110*H110,2)</f>
        <v>0</v>
      </c>
      <c r="K110" s="134" t="s">
        <v>19</v>
      </c>
      <c r="L110" s="33"/>
      <c r="M110" s="139" t="s">
        <v>19</v>
      </c>
      <c r="N110" s="140" t="s">
        <v>46</v>
      </c>
      <c r="P110" s="141">
        <f>O110*H110</f>
        <v>0</v>
      </c>
      <c r="Q110" s="141">
        <v>0</v>
      </c>
      <c r="R110" s="141">
        <f>Q110*H110</f>
        <v>0</v>
      </c>
      <c r="S110" s="141">
        <v>0</v>
      </c>
      <c r="T110" s="142">
        <f>S110*H110</f>
        <v>0</v>
      </c>
      <c r="AR110" s="143" t="s">
        <v>338</v>
      </c>
      <c r="AT110" s="143" t="s">
        <v>208</v>
      </c>
      <c r="AU110" s="143" t="s">
        <v>82</v>
      </c>
      <c r="AY110" s="18" t="s">
        <v>206</v>
      </c>
      <c r="BE110" s="144">
        <f>IF(N110="základní",J110,0)</f>
        <v>0</v>
      </c>
      <c r="BF110" s="144">
        <f>IF(N110="snížená",J110,0)</f>
        <v>0</v>
      </c>
      <c r="BG110" s="144">
        <f>IF(N110="zákl. přenesená",J110,0)</f>
        <v>0</v>
      </c>
      <c r="BH110" s="144">
        <f>IF(N110="sníž. přenesená",J110,0)</f>
        <v>0</v>
      </c>
      <c r="BI110" s="144">
        <f>IF(N110="nulová",J110,0)</f>
        <v>0</v>
      </c>
      <c r="BJ110" s="18" t="s">
        <v>82</v>
      </c>
      <c r="BK110" s="144">
        <f>ROUND(I110*H110,2)</f>
        <v>0</v>
      </c>
      <c r="BL110" s="18" t="s">
        <v>338</v>
      </c>
      <c r="BM110" s="143" t="s">
        <v>348</v>
      </c>
    </row>
    <row r="111" spans="2:65" s="1" customFormat="1" ht="44.25" customHeight="1">
      <c r="B111" s="33"/>
      <c r="C111" s="132" t="s">
        <v>287</v>
      </c>
      <c r="D111" s="132" t="s">
        <v>208</v>
      </c>
      <c r="E111" s="133" t="s">
        <v>1583</v>
      </c>
      <c r="F111" s="134" t="s">
        <v>1584</v>
      </c>
      <c r="G111" s="135" t="s">
        <v>238</v>
      </c>
      <c r="H111" s="136">
        <v>250</v>
      </c>
      <c r="I111" s="137"/>
      <c r="J111" s="138">
        <f>ROUND(I111*H111,2)</f>
        <v>0</v>
      </c>
      <c r="K111" s="134" t="s">
        <v>19</v>
      </c>
      <c r="L111" s="33"/>
      <c r="M111" s="139" t="s">
        <v>19</v>
      </c>
      <c r="N111" s="140" t="s">
        <v>46</v>
      </c>
      <c r="P111" s="141">
        <f>O111*H111</f>
        <v>0</v>
      </c>
      <c r="Q111" s="141">
        <v>0</v>
      </c>
      <c r="R111" s="141">
        <f>Q111*H111</f>
        <v>0</v>
      </c>
      <c r="S111" s="141">
        <v>0</v>
      </c>
      <c r="T111" s="142">
        <f>S111*H111</f>
        <v>0</v>
      </c>
      <c r="AR111" s="143" t="s">
        <v>338</v>
      </c>
      <c r="AT111" s="143" t="s">
        <v>208</v>
      </c>
      <c r="AU111" s="143" t="s">
        <v>82</v>
      </c>
      <c r="AY111" s="18" t="s">
        <v>206</v>
      </c>
      <c r="BE111" s="144">
        <f>IF(N111="základní",J111,0)</f>
        <v>0</v>
      </c>
      <c r="BF111" s="144">
        <f>IF(N111="snížená",J111,0)</f>
        <v>0</v>
      </c>
      <c r="BG111" s="144">
        <f>IF(N111="zákl. přenesená",J111,0)</f>
        <v>0</v>
      </c>
      <c r="BH111" s="144">
        <f>IF(N111="sníž. přenesená",J111,0)</f>
        <v>0</v>
      </c>
      <c r="BI111" s="144">
        <f>IF(N111="nulová",J111,0)</f>
        <v>0</v>
      </c>
      <c r="BJ111" s="18" t="s">
        <v>82</v>
      </c>
      <c r="BK111" s="144">
        <f>ROUND(I111*H111,2)</f>
        <v>0</v>
      </c>
      <c r="BL111" s="18" t="s">
        <v>338</v>
      </c>
      <c r="BM111" s="143" t="s">
        <v>359</v>
      </c>
    </row>
    <row r="112" spans="2:63" s="11" customFormat="1" ht="25.9" customHeight="1">
      <c r="B112" s="120"/>
      <c r="D112" s="121" t="s">
        <v>74</v>
      </c>
      <c r="E112" s="122" t="s">
        <v>3721</v>
      </c>
      <c r="F112" s="122" t="s">
        <v>3722</v>
      </c>
      <c r="I112" s="123"/>
      <c r="J112" s="124">
        <f>BK112</f>
        <v>0</v>
      </c>
      <c r="L112" s="120"/>
      <c r="M112" s="125"/>
      <c r="P112" s="126">
        <f>SUM(P113:P127)</f>
        <v>0</v>
      </c>
      <c r="R112" s="126">
        <f>SUM(R113:R127)</f>
        <v>0</v>
      </c>
      <c r="T112" s="127">
        <f>SUM(T113:T127)</f>
        <v>0</v>
      </c>
      <c r="AR112" s="121" t="s">
        <v>82</v>
      </c>
      <c r="AT112" s="128" t="s">
        <v>74</v>
      </c>
      <c r="AU112" s="128" t="s">
        <v>75</v>
      </c>
      <c r="AY112" s="121" t="s">
        <v>206</v>
      </c>
      <c r="BK112" s="129">
        <f>SUM(BK113:BK127)</f>
        <v>0</v>
      </c>
    </row>
    <row r="113" spans="2:65" s="1" customFormat="1" ht="24.2" customHeight="1">
      <c r="B113" s="33"/>
      <c r="C113" s="175" t="s">
        <v>295</v>
      </c>
      <c r="D113" s="175" t="s">
        <v>820</v>
      </c>
      <c r="E113" s="176" t="s">
        <v>1610</v>
      </c>
      <c r="F113" s="177" t="s">
        <v>3723</v>
      </c>
      <c r="G113" s="178" t="s">
        <v>1556</v>
      </c>
      <c r="H113" s="179">
        <v>8</v>
      </c>
      <c r="I113" s="180"/>
      <c r="J113" s="181">
        <f aca="true" t="shared" si="0" ref="J113:J127">ROUND(I113*H113,2)</f>
        <v>0</v>
      </c>
      <c r="K113" s="177" t="s">
        <v>19</v>
      </c>
      <c r="L113" s="182"/>
      <c r="M113" s="183" t="s">
        <v>19</v>
      </c>
      <c r="N113" s="184" t="s">
        <v>46</v>
      </c>
      <c r="P113" s="141">
        <f aca="true" t="shared" si="1" ref="P113:P127">O113*H113</f>
        <v>0</v>
      </c>
      <c r="Q113" s="141">
        <v>0</v>
      </c>
      <c r="R113" s="141">
        <f aca="true" t="shared" si="2" ref="R113:R127">Q113*H113</f>
        <v>0</v>
      </c>
      <c r="S113" s="141">
        <v>0</v>
      </c>
      <c r="T113" s="142">
        <f aca="true" t="shared" si="3" ref="T113:T127">S113*H113</f>
        <v>0</v>
      </c>
      <c r="AR113" s="143" t="s">
        <v>437</v>
      </c>
      <c r="AT113" s="143" t="s">
        <v>820</v>
      </c>
      <c r="AU113" s="143" t="s">
        <v>82</v>
      </c>
      <c r="AY113" s="18" t="s">
        <v>206</v>
      </c>
      <c r="BE113" s="144">
        <f aca="true" t="shared" si="4" ref="BE113:BE127">IF(N113="základní",J113,0)</f>
        <v>0</v>
      </c>
      <c r="BF113" s="144">
        <f aca="true" t="shared" si="5" ref="BF113:BF127">IF(N113="snížená",J113,0)</f>
        <v>0</v>
      </c>
      <c r="BG113" s="144">
        <f aca="true" t="shared" si="6" ref="BG113:BG127">IF(N113="zákl. přenesená",J113,0)</f>
        <v>0</v>
      </c>
      <c r="BH113" s="144">
        <f aca="true" t="shared" si="7" ref="BH113:BH127">IF(N113="sníž. přenesená",J113,0)</f>
        <v>0</v>
      </c>
      <c r="BI113" s="144">
        <f aca="true" t="shared" si="8" ref="BI113:BI127">IF(N113="nulová",J113,0)</f>
        <v>0</v>
      </c>
      <c r="BJ113" s="18" t="s">
        <v>82</v>
      </c>
      <c r="BK113" s="144">
        <f aca="true" t="shared" si="9" ref="BK113:BK127">ROUND(I113*H113,2)</f>
        <v>0</v>
      </c>
      <c r="BL113" s="18" t="s">
        <v>338</v>
      </c>
      <c r="BM113" s="143" t="s">
        <v>368</v>
      </c>
    </row>
    <row r="114" spans="2:65" s="1" customFormat="1" ht="24.2" customHeight="1">
      <c r="B114" s="33"/>
      <c r="C114" s="175" t="s">
        <v>307</v>
      </c>
      <c r="D114" s="175" t="s">
        <v>820</v>
      </c>
      <c r="E114" s="176" t="s">
        <v>1613</v>
      </c>
      <c r="F114" s="177" t="s">
        <v>3724</v>
      </c>
      <c r="G114" s="178" t="s">
        <v>1556</v>
      </c>
      <c r="H114" s="179">
        <v>3</v>
      </c>
      <c r="I114" s="180"/>
      <c r="J114" s="181">
        <f t="shared" si="0"/>
        <v>0</v>
      </c>
      <c r="K114" s="177" t="s">
        <v>19</v>
      </c>
      <c r="L114" s="182"/>
      <c r="M114" s="183" t="s">
        <v>19</v>
      </c>
      <c r="N114" s="184" t="s">
        <v>46</v>
      </c>
      <c r="P114" s="141">
        <f t="shared" si="1"/>
        <v>0</v>
      </c>
      <c r="Q114" s="141">
        <v>0</v>
      </c>
      <c r="R114" s="141">
        <f t="shared" si="2"/>
        <v>0</v>
      </c>
      <c r="S114" s="141">
        <v>0</v>
      </c>
      <c r="T114" s="142">
        <f t="shared" si="3"/>
        <v>0</v>
      </c>
      <c r="AR114" s="143" t="s">
        <v>437</v>
      </c>
      <c r="AT114" s="143" t="s">
        <v>820</v>
      </c>
      <c r="AU114" s="143" t="s">
        <v>82</v>
      </c>
      <c r="AY114" s="18" t="s">
        <v>206</v>
      </c>
      <c r="BE114" s="144">
        <f t="shared" si="4"/>
        <v>0</v>
      </c>
      <c r="BF114" s="144">
        <f t="shared" si="5"/>
        <v>0</v>
      </c>
      <c r="BG114" s="144">
        <f t="shared" si="6"/>
        <v>0</v>
      </c>
      <c r="BH114" s="144">
        <f t="shared" si="7"/>
        <v>0</v>
      </c>
      <c r="BI114" s="144">
        <f t="shared" si="8"/>
        <v>0</v>
      </c>
      <c r="BJ114" s="18" t="s">
        <v>82</v>
      </c>
      <c r="BK114" s="144">
        <f t="shared" si="9"/>
        <v>0</v>
      </c>
      <c r="BL114" s="18" t="s">
        <v>338</v>
      </c>
      <c r="BM114" s="143" t="s">
        <v>380</v>
      </c>
    </row>
    <row r="115" spans="2:65" s="1" customFormat="1" ht="44.25" customHeight="1">
      <c r="B115" s="33"/>
      <c r="C115" s="175" t="s">
        <v>314</v>
      </c>
      <c r="D115" s="175" t="s">
        <v>820</v>
      </c>
      <c r="E115" s="176" t="s">
        <v>1616</v>
      </c>
      <c r="F115" s="177" t="s">
        <v>3725</v>
      </c>
      <c r="G115" s="178" t="s">
        <v>1556</v>
      </c>
      <c r="H115" s="179">
        <v>1</v>
      </c>
      <c r="I115" s="180"/>
      <c r="J115" s="181">
        <f t="shared" si="0"/>
        <v>0</v>
      </c>
      <c r="K115" s="177" t="s">
        <v>19</v>
      </c>
      <c r="L115" s="182"/>
      <c r="M115" s="183" t="s">
        <v>19</v>
      </c>
      <c r="N115" s="184" t="s">
        <v>46</v>
      </c>
      <c r="P115" s="141">
        <f t="shared" si="1"/>
        <v>0</v>
      </c>
      <c r="Q115" s="141">
        <v>0</v>
      </c>
      <c r="R115" s="141">
        <f t="shared" si="2"/>
        <v>0</v>
      </c>
      <c r="S115" s="141">
        <v>0</v>
      </c>
      <c r="T115" s="142">
        <f t="shared" si="3"/>
        <v>0</v>
      </c>
      <c r="AR115" s="143" t="s">
        <v>437</v>
      </c>
      <c r="AT115" s="143" t="s">
        <v>820</v>
      </c>
      <c r="AU115" s="143" t="s">
        <v>82</v>
      </c>
      <c r="AY115" s="18" t="s">
        <v>206</v>
      </c>
      <c r="BE115" s="144">
        <f t="shared" si="4"/>
        <v>0</v>
      </c>
      <c r="BF115" s="144">
        <f t="shared" si="5"/>
        <v>0</v>
      </c>
      <c r="BG115" s="144">
        <f t="shared" si="6"/>
        <v>0</v>
      </c>
      <c r="BH115" s="144">
        <f t="shared" si="7"/>
        <v>0</v>
      </c>
      <c r="BI115" s="144">
        <f t="shared" si="8"/>
        <v>0</v>
      </c>
      <c r="BJ115" s="18" t="s">
        <v>82</v>
      </c>
      <c r="BK115" s="144">
        <f t="shared" si="9"/>
        <v>0</v>
      </c>
      <c r="BL115" s="18" t="s">
        <v>338</v>
      </c>
      <c r="BM115" s="143" t="s">
        <v>397</v>
      </c>
    </row>
    <row r="116" spans="2:65" s="1" customFormat="1" ht="24.2" customHeight="1">
      <c r="B116" s="33"/>
      <c r="C116" s="175" t="s">
        <v>321</v>
      </c>
      <c r="D116" s="175" t="s">
        <v>820</v>
      </c>
      <c r="E116" s="176" t="s">
        <v>1619</v>
      </c>
      <c r="F116" s="177" t="s">
        <v>3726</v>
      </c>
      <c r="G116" s="178" t="s">
        <v>1556</v>
      </c>
      <c r="H116" s="179">
        <v>7</v>
      </c>
      <c r="I116" s="180"/>
      <c r="J116" s="181">
        <f t="shared" si="0"/>
        <v>0</v>
      </c>
      <c r="K116" s="177" t="s">
        <v>19</v>
      </c>
      <c r="L116" s="182"/>
      <c r="M116" s="183" t="s">
        <v>19</v>
      </c>
      <c r="N116" s="184" t="s">
        <v>46</v>
      </c>
      <c r="P116" s="141">
        <f t="shared" si="1"/>
        <v>0</v>
      </c>
      <c r="Q116" s="141">
        <v>0</v>
      </c>
      <c r="R116" s="141">
        <f t="shared" si="2"/>
        <v>0</v>
      </c>
      <c r="S116" s="141">
        <v>0</v>
      </c>
      <c r="T116" s="142">
        <f t="shared" si="3"/>
        <v>0</v>
      </c>
      <c r="AR116" s="143" t="s">
        <v>437</v>
      </c>
      <c r="AT116" s="143" t="s">
        <v>820</v>
      </c>
      <c r="AU116" s="143" t="s">
        <v>82</v>
      </c>
      <c r="AY116" s="18" t="s">
        <v>206</v>
      </c>
      <c r="BE116" s="144">
        <f t="shared" si="4"/>
        <v>0</v>
      </c>
      <c r="BF116" s="144">
        <f t="shared" si="5"/>
        <v>0</v>
      </c>
      <c r="BG116" s="144">
        <f t="shared" si="6"/>
        <v>0</v>
      </c>
      <c r="BH116" s="144">
        <f t="shared" si="7"/>
        <v>0</v>
      </c>
      <c r="BI116" s="144">
        <f t="shared" si="8"/>
        <v>0</v>
      </c>
      <c r="BJ116" s="18" t="s">
        <v>82</v>
      </c>
      <c r="BK116" s="144">
        <f t="shared" si="9"/>
        <v>0</v>
      </c>
      <c r="BL116" s="18" t="s">
        <v>338</v>
      </c>
      <c r="BM116" s="143" t="s">
        <v>413</v>
      </c>
    </row>
    <row r="117" spans="2:65" s="1" customFormat="1" ht="24.2" customHeight="1">
      <c r="B117" s="33"/>
      <c r="C117" s="175" t="s">
        <v>8</v>
      </c>
      <c r="D117" s="175" t="s">
        <v>820</v>
      </c>
      <c r="E117" s="176" t="s">
        <v>1622</v>
      </c>
      <c r="F117" s="177" t="s">
        <v>1673</v>
      </c>
      <c r="G117" s="178" t="s">
        <v>1556</v>
      </c>
      <c r="H117" s="179">
        <v>1</v>
      </c>
      <c r="I117" s="180"/>
      <c r="J117" s="181">
        <f t="shared" si="0"/>
        <v>0</v>
      </c>
      <c r="K117" s="177" t="s">
        <v>19</v>
      </c>
      <c r="L117" s="182"/>
      <c r="M117" s="183" t="s">
        <v>19</v>
      </c>
      <c r="N117" s="184" t="s">
        <v>46</v>
      </c>
      <c r="P117" s="141">
        <f t="shared" si="1"/>
        <v>0</v>
      </c>
      <c r="Q117" s="141">
        <v>0</v>
      </c>
      <c r="R117" s="141">
        <f t="shared" si="2"/>
        <v>0</v>
      </c>
      <c r="S117" s="141">
        <v>0</v>
      </c>
      <c r="T117" s="142">
        <f t="shared" si="3"/>
        <v>0</v>
      </c>
      <c r="AR117" s="143" t="s">
        <v>437</v>
      </c>
      <c r="AT117" s="143" t="s">
        <v>820</v>
      </c>
      <c r="AU117" s="143" t="s">
        <v>82</v>
      </c>
      <c r="AY117" s="18" t="s">
        <v>206</v>
      </c>
      <c r="BE117" s="144">
        <f t="shared" si="4"/>
        <v>0</v>
      </c>
      <c r="BF117" s="144">
        <f t="shared" si="5"/>
        <v>0</v>
      </c>
      <c r="BG117" s="144">
        <f t="shared" si="6"/>
        <v>0</v>
      </c>
      <c r="BH117" s="144">
        <f t="shared" si="7"/>
        <v>0</v>
      </c>
      <c r="BI117" s="144">
        <f t="shared" si="8"/>
        <v>0</v>
      </c>
      <c r="BJ117" s="18" t="s">
        <v>82</v>
      </c>
      <c r="BK117" s="144">
        <f t="shared" si="9"/>
        <v>0</v>
      </c>
      <c r="BL117" s="18" t="s">
        <v>338</v>
      </c>
      <c r="BM117" s="143" t="s">
        <v>423</v>
      </c>
    </row>
    <row r="118" spans="2:65" s="1" customFormat="1" ht="16.5" customHeight="1">
      <c r="B118" s="33"/>
      <c r="C118" s="175" t="s">
        <v>338</v>
      </c>
      <c r="D118" s="175" t="s">
        <v>820</v>
      </c>
      <c r="E118" s="176" t="s">
        <v>1625</v>
      </c>
      <c r="F118" s="177" t="s">
        <v>1635</v>
      </c>
      <c r="G118" s="178" t="s">
        <v>229</v>
      </c>
      <c r="H118" s="179">
        <v>6</v>
      </c>
      <c r="I118" s="180"/>
      <c r="J118" s="181">
        <f t="shared" si="0"/>
        <v>0</v>
      </c>
      <c r="K118" s="177" t="s">
        <v>19</v>
      </c>
      <c r="L118" s="182"/>
      <c r="M118" s="183" t="s">
        <v>19</v>
      </c>
      <c r="N118" s="184" t="s">
        <v>46</v>
      </c>
      <c r="P118" s="141">
        <f t="shared" si="1"/>
        <v>0</v>
      </c>
      <c r="Q118" s="141">
        <v>0</v>
      </c>
      <c r="R118" s="141">
        <f t="shared" si="2"/>
        <v>0</v>
      </c>
      <c r="S118" s="141">
        <v>0</v>
      </c>
      <c r="T118" s="142">
        <f t="shared" si="3"/>
        <v>0</v>
      </c>
      <c r="AR118" s="143" t="s">
        <v>437</v>
      </c>
      <c r="AT118" s="143" t="s">
        <v>820</v>
      </c>
      <c r="AU118" s="143" t="s">
        <v>82</v>
      </c>
      <c r="AY118" s="18" t="s">
        <v>206</v>
      </c>
      <c r="BE118" s="144">
        <f t="shared" si="4"/>
        <v>0</v>
      </c>
      <c r="BF118" s="144">
        <f t="shared" si="5"/>
        <v>0</v>
      </c>
      <c r="BG118" s="144">
        <f t="shared" si="6"/>
        <v>0</v>
      </c>
      <c r="BH118" s="144">
        <f t="shared" si="7"/>
        <v>0</v>
      </c>
      <c r="BI118" s="144">
        <f t="shared" si="8"/>
        <v>0</v>
      </c>
      <c r="BJ118" s="18" t="s">
        <v>82</v>
      </c>
      <c r="BK118" s="144">
        <f t="shared" si="9"/>
        <v>0</v>
      </c>
      <c r="BL118" s="18" t="s">
        <v>338</v>
      </c>
      <c r="BM118" s="143" t="s">
        <v>437</v>
      </c>
    </row>
    <row r="119" spans="2:65" s="1" customFormat="1" ht="16.5" customHeight="1">
      <c r="B119" s="33"/>
      <c r="C119" s="175" t="s">
        <v>343</v>
      </c>
      <c r="D119" s="175" t="s">
        <v>820</v>
      </c>
      <c r="E119" s="176" t="s">
        <v>1628</v>
      </c>
      <c r="F119" s="177" t="s">
        <v>1686</v>
      </c>
      <c r="G119" s="178" t="s">
        <v>229</v>
      </c>
      <c r="H119" s="179">
        <v>1</v>
      </c>
      <c r="I119" s="180"/>
      <c r="J119" s="181">
        <f t="shared" si="0"/>
        <v>0</v>
      </c>
      <c r="K119" s="177" t="s">
        <v>19</v>
      </c>
      <c r="L119" s="182"/>
      <c r="M119" s="183" t="s">
        <v>19</v>
      </c>
      <c r="N119" s="184" t="s">
        <v>46</v>
      </c>
      <c r="P119" s="141">
        <f t="shared" si="1"/>
        <v>0</v>
      </c>
      <c r="Q119" s="141">
        <v>0</v>
      </c>
      <c r="R119" s="141">
        <f t="shared" si="2"/>
        <v>0</v>
      </c>
      <c r="S119" s="141">
        <v>0</v>
      </c>
      <c r="T119" s="142">
        <f t="shared" si="3"/>
        <v>0</v>
      </c>
      <c r="AR119" s="143" t="s">
        <v>437</v>
      </c>
      <c r="AT119" s="143" t="s">
        <v>820</v>
      </c>
      <c r="AU119" s="143" t="s">
        <v>82</v>
      </c>
      <c r="AY119" s="18" t="s">
        <v>206</v>
      </c>
      <c r="BE119" s="144">
        <f t="shared" si="4"/>
        <v>0</v>
      </c>
      <c r="BF119" s="144">
        <f t="shared" si="5"/>
        <v>0</v>
      </c>
      <c r="BG119" s="144">
        <f t="shared" si="6"/>
        <v>0</v>
      </c>
      <c r="BH119" s="144">
        <f t="shared" si="7"/>
        <v>0</v>
      </c>
      <c r="BI119" s="144">
        <f t="shared" si="8"/>
        <v>0</v>
      </c>
      <c r="BJ119" s="18" t="s">
        <v>82</v>
      </c>
      <c r="BK119" s="144">
        <f t="shared" si="9"/>
        <v>0</v>
      </c>
      <c r="BL119" s="18" t="s">
        <v>338</v>
      </c>
      <c r="BM119" s="143" t="s">
        <v>448</v>
      </c>
    </row>
    <row r="120" spans="2:65" s="1" customFormat="1" ht="21.75" customHeight="1">
      <c r="B120" s="33"/>
      <c r="C120" s="175" t="s">
        <v>348</v>
      </c>
      <c r="D120" s="175" t="s">
        <v>820</v>
      </c>
      <c r="E120" s="176" t="s">
        <v>1631</v>
      </c>
      <c r="F120" s="177" t="s">
        <v>1647</v>
      </c>
      <c r="G120" s="178" t="s">
        <v>229</v>
      </c>
      <c r="H120" s="179">
        <v>8</v>
      </c>
      <c r="I120" s="180"/>
      <c r="J120" s="181">
        <f t="shared" si="0"/>
        <v>0</v>
      </c>
      <c r="K120" s="177" t="s">
        <v>19</v>
      </c>
      <c r="L120" s="182"/>
      <c r="M120" s="183" t="s">
        <v>19</v>
      </c>
      <c r="N120" s="184" t="s">
        <v>46</v>
      </c>
      <c r="P120" s="141">
        <f t="shared" si="1"/>
        <v>0</v>
      </c>
      <c r="Q120" s="141">
        <v>0</v>
      </c>
      <c r="R120" s="141">
        <f t="shared" si="2"/>
        <v>0</v>
      </c>
      <c r="S120" s="141">
        <v>0</v>
      </c>
      <c r="T120" s="142">
        <f t="shared" si="3"/>
        <v>0</v>
      </c>
      <c r="AR120" s="143" t="s">
        <v>437</v>
      </c>
      <c r="AT120" s="143" t="s">
        <v>820</v>
      </c>
      <c r="AU120" s="143" t="s">
        <v>82</v>
      </c>
      <c r="AY120" s="18" t="s">
        <v>206</v>
      </c>
      <c r="BE120" s="144">
        <f t="shared" si="4"/>
        <v>0</v>
      </c>
      <c r="BF120" s="144">
        <f t="shared" si="5"/>
        <v>0</v>
      </c>
      <c r="BG120" s="144">
        <f t="shared" si="6"/>
        <v>0</v>
      </c>
      <c r="BH120" s="144">
        <f t="shared" si="7"/>
        <v>0</v>
      </c>
      <c r="BI120" s="144">
        <f t="shared" si="8"/>
        <v>0</v>
      </c>
      <c r="BJ120" s="18" t="s">
        <v>82</v>
      </c>
      <c r="BK120" s="144">
        <f t="shared" si="9"/>
        <v>0</v>
      </c>
      <c r="BL120" s="18" t="s">
        <v>338</v>
      </c>
      <c r="BM120" s="143" t="s">
        <v>458</v>
      </c>
    </row>
    <row r="121" spans="2:65" s="1" customFormat="1" ht="21.75" customHeight="1">
      <c r="B121" s="33"/>
      <c r="C121" s="175" t="s">
        <v>354</v>
      </c>
      <c r="D121" s="175" t="s">
        <v>820</v>
      </c>
      <c r="E121" s="176" t="s">
        <v>1634</v>
      </c>
      <c r="F121" s="177" t="s">
        <v>3727</v>
      </c>
      <c r="G121" s="178" t="s">
        <v>229</v>
      </c>
      <c r="H121" s="179">
        <v>1</v>
      </c>
      <c r="I121" s="180"/>
      <c r="J121" s="181">
        <f t="shared" si="0"/>
        <v>0</v>
      </c>
      <c r="K121" s="177" t="s">
        <v>19</v>
      </c>
      <c r="L121" s="182"/>
      <c r="M121" s="183" t="s">
        <v>19</v>
      </c>
      <c r="N121" s="184" t="s">
        <v>46</v>
      </c>
      <c r="P121" s="141">
        <f t="shared" si="1"/>
        <v>0</v>
      </c>
      <c r="Q121" s="141">
        <v>0</v>
      </c>
      <c r="R121" s="141">
        <f t="shared" si="2"/>
        <v>0</v>
      </c>
      <c r="S121" s="141">
        <v>0</v>
      </c>
      <c r="T121" s="142">
        <f t="shared" si="3"/>
        <v>0</v>
      </c>
      <c r="AR121" s="143" t="s">
        <v>437</v>
      </c>
      <c r="AT121" s="143" t="s">
        <v>820</v>
      </c>
      <c r="AU121" s="143" t="s">
        <v>82</v>
      </c>
      <c r="AY121" s="18" t="s">
        <v>206</v>
      </c>
      <c r="BE121" s="144">
        <f t="shared" si="4"/>
        <v>0</v>
      </c>
      <c r="BF121" s="144">
        <f t="shared" si="5"/>
        <v>0</v>
      </c>
      <c r="BG121" s="144">
        <f t="shared" si="6"/>
        <v>0</v>
      </c>
      <c r="BH121" s="144">
        <f t="shared" si="7"/>
        <v>0</v>
      </c>
      <c r="BI121" s="144">
        <f t="shared" si="8"/>
        <v>0</v>
      </c>
      <c r="BJ121" s="18" t="s">
        <v>82</v>
      </c>
      <c r="BK121" s="144">
        <f t="shared" si="9"/>
        <v>0</v>
      </c>
      <c r="BL121" s="18" t="s">
        <v>338</v>
      </c>
      <c r="BM121" s="143" t="s">
        <v>468</v>
      </c>
    </row>
    <row r="122" spans="2:65" s="1" customFormat="1" ht="16.5" customHeight="1">
      <c r="B122" s="33"/>
      <c r="C122" s="175" t="s">
        <v>359</v>
      </c>
      <c r="D122" s="175" t="s">
        <v>820</v>
      </c>
      <c r="E122" s="176" t="s">
        <v>1637</v>
      </c>
      <c r="F122" s="177" t="s">
        <v>3728</v>
      </c>
      <c r="G122" s="178" t="s">
        <v>1556</v>
      </c>
      <c r="H122" s="179">
        <v>2</v>
      </c>
      <c r="I122" s="180"/>
      <c r="J122" s="181">
        <f t="shared" si="0"/>
        <v>0</v>
      </c>
      <c r="K122" s="177" t="s">
        <v>19</v>
      </c>
      <c r="L122" s="182"/>
      <c r="M122" s="183" t="s">
        <v>19</v>
      </c>
      <c r="N122" s="184" t="s">
        <v>46</v>
      </c>
      <c r="P122" s="141">
        <f t="shared" si="1"/>
        <v>0</v>
      </c>
      <c r="Q122" s="141">
        <v>0</v>
      </c>
      <c r="R122" s="141">
        <f t="shared" si="2"/>
        <v>0</v>
      </c>
      <c r="S122" s="141">
        <v>0</v>
      </c>
      <c r="T122" s="142">
        <f t="shared" si="3"/>
        <v>0</v>
      </c>
      <c r="AR122" s="143" t="s">
        <v>437</v>
      </c>
      <c r="AT122" s="143" t="s">
        <v>820</v>
      </c>
      <c r="AU122" s="143" t="s">
        <v>82</v>
      </c>
      <c r="AY122" s="18" t="s">
        <v>206</v>
      </c>
      <c r="BE122" s="144">
        <f t="shared" si="4"/>
        <v>0</v>
      </c>
      <c r="BF122" s="144">
        <f t="shared" si="5"/>
        <v>0</v>
      </c>
      <c r="BG122" s="144">
        <f t="shared" si="6"/>
        <v>0</v>
      </c>
      <c r="BH122" s="144">
        <f t="shared" si="7"/>
        <v>0</v>
      </c>
      <c r="BI122" s="144">
        <f t="shared" si="8"/>
        <v>0</v>
      </c>
      <c r="BJ122" s="18" t="s">
        <v>82</v>
      </c>
      <c r="BK122" s="144">
        <f t="shared" si="9"/>
        <v>0</v>
      </c>
      <c r="BL122" s="18" t="s">
        <v>338</v>
      </c>
      <c r="BM122" s="143" t="s">
        <v>486</v>
      </c>
    </row>
    <row r="123" spans="2:65" s="1" customFormat="1" ht="16.5" customHeight="1">
      <c r="B123" s="33"/>
      <c r="C123" s="175" t="s">
        <v>7</v>
      </c>
      <c r="D123" s="175" t="s">
        <v>820</v>
      </c>
      <c r="E123" s="176" t="s">
        <v>1640</v>
      </c>
      <c r="F123" s="177" t="s">
        <v>1641</v>
      </c>
      <c r="G123" s="178" t="s">
        <v>1556</v>
      </c>
      <c r="H123" s="179">
        <v>7</v>
      </c>
      <c r="I123" s="180"/>
      <c r="J123" s="181">
        <f t="shared" si="0"/>
        <v>0</v>
      </c>
      <c r="K123" s="177" t="s">
        <v>19</v>
      </c>
      <c r="L123" s="182"/>
      <c r="M123" s="183" t="s">
        <v>19</v>
      </c>
      <c r="N123" s="184" t="s">
        <v>46</v>
      </c>
      <c r="P123" s="141">
        <f t="shared" si="1"/>
        <v>0</v>
      </c>
      <c r="Q123" s="141">
        <v>0</v>
      </c>
      <c r="R123" s="141">
        <f t="shared" si="2"/>
        <v>0</v>
      </c>
      <c r="S123" s="141">
        <v>0</v>
      </c>
      <c r="T123" s="142">
        <f t="shared" si="3"/>
        <v>0</v>
      </c>
      <c r="AR123" s="143" t="s">
        <v>437</v>
      </c>
      <c r="AT123" s="143" t="s">
        <v>820</v>
      </c>
      <c r="AU123" s="143" t="s">
        <v>82</v>
      </c>
      <c r="AY123" s="18" t="s">
        <v>206</v>
      </c>
      <c r="BE123" s="144">
        <f t="shared" si="4"/>
        <v>0</v>
      </c>
      <c r="BF123" s="144">
        <f t="shared" si="5"/>
        <v>0</v>
      </c>
      <c r="BG123" s="144">
        <f t="shared" si="6"/>
        <v>0</v>
      </c>
      <c r="BH123" s="144">
        <f t="shared" si="7"/>
        <v>0</v>
      </c>
      <c r="BI123" s="144">
        <f t="shared" si="8"/>
        <v>0</v>
      </c>
      <c r="BJ123" s="18" t="s">
        <v>82</v>
      </c>
      <c r="BK123" s="144">
        <f t="shared" si="9"/>
        <v>0</v>
      </c>
      <c r="BL123" s="18" t="s">
        <v>338</v>
      </c>
      <c r="BM123" s="143" t="s">
        <v>506</v>
      </c>
    </row>
    <row r="124" spans="2:65" s="1" customFormat="1" ht="16.5" customHeight="1">
      <c r="B124" s="33"/>
      <c r="C124" s="175" t="s">
        <v>368</v>
      </c>
      <c r="D124" s="175" t="s">
        <v>820</v>
      </c>
      <c r="E124" s="176" t="s">
        <v>1643</v>
      </c>
      <c r="F124" s="177" t="s">
        <v>1693</v>
      </c>
      <c r="G124" s="178" t="s">
        <v>1556</v>
      </c>
      <c r="H124" s="179">
        <v>1</v>
      </c>
      <c r="I124" s="180"/>
      <c r="J124" s="181">
        <f t="shared" si="0"/>
        <v>0</v>
      </c>
      <c r="K124" s="177" t="s">
        <v>19</v>
      </c>
      <c r="L124" s="182"/>
      <c r="M124" s="183" t="s">
        <v>19</v>
      </c>
      <c r="N124" s="184" t="s">
        <v>46</v>
      </c>
      <c r="P124" s="141">
        <f t="shared" si="1"/>
        <v>0</v>
      </c>
      <c r="Q124" s="141">
        <v>0</v>
      </c>
      <c r="R124" s="141">
        <f t="shared" si="2"/>
        <v>0</v>
      </c>
      <c r="S124" s="141">
        <v>0</v>
      </c>
      <c r="T124" s="142">
        <f t="shared" si="3"/>
        <v>0</v>
      </c>
      <c r="AR124" s="143" t="s">
        <v>437</v>
      </c>
      <c r="AT124" s="143" t="s">
        <v>820</v>
      </c>
      <c r="AU124" s="143" t="s">
        <v>82</v>
      </c>
      <c r="AY124" s="18" t="s">
        <v>206</v>
      </c>
      <c r="BE124" s="144">
        <f t="shared" si="4"/>
        <v>0</v>
      </c>
      <c r="BF124" s="144">
        <f t="shared" si="5"/>
        <v>0</v>
      </c>
      <c r="BG124" s="144">
        <f t="shared" si="6"/>
        <v>0</v>
      </c>
      <c r="BH124" s="144">
        <f t="shared" si="7"/>
        <v>0</v>
      </c>
      <c r="BI124" s="144">
        <f t="shared" si="8"/>
        <v>0</v>
      </c>
      <c r="BJ124" s="18" t="s">
        <v>82</v>
      </c>
      <c r="BK124" s="144">
        <f t="shared" si="9"/>
        <v>0</v>
      </c>
      <c r="BL124" s="18" t="s">
        <v>338</v>
      </c>
      <c r="BM124" s="143" t="s">
        <v>520</v>
      </c>
    </row>
    <row r="125" spans="2:65" s="1" customFormat="1" ht="16.5" customHeight="1">
      <c r="B125" s="33"/>
      <c r="C125" s="175" t="s">
        <v>373</v>
      </c>
      <c r="D125" s="175" t="s">
        <v>820</v>
      </c>
      <c r="E125" s="176" t="s">
        <v>1646</v>
      </c>
      <c r="F125" s="177" t="s">
        <v>1746</v>
      </c>
      <c r="G125" s="178" t="s">
        <v>1556</v>
      </c>
      <c r="H125" s="179">
        <v>1</v>
      </c>
      <c r="I125" s="180"/>
      <c r="J125" s="181">
        <f t="shared" si="0"/>
        <v>0</v>
      </c>
      <c r="K125" s="177" t="s">
        <v>19</v>
      </c>
      <c r="L125" s="182"/>
      <c r="M125" s="183" t="s">
        <v>19</v>
      </c>
      <c r="N125" s="184" t="s">
        <v>46</v>
      </c>
      <c r="P125" s="141">
        <f t="shared" si="1"/>
        <v>0</v>
      </c>
      <c r="Q125" s="141">
        <v>0</v>
      </c>
      <c r="R125" s="141">
        <f t="shared" si="2"/>
        <v>0</v>
      </c>
      <c r="S125" s="141">
        <v>0</v>
      </c>
      <c r="T125" s="142">
        <f t="shared" si="3"/>
        <v>0</v>
      </c>
      <c r="AR125" s="143" t="s">
        <v>437</v>
      </c>
      <c r="AT125" s="143" t="s">
        <v>820</v>
      </c>
      <c r="AU125" s="143" t="s">
        <v>82</v>
      </c>
      <c r="AY125" s="18" t="s">
        <v>206</v>
      </c>
      <c r="BE125" s="144">
        <f t="shared" si="4"/>
        <v>0</v>
      </c>
      <c r="BF125" s="144">
        <f t="shared" si="5"/>
        <v>0</v>
      </c>
      <c r="BG125" s="144">
        <f t="shared" si="6"/>
        <v>0</v>
      </c>
      <c r="BH125" s="144">
        <f t="shared" si="7"/>
        <v>0</v>
      </c>
      <c r="BI125" s="144">
        <f t="shared" si="8"/>
        <v>0</v>
      </c>
      <c r="BJ125" s="18" t="s">
        <v>82</v>
      </c>
      <c r="BK125" s="144">
        <f t="shared" si="9"/>
        <v>0</v>
      </c>
      <c r="BL125" s="18" t="s">
        <v>338</v>
      </c>
      <c r="BM125" s="143" t="s">
        <v>548</v>
      </c>
    </row>
    <row r="126" spans="2:65" s="1" customFormat="1" ht="90" customHeight="1">
      <c r="B126" s="33"/>
      <c r="C126" s="175" t="s">
        <v>380</v>
      </c>
      <c r="D126" s="175" t="s">
        <v>820</v>
      </c>
      <c r="E126" s="176" t="s">
        <v>1649</v>
      </c>
      <c r="F126" s="177" t="s">
        <v>3729</v>
      </c>
      <c r="G126" s="178" t="s">
        <v>238</v>
      </c>
      <c r="H126" s="179">
        <v>57</v>
      </c>
      <c r="I126" s="180"/>
      <c r="J126" s="181">
        <f t="shared" si="0"/>
        <v>0</v>
      </c>
      <c r="K126" s="177" t="s">
        <v>19</v>
      </c>
      <c r="L126" s="182"/>
      <c r="M126" s="183" t="s">
        <v>19</v>
      </c>
      <c r="N126" s="184" t="s">
        <v>46</v>
      </c>
      <c r="P126" s="141">
        <f t="shared" si="1"/>
        <v>0</v>
      </c>
      <c r="Q126" s="141">
        <v>0</v>
      </c>
      <c r="R126" s="141">
        <f t="shared" si="2"/>
        <v>0</v>
      </c>
      <c r="S126" s="141">
        <v>0</v>
      </c>
      <c r="T126" s="142">
        <f t="shared" si="3"/>
        <v>0</v>
      </c>
      <c r="AR126" s="143" t="s">
        <v>437</v>
      </c>
      <c r="AT126" s="143" t="s">
        <v>820</v>
      </c>
      <c r="AU126" s="143" t="s">
        <v>82</v>
      </c>
      <c r="AY126" s="18" t="s">
        <v>206</v>
      </c>
      <c r="BE126" s="144">
        <f t="shared" si="4"/>
        <v>0</v>
      </c>
      <c r="BF126" s="144">
        <f t="shared" si="5"/>
        <v>0</v>
      </c>
      <c r="BG126" s="144">
        <f t="shared" si="6"/>
        <v>0</v>
      </c>
      <c r="BH126" s="144">
        <f t="shared" si="7"/>
        <v>0</v>
      </c>
      <c r="BI126" s="144">
        <f t="shared" si="8"/>
        <v>0</v>
      </c>
      <c r="BJ126" s="18" t="s">
        <v>82</v>
      </c>
      <c r="BK126" s="144">
        <f t="shared" si="9"/>
        <v>0</v>
      </c>
      <c r="BL126" s="18" t="s">
        <v>338</v>
      </c>
      <c r="BM126" s="143" t="s">
        <v>570</v>
      </c>
    </row>
    <row r="127" spans="2:65" s="1" customFormat="1" ht="44.25" customHeight="1">
      <c r="B127" s="33"/>
      <c r="C127" s="175" t="s">
        <v>389</v>
      </c>
      <c r="D127" s="175" t="s">
        <v>820</v>
      </c>
      <c r="E127" s="176" t="s">
        <v>1652</v>
      </c>
      <c r="F127" s="177" t="s">
        <v>3730</v>
      </c>
      <c r="G127" s="178" t="s">
        <v>238</v>
      </c>
      <c r="H127" s="179">
        <v>6</v>
      </c>
      <c r="I127" s="180"/>
      <c r="J127" s="181">
        <f t="shared" si="0"/>
        <v>0</v>
      </c>
      <c r="K127" s="177" t="s">
        <v>19</v>
      </c>
      <c r="L127" s="182"/>
      <c r="M127" s="183" t="s">
        <v>19</v>
      </c>
      <c r="N127" s="184" t="s">
        <v>46</v>
      </c>
      <c r="P127" s="141">
        <f t="shared" si="1"/>
        <v>0</v>
      </c>
      <c r="Q127" s="141">
        <v>0</v>
      </c>
      <c r="R127" s="141">
        <f t="shared" si="2"/>
        <v>0</v>
      </c>
      <c r="S127" s="141">
        <v>0</v>
      </c>
      <c r="T127" s="142">
        <f t="shared" si="3"/>
        <v>0</v>
      </c>
      <c r="AR127" s="143" t="s">
        <v>437</v>
      </c>
      <c r="AT127" s="143" t="s">
        <v>820</v>
      </c>
      <c r="AU127" s="143" t="s">
        <v>82</v>
      </c>
      <c r="AY127" s="18" t="s">
        <v>206</v>
      </c>
      <c r="BE127" s="144">
        <f t="shared" si="4"/>
        <v>0</v>
      </c>
      <c r="BF127" s="144">
        <f t="shared" si="5"/>
        <v>0</v>
      </c>
      <c r="BG127" s="144">
        <f t="shared" si="6"/>
        <v>0</v>
      </c>
      <c r="BH127" s="144">
        <f t="shared" si="7"/>
        <v>0</v>
      </c>
      <c r="BI127" s="144">
        <f t="shared" si="8"/>
        <v>0</v>
      </c>
      <c r="BJ127" s="18" t="s">
        <v>82</v>
      </c>
      <c r="BK127" s="144">
        <f t="shared" si="9"/>
        <v>0</v>
      </c>
      <c r="BL127" s="18" t="s">
        <v>338</v>
      </c>
      <c r="BM127" s="143" t="s">
        <v>595</v>
      </c>
    </row>
    <row r="128" spans="2:63" s="11" customFormat="1" ht="25.9" customHeight="1">
      <c r="B128" s="120"/>
      <c r="D128" s="121" t="s">
        <v>74</v>
      </c>
      <c r="E128" s="122" t="s">
        <v>3731</v>
      </c>
      <c r="F128" s="122" t="s">
        <v>3732</v>
      </c>
      <c r="I128" s="123"/>
      <c r="J128" s="124">
        <f>BK128</f>
        <v>0</v>
      </c>
      <c r="L128" s="120"/>
      <c r="M128" s="125"/>
      <c r="P128" s="126">
        <f>SUM(P129:P154)</f>
        <v>0</v>
      </c>
      <c r="R128" s="126">
        <f>SUM(R129:R154)</f>
        <v>0</v>
      </c>
      <c r="T128" s="127">
        <f>SUM(T129:T154)</f>
        <v>0</v>
      </c>
      <c r="AR128" s="121" t="s">
        <v>82</v>
      </c>
      <c r="AT128" s="128" t="s">
        <v>74</v>
      </c>
      <c r="AU128" s="128" t="s">
        <v>75</v>
      </c>
      <c r="AY128" s="121" t="s">
        <v>206</v>
      </c>
      <c r="BK128" s="129">
        <f>SUM(BK129:BK154)</f>
        <v>0</v>
      </c>
    </row>
    <row r="129" spans="2:65" s="1" customFormat="1" ht="33" customHeight="1">
      <c r="B129" s="33"/>
      <c r="C129" s="175" t="s">
        <v>397</v>
      </c>
      <c r="D129" s="175" t="s">
        <v>820</v>
      </c>
      <c r="E129" s="176" t="s">
        <v>1605</v>
      </c>
      <c r="F129" s="177" t="s">
        <v>3733</v>
      </c>
      <c r="G129" s="178" t="s">
        <v>1556</v>
      </c>
      <c r="H129" s="179">
        <v>1</v>
      </c>
      <c r="I129" s="180"/>
      <c r="J129" s="181">
        <f aca="true" t="shared" si="10" ref="J129:J154">ROUND(I129*H129,2)</f>
        <v>0</v>
      </c>
      <c r="K129" s="177" t="s">
        <v>19</v>
      </c>
      <c r="L129" s="182"/>
      <c r="M129" s="183" t="s">
        <v>19</v>
      </c>
      <c r="N129" s="184" t="s">
        <v>46</v>
      </c>
      <c r="P129" s="141">
        <f aca="true" t="shared" si="11" ref="P129:P154">O129*H129</f>
        <v>0</v>
      </c>
      <c r="Q129" s="141">
        <v>0</v>
      </c>
      <c r="R129" s="141">
        <f aca="true" t="shared" si="12" ref="R129:R154">Q129*H129</f>
        <v>0</v>
      </c>
      <c r="S129" s="141">
        <v>0</v>
      </c>
      <c r="T129" s="142">
        <f aca="true" t="shared" si="13" ref="T129:T154">S129*H129</f>
        <v>0</v>
      </c>
      <c r="AR129" s="143" t="s">
        <v>437</v>
      </c>
      <c r="AT129" s="143" t="s">
        <v>820</v>
      </c>
      <c r="AU129" s="143" t="s">
        <v>82</v>
      </c>
      <c r="AY129" s="18" t="s">
        <v>206</v>
      </c>
      <c r="BE129" s="144">
        <f aca="true" t="shared" si="14" ref="BE129:BE154">IF(N129="základní",J129,0)</f>
        <v>0</v>
      </c>
      <c r="BF129" s="144">
        <f aca="true" t="shared" si="15" ref="BF129:BF154">IF(N129="snížená",J129,0)</f>
        <v>0</v>
      </c>
      <c r="BG129" s="144">
        <f aca="true" t="shared" si="16" ref="BG129:BG154">IF(N129="zákl. přenesená",J129,0)</f>
        <v>0</v>
      </c>
      <c r="BH129" s="144">
        <f aca="true" t="shared" si="17" ref="BH129:BH154">IF(N129="sníž. přenesená",J129,0)</f>
        <v>0</v>
      </c>
      <c r="BI129" s="144">
        <f aca="true" t="shared" si="18" ref="BI129:BI154">IF(N129="nulová",J129,0)</f>
        <v>0</v>
      </c>
      <c r="BJ129" s="18" t="s">
        <v>82</v>
      </c>
      <c r="BK129" s="144">
        <f aca="true" t="shared" si="19" ref="BK129:BK154">ROUND(I129*H129,2)</f>
        <v>0</v>
      </c>
      <c r="BL129" s="18" t="s">
        <v>338</v>
      </c>
      <c r="BM129" s="143" t="s">
        <v>609</v>
      </c>
    </row>
    <row r="130" spans="2:65" s="1" customFormat="1" ht="44.25" customHeight="1">
      <c r="B130" s="33"/>
      <c r="C130" s="175" t="s">
        <v>403</v>
      </c>
      <c r="D130" s="175" t="s">
        <v>820</v>
      </c>
      <c r="E130" s="176" t="s">
        <v>3734</v>
      </c>
      <c r="F130" s="177" t="s">
        <v>3735</v>
      </c>
      <c r="G130" s="178" t="s">
        <v>1556</v>
      </c>
      <c r="H130" s="179">
        <v>5</v>
      </c>
      <c r="I130" s="180"/>
      <c r="J130" s="181">
        <f t="shared" si="10"/>
        <v>0</v>
      </c>
      <c r="K130" s="177" t="s">
        <v>19</v>
      </c>
      <c r="L130" s="182"/>
      <c r="M130" s="183" t="s">
        <v>19</v>
      </c>
      <c r="N130" s="184" t="s">
        <v>46</v>
      </c>
      <c r="P130" s="141">
        <f t="shared" si="11"/>
        <v>0</v>
      </c>
      <c r="Q130" s="141">
        <v>0</v>
      </c>
      <c r="R130" s="141">
        <f t="shared" si="12"/>
        <v>0</v>
      </c>
      <c r="S130" s="141">
        <v>0</v>
      </c>
      <c r="T130" s="142">
        <f t="shared" si="13"/>
        <v>0</v>
      </c>
      <c r="AR130" s="143" t="s">
        <v>437</v>
      </c>
      <c r="AT130" s="143" t="s">
        <v>820</v>
      </c>
      <c r="AU130" s="143" t="s">
        <v>82</v>
      </c>
      <c r="AY130" s="18" t="s">
        <v>206</v>
      </c>
      <c r="BE130" s="144">
        <f t="shared" si="14"/>
        <v>0</v>
      </c>
      <c r="BF130" s="144">
        <f t="shared" si="15"/>
        <v>0</v>
      </c>
      <c r="BG130" s="144">
        <f t="shared" si="16"/>
        <v>0</v>
      </c>
      <c r="BH130" s="144">
        <f t="shared" si="17"/>
        <v>0</v>
      </c>
      <c r="BI130" s="144">
        <f t="shared" si="18"/>
        <v>0</v>
      </c>
      <c r="BJ130" s="18" t="s">
        <v>82</v>
      </c>
      <c r="BK130" s="144">
        <f t="shared" si="19"/>
        <v>0</v>
      </c>
      <c r="BL130" s="18" t="s">
        <v>338</v>
      </c>
      <c r="BM130" s="143" t="s">
        <v>974</v>
      </c>
    </row>
    <row r="131" spans="2:65" s="1" customFormat="1" ht="24.2" customHeight="1">
      <c r="B131" s="33"/>
      <c r="C131" s="175" t="s">
        <v>413</v>
      </c>
      <c r="D131" s="175" t="s">
        <v>820</v>
      </c>
      <c r="E131" s="176" t="s">
        <v>3736</v>
      </c>
      <c r="F131" s="177" t="s">
        <v>3737</v>
      </c>
      <c r="G131" s="178" t="s">
        <v>1556</v>
      </c>
      <c r="H131" s="179">
        <v>1</v>
      </c>
      <c r="I131" s="180"/>
      <c r="J131" s="181">
        <f t="shared" si="10"/>
        <v>0</v>
      </c>
      <c r="K131" s="177" t="s">
        <v>19</v>
      </c>
      <c r="L131" s="182"/>
      <c r="M131" s="183" t="s">
        <v>19</v>
      </c>
      <c r="N131" s="184" t="s">
        <v>46</v>
      </c>
      <c r="P131" s="141">
        <f t="shared" si="11"/>
        <v>0</v>
      </c>
      <c r="Q131" s="141">
        <v>0</v>
      </c>
      <c r="R131" s="141">
        <f t="shared" si="12"/>
        <v>0</v>
      </c>
      <c r="S131" s="141">
        <v>0</v>
      </c>
      <c r="T131" s="142">
        <f t="shared" si="13"/>
        <v>0</v>
      </c>
      <c r="AR131" s="143" t="s">
        <v>437</v>
      </c>
      <c r="AT131" s="143" t="s">
        <v>820</v>
      </c>
      <c r="AU131" s="143" t="s">
        <v>82</v>
      </c>
      <c r="AY131" s="18" t="s">
        <v>206</v>
      </c>
      <c r="BE131" s="144">
        <f t="shared" si="14"/>
        <v>0</v>
      </c>
      <c r="BF131" s="144">
        <f t="shared" si="15"/>
        <v>0</v>
      </c>
      <c r="BG131" s="144">
        <f t="shared" si="16"/>
        <v>0</v>
      </c>
      <c r="BH131" s="144">
        <f t="shared" si="17"/>
        <v>0</v>
      </c>
      <c r="BI131" s="144">
        <f t="shared" si="18"/>
        <v>0</v>
      </c>
      <c r="BJ131" s="18" t="s">
        <v>82</v>
      </c>
      <c r="BK131" s="144">
        <f t="shared" si="19"/>
        <v>0</v>
      </c>
      <c r="BL131" s="18" t="s">
        <v>338</v>
      </c>
      <c r="BM131" s="143" t="s">
        <v>984</v>
      </c>
    </row>
    <row r="132" spans="2:65" s="1" customFormat="1" ht="24.2" customHeight="1">
      <c r="B132" s="33"/>
      <c r="C132" s="175" t="s">
        <v>418</v>
      </c>
      <c r="D132" s="175" t="s">
        <v>820</v>
      </c>
      <c r="E132" s="176" t="s">
        <v>3738</v>
      </c>
      <c r="F132" s="177" t="s">
        <v>3739</v>
      </c>
      <c r="G132" s="178" t="s">
        <v>1556</v>
      </c>
      <c r="H132" s="179">
        <v>6</v>
      </c>
      <c r="I132" s="180"/>
      <c r="J132" s="181">
        <f t="shared" si="10"/>
        <v>0</v>
      </c>
      <c r="K132" s="177" t="s">
        <v>19</v>
      </c>
      <c r="L132" s="182"/>
      <c r="M132" s="183" t="s">
        <v>19</v>
      </c>
      <c r="N132" s="184" t="s">
        <v>46</v>
      </c>
      <c r="P132" s="141">
        <f t="shared" si="11"/>
        <v>0</v>
      </c>
      <c r="Q132" s="141">
        <v>0</v>
      </c>
      <c r="R132" s="141">
        <f t="shared" si="12"/>
        <v>0</v>
      </c>
      <c r="S132" s="141">
        <v>0</v>
      </c>
      <c r="T132" s="142">
        <f t="shared" si="13"/>
        <v>0</v>
      </c>
      <c r="AR132" s="143" t="s">
        <v>437</v>
      </c>
      <c r="AT132" s="143" t="s">
        <v>820</v>
      </c>
      <c r="AU132" s="143" t="s">
        <v>82</v>
      </c>
      <c r="AY132" s="18" t="s">
        <v>206</v>
      </c>
      <c r="BE132" s="144">
        <f t="shared" si="14"/>
        <v>0</v>
      </c>
      <c r="BF132" s="144">
        <f t="shared" si="15"/>
        <v>0</v>
      </c>
      <c r="BG132" s="144">
        <f t="shared" si="16"/>
        <v>0</v>
      </c>
      <c r="BH132" s="144">
        <f t="shared" si="17"/>
        <v>0</v>
      </c>
      <c r="BI132" s="144">
        <f t="shared" si="18"/>
        <v>0</v>
      </c>
      <c r="BJ132" s="18" t="s">
        <v>82</v>
      </c>
      <c r="BK132" s="144">
        <f t="shared" si="19"/>
        <v>0</v>
      </c>
      <c r="BL132" s="18" t="s">
        <v>338</v>
      </c>
      <c r="BM132" s="143" t="s">
        <v>994</v>
      </c>
    </row>
    <row r="133" spans="2:65" s="1" customFormat="1" ht="24.2" customHeight="1">
      <c r="B133" s="33"/>
      <c r="C133" s="175" t="s">
        <v>423</v>
      </c>
      <c r="D133" s="175" t="s">
        <v>820</v>
      </c>
      <c r="E133" s="176" t="s">
        <v>3740</v>
      </c>
      <c r="F133" s="177" t="s">
        <v>3741</v>
      </c>
      <c r="G133" s="178" t="s">
        <v>1556</v>
      </c>
      <c r="H133" s="179">
        <v>5</v>
      </c>
      <c r="I133" s="180"/>
      <c r="J133" s="181">
        <f t="shared" si="10"/>
        <v>0</v>
      </c>
      <c r="K133" s="177" t="s">
        <v>19</v>
      </c>
      <c r="L133" s="182"/>
      <c r="M133" s="183" t="s">
        <v>19</v>
      </c>
      <c r="N133" s="184" t="s">
        <v>46</v>
      </c>
      <c r="P133" s="141">
        <f t="shared" si="11"/>
        <v>0</v>
      </c>
      <c r="Q133" s="141">
        <v>0</v>
      </c>
      <c r="R133" s="141">
        <f t="shared" si="12"/>
        <v>0</v>
      </c>
      <c r="S133" s="141">
        <v>0</v>
      </c>
      <c r="T133" s="142">
        <f t="shared" si="13"/>
        <v>0</v>
      </c>
      <c r="AR133" s="143" t="s">
        <v>437</v>
      </c>
      <c r="AT133" s="143" t="s">
        <v>820</v>
      </c>
      <c r="AU133" s="143" t="s">
        <v>82</v>
      </c>
      <c r="AY133" s="18" t="s">
        <v>206</v>
      </c>
      <c r="BE133" s="144">
        <f t="shared" si="14"/>
        <v>0</v>
      </c>
      <c r="BF133" s="144">
        <f t="shared" si="15"/>
        <v>0</v>
      </c>
      <c r="BG133" s="144">
        <f t="shared" si="16"/>
        <v>0</v>
      </c>
      <c r="BH133" s="144">
        <f t="shared" si="17"/>
        <v>0</v>
      </c>
      <c r="BI133" s="144">
        <f t="shared" si="18"/>
        <v>0</v>
      </c>
      <c r="BJ133" s="18" t="s">
        <v>82</v>
      </c>
      <c r="BK133" s="144">
        <f t="shared" si="19"/>
        <v>0</v>
      </c>
      <c r="BL133" s="18" t="s">
        <v>338</v>
      </c>
      <c r="BM133" s="143" t="s">
        <v>1004</v>
      </c>
    </row>
    <row r="134" spans="2:65" s="1" customFormat="1" ht="24.2" customHeight="1">
      <c r="B134" s="33"/>
      <c r="C134" s="175" t="s">
        <v>430</v>
      </c>
      <c r="D134" s="175" t="s">
        <v>820</v>
      </c>
      <c r="E134" s="176" t="s">
        <v>3742</v>
      </c>
      <c r="F134" s="177" t="s">
        <v>3743</v>
      </c>
      <c r="G134" s="178" t="s">
        <v>1556</v>
      </c>
      <c r="H134" s="179">
        <v>2</v>
      </c>
      <c r="I134" s="180"/>
      <c r="J134" s="181">
        <f t="shared" si="10"/>
        <v>0</v>
      </c>
      <c r="K134" s="177" t="s">
        <v>19</v>
      </c>
      <c r="L134" s="182"/>
      <c r="M134" s="183" t="s">
        <v>19</v>
      </c>
      <c r="N134" s="184" t="s">
        <v>46</v>
      </c>
      <c r="P134" s="141">
        <f t="shared" si="11"/>
        <v>0</v>
      </c>
      <c r="Q134" s="141">
        <v>0</v>
      </c>
      <c r="R134" s="141">
        <f t="shared" si="12"/>
        <v>0</v>
      </c>
      <c r="S134" s="141">
        <v>0</v>
      </c>
      <c r="T134" s="142">
        <f t="shared" si="13"/>
        <v>0</v>
      </c>
      <c r="AR134" s="143" t="s">
        <v>437</v>
      </c>
      <c r="AT134" s="143" t="s">
        <v>820</v>
      </c>
      <c r="AU134" s="143" t="s">
        <v>82</v>
      </c>
      <c r="AY134" s="18" t="s">
        <v>206</v>
      </c>
      <c r="BE134" s="144">
        <f t="shared" si="14"/>
        <v>0</v>
      </c>
      <c r="BF134" s="144">
        <f t="shared" si="15"/>
        <v>0</v>
      </c>
      <c r="BG134" s="144">
        <f t="shared" si="16"/>
        <v>0</v>
      </c>
      <c r="BH134" s="144">
        <f t="shared" si="17"/>
        <v>0</v>
      </c>
      <c r="BI134" s="144">
        <f t="shared" si="18"/>
        <v>0</v>
      </c>
      <c r="BJ134" s="18" t="s">
        <v>82</v>
      </c>
      <c r="BK134" s="144">
        <f t="shared" si="19"/>
        <v>0</v>
      </c>
      <c r="BL134" s="18" t="s">
        <v>338</v>
      </c>
      <c r="BM134" s="143" t="s">
        <v>1014</v>
      </c>
    </row>
    <row r="135" spans="2:65" s="1" customFormat="1" ht="24.2" customHeight="1">
      <c r="B135" s="33"/>
      <c r="C135" s="175" t="s">
        <v>437</v>
      </c>
      <c r="D135" s="175" t="s">
        <v>820</v>
      </c>
      <c r="E135" s="176" t="s">
        <v>3744</v>
      </c>
      <c r="F135" s="177" t="s">
        <v>3745</v>
      </c>
      <c r="G135" s="178" t="s">
        <v>1556</v>
      </c>
      <c r="H135" s="179">
        <v>1</v>
      </c>
      <c r="I135" s="180"/>
      <c r="J135" s="181">
        <f t="shared" si="10"/>
        <v>0</v>
      </c>
      <c r="K135" s="177" t="s">
        <v>19</v>
      </c>
      <c r="L135" s="182"/>
      <c r="M135" s="183" t="s">
        <v>19</v>
      </c>
      <c r="N135" s="184" t="s">
        <v>46</v>
      </c>
      <c r="P135" s="141">
        <f t="shared" si="11"/>
        <v>0</v>
      </c>
      <c r="Q135" s="141">
        <v>0</v>
      </c>
      <c r="R135" s="141">
        <f t="shared" si="12"/>
        <v>0</v>
      </c>
      <c r="S135" s="141">
        <v>0</v>
      </c>
      <c r="T135" s="142">
        <f t="shared" si="13"/>
        <v>0</v>
      </c>
      <c r="AR135" s="143" t="s">
        <v>437</v>
      </c>
      <c r="AT135" s="143" t="s">
        <v>820</v>
      </c>
      <c r="AU135" s="143" t="s">
        <v>82</v>
      </c>
      <c r="AY135" s="18" t="s">
        <v>206</v>
      </c>
      <c r="BE135" s="144">
        <f t="shared" si="14"/>
        <v>0</v>
      </c>
      <c r="BF135" s="144">
        <f t="shared" si="15"/>
        <v>0</v>
      </c>
      <c r="BG135" s="144">
        <f t="shared" si="16"/>
        <v>0</v>
      </c>
      <c r="BH135" s="144">
        <f t="shared" si="17"/>
        <v>0</v>
      </c>
      <c r="BI135" s="144">
        <f t="shared" si="18"/>
        <v>0</v>
      </c>
      <c r="BJ135" s="18" t="s">
        <v>82</v>
      </c>
      <c r="BK135" s="144">
        <f t="shared" si="19"/>
        <v>0</v>
      </c>
      <c r="BL135" s="18" t="s">
        <v>338</v>
      </c>
      <c r="BM135" s="143" t="s">
        <v>1024</v>
      </c>
    </row>
    <row r="136" spans="2:65" s="1" customFormat="1" ht="16.5" customHeight="1">
      <c r="B136" s="33"/>
      <c r="C136" s="175" t="s">
        <v>443</v>
      </c>
      <c r="D136" s="175" t="s">
        <v>820</v>
      </c>
      <c r="E136" s="176" t="s">
        <v>3746</v>
      </c>
      <c r="F136" s="177" t="s">
        <v>3747</v>
      </c>
      <c r="G136" s="178" t="s">
        <v>229</v>
      </c>
      <c r="H136" s="179">
        <v>7</v>
      </c>
      <c r="I136" s="180"/>
      <c r="J136" s="181">
        <f t="shared" si="10"/>
        <v>0</v>
      </c>
      <c r="K136" s="177" t="s">
        <v>19</v>
      </c>
      <c r="L136" s="182"/>
      <c r="M136" s="183" t="s">
        <v>19</v>
      </c>
      <c r="N136" s="184" t="s">
        <v>46</v>
      </c>
      <c r="P136" s="141">
        <f t="shared" si="11"/>
        <v>0</v>
      </c>
      <c r="Q136" s="141">
        <v>0</v>
      </c>
      <c r="R136" s="141">
        <f t="shared" si="12"/>
        <v>0</v>
      </c>
      <c r="S136" s="141">
        <v>0</v>
      </c>
      <c r="T136" s="142">
        <f t="shared" si="13"/>
        <v>0</v>
      </c>
      <c r="AR136" s="143" t="s">
        <v>437</v>
      </c>
      <c r="AT136" s="143" t="s">
        <v>820</v>
      </c>
      <c r="AU136" s="143" t="s">
        <v>82</v>
      </c>
      <c r="AY136" s="18" t="s">
        <v>206</v>
      </c>
      <c r="BE136" s="144">
        <f t="shared" si="14"/>
        <v>0</v>
      </c>
      <c r="BF136" s="144">
        <f t="shared" si="15"/>
        <v>0</v>
      </c>
      <c r="BG136" s="144">
        <f t="shared" si="16"/>
        <v>0</v>
      </c>
      <c r="BH136" s="144">
        <f t="shared" si="17"/>
        <v>0</v>
      </c>
      <c r="BI136" s="144">
        <f t="shared" si="18"/>
        <v>0</v>
      </c>
      <c r="BJ136" s="18" t="s">
        <v>82</v>
      </c>
      <c r="BK136" s="144">
        <f t="shared" si="19"/>
        <v>0</v>
      </c>
      <c r="BL136" s="18" t="s">
        <v>338</v>
      </c>
      <c r="BM136" s="143" t="s">
        <v>1037</v>
      </c>
    </row>
    <row r="137" spans="2:65" s="1" customFormat="1" ht="16.5" customHeight="1">
      <c r="B137" s="33"/>
      <c r="C137" s="175" t="s">
        <v>448</v>
      </c>
      <c r="D137" s="175" t="s">
        <v>820</v>
      </c>
      <c r="E137" s="176" t="s">
        <v>3748</v>
      </c>
      <c r="F137" s="177" t="s">
        <v>1635</v>
      </c>
      <c r="G137" s="178" t="s">
        <v>229</v>
      </c>
      <c r="H137" s="179">
        <v>1</v>
      </c>
      <c r="I137" s="180"/>
      <c r="J137" s="181">
        <f t="shared" si="10"/>
        <v>0</v>
      </c>
      <c r="K137" s="177" t="s">
        <v>19</v>
      </c>
      <c r="L137" s="182"/>
      <c r="M137" s="183" t="s">
        <v>19</v>
      </c>
      <c r="N137" s="184" t="s">
        <v>46</v>
      </c>
      <c r="P137" s="141">
        <f t="shared" si="11"/>
        <v>0</v>
      </c>
      <c r="Q137" s="141">
        <v>0</v>
      </c>
      <c r="R137" s="141">
        <f t="shared" si="12"/>
        <v>0</v>
      </c>
      <c r="S137" s="141">
        <v>0</v>
      </c>
      <c r="T137" s="142">
        <f t="shared" si="13"/>
        <v>0</v>
      </c>
      <c r="AR137" s="143" t="s">
        <v>437</v>
      </c>
      <c r="AT137" s="143" t="s">
        <v>820</v>
      </c>
      <c r="AU137" s="143" t="s">
        <v>82</v>
      </c>
      <c r="AY137" s="18" t="s">
        <v>206</v>
      </c>
      <c r="BE137" s="144">
        <f t="shared" si="14"/>
        <v>0</v>
      </c>
      <c r="BF137" s="144">
        <f t="shared" si="15"/>
        <v>0</v>
      </c>
      <c r="BG137" s="144">
        <f t="shared" si="16"/>
        <v>0</v>
      </c>
      <c r="BH137" s="144">
        <f t="shared" si="17"/>
        <v>0</v>
      </c>
      <c r="BI137" s="144">
        <f t="shared" si="18"/>
        <v>0</v>
      </c>
      <c r="BJ137" s="18" t="s">
        <v>82</v>
      </c>
      <c r="BK137" s="144">
        <f t="shared" si="19"/>
        <v>0</v>
      </c>
      <c r="BL137" s="18" t="s">
        <v>338</v>
      </c>
      <c r="BM137" s="143" t="s">
        <v>1048</v>
      </c>
    </row>
    <row r="138" spans="2:65" s="1" customFormat="1" ht="16.5" customHeight="1">
      <c r="B138" s="33"/>
      <c r="C138" s="175" t="s">
        <v>453</v>
      </c>
      <c r="D138" s="175" t="s">
        <v>820</v>
      </c>
      <c r="E138" s="176" t="s">
        <v>3749</v>
      </c>
      <c r="F138" s="177" t="s">
        <v>3750</v>
      </c>
      <c r="G138" s="178" t="s">
        <v>229</v>
      </c>
      <c r="H138" s="179">
        <v>5</v>
      </c>
      <c r="I138" s="180"/>
      <c r="J138" s="181">
        <f t="shared" si="10"/>
        <v>0</v>
      </c>
      <c r="K138" s="177" t="s">
        <v>19</v>
      </c>
      <c r="L138" s="182"/>
      <c r="M138" s="183" t="s">
        <v>19</v>
      </c>
      <c r="N138" s="184" t="s">
        <v>46</v>
      </c>
      <c r="P138" s="141">
        <f t="shared" si="11"/>
        <v>0</v>
      </c>
      <c r="Q138" s="141">
        <v>0</v>
      </c>
      <c r="R138" s="141">
        <f t="shared" si="12"/>
        <v>0</v>
      </c>
      <c r="S138" s="141">
        <v>0</v>
      </c>
      <c r="T138" s="142">
        <f t="shared" si="13"/>
        <v>0</v>
      </c>
      <c r="AR138" s="143" t="s">
        <v>437</v>
      </c>
      <c r="AT138" s="143" t="s">
        <v>820</v>
      </c>
      <c r="AU138" s="143" t="s">
        <v>82</v>
      </c>
      <c r="AY138" s="18" t="s">
        <v>206</v>
      </c>
      <c r="BE138" s="144">
        <f t="shared" si="14"/>
        <v>0</v>
      </c>
      <c r="BF138" s="144">
        <f t="shared" si="15"/>
        <v>0</v>
      </c>
      <c r="BG138" s="144">
        <f t="shared" si="16"/>
        <v>0</v>
      </c>
      <c r="BH138" s="144">
        <f t="shared" si="17"/>
        <v>0</v>
      </c>
      <c r="BI138" s="144">
        <f t="shared" si="18"/>
        <v>0</v>
      </c>
      <c r="BJ138" s="18" t="s">
        <v>82</v>
      </c>
      <c r="BK138" s="144">
        <f t="shared" si="19"/>
        <v>0</v>
      </c>
      <c r="BL138" s="18" t="s">
        <v>338</v>
      </c>
      <c r="BM138" s="143" t="s">
        <v>1058</v>
      </c>
    </row>
    <row r="139" spans="2:65" s="1" customFormat="1" ht="16.5" customHeight="1">
      <c r="B139" s="33"/>
      <c r="C139" s="175" t="s">
        <v>458</v>
      </c>
      <c r="D139" s="175" t="s">
        <v>820</v>
      </c>
      <c r="E139" s="176" t="s">
        <v>3751</v>
      </c>
      <c r="F139" s="177" t="s">
        <v>1686</v>
      </c>
      <c r="G139" s="178" t="s">
        <v>229</v>
      </c>
      <c r="H139" s="179">
        <v>7</v>
      </c>
      <c r="I139" s="180"/>
      <c r="J139" s="181">
        <f t="shared" si="10"/>
        <v>0</v>
      </c>
      <c r="K139" s="177" t="s">
        <v>19</v>
      </c>
      <c r="L139" s="182"/>
      <c r="M139" s="183" t="s">
        <v>19</v>
      </c>
      <c r="N139" s="184" t="s">
        <v>46</v>
      </c>
      <c r="P139" s="141">
        <f t="shared" si="11"/>
        <v>0</v>
      </c>
      <c r="Q139" s="141">
        <v>0</v>
      </c>
      <c r="R139" s="141">
        <f t="shared" si="12"/>
        <v>0</v>
      </c>
      <c r="S139" s="141">
        <v>0</v>
      </c>
      <c r="T139" s="142">
        <f t="shared" si="13"/>
        <v>0</v>
      </c>
      <c r="AR139" s="143" t="s">
        <v>437</v>
      </c>
      <c r="AT139" s="143" t="s">
        <v>820</v>
      </c>
      <c r="AU139" s="143" t="s">
        <v>82</v>
      </c>
      <c r="AY139" s="18" t="s">
        <v>206</v>
      </c>
      <c r="BE139" s="144">
        <f t="shared" si="14"/>
        <v>0</v>
      </c>
      <c r="BF139" s="144">
        <f t="shared" si="15"/>
        <v>0</v>
      </c>
      <c r="BG139" s="144">
        <f t="shared" si="16"/>
        <v>0</v>
      </c>
      <c r="BH139" s="144">
        <f t="shared" si="17"/>
        <v>0</v>
      </c>
      <c r="BI139" s="144">
        <f t="shared" si="18"/>
        <v>0</v>
      </c>
      <c r="BJ139" s="18" t="s">
        <v>82</v>
      </c>
      <c r="BK139" s="144">
        <f t="shared" si="19"/>
        <v>0</v>
      </c>
      <c r="BL139" s="18" t="s">
        <v>338</v>
      </c>
      <c r="BM139" s="143" t="s">
        <v>1068</v>
      </c>
    </row>
    <row r="140" spans="2:65" s="1" customFormat="1" ht="16.5" customHeight="1">
      <c r="B140" s="33"/>
      <c r="C140" s="175" t="s">
        <v>463</v>
      </c>
      <c r="D140" s="175" t="s">
        <v>820</v>
      </c>
      <c r="E140" s="176" t="s">
        <v>3752</v>
      </c>
      <c r="F140" s="177" t="s">
        <v>1638</v>
      </c>
      <c r="G140" s="178" t="s">
        <v>229</v>
      </c>
      <c r="H140" s="179">
        <v>5</v>
      </c>
      <c r="I140" s="180"/>
      <c r="J140" s="181">
        <f t="shared" si="10"/>
        <v>0</v>
      </c>
      <c r="K140" s="177" t="s">
        <v>19</v>
      </c>
      <c r="L140" s="182"/>
      <c r="M140" s="183" t="s">
        <v>19</v>
      </c>
      <c r="N140" s="184" t="s">
        <v>46</v>
      </c>
      <c r="P140" s="141">
        <f t="shared" si="11"/>
        <v>0</v>
      </c>
      <c r="Q140" s="141">
        <v>0</v>
      </c>
      <c r="R140" s="141">
        <f t="shared" si="12"/>
        <v>0</v>
      </c>
      <c r="S140" s="141">
        <v>0</v>
      </c>
      <c r="T140" s="142">
        <f t="shared" si="13"/>
        <v>0</v>
      </c>
      <c r="AR140" s="143" t="s">
        <v>437</v>
      </c>
      <c r="AT140" s="143" t="s">
        <v>820</v>
      </c>
      <c r="AU140" s="143" t="s">
        <v>82</v>
      </c>
      <c r="AY140" s="18" t="s">
        <v>206</v>
      </c>
      <c r="BE140" s="144">
        <f t="shared" si="14"/>
        <v>0</v>
      </c>
      <c r="BF140" s="144">
        <f t="shared" si="15"/>
        <v>0</v>
      </c>
      <c r="BG140" s="144">
        <f t="shared" si="16"/>
        <v>0</v>
      </c>
      <c r="BH140" s="144">
        <f t="shared" si="17"/>
        <v>0</v>
      </c>
      <c r="BI140" s="144">
        <f t="shared" si="18"/>
        <v>0</v>
      </c>
      <c r="BJ140" s="18" t="s">
        <v>82</v>
      </c>
      <c r="BK140" s="144">
        <f t="shared" si="19"/>
        <v>0</v>
      </c>
      <c r="BL140" s="18" t="s">
        <v>338</v>
      </c>
      <c r="BM140" s="143" t="s">
        <v>1078</v>
      </c>
    </row>
    <row r="141" spans="2:65" s="1" customFormat="1" ht="21.75" customHeight="1">
      <c r="B141" s="33"/>
      <c r="C141" s="175" t="s">
        <v>468</v>
      </c>
      <c r="D141" s="175" t="s">
        <v>820</v>
      </c>
      <c r="E141" s="176" t="s">
        <v>3753</v>
      </c>
      <c r="F141" s="177" t="s">
        <v>3754</v>
      </c>
      <c r="G141" s="178" t="s">
        <v>229</v>
      </c>
      <c r="H141" s="179">
        <v>5</v>
      </c>
      <c r="I141" s="180"/>
      <c r="J141" s="181">
        <f t="shared" si="10"/>
        <v>0</v>
      </c>
      <c r="K141" s="177" t="s">
        <v>19</v>
      </c>
      <c r="L141" s="182"/>
      <c r="M141" s="183" t="s">
        <v>19</v>
      </c>
      <c r="N141" s="184" t="s">
        <v>46</v>
      </c>
      <c r="P141" s="141">
        <f t="shared" si="11"/>
        <v>0</v>
      </c>
      <c r="Q141" s="141">
        <v>0</v>
      </c>
      <c r="R141" s="141">
        <f t="shared" si="12"/>
        <v>0</v>
      </c>
      <c r="S141" s="141">
        <v>0</v>
      </c>
      <c r="T141" s="142">
        <f t="shared" si="13"/>
        <v>0</v>
      </c>
      <c r="AR141" s="143" t="s">
        <v>437</v>
      </c>
      <c r="AT141" s="143" t="s">
        <v>820</v>
      </c>
      <c r="AU141" s="143" t="s">
        <v>82</v>
      </c>
      <c r="AY141" s="18" t="s">
        <v>206</v>
      </c>
      <c r="BE141" s="144">
        <f t="shared" si="14"/>
        <v>0</v>
      </c>
      <c r="BF141" s="144">
        <f t="shared" si="15"/>
        <v>0</v>
      </c>
      <c r="BG141" s="144">
        <f t="shared" si="16"/>
        <v>0</v>
      </c>
      <c r="BH141" s="144">
        <f t="shared" si="17"/>
        <v>0</v>
      </c>
      <c r="BI141" s="144">
        <f t="shared" si="18"/>
        <v>0</v>
      </c>
      <c r="BJ141" s="18" t="s">
        <v>82</v>
      </c>
      <c r="BK141" s="144">
        <f t="shared" si="19"/>
        <v>0</v>
      </c>
      <c r="BL141" s="18" t="s">
        <v>338</v>
      </c>
      <c r="BM141" s="143" t="s">
        <v>1090</v>
      </c>
    </row>
    <row r="142" spans="2:65" s="1" customFormat="1" ht="21.75" customHeight="1">
      <c r="B142" s="33"/>
      <c r="C142" s="175" t="s">
        <v>475</v>
      </c>
      <c r="D142" s="175" t="s">
        <v>820</v>
      </c>
      <c r="E142" s="176" t="s">
        <v>3755</v>
      </c>
      <c r="F142" s="177" t="s">
        <v>1647</v>
      </c>
      <c r="G142" s="178" t="s">
        <v>229</v>
      </c>
      <c r="H142" s="179">
        <v>1</v>
      </c>
      <c r="I142" s="180"/>
      <c r="J142" s="181">
        <f t="shared" si="10"/>
        <v>0</v>
      </c>
      <c r="K142" s="177" t="s">
        <v>19</v>
      </c>
      <c r="L142" s="182"/>
      <c r="M142" s="183" t="s">
        <v>19</v>
      </c>
      <c r="N142" s="184" t="s">
        <v>46</v>
      </c>
      <c r="P142" s="141">
        <f t="shared" si="11"/>
        <v>0</v>
      </c>
      <c r="Q142" s="141">
        <v>0</v>
      </c>
      <c r="R142" s="141">
        <f t="shared" si="12"/>
        <v>0</v>
      </c>
      <c r="S142" s="141">
        <v>0</v>
      </c>
      <c r="T142" s="142">
        <f t="shared" si="13"/>
        <v>0</v>
      </c>
      <c r="AR142" s="143" t="s">
        <v>437</v>
      </c>
      <c r="AT142" s="143" t="s">
        <v>820</v>
      </c>
      <c r="AU142" s="143" t="s">
        <v>82</v>
      </c>
      <c r="AY142" s="18" t="s">
        <v>206</v>
      </c>
      <c r="BE142" s="144">
        <f t="shared" si="14"/>
        <v>0</v>
      </c>
      <c r="BF142" s="144">
        <f t="shared" si="15"/>
        <v>0</v>
      </c>
      <c r="BG142" s="144">
        <f t="shared" si="16"/>
        <v>0</v>
      </c>
      <c r="BH142" s="144">
        <f t="shared" si="17"/>
        <v>0</v>
      </c>
      <c r="BI142" s="144">
        <f t="shared" si="18"/>
        <v>0</v>
      </c>
      <c r="BJ142" s="18" t="s">
        <v>82</v>
      </c>
      <c r="BK142" s="144">
        <f t="shared" si="19"/>
        <v>0</v>
      </c>
      <c r="BL142" s="18" t="s">
        <v>338</v>
      </c>
      <c r="BM142" s="143" t="s">
        <v>1104</v>
      </c>
    </row>
    <row r="143" spans="2:65" s="1" customFormat="1" ht="21.75" customHeight="1">
      <c r="B143" s="33"/>
      <c r="C143" s="175" t="s">
        <v>486</v>
      </c>
      <c r="D143" s="175" t="s">
        <v>820</v>
      </c>
      <c r="E143" s="176" t="s">
        <v>3756</v>
      </c>
      <c r="F143" s="177" t="s">
        <v>3757</v>
      </c>
      <c r="G143" s="178" t="s">
        <v>229</v>
      </c>
      <c r="H143" s="179">
        <v>6</v>
      </c>
      <c r="I143" s="180"/>
      <c r="J143" s="181">
        <f t="shared" si="10"/>
        <v>0</v>
      </c>
      <c r="K143" s="177" t="s">
        <v>19</v>
      </c>
      <c r="L143" s="182"/>
      <c r="M143" s="183" t="s">
        <v>19</v>
      </c>
      <c r="N143" s="184" t="s">
        <v>46</v>
      </c>
      <c r="P143" s="141">
        <f t="shared" si="11"/>
        <v>0</v>
      </c>
      <c r="Q143" s="141">
        <v>0</v>
      </c>
      <c r="R143" s="141">
        <f t="shared" si="12"/>
        <v>0</v>
      </c>
      <c r="S143" s="141">
        <v>0</v>
      </c>
      <c r="T143" s="142">
        <f t="shared" si="13"/>
        <v>0</v>
      </c>
      <c r="AR143" s="143" t="s">
        <v>437</v>
      </c>
      <c r="AT143" s="143" t="s">
        <v>820</v>
      </c>
      <c r="AU143" s="143" t="s">
        <v>82</v>
      </c>
      <c r="AY143" s="18" t="s">
        <v>206</v>
      </c>
      <c r="BE143" s="144">
        <f t="shared" si="14"/>
        <v>0</v>
      </c>
      <c r="BF143" s="144">
        <f t="shared" si="15"/>
        <v>0</v>
      </c>
      <c r="BG143" s="144">
        <f t="shared" si="16"/>
        <v>0</v>
      </c>
      <c r="BH143" s="144">
        <f t="shared" si="17"/>
        <v>0</v>
      </c>
      <c r="BI143" s="144">
        <f t="shared" si="18"/>
        <v>0</v>
      </c>
      <c r="BJ143" s="18" t="s">
        <v>82</v>
      </c>
      <c r="BK143" s="144">
        <f t="shared" si="19"/>
        <v>0</v>
      </c>
      <c r="BL143" s="18" t="s">
        <v>338</v>
      </c>
      <c r="BM143" s="143" t="s">
        <v>1113</v>
      </c>
    </row>
    <row r="144" spans="2:65" s="1" customFormat="1" ht="21.75" customHeight="1">
      <c r="B144" s="33"/>
      <c r="C144" s="175" t="s">
        <v>494</v>
      </c>
      <c r="D144" s="175" t="s">
        <v>820</v>
      </c>
      <c r="E144" s="176" t="s">
        <v>3758</v>
      </c>
      <c r="F144" s="177" t="s">
        <v>3727</v>
      </c>
      <c r="G144" s="178" t="s">
        <v>229</v>
      </c>
      <c r="H144" s="179">
        <v>5</v>
      </c>
      <c r="I144" s="180"/>
      <c r="J144" s="181">
        <f t="shared" si="10"/>
        <v>0</v>
      </c>
      <c r="K144" s="177" t="s">
        <v>19</v>
      </c>
      <c r="L144" s="182"/>
      <c r="M144" s="183" t="s">
        <v>19</v>
      </c>
      <c r="N144" s="184" t="s">
        <v>46</v>
      </c>
      <c r="P144" s="141">
        <f t="shared" si="11"/>
        <v>0</v>
      </c>
      <c r="Q144" s="141">
        <v>0</v>
      </c>
      <c r="R144" s="141">
        <f t="shared" si="12"/>
        <v>0</v>
      </c>
      <c r="S144" s="141">
        <v>0</v>
      </c>
      <c r="T144" s="142">
        <f t="shared" si="13"/>
        <v>0</v>
      </c>
      <c r="AR144" s="143" t="s">
        <v>437</v>
      </c>
      <c r="AT144" s="143" t="s">
        <v>820</v>
      </c>
      <c r="AU144" s="143" t="s">
        <v>82</v>
      </c>
      <c r="AY144" s="18" t="s">
        <v>206</v>
      </c>
      <c r="BE144" s="144">
        <f t="shared" si="14"/>
        <v>0</v>
      </c>
      <c r="BF144" s="144">
        <f t="shared" si="15"/>
        <v>0</v>
      </c>
      <c r="BG144" s="144">
        <f t="shared" si="16"/>
        <v>0</v>
      </c>
      <c r="BH144" s="144">
        <f t="shared" si="17"/>
        <v>0</v>
      </c>
      <c r="BI144" s="144">
        <f t="shared" si="18"/>
        <v>0</v>
      </c>
      <c r="BJ144" s="18" t="s">
        <v>82</v>
      </c>
      <c r="BK144" s="144">
        <f t="shared" si="19"/>
        <v>0</v>
      </c>
      <c r="BL144" s="18" t="s">
        <v>338</v>
      </c>
      <c r="BM144" s="143" t="s">
        <v>1123</v>
      </c>
    </row>
    <row r="145" spans="2:65" s="1" customFormat="1" ht="21.75" customHeight="1">
      <c r="B145" s="33"/>
      <c r="C145" s="175" t="s">
        <v>506</v>
      </c>
      <c r="D145" s="175" t="s">
        <v>820</v>
      </c>
      <c r="E145" s="176" t="s">
        <v>3759</v>
      </c>
      <c r="F145" s="177" t="s">
        <v>1650</v>
      </c>
      <c r="G145" s="178" t="s">
        <v>229</v>
      </c>
      <c r="H145" s="179">
        <v>2</v>
      </c>
      <c r="I145" s="180"/>
      <c r="J145" s="181">
        <f t="shared" si="10"/>
        <v>0</v>
      </c>
      <c r="K145" s="177" t="s">
        <v>19</v>
      </c>
      <c r="L145" s="182"/>
      <c r="M145" s="183" t="s">
        <v>19</v>
      </c>
      <c r="N145" s="184" t="s">
        <v>46</v>
      </c>
      <c r="P145" s="141">
        <f t="shared" si="11"/>
        <v>0</v>
      </c>
      <c r="Q145" s="141">
        <v>0</v>
      </c>
      <c r="R145" s="141">
        <f t="shared" si="12"/>
        <v>0</v>
      </c>
      <c r="S145" s="141">
        <v>0</v>
      </c>
      <c r="T145" s="142">
        <f t="shared" si="13"/>
        <v>0</v>
      </c>
      <c r="AR145" s="143" t="s">
        <v>437</v>
      </c>
      <c r="AT145" s="143" t="s">
        <v>820</v>
      </c>
      <c r="AU145" s="143" t="s">
        <v>82</v>
      </c>
      <c r="AY145" s="18" t="s">
        <v>206</v>
      </c>
      <c r="BE145" s="144">
        <f t="shared" si="14"/>
        <v>0</v>
      </c>
      <c r="BF145" s="144">
        <f t="shared" si="15"/>
        <v>0</v>
      </c>
      <c r="BG145" s="144">
        <f t="shared" si="16"/>
        <v>0</v>
      </c>
      <c r="BH145" s="144">
        <f t="shared" si="17"/>
        <v>0</v>
      </c>
      <c r="BI145" s="144">
        <f t="shared" si="18"/>
        <v>0</v>
      </c>
      <c r="BJ145" s="18" t="s">
        <v>82</v>
      </c>
      <c r="BK145" s="144">
        <f t="shared" si="19"/>
        <v>0</v>
      </c>
      <c r="BL145" s="18" t="s">
        <v>338</v>
      </c>
      <c r="BM145" s="143" t="s">
        <v>1134</v>
      </c>
    </row>
    <row r="146" spans="2:65" s="1" customFormat="1" ht="33" customHeight="1">
      <c r="B146" s="33"/>
      <c r="C146" s="175" t="s">
        <v>513</v>
      </c>
      <c r="D146" s="175" t="s">
        <v>820</v>
      </c>
      <c r="E146" s="176" t="s">
        <v>3760</v>
      </c>
      <c r="F146" s="177" t="s">
        <v>3761</v>
      </c>
      <c r="G146" s="178" t="s">
        <v>229</v>
      </c>
      <c r="H146" s="179">
        <v>6</v>
      </c>
      <c r="I146" s="180"/>
      <c r="J146" s="181">
        <f t="shared" si="10"/>
        <v>0</v>
      </c>
      <c r="K146" s="177" t="s">
        <v>19</v>
      </c>
      <c r="L146" s="182"/>
      <c r="M146" s="183" t="s">
        <v>19</v>
      </c>
      <c r="N146" s="184" t="s">
        <v>46</v>
      </c>
      <c r="P146" s="141">
        <f t="shared" si="11"/>
        <v>0</v>
      </c>
      <c r="Q146" s="141">
        <v>0</v>
      </c>
      <c r="R146" s="141">
        <f t="shared" si="12"/>
        <v>0</v>
      </c>
      <c r="S146" s="141">
        <v>0</v>
      </c>
      <c r="T146" s="142">
        <f t="shared" si="13"/>
        <v>0</v>
      </c>
      <c r="AR146" s="143" t="s">
        <v>437</v>
      </c>
      <c r="AT146" s="143" t="s">
        <v>820</v>
      </c>
      <c r="AU146" s="143" t="s">
        <v>82</v>
      </c>
      <c r="AY146" s="18" t="s">
        <v>206</v>
      </c>
      <c r="BE146" s="144">
        <f t="shared" si="14"/>
        <v>0</v>
      </c>
      <c r="BF146" s="144">
        <f t="shared" si="15"/>
        <v>0</v>
      </c>
      <c r="BG146" s="144">
        <f t="shared" si="16"/>
        <v>0</v>
      </c>
      <c r="BH146" s="144">
        <f t="shared" si="17"/>
        <v>0</v>
      </c>
      <c r="BI146" s="144">
        <f t="shared" si="18"/>
        <v>0</v>
      </c>
      <c r="BJ146" s="18" t="s">
        <v>82</v>
      </c>
      <c r="BK146" s="144">
        <f t="shared" si="19"/>
        <v>0</v>
      </c>
      <c r="BL146" s="18" t="s">
        <v>338</v>
      </c>
      <c r="BM146" s="143" t="s">
        <v>1144</v>
      </c>
    </row>
    <row r="147" spans="2:65" s="1" customFormat="1" ht="16.5" customHeight="1">
      <c r="B147" s="33"/>
      <c r="C147" s="175" t="s">
        <v>520</v>
      </c>
      <c r="D147" s="175" t="s">
        <v>820</v>
      </c>
      <c r="E147" s="176" t="s">
        <v>3762</v>
      </c>
      <c r="F147" s="177" t="s">
        <v>1641</v>
      </c>
      <c r="G147" s="178" t="s">
        <v>1556</v>
      </c>
      <c r="H147" s="179">
        <v>1</v>
      </c>
      <c r="I147" s="180"/>
      <c r="J147" s="181">
        <f t="shared" si="10"/>
        <v>0</v>
      </c>
      <c r="K147" s="177" t="s">
        <v>19</v>
      </c>
      <c r="L147" s="182"/>
      <c r="M147" s="183" t="s">
        <v>19</v>
      </c>
      <c r="N147" s="184" t="s">
        <v>46</v>
      </c>
      <c r="P147" s="141">
        <f t="shared" si="11"/>
        <v>0</v>
      </c>
      <c r="Q147" s="141">
        <v>0</v>
      </c>
      <c r="R147" s="141">
        <f t="shared" si="12"/>
        <v>0</v>
      </c>
      <c r="S147" s="141">
        <v>0</v>
      </c>
      <c r="T147" s="142">
        <f t="shared" si="13"/>
        <v>0</v>
      </c>
      <c r="AR147" s="143" t="s">
        <v>437</v>
      </c>
      <c r="AT147" s="143" t="s">
        <v>820</v>
      </c>
      <c r="AU147" s="143" t="s">
        <v>82</v>
      </c>
      <c r="AY147" s="18" t="s">
        <v>206</v>
      </c>
      <c r="BE147" s="144">
        <f t="shared" si="14"/>
        <v>0</v>
      </c>
      <c r="BF147" s="144">
        <f t="shared" si="15"/>
        <v>0</v>
      </c>
      <c r="BG147" s="144">
        <f t="shared" si="16"/>
        <v>0</v>
      </c>
      <c r="BH147" s="144">
        <f t="shared" si="17"/>
        <v>0</v>
      </c>
      <c r="BI147" s="144">
        <f t="shared" si="18"/>
        <v>0</v>
      </c>
      <c r="BJ147" s="18" t="s">
        <v>82</v>
      </c>
      <c r="BK147" s="144">
        <f t="shared" si="19"/>
        <v>0</v>
      </c>
      <c r="BL147" s="18" t="s">
        <v>338</v>
      </c>
      <c r="BM147" s="143" t="s">
        <v>1155</v>
      </c>
    </row>
    <row r="148" spans="2:65" s="1" customFormat="1" ht="16.5" customHeight="1">
      <c r="B148" s="33"/>
      <c r="C148" s="175" t="s">
        <v>537</v>
      </c>
      <c r="D148" s="175" t="s">
        <v>820</v>
      </c>
      <c r="E148" s="176" t="s">
        <v>3763</v>
      </c>
      <c r="F148" s="177" t="s">
        <v>3764</v>
      </c>
      <c r="G148" s="178" t="s">
        <v>1556</v>
      </c>
      <c r="H148" s="179">
        <v>6</v>
      </c>
      <c r="I148" s="180"/>
      <c r="J148" s="181">
        <f t="shared" si="10"/>
        <v>0</v>
      </c>
      <c r="K148" s="177" t="s">
        <v>19</v>
      </c>
      <c r="L148" s="182"/>
      <c r="M148" s="183" t="s">
        <v>19</v>
      </c>
      <c r="N148" s="184" t="s">
        <v>46</v>
      </c>
      <c r="P148" s="141">
        <f t="shared" si="11"/>
        <v>0</v>
      </c>
      <c r="Q148" s="141">
        <v>0</v>
      </c>
      <c r="R148" s="141">
        <f t="shared" si="12"/>
        <v>0</v>
      </c>
      <c r="S148" s="141">
        <v>0</v>
      </c>
      <c r="T148" s="142">
        <f t="shared" si="13"/>
        <v>0</v>
      </c>
      <c r="AR148" s="143" t="s">
        <v>437</v>
      </c>
      <c r="AT148" s="143" t="s">
        <v>820</v>
      </c>
      <c r="AU148" s="143" t="s">
        <v>82</v>
      </c>
      <c r="AY148" s="18" t="s">
        <v>206</v>
      </c>
      <c r="BE148" s="144">
        <f t="shared" si="14"/>
        <v>0</v>
      </c>
      <c r="BF148" s="144">
        <f t="shared" si="15"/>
        <v>0</v>
      </c>
      <c r="BG148" s="144">
        <f t="shared" si="16"/>
        <v>0</v>
      </c>
      <c r="BH148" s="144">
        <f t="shared" si="17"/>
        <v>0</v>
      </c>
      <c r="BI148" s="144">
        <f t="shared" si="18"/>
        <v>0</v>
      </c>
      <c r="BJ148" s="18" t="s">
        <v>82</v>
      </c>
      <c r="BK148" s="144">
        <f t="shared" si="19"/>
        <v>0</v>
      </c>
      <c r="BL148" s="18" t="s">
        <v>338</v>
      </c>
      <c r="BM148" s="143" t="s">
        <v>1169</v>
      </c>
    </row>
    <row r="149" spans="2:65" s="1" customFormat="1" ht="16.5" customHeight="1">
      <c r="B149" s="33"/>
      <c r="C149" s="175" t="s">
        <v>548</v>
      </c>
      <c r="D149" s="175" t="s">
        <v>820</v>
      </c>
      <c r="E149" s="176" t="s">
        <v>3765</v>
      </c>
      <c r="F149" s="177" t="s">
        <v>1693</v>
      </c>
      <c r="G149" s="178" t="s">
        <v>1556</v>
      </c>
      <c r="H149" s="179">
        <v>6</v>
      </c>
      <c r="I149" s="180"/>
      <c r="J149" s="181">
        <f t="shared" si="10"/>
        <v>0</v>
      </c>
      <c r="K149" s="177" t="s">
        <v>19</v>
      </c>
      <c r="L149" s="182"/>
      <c r="M149" s="183" t="s">
        <v>19</v>
      </c>
      <c r="N149" s="184" t="s">
        <v>46</v>
      </c>
      <c r="P149" s="141">
        <f t="shared" si="11"/>
        <v>0</v>
      </c>
      <c r="Q149" s="141">
        <v>0</v>
      </c>
      <c r="R149" s="141">
        <f t="shared" si="12"/>
        <v>0</v>
      </c>
      <c r="S149" s="141">
        <v>0</v>
      </c>
      <c r="T149" s="142">
        <f t="shared" si="13"/>
        <v>0</v>
      </c>
      <c r="AR149" s="143" t="s">
        <v>437</v>
      </c>
      <c r="AT149" s="143" t="s">
        <v>820</v>
      </c>
      <c r="AU149" s="143" t="s">
        <v>82</v>
      </c>
      <c r="AY149" s="18" t="s">
        <v>206</v>
      </c>
      <c r="BE149" s="144">
        <f t="shared" si="14"/>
        <v>0</v>
      </c>
      <c r="BF149" s="144">
        <f t="shared" si="15"/>
        <v>0</v>
      </c>
      <c r="BG149" s="144">
        <f t="shared" si="16"/>
        <v>0</v>
      </c>
      <c r="BH149" s="144">
        <f t="shared" si="17"/>
        <v>0</v>
      </c>
      <c r="BI149" s="144">
        <f t="shared" si="18"/>
        <v>0</v>
      </c>
      <c r="BJ149" s="18" t="s">
        <v>82</v>
      </c>
      <c r="BK149" s="144">
        <f t="shared" si="19"/>
        <v>0</v>
      </c>
      <c r="BL149" s="18" t="s">
        <v>338</v>
      </c>
      <c r="BM149" s="143" t="s">
        <v>1185</v>
      </c>
    </row>
    <row r="150" spans="2:65" s="1" customFormat="1" ht="16.5" customHeight="1">
      <c r="B150" s="33"/>
      <c r="C150" s="175" t="s">
        <v>560</v>
      </c>
      <c r="D150" s="175" t="s">
        <v>820</v>
      </c>
      <c r="E150" s="176" t="s">
        <v>3766</v>
      </c>
      <c r="F150" s="177" t="s">
        <v>1644</v>
      </c>
      <c r="G150" s="178" t="s">
        <v>1556</v>
      </c>
      <c r="H150" s="179">
        <v>3</v>
      </c>
      <c r="I150" s="180"/>
      <c r="J150" s="181">
        <f t="shared" si="10"/>
        <v>0</v>
      </c>
      <c r="K150" s="177" t="s">
        <v>19</v>
      </c>
      <c r="L150" s="182"/>
      <c r="M150" s="183" t="s">
        <v>19</v>
      </c>
      <c r="N150" s="184" t="s">
        <v>46</v>
      </c>
      <c r="P150" s="141">
        <f t="shared" si="11"/>
        <v>0</v>
      </c>
      <c r="Q150" s="141">
        <v>0</v>
      </c>
      <c r="R150" s="141">
        <f t="shared" si="12"/>
        <v>0</v>
      </c>
      <c r="S150" s="141">
        <v>0</v>
      </c>
      <c r="T150" s="142">
        <f t="shared" si="13"/>
        <v>0</v>
      </c>
      <c r="AR150" s="143" t="s">
        <v>437</v>
      </c>
      <c r="AT150" s="143" t="s">
        <v>820</v>
      </c>
      <c r="AU150" s="143" t="s">
        <v>82</v>
      </c>
      <c r="AY150" s="18" t="s">
        <v>206</v>
      </c>
      <c r="BE150" s="144">
        <f t="shared" si="14"/>
        <v>0</v>
      </c>
      <c r="BF150" s="144">
        <f t="shared" si="15"/>
        <v>0</v>
      </c>
      <c r="BG150" s="144">
        <f t="shared" si="16"/>
        <v>0</v>
      </c>
      <c r="BH150" s="144">
        <f t="shared" si="17"/>
        <v>0</v>
      </c>
      <c r="BI150" s="144">
        <f t="shared" si="18"/>
        <v>0</v>
      </c>
      <c r="BJ150" s="18" t="s">
        <v>82</v>
      </c>
      <c r="BK150" s="144">
        <f t="shared" si="19"/>
        <v>0</v>
      </c>
      <c r="BL150" s="18" t="s">
        <v>338</v>
      </c>
      <c r="BM150" s="143" t="s">
        <v>1196</v>
      </c>
    </row>
    <row r="151" spans="2:65" s="1" customFormat="1" ht="16.5" customHeight="1">
      <c r="B151" s="33"/>
      <c r="C151" s="175" t="s">
        <v>570</v>
      </c>
      <c r="D151" s="175" t="s">
        <v>820</v>
      </c>
      <c r="E151" s="176" t="s">
        <v>3767</v>
      </c>
      <c r="F151" s="177" t="s">
        <v>3768</v>
      </c>
      <c r="G151" s="178" t="s">
        <v>1556</v>
      </c>
      <c r="H151" s="179">
        <v>1</v>
      </c>
      <c r="I151" s="180"/>
      <c r="J151" s="181">
        <f t="shared" si="10"/>
        <v>0</v>
      </c>
      <c r="K151" s="177" t="s">
        <v>19</v>
      </c>
      <c r="L151" s="182"/>
      <c r="M151" s="183" t="s">
        <v>19</v>
      </c>
      <c r="N151" s="184" t="s">
        <v>46</v>
      </c>
      <c r="P151" s="141">
        <f t="shared" si="11"/>
        <v>0</v>
      </c>
      <c r="Q151" s="141">
        <v>0</v>
      </c>
      <c r="R151" s="141">
        <f t="shared" si="12"/>
        <v>0</v>
      </c>
      <c r="S151" s="141">
        <v>0</v>
      </c>
      <c r="T151" s="142">
        <f t="shared" si="13"/>
        <v>0</v>
      </c>
      <c r="AR151" s="143" t="s">
        <v>437</v>
      </c>
      <c r="AT151" s="143" t="s">
        <v>820</v>
      </c>
      <c r="AU151" s="143" t="s">
        <v>82</v>
      </c>
      <c r="AY151" s="18" t="s">
        <v>206</v>
      </c>
      <c r="BE151" s="144">
        <f t="shared" si="14"/>
        <v>0</v>
      </c>
      <c r="BF151" s="144">
        <f t="shared" si="15"/>
        <v>0</v>
      </c>
      <c r="BG151" s="144">
        <f t="shared" si="16"/>
        <v>0</v>
      </c>
      <c r="BH151" s="144">
        <f t="shared" si="17"/>
        <v>0</v>
      </c>
      <c r="BI151" s="144">
        <f t="shared" si="18"/>
        <v>0</v>
      </c>
      <c r="BJ151" s="18" t="s">
        <v>82</v>
      </c>
      <c r="BK151" s="144">
        <f t="shared" si="19"/>
        <v>0</v>
      </c>
      <c r="BL151" s="18" t="s">
        <v>338</v>
      </c>
      <c r="BM151" s="143" t="s">
        <v>1209</v>
      </c>
    </row>
    <row r="152" spans="2:65" s="1" customFormat="1" ht="78" customHeight="1">
      <c r="B152" s="33"/>
      <c r="C152" s="175" t="s">
        <v>579</v>
      </c>
      <c r="D152" s="175" t="s">
        <v>820</v>
      </c>
      <c r="E152" s="176" t="s">
        <v>3769</v>
      </c>
      <c r="F152" s="177" t="s">
        <v>3770</v>
      </c>
      <c r="G152" s="178" t="s">
        <v>238</v>
      </c>
      <c r="H152" s="179">
        <v>67</v>
      </c>
      <c r="I152" s="180"/>
      <c r="J152" s="181">
        <f t="shared" si="10"/>
        <v>0</v>
      </c>
      <c r="K152" s="177" t="s">
        <v>19</v>
      </c>
      <c r="L152" s="182"/>
      <c r="M152" s="183" t="s">
        <v>19</v>
      </c>
      <c r="N152" s="184" t="s">
        <v>46</v>
      </c>
      <c r="P152" s="141">
        <f t="shared" si="11"/>
        <v>0</v>
      </c>
      <c r="Q152" s="141">
        <v>0</v>
      </c>
      <c r="R152" s="141">
        <f t="shared" si="12"/>
        <v>0</v>
      </c>
      <c r="S152" s="141">
        <v>0</v>
      </c>
      <c r="T152" s="142">
        <f t="shared" si="13"/>
        <v>0</v>
      </c>
      <c r="AR152" s="143" t="s">
        <v>437</v>
      </c>
      <c r="AT152" s="143" t="s">
        <v>820</v>
      </c>
      <c r="AU152" s="143" t="s">
        <v>82</v>
      </c>
      <c r="AY152" s="18" t="s">
        <v>206</v>
      </c>
      <c r="BE152" s="144">
        <f t="shared" si="14"/>
        <v>0</v>
      </c>
      <c r="BF152" s="144">
        <f t="shared" si="15"/>
        <v>0</v>
      </c>
      <c r="BG152" s="144">
        <f t="shared" si="16"/>
        <v>0</v>
      </c>
      <c r="BH152" s="144">
        <f t="shared" si="17"/>
        <v>0</v>
      </c>
      <c r="BI152" s="144">
        <f t="shared" si="18"/>
        <v>0</v>
      </c>
      <c r="BJ152" s="18" t="s">
        <v>82</v>
      </c>
      <c r="BK152" s="144">
        <f t="shared" si="19"/>
        <v>0</v>
      </c>
      <c r="BL152" s="18" t="s">
        <v>338</v>
      </c>
      <c r="BM152" s="143" t="s">
        <v>1221</v>
      </c>
    </row>
    <row r="153" spans="2:65" s="1" customFormat="1" ht="49.15" customHeight="1">
      <c r="B153" s="33"/>
      <c r="C153" s="175" t="s">
        <v>595</v>
      </c>
      <c r="D153" s="175" t="s">
        <v>820</v>
      </c>
      <c r="E153" s="176" t="s">
        <v>3771</v>
      </c>
      <c r="F153" s="177" t="s">
        <v>1656</v>
      </c>
      <c r="G153" s="178" t="s">
        <v>238</v>
      </c>
      <c r="H153" s="179">
        <v>2</v>
      </c>
      <c r="I153" s="180"/>
      <c r="J153" s="181">
        <f t="shared" si="10"/>
        <v>0</v>
      </c>
      <c r="K153" s="177" t="s">
        <v>19</v>
      </c>
      <c r="L153" s="182"/>
      <c r="M153" s="183" t="s">
        <v>19</v>
      </c>
      <c r="N153" s="184" t="s">
        <v>46</v>
      </c>
      <c r="P153" s="141">
        <f t="shared" si="11"/>
        <v>0</v>
      </c>
      <c r="Q153" s="141">
        <v>0</v>
      </c>
      <c r="R153" s="141">
        <f t="shared" si="12"/>
        <v>0</v>
      </c>
      <c r="S153" s="141">
        <v>0</v>
      </c>
      <c r="T153" s="142">
        <f t="shared" si="13"/>
        <v>0</v>
      </c>
      <c r="AR153" s="143" t="s">
        <v>437</v>
      </c>
      <c r="AT153" s="143" t="s">
        <v>820</v>
      </c>
      <c r="AU153" s="143" t="s">
        <v>82</v>
      </c>
      <c r="AY153" s="18" t="s">
        <v>206</v>
      </c>
      <c r="BE153" s="144">
        <f t="shared" si="14"/>
        <v>0</v>
      </c>
      <c r="BF153" s="144">
        <f t="shared" si="15"/>
        <v>0</v>
      </c>
      <c r="BG153" s="144">
        <f t="shared" si="16"/>
        <v>0</v>
      </c>
      <c r="BH153" s="144">
        <f t="shared" si="17"/>
        <v>0</v>
      </c>
      <c r="BI153" s="144">
        <f t="shared" si="18"/>
        <v>0</v>
      </c>
      <c r="BJ153" s="18" t="s">
        <v>82</v>
      </c>
      <c r="BK153" s="144">
        <f t="shared" si="19"/>
        <v>0</v>
      </c>
      <c r="BL153" s="18" t="s">
        <v>338</v>
      </c>
      <c r="BM153" s="143" t="s">
        <v>1239</v>
      </c>
    </row>
    <row r="154" spans="2:65" s="1" customFormat="1" ht="44.25" customHeight="1">
      <c r="B154" s="33"/>
      <c r="C154" s="175" t="s">
        <v>601</v>
      </c>
      <c r="D154" s="175" t="s">
        <v>820</v>
      </c>
      <c r="E154" s="176" t="s">
        <v>3772</v>
      </c>
      <c r="F154" s="177" t="s">
        <v>3730</v>
      </c>
      <c r="G154" s="178" t="s">
        <v>238</v>
      </c>
      <c r="H154" s="179">
        <v>16</v>
      </c>
      <c r="I154" s="180"/>
      <c r="J154" s="181">
        <f t="shared" si="10"/>
        <v>0</v>
      </c>
      <c r="K154" s="177" t="s">
        <v>19</v>
      </c>
      <c r="L154" s="182"/>
      <c r="M154" s="183" t="s">
        <v>19</v>
      </c>
      <c r="N154" s="184" t="s">
        <v>46</v>
      </c>
      <c r="P154" s="141">
        <f t="shared" si="11"/>
        <v>0</v>
      </c>
      <c r="Q154" s="141">
        <v>0</v>
      </c>
      <c r="R154" s="141">
        <f t="shared" si="12"/>
        <v>0</v>
      </c>
      <c r="S154" s="141">
        <v>0</v>
      </c>
      <c r="T154" s="142">
        <f t="shared" si="13"/>
        <v>0</v>
      </c>
      <c r="AR154" s="143" t="s">
        <v>437</v>
      </c>
      <c r="AT154" s="143" t="s">
        <v>820</v>
      </c>
      <c r="AU154" s="143" t="s">
        <v>82</v>
      </c>
      <c r="AY154" s="18" t="s">
        <v>206</v>
      </c>
      <c r="BE154" s="144">
        <f t="shared" si="14"/>
        <v>0</v>
      </c>
      <c r="BF154" s="144">
        <f t="shared" si="15"/>
        <v>0</v>
      </c>
      <c r="BG154" s="144">
        <f t="shared" si="16"/>
        <v>0</v>
      </c>
      <c r="BH154" s="144">
        <f t="shared" si="17"/>
        <v>0</v>
      </c>
      <c r="BI154" s="144">
        <f t="shared" si="18"/>
        <v>0</v>
      </c>
      <c r="BJ154" s="18" t="s">
        <v>82</v>
      </c>
      <c r="BK154" s="144">
        <f t="shared" si="19"/>
        <v>0</v>
      </c>
      <c r="BL154" s="18" t="s">
        <v>338</v>
      </c>
      <c r="BM154" s="143" t="s">
        <v>1253</v>
      </c>
    </row>
    <row r="155" spans="2:63" s="11" customFormat="1" ht="25.9" customHeight="1">
      <c r="B155" s="120"/>
      <c r="D155" s="121" t="s">
        <v>74</v>
      </c>
      <c r="E155" s="122" t="s">
        <v>3773</v>
      </c>
      <c r="F155" s="122" t="s">
        <v>3774</v>
      </c>
      <c r="I155" s="123"/>
      <c r="J155" s="124">
        <f>BK155</f>
        <v>0</v>
      </c>
      <c r="L155" s="120"/>
      <c r="M155" s="125"/>
      <c r="P155" s="126">
        <f>SUM(P156:P162)</f>
        <v>0</v>
      </c>
      <c r="R155" s="126">
        <f>SUM(R156:R162)</f>
        <v>0</v>
      </c>
      <c r="T155" s="127">
        <f>SUM(T156:T162)</f>
        <v>0</v>
      </c>
      <c r="AR155" s="121" t="s">
        <v>82</v>
      </c>
      <c r="AT155" s="128" t="s">
        <v>74</v>
      </c>
      <c r="AU155" s="128" t="s">
        <v>75</v>
      </c>
      <c r="AY155" s="121" t="s">
        <v>206</v>
      </c>
      <c r="BK155" s="129">
        <f>SUM(BK156:BK162)</f>
        <v>0</v>
      </c>
    </row>
    <row r="156" spans="2:65" s="1" customFormat="1" ht="55.5" customHeight="1">
      <c r="B156" s="33"/>
      <c r="C156" s="175" t="s">
        <v>609</v>
      </c>
      <c r="D156" s="175" t="s">
        <v>820</v>
      </c>
      <c r="E156" s="176" t="s">
        <v>1666</v>
      </c>
      <c r="F156" s="177" t="s">
        <v>3775</v>
      </c>
      <c r="G156" s="178" t="s">
        <v>1556</v>
      </c>
      <c r="H156" s="179">
        <v>1</v>
      </c>
      <c r="I156" s="180"/>
      <c r="J156" s="181">
        <f aca="true" t="shared" si="20" ref="J156:J162">ROUND(I156*H156,2)</f>
        <v>0</v>
      </c>
      <c r="K156" s="177" t="s">
        <v>19</v>
      </c>
      <c r="L156" s="182"/>
      <c r="M156" s="183" t="s">
        <v>19</v>
      </c>
      <c r="N156" s="184" t="s">
        <v>46</v>
      </c>
      <c r="P156" s="141">
        <f aca="true" t="shared" si="21" ref="P156:P162">O156*H156</f>
        <v>0</v>
      </c>
      <c r="Q156" s="141">
        <v>0</v>
      </c>
      <c r="R156" s="141">
        <f aca="true" t="shared" si="22" ref="R156:R162">Q156*H156</f>
        <v>0</v>
      </c>
      <c r="S156" s="141">
        <v>0</v>
      </c>
      <c r="T156" s="142">
        <f aca="true" t="shared" si="23" ref="T156:T162">S156*H156</f>
        <v>0</v>
      </c>
      <c r="AR156" s="143" t="s">
        <v>437</v>
      </c>
      <c r="AT156" s="143" t="s">
        <v>820</v>
      </c>
      <c r="AU156" s="143" t="s">
        <v>82</v>
      </c>
      <c r="AY156" s="18" t="s">
        <v>206</v>
      </c>
      <c r="BE156" s="144">
        <f aca="true" t="shared" si="24" ref="BE156:BE162">IF(N156="základní",J156,0)</f>
        <v>0</v>
      </c>
      <c r="BF156" s="144">
        <f aca="true" t="shared" si="25" ref="BF156:BF162">IF(N156="snížená",J156,0)</f>
        <v>0</v>
      </c>
      <c r="BG156" s="144">
        <f aca="true" t="shared" si="26" ref="BG156:BG162">IF(N156="zákl. přenesená",J156,0)</f>
        <v>0</v>
      </c>
      <c r="BH156" s="144">
        <f aca="true" t="shared" si="27" ref="BH156:BH162">IF(N156="sníž. přenesená",J156,0)</f>
        <v>0</v>
      </c>
      <c r="BI156" s="144">
        <f aca="true" t="shared" si="28" ref="BI156:BI162">IF(N156="nulová",J156,0)</f>
        <v>0</v>
      </c>
      <c r="BJ156" s="18" t="s">
        <v>82</v>
      </c>
      <c r="BK156" s="144">
        <f aca="true" t="shared" si="29" ref="BK156:BK162">ROUND(I156*H156,2)</f>
        <v>0</v>
      </c>
      <c r="BL156" s="18" t="s">
        <v>338</v>
      </c>
      <c r="BM156" s="143" t="s">
        <v>1263</v>
      </c>
    </row>
    <row r="157" spans="2:65" s="1" customFormat="1" ht="24.2" customHeight="1">
      <c r="B157" s="33"/>
      <c r="C157" s="175" t="s">
        <v>626</v>
      </c>
      <c r="D157" s="175" t="s">
        <v>820</v>
      </c>
      <c r="E157" s="176" t="s">
        <v>1669</v>
      </c>
      <c r="F157" s="177" t="s">
        <v>3776</v>
      </c>
      <c r="G157" s="178" t="s">
        <v>1556</v>
      </c>
      <c r="H157" s="179">
        <v>3</v>
      </c>
      <c r="I157" s="180"/>
      <c r="J157" s="181">
        <f t="shared" si="20"/>
        <v>0</v>
      </c>
      <c r="K157" s="177" t="s">
        <v>19</v>
      </c>
      <c r="L157" s="182"/>
      <c r="M157" s="183" t="s">
        <v>19</v>
      </c>
      <c r="N157" s="184" t="s">
        <v>46</v>
      </c>
      <c r="P157" s="141">
        <f t="shared" si="21"/>
        <v>0</v>
      </c>
      <c r="Q157" s="141">
        <v>0</v>
      </c>
      <c r="R157" s="141">
        <f t="shared" si="22"/>
        <v>0</v>
      </c>
      <c r="S157" s="141">
        <v>0</v>
      </c>
      <c r="T157" s="142">
        <f t="shared" si="23"/>
        <v>0</v>
      </c>
      <c r="AR157" s="143" t="s">
        <v>437</v>
      </c>
      <c r="AT157" s="143" t="s">
        <v>820</v>
      </c>
      <c r="AU157" s="143" t="s">
        <v>82</v>
      </c>
      <c r="AY157" s="18" t="s">
        <v>206</v>
      </c>
      <c r="BE157" s="144">
        <f t="shared" si="24"/>
        <v>0</v>
      </c>
      <c r="BF157" s="144">
        <f t="shared" si="25"/>
        <v>0</v>
      </c>
      <c r="BG157" s="144">
        <f t="shared" si="26"/>
        <v>0</v>
      </c>
      <c r="BH157" s="144">
        <f t="shared" si="27"/>
        <v>0</v>
      </c>
      <c r="BI157" s="144">
        <f t="shared" si="28"/>
        <v>0</v>
      </c>
      <c r="BJ157" s="18" t="s">
        <v>82</v>
      </c>
      <c r="BK157" s="144">
        <f t="shared" si="29"/>
        <v>0</v>
      </c>
      <c r="BL157" s="18" t="s">
        <v>338</v>
      </c>
      <c r="BM157" s="143" t="s">
        <v>1276</v>
      </c>
    </row>
    <row r="158" spans="2:65" s="1" customFormat="1" ht="16.5" customHeight="1">
      <c r="B158" s="33"/>
      <c r="C158" s="175" t="s">
        <v>974</v>
      </c>
      <c r="D158" s="175" t="s">
        <v>820</v>
      </c>
      <c r="E158" s="176" t="s">
        <v>1672</v>
      </c>
      <c r="F158" s="177" t="s">
        <v>1638</v>
      </c>
      <c r="G158" s="178" t="s">
        <v>229</v>
      </c>
      <c r="H158" s="179">
        <v>20</v>
      </c>
      <c r="I158" s="180"/>
      <c r="J158" s="181">
        <f t="shared" si="20"/>
        <v>0</v>
      </c>
      <c r="K158" s="177" t="s">
        <v>19</v>
      </c>
      <c r="L158" s="182"/>
      <c r="M158" s="183" t="s">
        <v>19</v>
      </c>
      <c r="N158" s="184" t="s">
        <v>46</v>
      </c>
      <c r="P158" s="141">
        <f t="shared" si="21"/>
        <v>0</v>
      </c>
      <c r="Q158" s="141">
        <v>0</v>
      </c>
      <c r="R158" s="141">
        <f t="shared" si="22"/>
        <v>0</v>
      </c>
      <c r="S158" s="141">
        <v>0</v>
      </c>
      <c r="T158" s="142">
        <f t="shared" si="23"/>
        <v>0</v>
      </c>
      <c r="AR158" s="143" t="s">
        <v>437</v>
      </c>
      <c r="AT158" s="143" t="s">
        <v>820</v>
      </c>
      <c r="AU158" s="143" t="s">
        <v>82</v>
      </c>
      <c r="AY158" s="18" t="s">
        <v>206</v>
      </c>
      <c r="BE158" s="144">
        <f t="shared" si="24"/>
        <v>0</v>
      </c>
      <c r="BF158" s="144">
        <f t="shared" si="25"/>
        <v>0</v>
      </c>
      <c r="BG158" s="144">
        <f t="shared" si="26"/>
        <v>0</v>
      </c>
      <c r="BH158" s="144">
        <f t="shared" si="27"/>
        <v>0</v>
      </c>
      <c r="BI158" s="144">
        <f t="shared" si="28"/>
        <v>0</v>
      </c>
      <c r="BJ158" s="18" t="s">
        <v>82</v>
      </c>
      <c r="BK158" s="144">
        <f t="shared" si="29"/>
        <v>0</v>
      </c>
      <c r="BL158" s="18" t="s">
        <v>338</v>
      </c>
      <c r="BM158" s="143" t="s">
        <v>1288</v>
      </c>
    </row>
    <row r="159" spans="2:65" s="1" customFormat="1" ht="16.5" customHeight="1">
      <c r="B159" s="33"/>
      <c r="C159" s="175" t="s">
        <v>979</v>
      </c>
      <c r="D159" s="175" t="s">
        <v>820</v>
      </c>
      <c r="E159" s="176" t="s">
        <v>1675</v>
      </c>
      <c r="F159" s="177" t="s">
        <v>3777</v>
      </c>
      <c r="G159" s="178" t="s">
        <v>1556</v>
      </c>
      <c r="H159" s="179">
        <v>1</v>
      </c>
      <c r="I159" s="180"/>
      <c r="J159" s="181">
        <f t="shared" si="20"/>
        <v>0</v>
      </c>
      <c r="K159" s="177" t="s">
        <v>19</v>
      </c>
      <c r="L159" s="182"/>
      <c r="M159" s="183" t="s">
        <v>19</v>
      </c>
      <c r="N159" s="184" t="s">
        <v>46</v>
      </c>
      <c r="P159" s="141">
        <f t="shared" si="21"/>
        <v>0</v>
      </c>
      <c r="Q159" s="141">
        <v>0</v>
      </c>
      <c r="R159" s="141">
        <f t="shared" si="22"/>
        <v>0</v>
      </c>
      <c r="S159" s="141">
        <v>0</v>
      </c>
      <c r="T159" s="142">
        <f t="shared" si="23"/>
        <v>0</v>
      </c>
      <c r="AR159" s="143" t="s">
        <v>437</v>
      </c>
      <c r="AT159" s="143" t="s">
        <v>820</v>
      </c>
      <c r="AU159" s="143" t="s">
        <v>82</v>
      </c>
      <c r="AY159" s="18" t="s">
        <v>206</v>
      </c>
      <c r="BE159" s="144">
        <f t="shared" si="24"/>
        <v>0</v>
      </c>
      <c r="BF159" s="144">
        <f t="shared" si="25"/>
        <v>0</v>
      </c>
      <c r="BG159" s="144">
        <f t="shared" si="26"/>
        <v>0</v>
      </c>
      <c r="BH159" s="144">
        <f t="shared" si="27"/>
        <v>0</v>
      </c>
      <c r="BI159" s="144">
        <f t="shared" si="28"/>
        <v>0</v>
      </c>
      <c r="BJ159" s="18" t="s">
        <v>82</v>
      </c>
      <c r="BK159" s="144">
        <f t="shared" si="29"/>
        <v>0</v>
      </c>
      <c r="BL159" s="18" t="s">
        <v>338</v>
      </c>
      <c r="BM159" s="143" t="s">
        <v>1299</v>
      </c>
    </row>
    <row r="160" spans="2:65" s="1" customFormat="1" ht="16.5" customHeight="1">
      <c r="B160" s="33"/>
      <c r="C160" s="175" t="s">
        <v>984</v>
      </c>
      <c r="D160" s="175" t="s">
        <v>820</v>
      </c>
      <c r="E160" s="176" t="s">
        <v>1677</v>
      </c>
      <c r="F160" s="177" t="s">
        <v>1644</v>
      </c>
      <c r="G160" s="178" t="s">
        <v>1556</v>
      </c>
      <c r="H160" s="179">
        <v>5</v>
      </c>
      <c r="I160" s="180"/>
      <c r="J160" s="181">
        <f t="shared" si="20"/>
        <v>0</v>
      </c>
      <c r="K160" s="177" t="s">
        <v>19</v>
      </c>
      <c r="L160" s="182"/>
      <c r="M160" s="183" t="s">
        <v>19</v>
      </c>
      <c r="N160" s="184" t="s">
        <v>46</v>
      </c>
      <c r="P160" s="141">
        <f t="shared" si="21"/>
        <v>0</v>
      </c>
      <c r="Q160" s="141">
        <v>0</v>
      </c>
      <c r="R160" s="141">
        <f t="shared" si="22"/>
        <v>0</v>
      </c>
      <c r="S160" s="141">
        <v>0</v>
      </c>
      <c r="T160" s="142">
        <f t="shared" si="23"/>
        <v>0</v>
      </c>
      <c r="AR160" s="143" t="s">
        <v>437</v>
      </c>
      <c r="AT160" s="143" t="s">
        <v>820</v>
      </c>
      <c r="AU160" s="143" t="s">
        <v>82</v>
      </c>
      <c r="AY160" s="18" t="s">
        <v>206</v>
      </c>
      <c r="BE160" s="144">
        <f t="shared" si="24"/>
        <v>0</v>
      </c>
      <c r="BF160" s="144">
        <f t="shared" si="25"/>
        <v>0</v>
      </c>
      <c r="BG160" s="144">
        <f t="shared" si="26"/>
        <v>0</v>
      </c>
      <c r="BH160" s="144">
        <f t="shared" si="27"/>
        <v>0</v>
      </c>
      <c r="BI160" s="144">
        <f t="shared" si="28"/>
        <v>0</v>
      </c>
      <c r="BJ160" s="18" t="s">
        <v>82</v>
      </c>
      <c r="BK160" s="144">
        <f t="shared" si="29"/>
        <v>0</v>
      </c>
      <c r="BL160" s="18" t="s">
        <v>338</v>
      </c>
      <c r="BM160" s="143" t="s">
        <v>1310</v>
      </c>
    </row>
    <row r="161" spans="2:65" s="1" customFormat="1" ht="16.5" customHeight="1">
      <c r="B161" s="33"/>
      <c r="C161" s="175" t="s">
        <v>989</v>
      </c>
      <c r="D161" s="175" t="s">
        <v>820</v>
      </c>
      <c r="E161" s="176" t="s">
        <v>1680</v>
      </c>
      <c r="F161" s="177" t="s">
        <v>3778</v>
      </c>
      <c r="G161" s="178" t="s">
        <v>1556</v>
      </c>
      <c r="H161" s="179">
        <v>2</v>
      </c>
      <c r="I161" s="180"/>
      <c r="J161" s="181">
        <f t="shared" si="20"/>
        <v>0</v>
      </c>
      <c r="K161" s="177" t="s">
        <v>19</v>
      </c>
      <c r="L161" s="182"/>
      <c r="M161" s="183" t="s">
        <v>19</v>
      </c>
      <c r="N161" s="184" t="s">
        <v>46</v>
      </c>
      <c r="P161" s="141">
        <f t="shared" si="21"/>
        <v>0</v>
      </c>
      <c r="Q161" s="141">
        <v>0</v>
      </c>
      <c r="R161" s="141">
        <f t="shared" si="22"/>
        <v>0</v>
      </c>
      <c r="S161" s="141">
        <v>0</v>
      </c>
      <c r="T161" s="142">
        <f t="shared" si="23"/>
        <v>0</v>
      </c>
      <c r="AR161" s="143" t="s">
        <v>437</v>
      </c>
      <c r="AT161" s="143" t="s">
        <v>820</v>
      </c>
      <c r="AU161" s="143" t="s">
        <v>82</v>
      </c>
      <c r="AY161" s="18" t="s">
        <v>206</v>
      </c>
      <c r="BE161" s="144">
        <f t="shared" si="24"/>
        <v>0</v>
      </c>
      <c r="BF161" s="144">
        <f t="shared" si="25"/>
        <v>0</v>
      </c>
      <c r="BG161" s="144">
        <f t="shared" si="26"/>
        <v>0</v>
      </c>
      <c r="BH161" s="144">
        <f t="shared" si="27"/>
        <v>0</v>
      </c>
      <c r="BI161" s="144">
        <f t="shared" si="28"/>
        <v>0</v>
      </c>
      <c r="BJ161" s="18" t="s">
        <v>82</v>
      </c>
      <c r="BK161" s="144">
        <f t="shared" si="29"/>
        <v>0</v>
      </c>
      <c r="BL161" s="18" t="s">
        <v>338</v>
      </c>
      <c r="BM161" s="143" t="s">
        <v>1320</v>
      </c>
    </row>
    <row r="162" spans="2:65" s="1" customFormat="1" ht="16.5" customHeight="1">
      <c r="B162" s="33"/>
      <c r="C162" s="175" t="s">
        <v>994</v>
      </c>
      <c r="D162" s="175" t="s">
        <v>820</v>
      </c>
      <c r="E162" s="176" t="s">
        <v>1683</v>
      </c>
      <c r="F162" s="177" t="s">
        <v>3779</v>
      </c>
      <c r="G162" s="178" t="s">
        <v>1556</v>
      </c>
      <c r="H162" s="179">
        <v>1</v>
      </c>
      <c r="I162" s="180"/>
      <c r="J162" s="181">
        <f t="shared" si="20"/>
        <v>0</v>
      </c>
      <c r="K162" s="177" t="s">
        <v>19</v>
      </c>
      <c r="L162" s="182"/>
      <c r="M162" s="183" t="s">
        <v>19</v>
      </c>
      <c r="N162" s="184" t="s">
        <v>46</v>
      </c>
      <c r="P162" s="141">
        <f t="shared" si="21"/>
        <v>0</v>
      </c>
      <c r="Q162" s="141">
        <v>0</v>
      </c>
      <c r="R162" s="141">
        <f t="shared" si="22"/>
        <v>0</v>
      </c>
      <c r="S162" s="141">
        <v>0</v>
      </c>
      <c r="T162" s="142">
        <f t="shared" si="23"/>
        <v>0</v>
      </c>
      <c r="AR162" s="143" t="s">
        <v>437</v>
      </c>
      <c r="AT162" s="143" t="s">
        <v>820</v>
      </c>
      <c r="AU162" s="143" t="s">
        <v>82</v>
      </c>
      <c r="AY162" s="18" t="s">
        <v>206</v>
      </c>
      <c r="BE162" s="144">
        <f t="shared" si="24"/>
        <v>0</v>
      </c>
      <c r="BF162" s="144">
        <f t="shared" si="25"/>
        <v>0</v>
      </c>
      <c r="BG162" s="144">
        <f t="shared" si="26"/>
        <v>0</v>
      </c>
      <c r="BH162" s="144">
        <f t="shared" si="27"/>
        <v>0</v>
      </c>
      <c r="BI162" s="144">
        <f t="shared" si="28"/>
        <v>0</v>
      </c>
      <c r="BJ162" s="18" t="s">
        <v>82</v>
      </c>
      <c r="BK162" s="144">
        <f t="shared" si="29"/>
        <v>0</v>
      </c>
      <c r="BL162" s="18" t="s">
        <v>338</v>
      </c>
      <c r="BM162" s="143" t="s">
        <v>1331</v>
      </c>
    </row>
    <row r="163" spans="2:63" s="11" customFormat="1" ht="25.9" customHeight="1">
      <c r="B163" s="120"/>
      <c r="D163" s="121" t="s">
        <v>74</v>
      </c>
      <c r="E163" s="122" t="s">
        <v>1748</v>
      </c>
      <c r="F163" s="122" t="s">
        <v>1749</v>
      </c>
      <c r="I163" s="123"/>
      <c r="J163" s="124">
        <f>BK163</f>
        <v>0</v>
      </c>
      <c r="L163" s="120"/>
      <c r="M163" s="125"/>
      <c r="P163" s="126">
        <f>SUM(P164:P165)</f>
        <v>0</v>
      </c>
      <c r="R163" s="126">
        <f>SUM(R164:R165)</f>
        <v>0</v>
      </c>
      <c r="T163" s="127">
        <f>SUM(T164:T165)</f>
        <v>0</v>
      </c>
      <c r="AR163" s="121" t="s">
        <v>82</v>
      </c>
      <c r="AT163" s="128" t="s">
        <v>74</v>
      </c>
      <c r="AU163" s="128" t="s">
        <v>75</v>
      </c>
      <c r="AY163" s="121" t="s">
        <v>206</v>
      </c>
      <c r="BK163" s="129">
        <f>SUM(BK164:BK165)</f>
        <v>0</v>
      </c>
    </row>
    <row r="164" spans="2:65" s="1" customFormat="1" ht="62.65" customHeight="1">
      <c r="B164" s="33"/>
      <c r="C164" s="175" t="s">
        <v>999</v>
      </c>
      <c r="D164" s="175" t="s">
        <v>820</v>
      </c>
      <c r="E164" s="176" t="s">
        <v>1750</v>
      </c>
      <c r="F164" s="177" t="s">
        <v>1751</v>
      </c>
      <c r="G164" s="178" t="s">
        <v>1098</v>
      </c>
      <c r="H164" s="179">
        <v>170</v>
      </c>
      <c r="I164" s="180"/>
      <c r="J164" s="181">
        <f>ROUND(I164*H164,2)</f>
        <v>0</v>
      </c>
      <c r="K164" s="177" t="s">
        <v>19</v>
      </c>
      <c r="L164" s="182"/>
      <c r="M164" s="183" t="s">
        <v>19</v>
      </c>
      <c r="N164" s="184" t="s">
        <v>46</v>
      </c>
      <c r="P164" s="141">
        <f>O164*H164</f>
        <v>0</v>
      </c>
      <c r="Q164" s="141">
        <v>0</v>
      </c>
      <c r="R164" s="141">
        <f>Q164*H164</f>
        <v>0</v>
      </c>
      <c r="S164" s="141">
        <v>0</v>
      </c>
      <c r="T164" s="142">
        <f>S164*H164</f>
        <v>0</v>
      </c>
      <c r="AR164" s="143" t="s">
        <v>437</v>
      </c>
      <c r="AT164" s="143" t="s">
        <v>820</v>
      </c>
      <c r="AU164" s="143" t="s">
        <v>82</v>
      </c>
      <c r="AY164" s="18" t="s">
        <v>206</v>
      </c>
      <c r="BE164" s="144">
        <f>IF(N164="základní",J164,0)</f>
        <v>0</v>
      </c>
      <c r="BF164" s="144">
        <f>IF(N164="snížená",J164,0)</f>
        <v>0</v>
      </c>
      <c r="BG164" s="144">
        <f>IF(N164="zákl. přenesená",J164,0)</f>
        <v>0</v>
      </c>
      <c r="BH164" s="144">
        <f>IF(N164="sníž. přenesená",J164,0)</f>
        <v>0</v>
      </c>
      <c r="BI164" s="144">
        <f>IF(N164="nulová",J164,0)</f>
        <v>0</v>
      </c>
      <c r="BJ164" s="18" t="s">
        <v>82</v>
      </c>
      <c r="BK164" s="144">
        <f>ROUND(I164*H164,2)</f>
        <v>0</v>
      </c>
      <c r="BL164" s="18" t="s">
        <v>338</v>
      </c>
      <c r="BM164" s="143" t="s">
        <v>1341</v>
      </c>
    </row>
    <row r="165" spans="2:65" s="1" customFormat="1" ht="16.5" customHeight="1">
      <c r="B165" s="33"/>
      <c r="C165" s="175" t="s">
        <v>1004</v>
      </c>
      <c r="D165" s="175" t="s">
        <v>820</v>
      </c>
      <c r="E165" s="176" t="s">
        <v>1753</v>
      </c>
      <c r="F165" s="177" t="s">
        <v>1754</v>
      </c>
      <c r="G165" s="178" t="s">
        <v>1556</v>
      </c>
      <c r="H165" s="179">
        <v>10</v>
      </c>
      <c r="I165" s="180"/>
      <c r="J165" s="181">
        <f>ROUND(I165*H165,2)</f>
        <v>0</v>
      </c>
      <c r="K165" s="177" t="s">
        <v>19</v>
      </c>
      <c r="L165" s="182"/>
      <c r="M165" s="195" t="s">
        <v>19</v>
      </c>
      <c r="N165" s="196" t="s">
        <v>46</v>
      </c>
      <c r="O165" s="197"/>
      <c r="P165" s="198">
        <f>O165*H165</f>
        <v>0</v>
      </c>
      <c r="Q165" s="198">
        <v>0</v>
      </c>
      <c r="R165" s="198">
        <f>Q165*H165</f>
        <v>0</v>
      </c>
      <c r="S165" s="198">
        <v>0</v>
      </c>
      <c r="T165" s="199">
        <f>S165*H165</f>
        <v>0</v>
      </c>
      <c r="AR165" s="143" t="s">
        <v>437</v>
      </c>
      <c r="AT165" s="143" t="s">
        <v>820</v>
      </c>
      <c r="AU165" s="143" t="s">
        <v>82</v>
      </c>
      <c r="AY165" s="18" t="s">
        <v>206</v>
      </c>
      <c r="BE165" s="144">
        <f>IF(N165="základní",J165,0)</f>
        <v>0</v>
      </c>
      <c r="BF165" s="144">
        <f>IF(N165="snížená",J165,0)</f>
        <v>0</v>
      </c>
      <c r="BG165" s="144">
        <f>IF(N165="zákl. přenesená",J165,0)</f>
        <v>0</v>
      </c>
      <c r="BH165" s="144">
        <f>IF(N165="sníž. přenesená",J165,0)</f>
        <v>0</v>
      </c>
      <c r="BI165" s="144">
        <f>IF(N165="nulová",J165,0)</f>
        <v>0</v>
      </c>
      <c r="BJ165" s="18" t="s">
        <v>82</v>
      </c>
      <c r="BK165" s="144">
        <f>ROUND(I165*H165,2)</f>
        <v>0</v>
      </c>
      <c r="BL165" s="18" t="s">
        <v>338</v>
      </c>
      <c r="BM165" s="143" t="s">
        <v>1356</v>
      </c>
    </row>
    <row r="166" spans="2:12" s="1" customFormat="1" ht="6.95" customHeight="1">
      <c r="B166" s="41"/>
      <c r="C166" s="42"/>
      <c r="D166" s="42"/>
      <c r="E166" s="42"/>
      <c r="F166" s="42"/>
      <c r="G166" s="42"/>
      <c r="H166" s="42"/>
      <c r="I166" s="42"/>
      <c r="J166" s="42"/>
      <c r="K166" s="42"/>
      <c r="L166" s="33"/>
    </row>
  </sheetData>
  <sheetProtection algorithmName="SHA-512" hashValue="zGI6XU5Cqxcg17gpXmfKly3CoDtu84URFCkWamBxgQP+9CV8xvTbZ+nuMszfur6kcw9YzSQYHq2TnZmd+yxFMA==" saltValue="vJd4OHmECfFLENp42+QLD4Kix1j56j387xmWkfNjeL3bnD1IH6f2cQFMQCD4P8oIiZ9Vd9zyzYwRwzmgR7VBrQ==" spinCount="100000" sheet="1" objects="1" scenarios="1" formatColumns="0" formatRows="0" autoFilter="0"/>
  <autoFilter ref="C97:K165"/>
  <mergeCells count="15">
    <mergeCell ref="E84:H84"/>
    <mergeCell ref="E88:H88"/>
    <mergeCell ref="E86:H86"/>
    <mergeCell ref="E90:H90"/>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2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135</v>
      </c>
    </row>
    <row r="3" spans="2:46" ht="6.95" customHeight="1">
      <c r="B3" s="19"/>
      <c r="C3" s="20"/>
      <c r="D3" s="20"/>
      <c r="E3" s="20"/>
      <c r="F3" s="20"/>
      <c r="G3" s="20"/>
      <c r="H3" s="20"/>
      <c r="I3" s="20"/>
      <c r="J3" s="20"/>
      <c r="K3" s="20"/>
      <c r="L3" s="21"/>
      <c r="AT3" s="18" t="s">
        <v>75</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2496</v>
      </c>
      <c r="F9" s="295"/>
      <c r="G9" s="295"/>
      <c r="H9" s="295"/>
      <c r="L9" s="21"/>
    </row>
    <row r="10" spans="2:12" ht="12" customHeight="1">
      <c r="B10" s="21"/>
      <c r="D10" s="28" t="s">
        <v>166</v>
      </c>
      <c r="L10" s="21"/>
    </row>
    <row r="11" spans="2:12" s="1" customFormat="1" ht="16.5" customHeight="1">
      <c r="B11" s="33"/>
      <c r="E11" s="304" t="s">
        <v>3715</v>
      </c>
      <c r="F11" s="337"/>
      <c r="G11" s="337"/>
      <c r="H11" s="337"/>
      <c r="L11" s="33"/>
    </row>
    <row r="12" spans="2:12" s="1" customFormat="1" ht="12" customHeight="1">
      <c r="B12" s="33"/>
      <c r="D12" s="28" t="s">
        <v>168</v>
      </c>
      <c r="L12" s="33"/>
    </row>
    <row r="13" spans="2:12" s="1" customFormat="1" ht="16.5" customHeight="1">
      <c r="B13" s="33"/>
      <c r="E13" s="322" t="s">
        <v>3780</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ROUND(J96,2)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ROUND((SUM(BE96:BE123)),2)</f>
        <v>0</v>
      </c>
      <c r="I37" s="94">
        <v>0.21</v>
      </c>
      <c r="J37" s="81">
        <f>ROUND(((SUM(BE96:BE123))*I37),2)</f>
        <v>0</v>
      </c>
      <c r="L37" s="33"/>
    </row>
    <row r="38" spans="2:12" s="1" customFormat="1" ht="14.45" customHeight="1">
      <c r="B38" s="33"/>
      <c r="E38" s="28" t="s">
        <v>47</v>
      </c>
      <c r="F38" s="81">
        <f>ROUND((SUM(BF96:BF123)),2)</f>
        <v>0</v>
      </c>
      <c r="I38" s="94">
        <v>0.15</v>
      </c>
      <c r="J38" s="81">
        <f>ROUND(((SUM(BF96:BF123))*I38),2)</f>
        <v>0</v>
      </c>
      <c r="L38" s="33"/>
    </row>
    <row r="39" spans="2:12" s="1" customFormat="1" ht="14.45" customHeight="1" hidden="1">
      <c r="B39" s="33"/>
      <c r="E39" s="28" t="s">
        <v>48</v>
      </c>
      <c r="F39" s="81">
        <f>ROUND((SUM(BG96:BG123)),2)</f>
        <v>0</v>
      </c>
      <c r="I39" s="94">
        <v>0.21</v>
      </c>
      <c r="J39" s="81">
        <f>0</f>
        <v>0</v>
      </c>
      <c r="L39" s="33"/>
    </row>
    <row r="40" spans="2:12" s="1" customFormat="1" ht="14.45" customHeight="1" hidden="1">
      <c r="B40" s="33"/>
      <c r="E40" s="28" t="s">
        <v>49</v>
      </c>
      <c r="F40" s="81">
        <f>ROUND((SUM(BH96:BH123)),2)</f>
        <v>0</v>
      </c>
      <c r="I40" s="94">
        <v>0.15</v>
      </c>
      <c r="J40" s="81">
        <f>0</f>
        <v>0</v>
      </c>
      <c r="L40" s="33"/>
    </row>
    <row r="41" spans="2:12" s="1" customFormat="1" ht="14.45" customHeight="1" hidden="1">
      <c r="B41" s="33"/>
      <c r="E41" s="28" t="s">
        <v>50</v>
      </c>
      <c r="F41" s="81">
        <f>ROUND((SUM(BI96:BI123)),2)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2496</v>
      </c>
      <c r="F54" s="295"/>
      <c r="G54" s="295"/>
      <c r="H54" s="295"/>
      <c r="L54" s="21"/>
    </row>
    <row r="55" spans="2:12" ht="12" customHeight="1">
      <c r="B55" s="21"/>
      <c r="C55" s="28" t="s">
        <v>166</v>
      </c>
      <c r="L55" s="21"/>
    </row>
    <row r="56" spans="2:12" s="1" customFormat="1" ht="16.5" customHeight="1">
      <c r="B56" s="33"/>
      <c r="E56" s="304" t="s">
        <v>3715</v>
      </c>
      <c r="F56" s="337"/>
      <c r="G56" s="337"/>
      <c r="H56" s="337"/>
      <c r="L56" s="33"/>
    </row>
    <row r="57" spans="2:12" s="1" customFormat="1" ht="12" customHeight="1">
      <c r="B57" s="33"/>
      <c r="C57" s="28" t="s">
        <v>168</v>
      </c>
      <c r="L57" s="33"/>
    </row>
    <row r="58" spans="2:12" s="1" customFormat="1" ht="16.5" customHeight="1">
      <c r="B58" s="33"/>
      <c r="E58" s="322" t="str">
        <f>E13</f>
        <v>D.1-02.4.2 - Zařízení pro vytápění</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J96</f>
        <v>0</v>
      </c>
      <c r="L67" s="33"/>
      <c r="AU67" s="18" t="s">
        <v>173</v>
      </c>
    </row>
    <row r="68" spans="2:12" s="8" customFormat="1" ht="24.95" customHeight="1">
      <c r="B68" s="104"/>
      <c r="D68" s="105" t="s">
        <v>1536</v>
      </c>
      <c r="E68" s="106"/>
      <c r="F68" s="106"/>
      <c r="G68" s="106"/>
      <c r="H68" s="106"/>
      <c r="I68" s="106"/>
      <c r="J68" s="107">
        <f>J97</f>
        <v>0</v>
      </c>
      <c r="L68" s="104"/>
    </row>
    <row r="69" spans="2:12" s="8" customFormat="1" ht="24.95" customHeight="1">
      <c r="B69" s="104"/>
      <c r="D69" s="105" t="s">
        <v>1537</v>
      </c>
      <c r="E69" s="106"/>
      <c r="F69" s="106"/>
      <c r="G69" s="106"/>
      <c r="H69" s="106"/>
      <c r="I69" s="106"/>
      <c r="J69" s="107">
        <f>J102</f>
        <v>0</v>
      </c>
      <c r="L69" s="104"/>
    </row>
    <row r="70" spans="2:12" s="8" customFormat="1" ht="24.95" customHeight="1">
      <c r="B70" s="104"/>
      <c r="D70" s="105" t="s">
        <v>1538</v>
      </c>
      <c r="E70" s="106"/>
      <c r="F70" s="106"/>
      <c r="G70" s="106"/>
      <c r="H70" s="106"/>
      <c r="I70" s="106"/>
      <c r="J70" s="107">
        <f>J108</f>
        <v>0</v>
      </c>
      <c r="L70" s="104"/>
    </row>
    <row r="71" spans="2:12" s="8" customFormat="1" ht="24.95" customHeight="1">
      <c r="B71" s="104"/>
      <c r="D71" s="105" t="s">
        <v>1757</v>
      </c>
      <c r="E71" s="106"/>
      <c r="F71" s="106"/>
      <c r="G71" s="106"/>
      <c r="H71" s="106"/>
      <c r="I71" s="106"/>
      <c r="J71" s="107">
        <f>J110</f>
        <v>0</v>
      </c>
      <c r="L71" s="104"/>
    </row>
    <row r="72" spans="2:12" s="8" customFormat="1" ht="24.95" customHeight="1">
      <c r="B72" s="104"/>
      <c r="D72" s="105" t="s">
        <v>1758</v>
      </c>
      <c r="E72" s="106"/>
      <c r="F72" s="106"/>
      <c r="G72" s="106"/>
      <c r="H72" s="106"/>
      <c r="I72" s="106"/>
      <c r="J72" s="107">
        <f>J114</f>
        <v>0</v>
      </c>
      <c r="L72" s="104"/>
    </row>
    <row r="73" spans="2:12" s="1" customFormat="1" ht="21.75" customHeight="1">
      <c r="B73" s="33"/>
      <c r="L73" s="33"/>
    </row>
    <row r="74" spans="2:12" s="1" customFormat="1" ht="6.95" customHeight="1">
      <c r="B74" s="41"/>
      <c r="C74" s="42"/>
      <c r="D74" s="42"/>
      <c r="E74" s="42"/>
      <c r="F74" s="42"/>
      <c r="G74" s="42"/>
      <c r="H74" s="42"/>
      <c r="I74" s="42"/>
      <c r="J74" s="42"/>
      <c r="K74" s="42"/>
      <c r="L74" s="33"/>
    </row>
    <row r="78" spans="2:12" s="1" customFormat="1" ht="6.95" customHeight="1">
      <c r="B78" s="43"/>
      <c r="C78" s="44"/>
      <c r="D78" s="44"/>
      <c r="E78" s="44"/>
      <c r="F78" s="44"/>
      <c r="G78" s="44"/>
      <c r="H78" s="44"/>
      <c r="I78" s="44"/>
      <c r="J78" s="44"/>
      <c r="K78" s="44"/>
      <c r="L78" s="33"/>
    </row>
    <row r="79" spans="2:12" s="1" customFormat="1" ht="24.95" customHeight="1">
      <c r="B79" s="33"/>
      <c r="C79" s="22" t="s">
        <v>191</v>
      </c>
      <c r="L79" s="33"/>
    </row>
    <row r="80" spans="2:12" s="1" customFormat="1" ht="6.95" customHeight="1">
      <c r="B80" s="33"/>
      <c r="L80" s="33"/>
    </row>
    <row r="81" spans="2:12" s="1" customFormat="1" ht="12" customHeight="1">
      <c r="B81" s="33"/>
      <c r="C81" s="28" t="s">
        <v>16</v>
      </c>
      <c r="L81" s="33"/>
    </row>
    <row r="82" spans="2:12" s="1" customFormat="1" ht="16.5" customHeight="1">
      <c r="B82" s="33"/>
      <c r="E82" s="335" t="str">
        <f>E7</f>
        <v>AREÁL KLÍŠE, ÚSTÍ NAD LABEM – WELLNESS A FITNESS</v>
      </c>
      <c r="F82" s="336"/>
      <c r="G82" s="336"/>
      <c r="H82" s="336"/>
      <c r="L82" s="33"/>
    </row>
    <row r="83" spans="2:12" ht="12" customHeight="1">
      <c r="B83" s="21"/>
      <c r="C83" s="28" t="s">
        <v>164</v>
      </c>
      <c r="L83" s="21"/>
    </row>
    <row r="84" spans="2:12" ht="16.5" customHeight="1">
      <c r="B84" s="21"/>
      <c r="E84" s="335" t="s">
        <v>2496</v>
      </c>
      <c r="F84" s="295"/>
      <c r="G84" s="295"/>
      <c r="H84" s="295"/>
      <c r="L84" s="21"/>
    </row>
    <row r="85" spans="2:12" ht="12" customHeight="1">
      <c r="B85" s="21"/>
      <c r="C85" s="28" t="s">
        <v>166</v>
      </c>
      <c r="L85" s="21"/>
    </row>
    <row r="86" spans="2:12" s="1" customFormat="1" ht="16.5" customHeight="1">
      <c r="B86" s="33"/>
      <c r="E86" s="304" t="s">
        <v>3715</v>
      </c>
      <c r="F86" s="337"/>
      <c r="G86" s="337"/>
      <c r="H86" s="337"/>
      <c r="L86" s="33"/>
    </row>
    <row r="87" spans="2:12" s="1" customFormat="1" ht="12" customHeight="1">
      <c r="B87" s="33"/>
      <c r="C87" s="28" t="s">
        <v>168</v>
      </c>
      <c r="L87" s="33"/>
    </row>
    <row r="88" spans="2:12" s="1" customFormat="1" ht="16.5" customHeight="1">
      <c r="B88" s="33"/>
      <c r="E88" s="322" t="str">
        <f>E13</f>
        <v>D.1-02.4.2 - Zařízení pro vytápění</v>
      </c>
      <c r="F88" s="337"/>
      <c r="G88" s="337"/>
      <c r="H88" s="337"/>
      <c r="L88" s="33"/>
    </row>
    <row r="89" spans="2:12" s="1" customFormat="1" ht="6.95" customHeight="1">
      <c r="B89" s="33"/>
      <c r="L89" s="33"/>
    </row>
    <row r="90" spans="2:12" s="1" customFormat="1" ht="12" customHeight="1">
      <c r="B90" s="33"/>
      <c r="C90" s="28" t="s">
        <v>21</v>
      </c>
      <c r="F90" s="26" t="str">
        <f>F16</f>
        <v>ÚSTÍ NAD LABEM</v>
      </c>
      <c r="I90" s="28" t="s">
        <v>23</v>
      </c>
      <c r="J90" s="49" t="str">
        <f>IF(J16="","",J16)</f>
        <v>14. 11. 2023</v>
      </c>
      <c r="L90" s="33"/>
    </row>
    <row r="91" spans="2:12" s="1" customFormat="1" ht="6.95" customHeight="1">
      <c r="B91" s="33"/>
      <c r="L91" s="33"/>
    </row>
    <row r="92" spans="2:12" s="1" customFormat="1" ht="15.2" customHeight="1">
      <c r="B92" s="33"/>
      <c r="C92" s="28" t="s">
        <v>25</v>
      </c>
      <c r="F92" s="26" t="str">
        <f>E19</f>
        <v>Městské služby Ústí nad Labem p.o.</v>
      </c>
      <c r="I92" s="28" t="s">
        <v>33</v>
      </c>
      <c r="J92" s="31" t="str">
        <f>E25</f>
        <v>Specta s.r.o.</v>
      </c>
      <c r="L92" s="33"/>
    </row>
    <row r="93" spans="2:12" s="1" customFormat="1" ht="15.2" customHeight="1">
      <c r="B93" s="33"/>
      <c r="C93" s="28" t="s">
        <v>31</v>
      </c>
      <c r="F93" s="26" t="str">
        <f>IF(E22="","",E22)</f>
        <v>Vyplň údaj</v>
      </c>
      <c r="I93" s="28" t="s">
        <v>38</v>
      </c>
      <c r="J93" s="31" t="str">
        <f>E28</f>
        <v>Specta s.r.o.</v>
      </c>
      <c r="L93" s="33"/>
    </row>
    <row r="94" spans="2:12" s="1" customFormat="1" ht="10.35" customHeight="1">
      <c r="B94" s="33"/>
      <c r="L94" s="33"/>
    </row>
    <row r="95" spans="2:20" s="10" customFormat="1" ht="29.25" customHeight="1">
      <c r="B95" s="112"/>
      <c r="C95" s="113" t="s">
        <v>192</v>
      </c>
      <c r="D95" s="114" t="s">
        <v>60</v>
      </c>
      <c r="E95" s="114" t="s">
        <v>56</v>
      </c>
      <c r="F95" s="114" t="s">
        <v>57</v>
      </c>
      <c r="G95" s="114" t="s">
        <v>193</v>
      </c>
      <c r="H95" s="114" t="s">
        <v>194</v>
      </c>
      <c r="I95" s="114" t="s">
        <v>195</v>
      </c>
      <c r="J95" s="114" t="s">
        <v>172</v>
      </c>
      <c r="K95" s="115" t="s">
        <v>196</v>
      </c>
      <c r="L95" s="112"/>
      <c r="M95" s="55" t="s">
        <v>19</v>
      </c>
      <c r="N95" s="56" t="s">
        <v>45</v>
      </c>
      <c r="O95" s="56" t="s">
        <v>197</v>
      </c>
      <c r="P95" s="56" t="s">
        <v>198</v>
      </c>
      <c r="Q95" s="56" t="s">
        <v>199</v>
      </c>
      <c r="R95" s="56" t="s">
        <v>200</v>
      </c>
      <c r="S95" s="56" t="s">
        <v>201</v>
      </c>
      <c r="T95" s="57" t="s">
        <v>202</v>
      </c>
    </row>
    <row r="96" spans="2:63" s="1" customFormat="1" ht="22.9" customHeight="1">
      <c r="B96" s="33"/>
      <c r="C96" s="60" t="s">
        <v>203</v>
      </c>
      <c r="J96" s="116">
        <f>BK96</f>
        <v>0</v>
      </c>
      <c r="L96" s="33"/>
      <c r="M96" s="58"/>
      <c r="N96" s="50"/>
      <c r="O96" s="50"/>
      <c r="P96" s="117">
        <f>P97+P102+P108+P110+P114</f>
        <v>0</v>
      </c>
      <c r="Q96" s="50"/>
      <c r="R96" s="117">
        <f>R97+R102+R108+R110+R114</f>
        <v>0</v>
      </c>
      <c r="S96" s="50"/>
      <c r="T96" s="118">
        <f>T97+T102+T108+T110+T114</f>
        <v>0</v>
      </c>
      <c r="AT96" s="18" t="s">
        <v>74</v>
      </c>
      <c r="AU96" s="18" t="s">
        <v>173</v>
      </c>
      <c r="BK96" s="119">
        <f>BK97+BK102+BK108+BK110+BK114</f>
        <v>0</v>
      </c>
    </row>
    <row r="97" spans="2:63" s="11" customFormat="1" ht="25.9" customHeight="1">
      <c r="B97" s="120"/>
      <c r="D97" s="121" t="s">
        <v>74</v>
      </c>
      <c r="E97" s="122" t="s">
        <v>1545</v>
      </c>
      <c r="F97" s="122" t="s">
        <v>1546</v>
      </c>
      <c r="I97" s="123"/>
      <c r="J97" s="124">
        <f>BK97</f>
        <v>0</v>
      </c>
      <c r="L97" s="120"/>
      <c r="M97" s="125"/>
      <c r="P97" s="126">
        <f>SUM(P98:P101)</f>
        <v>0</v>
      </c>
      <c r="R97" s="126">
        <f>SUM(R98:R101)</f>
        <v>0</v>
      </c>
      <c r="T97" s="127">
        <f>SUM(T98:T101)</f>
        <v>0</v>
      </c>
      <c r="AR97" s="121" t="s">
        <v>82</v>
      </c>
      <c r="AT97" s="128" t="s">
        <v>74</v>
      </c>
      <c r="AU97" s="128" t="s">
        <v>75</v>
      </c>
      <c r="AY97" s="121" t="s">
        <v>206</v>
      </c>
      <c r="BK97" s="129">
        <f>SUM(BK98:BK101)</f>
        <v>0</v>
      </c>
    </row>
    <row r="98" spans="2:65" s="1" customFormat="1" ht="16.5" customHeight="1">
      <c r="B98" s="33"/>
      <c r="C98" s="132" t="s">
        <v>82</v>
      </c>
      <c r="D98" s="132" t="s">
        <v>208</v>
      </c>
      <c r="E98" s="133" t="s">
        <v>1547</v>
      </c>
      <c r="F98" s="134" t="s">
        <v>1759</v>
      </c>
      <c r="G98" s="135" t="s">
        <v>1549</v>
      </c>
      <c r="H98" s="136">
        <v>150</v>
      </c>
      <c r="I98" s="137"/>
      <c r="J98" s="138">
        <f>ROUND(I98*H98,2)</f>
        <v>0</v>
      </c>
      <c r="K98" s="134" t="s">
        <v>19</v>
      </c>
      <c r="L98" s="33"/>
      <c r="M98" s="139" t="s">
        <v>19</v>
      </c>
      <c r="N98" s="140" t="s">
        <v>46</v>
      </c>
      <c r="P98" s="141">
        <f>O98*H98</f>
        <v>0</v>
      </c>
      <c r="Q98" s="141">
        <v>0</v>
      </c>
      <c r="R98" s="141">
        <f>Q98*H98</f>
        <v>0</v>
      </c>
      <c r="S98" s="141">
        <v>0</v>
      </c>
      <c r="T98" s="142">
        <f>S98*H98</f>
        <v>0</v>
      </c>
      <c r="AR98" s="143" t="s">
        <v>338</v>
      </c>
      <c r="AT98" s="143" t="s">
        <v>208</v>
      </c>
      <c r="AU98" s="143" t="s">
        <v>82</v>
      </c>
      <c r="AY98" s="18" t="s">
        <v>206</v>
      </c>
      <c r="BE98" s="144">
        <f>IF(N98="základní",J98,0)</f>
        <v>0</v>
      </c>
      <c r="BF98" s="144">
        <f>IF(N98="snížená",J98,0)</f>
        <v>0</v>
      </c>
      <c r="BG98" s="144">
        <f>IF(N98="zákl. přenesená",J98,0)</f>
        <v>0</v>
      </c>
      <c r="BH98" s="144">
        <f>IF(N98="sníž. přenesená",J98,0)</f>
        <v>0</v>
      </c>
      <c r="BI98" s="144">
        <f>IF(N98="nulová",J98,0)</f>
        <v>0</v>
      </c>
      <c r="BJ98" s="18" t="s">
        <v>82</v>
      </c>
      <c r="BK98" s="144">
        <f>ROUND(I98*H98,2)</f>
        <v>0</v>
      </c>
      <c r="BL98" s="18" t="s">
        <v>338</v>
      </c>
      <c r="BM98" s="143" t="s">
        <v>84</v>
      </c>
    </row>
    <row r="99" spans="2:65" s="1" customFormat="1" ht="16.5" customHeight="1">
      <c r="B99" s="33"/>
      <c r="C99" s="132" t="s">
        <v>84</v>
      </c>
      <c r="D99" s="132" t="s">
        <v>208</v>
      </c>
      <c r="E99" s="133" t="s">
        <v>1551</v>
      </c>
      <c r="F99" s="134" t="s">
        <v>1761</v>
      </c>
      <c r="G99" s="135" t="s">
        <v>1549</v>
      </c>
      <c r="H99" s="136">
        <v>40</v>
      </c>
      <c r="I99" s="137"/>
      <c r="J99" s="138">
        <f>ROUND(I99*H99,2)</f>
        <v>0</v>
      </c>
      <c r="K99" s="134" t="s">
        <v>19</v>
      </c>
      <c r="L99" s="33"/>
      <c r="M99" s="139" t="s">
        <v>19</v>
      </c>
      <c r="N99" s="140" t="s">
        <v>46</v>
      </c>
      <c r="P99" s="141">
        <f>O99*H99</f>
        <v>0</v>
      </c>
      <c r="Q99" s="141">
        <v>0</v>
      </c>
      <c r="R99" s="141">
        <f>Q99*H99</f>
        <v>0</v>
      </c>
      <c r="S99" s="141">
        <v>0</v>
      </c>
      <c r="T99" s="142">
        <f>S99*H99</f>
        <v>0</v>
      </c>
      <c r="AR99" s="143" t="s">
        <v>338</v>
      </c>
      <c r="AT99" s="143" t="s">
        <v>208</v>
      </c>
      <c r="AU99" s="143" t="s">
        <v>82</v>
      </c>
      <c r="AY99" s="18" t="s">
        <v>206</v>
      </c>
      <c r="BE99" s="144">
        <f>IF(N99="základní",J99,0)</f>
        <v>0</v>
      </c>
      <c r="BF99" s="144">
        <f>IF(N99="snížená",J99,0)</f>
        <v>0</v>
      </c>
      <c r="BG99" s="144">
        <f>IF(N99="zákl. přenesená",J99,0)</f>
        <v>0</v>
      </c>
      <c r="BH99" s="144">
        <f>IF(N99="sníž. přenesená",J99,0)</f>
        <v>0</v>
      </c>
      <c r="BI99" s="144">
        <f>IF(N99="nulová",J99,0)</f>
        <v>0</v>
      </c>
      <c r="BJ99" s="18" t="s">
        <v>82</v>
      </c>
      <c r="BK99" s="144">
        <f>ROUND(I99*H99,2)</f>
        <v>0</v>
      </c>
      <c r="BL99" s="18" t="s">
        <v>338</v>
      </c>
      <c r="BM99" s="143" t="s">
        <v>153</v>
      </c>
    </row>
    <row r="100" spans="2:65" s="1" customFormat="1" ht="66.75" customHeight="1">
      <c r="B100" s="33"/>
      <c r="C100" s="132" t="s">
        <v>92</v>
      </c>
      <c r="D100" s="132" t="s">
        <v>208</v>
      </c>
      <c r="E100" s="133" t="s">
        <v>1554</v>
      </c>
      <c r="F100" s="134" t="s">
        <v>3781</v>
      </c>
      <c r="G100" s="135" t="s">
        <v>1556</v>
      </c>
      <c r="H100" s="136">
        <v>8</v>
      </c>
      <c r="I100" s="137"/>
      <c r="J100" s="138">
        <f>ROUND(I100*H100,2)</f>
        <v>0</v>
      </c>
      <c r="K100" s="134" t="s">
        <v>19</v>
      </c>
      <c r="L100" s="33"/>
      <c r="M100" s="139" t="s">
        <v>19</v>
      </c>
      <c r="N100" s="140" t="s">
        <v>46</v>
      </c>
      <c r="P100" s="141">
        <f>O100*H100</f>
        <v>0</v>
      </c>
      <c r="Q100" s="141">
        <v>0</v>
      </c>
      <c r="R100" s="141">
        <f>Q100*H100</f>
        <v>0</v>
      </c>
      <c r="S100" s="141">
        <v>0</v>
      </c>
      <c r="T100" s="142">
        <f>S100*H100</f>
        <v>0</v>
      </c>
      <c r="AR100" s="143" t="s">
        <v>338</v>
      </c>
      <c r="AT100" s="143" t="s">
        <v>208</v>
      </c>
      <c r="AU100" s="143" t="s">
        <v>82</v>
      </c>
      <c r="AY100" s="18" t="s">
        <v>206</v>
      </c>
      <c r="BE100" s="144">
        <f>IF(N100="základní",J100,0)</f>
        <v>0</v>
      </c>
      <c r="BF100" s="144">
        <f>IF(N100="snížená",J100,0)</f>
        <v>0</v>
      </c>
      <c r="BG100" s="144">
        <f>IF(N100="zákl. přenesená",J100,0)</f>
        <v>0</v>
      </c>
      <c r="BH100" s="144">
        <f>IF(N100="sníž. přenesená",J100,0)</f>
        <v>0</v>
      </c>
      <c r="BI100" s="144">
        <f>IF(N100="nulová",J100,0)</f>
        <v>0</v>
      </c>
      <c r="BJ100" s="18" t="s">
        <v>82</v>
      </c>
      <c r="BK100" s="144">
        <f>ROUND(I100*H100,2)</f>
        <v>0</v>
      </c>
      <c r="BL100" s="18" t="s">
        <v>338</v>
      </c>
      <c r="BM100" s="143" t="s">
        <v>257</v>
      </c>
    </row>
    <row r="101" spans="2:65" s="1" customFormat="1" ht="44.25" customHeight="1">
      <c r="B101" s="33"/>
      <c r="C101" s="132" t="s">
        <v>153</v>
      </c>
      <c r="D101" s="132" t="s">
        <v>208</v>
      </c>
      <c r="E101" s="133" t="s">
        <v>1558</v>
      </c>
      <c r="F101" s="134" t="s">
        <v>3782</v>
      </c>
      <c r="G101" s="135" t="s">
        <v>796</v>
      </c>
      <c r="H101" s="136">
        <v>1</v>
      </c>
      <c r="I101" s="137"/>
      <c r="J101" s="138">
        <f>ROUND(I101*H101,2)</f>
        <v>0</v>
      </c>
      <c r="K101" s="134" t="s">
        <v>19</v>
      </c>
      <c r="L101" s="33"/>
      <c r="M101" s="139" t="s">
        <v>19</v>
      </c>
      <c r="N101" s="140" t="s">
        <v>46</v>
      </c>
      <c r="P101" s="141">
        <f>O101*H101</f>
        <v>0</v>
      </c>
      <c r="Q101" s="141">
        <v>0</v>
      </c>
      <c r="R101" s="141">
        <f>Q101*H101</f>
        <v>0</v>
      </c>
      <c r="S101" s="141">
        <v>0</v>
      </c>
      <c r="T101" s="142">
        <f>S101*H101</f>
        <v>0</v>
      </c>
      <c r="AR101" s="143" t="s">
        <v>338</v>
      </c>
      <c r="AT101" s="143" t="s">
        <v>208</v>
      </c>
      <c r="AU101" s="143" t="s">
        <v>82</v>
      </c>
      <c r="AY101" s="18" t="s">
        <v>206</v>
      </c>
      <c r="BE101" s="144">
        <f>IF(N101="základní",J101,0)</f>
        <v>0</v>
      </c>
      <c r="BF101" s="144">
        <f>IF(N101="snížená",J101,0)</f>
        <v>0</v>
      </c>
      <c r="BG101" s="144">
        <f>IF(N101="zákl. přenesená",J101,0)</f>
        <v>0</v>
      </c>
      <c r="BH101" s="144">
        <f>IF(N101="sníž. přenesená",J101,0)</f>
        <v>0</v>
      </c>
      <c r="BI101" s="144">
        <f>IF(N101="nulová",J101,0)</f>
        <v>0</v>
      </c>
      <c r="BJ101" s="18" t="s">
        <v>82</v>
      </c>
      <c r="BK101" s="144">
        <f>ROUND(I101*H101,2)</f>
        <v>0</v>
      </c>
      <c r="BL101" s="18" t="s">
        <v>338</v>
      </c>
      <c r="BM101" s="143" t="s">
        <v>271</v>
      </c>
    </row>
    <row r="102" spans="2:63" s="11" customFormat="1" ht="25.9" customHeight="1">
      <c r="B102" s="120"/>
      <c r="D102" s="121" t="s">
        <v>74</v>
      </c>
      <c r="E102" s="122" t="s">
        <v>1561</v>
      </c>
      <c r="F102" s="122" t="s">
        <v>1562</v>
      </c>
      <c r="I102" s="123"/>
      <c r="J102" s="124">
        <f>BK102</f>
        <v>0</v>
      </c>
      <c r="L102" s="120"/>
      <c r="M102" s="125"/>
      <c r="P102" s="126">
        <f>SUM(P103:P107)</f>
        <v>0</v>
      </c>
      <c r="R102" s="126">
        <f>SUM(R103:R107)</f>
        <v>0</v>
      </c>
      <c r="T102" s="127">
        <f>SUM(T103:T107)</f>
        <v>0</v>
      </c>
      <c r="AR102" s="121" t="s">
        <v>82</v>
      </c>
      <c r="AT102" s="128" t="s">
        <v>74</v>
      </c>
      <c r="AU102" s="128" t="s">
        <v>75</v>
      </c>
      <c r="AY102" s="121" t="s">
        <v>206</v>
      </c>
      <c r="BK102" s="129">
        <f>SUM(BK103:BK107)</f>
        <v>0</v>
      </c>
    </row>
    <row r="103" spans="2:65" s="1" customFormat="1" ht="16.5" customHeight="1">
      <c r="B103" s="33"/>
      <c r="C103" s="132" t="s">
        <v>156</v>
      </c>
      <c r="D103" s="132" t="s">
        <v>208</v>
      </c>
      <c r="E103" s="133" t="s">
        <v>1563</v>
      </c>
      <c r="F103" s="134" t="s">
        <v>1773</v>
      </c>
      <c r="G103" s="135" t="s">
        <v>1549</v>
      </c>
      <c r="H103" s="136">
        <v>30</v>
      </c>
      <c r="I103" s="137"/>
      <c r="J103" s="138">
        <f>ROUND(I103*H103,2)</f>
        <v>0</v>
      </c>
      <c r="K103" s="134" t="s">
        <v>19</v>
      </c>
      <c r="L103" s="33"/>
      <c r="M103" s="139" t="s">
        <v>19</v>
      </c>
      <c r="N103" s="140" t="s">
        <v>46</v>
      </c>
      <c r="P103" s="141">
        <f>O103*H103</f>
        <v>0</v>
      </c>
      <c r="Q103" s="141">
        <v>0</v>
      </c>
      <c r="R103" s="141">
        <f>Q103*H103</f>
        <v>0</v>
      </c>
      <c r="S103" s="141">
        <v>0</v>
      </c>
      <c r="T103" s="142">
        <f>S103*H103</f>
        <v>0</v>
      </c>
      <c r="AR103" s="143" t="s">
        <v>338</v>
      </c>
      <c r="AT103" s="143" t="s">
        <v>208</v>
      </c>
      <c r="AU103" s="143" t="s">
        <v>82</v>
      </c>
      <c r="AY103" s="18" t="s">
        <v>206</v>
      </c>
      <c r="BE103" s="144">
        <f>IF(N103="základní",J103,0)</f>
        <v>0</v>
      </c>
      <c r="BF103" s="144">
        <f>IF(N103="snížená",J103,0)</f>
        <v>0</v>
      </c>
      <c r="BG103" s="144">
        <f>IF(N103="zákl. přenesená",J103,0)</f>
        <v>0</v>
      </c>
      <c r="BH103" s="144">
        <f>IF(N103="sníž. přenesená",J103,0)</f>
        <v>0</v>
      </c>
      <c r="BI103" s="144">
        <f>IF(N103="nulová",J103,0)</f>
        <v>0</v>
      </c>
      <c r="BJ103" s="18" t="s">
        <v>82</v>
      </c>
      <c r="BK103" s="144">
        <f>ROUND(I103*H103,2)</f>
        <v>0</v>
      </c>
      <c r="BL103" s="18" t="s">
        <v>338</v>
      </c>
      <c r="BM103" s="143" t="s">
        <v>287</v>
      </c>
    </row>
    <row r="104" spans="2:65" s="1" customFormat="1" ht="16.5" customHeight="1">
      <c r="B104" s="33"/>
      <c r="C104" s="132" t="s">
        <v>257</v>
      </c>
      <c r="D104" s="132" t="s">
        <v>208</v>
      </c>
      <c r="E104" s="133" t="s">
        <v>1566</v>
      </c>
      <c r="F104" s="134" t="s">
        <v>1775</v>
      </c>
      <c r="G104" s="135" t="s">
        <v>1549</v>
      </c>
      <c r="H104" s="136">
        <v>15</v>
      </c>
      <c r="I104" s="137"/>
      <c r="J104" s="138">
        <f>ROUND(I104*H104,2)</f>
        <v>0</v>
      </c>
      <c r="K104" s="134" t="s">
        <v>19</v>
      </c>
      <c r="L104" s="33"/>
      <c r="M104" s="139" t="s">
        <v>19</v>
      </c>
      <c r="N104" s="140" t="s">
        <v>46</v>
      </c>
      <c r="P104" s="141">
        <f>O104*H104</f>
        <v>0</v>
      </c>
      <c r="Q104" s="141">
        <v>0</v>
      </c>
      <c r="R104" s="141">
        <f>Q104*H104</f>
        <v>0</v>
      </c>
      <c r="S104" s="141">
        <v>0</v>
      </c>
      <c r="T104" s="142">
        <f>S104*H104</f>
        <v>0</v>
      </c>
      <c r="AR104" s="143" t="s">
        <v>338</v>
      </c>
      <c r="AT104" s="143" t="s">
        <v>208</v>
      </c>
      <c r="AU104" s="143" t="s">
        <v>82</v>
      </c>
      <c r="AY104" s="18" t="s">
        <v>206</v>
      </c>
      <c r="BE104" s="144">
        <f>IF(N104="základní",J104,0)</f>
        <v>0</v>
      </c>
      <c r="BF104" s="144">
        <f>IF(N104="snížená",J104,0)</f>
        <v>0</v>
      </c>
      <c r="BG104" s="144">
        <f>IF(N104="zákl. přenesená",J104,0)</f>
        <v>0</v>
      </c>
      <c r="BH104" s="144">
        <f>IF(N104="sníž. přenesená",J104,0)</f>
        <v>0</v>
      </c>
      <c r="BI104" s="144">
        <f>IF(N104="nulová",J104,0)</f>
        <v>0</v>
      </c>
      <c r="BJ104" s="18" t="s">
        <v>82</v>
      </c>
      <c r="BK104" s="144">
        <f>ROUND(I104*H104,2)</f>
        <v>0</v>
      </c>
      <c r="BL104" s="18" t="s">
        <v>338</v>
      </c>
      <c r="BM104" s="143" t="s">
        <v>307</v>
      </c>
    </row>
    <row r="105" spans="2:65" s="1" customFormat="1" ht="16.5" customHeight="1">
      <c r="B105" s="33"/>
      <c r="C105" s="132" t="s">
        <v>265</v>
      </c>
      <c r="D105" s="132" t="s">
        <v>208</v>
      </c>
      <c r="E105" s="133" t="s">
        <v>1569</v>
      </c>
      <c r="F105" s="134" t="s">
        <v>1570</v>
      </c>
      <c r="G105" s="135" t="s">
        <v>1549</v>
      </c>
      <c r="H105" s="136">
        <v>3</v>
      </c>
      <c r="I105" s="137"/>
      <c r="J105" s="138">
        <f>ROUND(I105*H105,2)</f>
        <v>0</v>
      </c>
      <c r="K105" s="134" t="s">
        <v>19</v>
      </c>
      <c r="L105" s="33"/>
      <c r="M105" s="139" t="s">
        <v>19</v>
      </c>
      <c r="N105" s="140" t="s">
        <v>46</v>
      </c>
      <c r="P105" s="141">
        <f>O105*H105</f>
        <v>0</v>
      </c>
      <c r="Q105" s="141">
        <v>0</v>
      </c>
      <c r="R105" s="141">
        <f>Q105*H105</f>
        <v>0</v>
      </c>
      <c r="S105" s="141">
        <v>0</v>
      </c>
      <c r="T105" s="142">
        <f>S105*H105</f>
        <v>0</v>
      </c>
      <c r="AR105" s="143" t="s">
        <v>338</v>
      </c>
      <c r="AT105" s="143" t="s">
        <v>208</v>
      </c>
      <c r="AU105" s="143" t="s">
        <v>82</v>
      </c>
      <c r="AY105" s="18" t="s">
        <v>206</v>
      </c>
      <c r="BE105" s="144">
        <f>IF(N105="základní",J105,0)</f>
        <v>0</v>
      </c>
      <c r="BF105" s="144">
        <f>IF(N105="snížená",J105,0)</f>
        <v>0</v>
      </c>
      <c r="BG105" s="144">
        <f>IF(N105="zákl. přenesená",J105,0)</f>
        <v>0</v>
      </c>
      <c r="BH105" s="144">
        <f>IF(N105="sníž. přenesená",J105,0)</f>
        <v>0</v>
      </c>
      <c r="BI105" s="144">
        <f>IF(N105="nulová",J105,0)</f>
        <v>0</v>
      </c>
      <c r="BJ105" s="18" t="s">
        <v>82</v>
      </c>
      <c r="BK105" s="144">
        <f>ROUND(I105*H105,2)</f>
        <v>0</v>
      </c>
      <c r="BL105" s="18" t="s">
        <v>338</v>
      </c>
      <c r="BM105" s="143" t="s">
        <v>321</v>
      </c>
    </row>
    <row r="106" spans="2:65" s="1" customFormat="1" ht="16.5" customHeight="1">
      <c r="B106" s="33"/>
      <c r="C106" s="132" t="s">
        <v>271</v>
      </c>
      <c r="D106" s="132" t="s">
        <v>208</v>
      </c>
      <c r="E106" s="133" t="s">
        <v>1572</v>
      </c>
      <c r="F106" s="134" t="s">
        <v>1573</v>
      </c>
      <c r="G106" s="135" t="s">
        <v>1556</v>
      </c>
      <c r="H106" s="136">
        <v>1</v>
      </c>
      <c r="I106" s="137"/>
      <c r="J106" s="138">
        <f>ROUND(I106*H106,2)</f>
        <v>0</v>
      </c>
      <c r="K106" s="134" t="s">
        <v>19</v>
      </c>
      <c r="L106" s="33"/>
      <c r="M106" s="139" t="s">
        <v>19</v>
      </c>
      <c r="N106" s="140" t="s">
        <v>46</v>
      </c>
      <c r="P106" s="141">
        <f>O106*H106</f>
        <v>0</v>
      </c>
      <c r="Q106" s="141">
        <v>0</v>
      </c>
      <c r="R106" s="141">
        <f>Q106*H106</f>
        <v>0</v>
      </c>
      <c r="S106" s="141">
        <v>0</v>
      </c>
      <c r="T106" s="142">
        <f>S106*H106</f>
        <v>0</v>
      </c>
      <c r="AR106" s="143" t="s">
        <v>338</v>
      </c>
      <c r="AT106" s="143" t="s">
        <v>208</v>
      </c>
      <c r="AU106" s="143" t="s">
        <v>82</v>
      </c>
      <c r="AY106" s="18" t="s">
        <v>206</v>
      </c>
      <c r="BE106" s="144">
        <f>IF(N106="základní",J106,0)</f>
        <v>0</v>
      </c>
      <c r="BF106" s="144">
        <f>IF(N106="snížená",J106,0)</f>
        <v>0</v>
      </c>
      <c r="BG106" s="144">
        <f>IF(N106="zákl. přenesená",J106,0)</f>
        <v>0</v>
      </c>
      <c r="BH106" s="144">
        <f>IF(N106="sníž. přenesená",J106,0)</f>
        <v>0</v>
      </c>
      <c r="BI106" s="144">
        <f>IF(N106="nulová",J106,0)</f>
        <v>0</v>
      </c>
      <c r="BJ106" s="18" t="s">
        <v>82</v>
      </c>
      <c r="BK106" s="144">
        <f>ROUND(I106*H106,2)</f>
        <v>0</v>
      </c>
      <c r="BL106" s="18" t="s">
        <v>338</v>
      </c>
      <c r="BM106" s="143" t="s">
        <v>338</v>
      </c>
    </row>
    <row r="107" spans="2:65" s="1" customFormat="1" ht="16.5" customHeight="1">
      <c r="B107" s="33"/>
      <c r="C107" s="132" t="s">
        <v>225</v>
      </c>
      <c r="D107" s="132" t="s">
        <v>208</v>
      </c>
      <c r="E107" s="133" t="s">
        <v>1575</v>
      </c>
      <c r="F107" s="134" t="s">
        <v>1576</v>
      </c>
      <c r="G107" s="135" t="s">
        <v>1556</v>
      </c>
      <c r="H107" s="136">
        <v>1</v>
      </c>
      <c r="I107" s="137"/>
      <c r="J107" s="138">
        <f>ROUND(I107*H107,2)</f>
        <v>0</v>
      </c>
      <c r="K107" s="134" t="s">
        <v>19</v>
      </c>
      <c r="L107" s="33"/>
      <c r="M107" s="139" t="s">
        <v>19</v>
      </c>
      <c r="N107" s="140" t="s">
        <v>46</v>
      </c>
      <c r="P107" s="141">
        <f>O107*H107</f>
        <v>0</v>
      </c>
      <c r="Q107" s="141">
        <v>0</v>
      </c>
      <c r="R107" s="141">
        <f>Q107*H107</f>
        <v>0</v>
      </c>
      <c r="S107" s="141">
        <v>0</v>
      </c>
      <c r="T107" s="142">
        <f>S107*H107</f>
        <v>0</v>
      </c>
      <c r="AR107" s="143" t="s">
        <v>338</v>
      </c>
      <c r="AT107" s="143" t="s">
        <v>208</v>
      </c>
      <c r="AU107" s="143" t="s">
        <v>82</v>
      </c>
      <c r="AY107" s="18" t="s">
        <v>206</v>
      </c>
      <c r="BE107" s="144">
        <f>IF(N107="základní",J107,0)</f>
        <v>0</v>
      </c>
      <c r="BF107" s="144">
        <f>IF(N107="snížená",J107,0)</f>
        <v>0</v>
      </c>
      <c r="BG107" s="144">
        <f>IF(N107="zákl. přenesená",J107,0)</f>
        <v>0</v>
      </c>
      <c r="BH107" s="144">
        <f>IF(N107="sníž. přenesená",J107,0)</f>
        <v>0</v>
      </c>
      <c r="BI107" s="144">
        <f>IF(N107="nulová",J107,0)</f>
        <v>0</v>
      </c>
      <c r="BJ107" s="18" t="s">
        <v>82</v>
      </c>
      <c r="BK107" s="144">
        <f>ROUND(I107*H107,2)</f>
        <v>0</v>
      </c>
      <c r="BL107" s="18" t="s">
        <v>338</v>
      </c>
      <c r="BM107" s="143" t="s">
        <v>348</v>
      </c>
    </row>
    <row r="108" spans="2:63" s="11" customFormat="1" ht="25.9" customHeight="1">
      <c r="B108" s="120"/>
      <c r="D108" s="121" t="s">
        <v>74</v>
      </c>
      <c r="E108" s="122" t="s">
        <v>1578</v>
      </c>
      <c r="F108" s="122" t="s">
        <v>1579</v>
      </c>
      <c r="I108" s="123"/>
      <c r="J108" s="124">
        <f>BK108</f>
        <v>0</v>
      </c>
      <c r="L108" s="120"/>
      <c r="M108" s="125"/>
      <c r="P108" s="126">
        <f>P109</f>
        <v>0</v>
      </c>
      <c r="R108" s="126">
        <f>R109</f>
        <v>0</v>
      </c>
      <c r="T108" s="127">
        <f>T109</f>
        <v>0</v>
      </c>
      <c r="AR108" s="121" t="s">
        <v>82</v>
      </c>
      <c r="AT108" s="128" t="s">
        <v>74</v>
      </c>
      <c r="AU108" s="128" t="s">
        <v>75</v>
      </c>
      <c r="AY108" s="121" t="s">
        <v>206</v>
      </c>
      <c r="BK108" s="129">
        <f>BK109</f>
        <v>0</v>
      </c>
    </row>
    <row r="109" spans="2:65" s="1" customFormat="1" ht="24.2" customHeight="1">
      <c r="B109" s="33"/>
      <c r="C109" s="132" t="s">
        <v>287</v>
      </c>
      <c r="D109" s="132" t="s">
        <v>208</v>
      </c>
      <c r="E109" s="133" t="s">
        <v>1580</v>
      </c>
      <c r="F109" s="134" t="s">
        <v>1780</v>
      </c>
      <c r="G109" s="135" t="s">
        <v>1549</v>
      </c>
      <c r="H109" s="136">
        <v>8</v>
      </c>
      <c r="I109" s="137"/>
      <c r="J109" s="138">
        <f>ROUND(I109*H109,2)</f>
        <v>0</v>
      </c>
      <c r="K109" s="134" t="s">
        <v>19</v>
      </c>
      <c r="L109" s="33"/>
      <c r="M109" s="139" t="s">
        <v>19</v>
      </c>
      <c r="N109" s="140" t="s">
        <v>46</v>
      </c>
      <c r="P109" s="141">
        <f>O109*H109</f>
        <v>0</v>
      </c>
      <c r="Q109" s="141">
        <v>0</v>
      </c>
      <c r="R109" s="141">
        <f>Q109*H109</f>
        <v>0</v>
      </c>
      <c r="S109" s="141">
        <v>0</v>
      </c>
      <c r="T109" s="142">
        <f>S109*H109</f>
        <v>0</v>
      </c>
      <c r="AR109" s="143" t="s">
        <v>338</v>
      </c>
      <c r="AT109" s="143" t="s">
        <v>208</v>
      </c>
      <c r="AU109" s="143" t="s">
        <v>82</v>
      </c>
      <c r="AY109" s="18" t="s">
        <v>206</v>
      </c>
      <c r="BE109" s="144">
        <f>IF(N109="základní",J109,0)</f>
        <v>0</v>
      </c>
      <c r="BF109" s="144">
        <f>IF(N109="snížená",J109,0)</f>
        <v>0</v>
      </c>
      <c r="BG109" s="144">
        <f>IF(N109="zákl. přenesená",J109,0)</f>
        <v>0</v>
      </c>
      <c r="BH109" s="144">
        <f>IF(N109="sníž. přenesená",J109,0)</f>
        <v>0</v>
      </c>
      <c r="BI109" s="144">
        <f>IF(N109="nulová",J109,0)</f>
        <v>0</v>
      </c>
      <c r="BJ109" s="18" t="s">
        <v>82</v>
      </c>
      <c r="BK109" s="144">
        <f>ROUND(I109*H109,2)</f>
        <v>0</v>
      </c>
      <c r="BL109" s="18" t="s">
        <v>338</v>
      </c>
      <c r="BM109" s="143" t="s">
        <v>359</v>
      </c>
    </row>
    <row r="110" spans="2:63" s="11" customFormat="1" ht="25.9" customHeight="1">
      <c r="B110" s="120"/>
      <c r="D110" s="121" t="s">
        <v>74</v>
      </c>
      <c r="E110" s="122" t="s">
        <v>1784</v>
      </c>
      <c r="F110" s="122" t="s">
        <v>1785</v>
      </c>
      <c r="I110" s="123"/>
      <c r="J110" s="124">
        <f>BK110</f>
        <v>0</v>
      </c>
      <c r="L110" s="120"/>
      <c r="M110" s="125"/>
      <c r="P110" s="126">
        <f>SUM(P111:P113)</f>
        <v>0</v>
      </c>
      <c r="R110" s="126">
        <f>SUM(R111:R113)</f>
        <v>0</v>
      </c>
      <c r="T110" s="127">
        <f>SUM(T111:T113)</f>
        <v>0</v>
      </c>
      <c r="AR110" s="121" t="s">
        <v>82</v>
      </c>
      <c r="AT110" s="128" t="s">
        <v>74</v>
      </c>
      <c r="AU110" s="128" t="s">
        <v>75</v>
      </c>
      <c r="AY110" s="121" t="s">
        <v>206</v>
      </c>
      <c r="BK110" s="129">
        <f>SUM(BK111:BK113)</f>
        <v>0</v>
      </c>
    </row>
    <row r="111" spans="2:65" s="1" customFormat="1" ht="37.9" customHeight="1">
      <c r="B111" s="33"/>
      <c r="C111" s="175" t="s">
        <v>295</v>
      </c>
      <c r="D111" s="175" t="s">
        <v>820</v>
      </c>
      <c r="E111" s="176" t="s">
        <v>1786</v>
      </c>
      <c r="F111" s="177" t="s">
        <v>3783</v>
      </c>
      <c r="G111" s="178" t="s">
        <v>1556</v>
      </c>
      <c r="H111" s="179">
        <v>8</v>
      </c>
      <c r="I111" s="180"/>
      <c r="J111" s="181">
        <f>ROUND(I111*H111,2)</f>
        <v>0</v>
      </c>
      <c r="K111" s="177" t="s">
        <v>19</v>
      </c>
      <c r="L111" s="182"/>
      <c r="M111" s="183" t="s">
        <v>19</v>
      </c>
      <c r="N111" s="184" t="s">
        <v>46</v>
      </c>
      <c r="P111" s="141">
        <f>O111*H111</f>
        <v>0</v>
      </c>
      <c r="Q111" s="141">
        <v>0</v>
      </c>
      <c r="R111" s="141">
        <f>Q111*H111</f>
        <v>0</v>
      </c>
      <c r="S111" s="141">
        <v>0</v>
      </c>
      <c r="T111" s="142">
        <f>S111*H111</f>
        <v>0</v>
      </c>
      <c r="AR111" s="143" t="s">
        <v>437</v>
      </c>
      <c r="AT111" s="143" t="s">
        <v>820</v>
      </c>
      <c r="AU111" s="143" t="s">
        <v>82</v>
      </c>
      <c r="AY111" s="18" t="s">
        <v>206</v>
      </c>
      <c r="BE111" s="144">
        <f>IF(N111="základní",J111,0)</f>
        <v>0</v>
      </c>
      <c r="BF111" s="144">
        <f>IF(N111="snížená",J111,0)</f>
        <v>0</v>
      </c>
      <c r="BG111" s="144">
        <f>IF(N111="zákl. přenesená",J111,0)</f>
        <v>0</v>
      </c>
      <c r="BH111" s="144">
        <f>IF(N111="sníž. přenesená",J111,0)</f>
        <v>0</v>
      </c>
      <c r="BI111" s="144">
        <f>IF(N111="nulová",J111,0)</f>
        <v>0</v>
      </c>
      <c r="BJ111" s="18" t="s">
        <v>82</v>
      </c>
      <c r="BK111" s="144">
        <f>ROUND(I111*H111,2)</f>
        <v>0</v>
      </c>
      <c r="BL111" s="18" t="s">
        <v>338</v>
      </c>
      <c r="BM111" s="143" t="s">
        <v>368</v>
      </c>
    </row>
    <row r="112" spans="2:65" s="1" customFormat="1" ht="16.5" customHeight="1">
      <c r="B112" s="33"/>
      <c r="C112" s="175" t="s">
        <v>307</v>
      </c>
      <c r="D112" s="175" t="s">
        <v>820</v>
      </c>
      <c r="E112" s="176" t="s">
        <v>1789</v>
      </c>
      <c r="F112" s="177" t="s">
        <v>1811</v>
      </c>
      <c r="G112" s="178" t="s">
        <v>1556</v>
      </c>
      <c r="H112" s="179">
        <v>8</v>
      </c>
      <c r="I112" s="180"/>
      <c r="J112" s="181">
        <f>ROUND(I112*H112,2)</f>
        <v>0</v>
      </c>
      <c r="K112" s="177" t="s">
        <v>19</v>
      </c>
      <c r="L112" s="182"/>
      <c r="M112" s="183" t="s">
        <v>19</v>
      </c>
      <c r="N112" s="184" t="s">
        <v>46</v>
      </c>
      <c r="P112" s="141">
        <f>O112*H112</f>
        <v>0</v>
      </c>
      <c r="Q112" s="141">
        <v>0</v>
      </c>
      <c r="R112" s="141">
        <f>Q112*H112</f>
        <v>0</v>
      </c>
      <c r="S112" s="141">
        <v>0</v>
      </c>
      <c r="T112" s="142">
        <f>S112*H112</f>
        <v>0</v>
      </c>
      <c r="AR112" s="143" t="s">
        <v>437</v>
      </c>
      <c r="AT112" s="143" t="s">
        <v>820</v>
      </c>
      <c r="AU112" s="143" t="s">
        <v>82</v>
      </c>
      <c r="AY112" s="18" t="s">
        <v>206</v>
      </c>
      <c r="BE112" s="144">
        <f>IF(N112="základní",J112,0)</f>
        <v>0</v>
      </c>
      <c r="BF112" s="144">
        <f>IF(N112="snížená",J112,0)</f>
        <v>0</v>
      </c>
      <c r="BG112" s="144">
        <f>IF(N112="zákl. přenesená",J112,0)</f>
        <v>0</v>
      </c>
      <c r="BH112" s="144">
        <f>IF(N112="sníž. přenesená",J112,0)</f>
        <v>0</v>
      </c>
      <c r="BI112" s="144">
        <f>IF(N112="nulová",J112,0)</f>
        <v>0</v>
      </c>
      <c r="BJ112" s="18" t="s">
        <v>82</v>
      </c>
      <c r="BK112" s="144">
        <f>ROUND(I112*H112,2)</f>
        <v>0</v>
      </c>
      <c r="BL112" s="18" t="s">
        <v>338</v>
      </c>
      <c r="BM112" s="143" t="s">
        <v>380</v>
      </c>
    </row>
    <row r="113" spans="2:65" s="1" customFormat="1" ht="21.75" customHeight="1">
      <c r="B113" s="33"/>
      <c r="C113" s="175" t="s">
        <v>314</v>
      </c>
      <c r="D113" s="175" t="s">
        <v>820</v>
      </c>
      <c r="E113" s="176" t="s">
        <v>1792</v>
      </c>
      <c r="F113" s="177" t="s">
        <v>1814</v>
      </c>
      <c r="G113" s="178" t="s">
        <v>1556</v>
      </c>
      <c r="H113" s="179">
        <v>8</v>
      </c>
      <c r="I113" s="180"/>
      <c r="J113" s="181">
        <f>ROUND(I113*H113,2)</f>
        <v>0</v>
      </c>
      <c r="K113" s="177" t="s">
        <v>19</v>
      </c>
      <c r="L113" s="182"/>
      <c r="M113" s="183" t="s">
        <v>19</v>
      </c>
      <c r="N113" s="184" t="s">
        <v>46</v>
      </c>
      <c r="P113" s="141">
        <f>O113*H113</f>
        <v>0</v>
      </c>
      <c r="Q113" s="141">
        <v>0</v>
      </c>
      <c r="R113" s="141">
        <f>Q113*H113</f>
        <v>0</v>
      </c>
      <c r="S113" s="141">
        <v>0</v>
      </c>
      <c r="T113" s="142">
        <f>S113*H113</f>
        <v>0</v>
      </c>
      <c r="AR113" s="143" t="s">
        <v>437</v>
      </c>
      <c r="AT113" s="143" t="s">
        <v>820</v>
      </c>
      <c r="AU113" s="143" t="s">
        <v>82</v>
      </c>
      <c r="AY113" s="18" t="s">
        <v>206</v>
      </c>
      <c r="BE113" s="144">
        <f>IF(N113="základní",J113,0)</f>
        <v>0</v>
      </c>
      <c r="BF113" s="144">
        <f>IF(N113="snížená",J113,0)</f>
        <v>0</v>
      </c>
      <c r="BG113" s="144">
        <f>IF(N113="zákl. přenesená",J113,0)</f>
        <v>0</v>
      </c>
      <c r="BH113" s="144">
        <f>IF(N113="sníž. přenesená",J113,0)</f>
        <v>0</v>
      </c>
      <c r="BI113" s="144">
        <f>IF(N113="nulová",J113,0)</f>
        <v>0</v>
      </c>
      <c r="BJ113" s="18" t="s">
        <v>82</v>
      </c>
      <c r="BK113" s="144">
        <f>ROUND(I113*H113,2)</f>
        <v>0</v>
      </c>
      <c r="BL113" s="18" t="s">
        <v>338</v>
      </c>
      <c r="BM113" s="143" t="s">
        <v>397</v>
      </c>
    </row>
    <row r="114" spans="2:63" s="11" customFormat="1" ht="25.9" customHeight="1">
      <c r="B114" s="120"/>
      <c r="D114" s="121" t="s">
        <v>74</v>
      </c>
      <c r="E114" s="122" t="s">
        <v>1822</v>
      </c>
      <c r="F114" s="122" t="s">
        <v>1823</v>
      </c>
      <c r="I114" s="123"/>
      <c r="J114" s="124">
        <f>BK114</f>
        <v>0</v>
      </c>
      <c r="L114" s="120"/>
      <c r="M114" s="125"/>
      <c r="P114" s="126">
        <f>SUM(P115:P123)</f>
        <v>0</v>
      </c>
      <c r="R114" s="126">
        <f>SUM(R115:R123)</f>
        <v>0</v>
      </c>
      <c r="T114" s="127">
        <f>SUM(T115:T123)</f>
        <v>0</v>
      </c>
      <c r="AR114" s="121" t="s">
        <v>82</v>
      </c>
      <c r="AT114" s="128" t="s">
        <v>74</v>
      </c>
      <c r="AU114" s="128" t="s">
        <v>75</v>
      </c>
      <c r="AY114" s="121" t="s">
        <v>206</v>
      </c>
      <c r="BK114" s="129">
        <f>SUM(BK115:BK123)</f>
        <v>0</v>
      </c>
    </row>
    <row r="115" spans="2:65" s="1" customFormat="1" ht="33" customHeight="1">
      <c r="B115" s="33"/>
      <c r="C115" s="175" t="s">
        <v>321</v>
      </c>
      <c r="D115" s="175" t="s">
        <v>820</v>
      </c>
      <c r="E115" s="176" t="s">
        <v>1824</v>
      </c>
      <c r="F115" s="177" t="s">
        <v>3784</v>
      </c>
      <c r="G115" s="178" t="s">
        <v>229</v>
      </c>
      <c r="H115" s="179">
        <v>360</v>
      </c>
      <c r="I115" s="180"/>
      <c r="J115" s="181">
        <f aca="true" t="shared" si="0" ref="J115:J123">ROUND(I115*H115,2)</f>
        <v>0</v>
      </c>
      <c r="K115" s="177" t="s">
        <v>19</v>
      </c>
      <c r="L115" s="182"/>
      <c r="M115" s="183" t="s">
        <v>19</v>
      </c>
      <c r="N115" s="184" t="s">
        <v>46</v>
      </c>
      <c r="P115" s="141">
        <f aca="true" t="shared" si="1" ref="P115:P123">O115*H115</f>
        <v>0</v>
      </c>
      <c r="Q115" s="141">
        <v>0</v>
      </c>
      <c r="R115" s="141">
        <f aca="true" t="shared" si="2" ref="R115:R123">Q115*H115</f>
        <v>0</v>
      </c>
      <c r="S115" s="141">
        <v>0</v>
      </c>
      <c r="T115" s="142">
        <f aca="true" t="shared" si="3" ref="T115:T123">S115*H115</f>
        <v>0</v>
      </c>
      <c r="AR115" s="143" t="s">
        <v>437</v>
      </c>
      <c r="AT115" s="143" t="s">
        <v>820</v>
      </c>
      <c r="AU115" s="143" t="s">
        <v>82</v>
      </c>
      <c r="AY115" s="18" t="s">
        <v>206</v>
      </c>
      <c r="BE115" s="144">
        <f aca="true" t="shared" si="4" ref="BE115:BE123">IF(N115="základní",J115,0)</f>
        <v>0</v>
      </c>
      <c r="BF115" s="144">
        <f aca="true" t="shared" si="5" ref="BF115:BF123">IF(N115="snížená",J115,0)</f>
        <v>0</v>
      </c>
      <c r="BG115" s="144">
        <f aca="true" t="shared" si="6" ref="BG115:BG123">IF(N115="zákl. přenesená",J115,0)</f>
        <v>0</v>
      </c>
      <c r="BH115" s="144">
        <f aca="true" t="shared" si="7" ref="BH115:BH123">IF(N115="sníž. přenesená",J115,0)</f>
        <v>0</v>
      </c>
      <c r="BI115" s="144">
        <f aca="true" t="shared" si="8" ref="BI115:BI123">IF(N115="nulová",J115,0)</f>
        <v>0</v>
      </c>
      <c r="BJ115" s="18" t="s">
        <v>82</v>
      </c>
      <c r="BK115" s="144">
        <f aca="true" t="shared" si="9" ref="BK115:BK123">ROUND(I115*H115,2)</f>
        <v>0</v>
      </c>
      <c r="BL115" s="18" t="s">
        <v>338</v>
      </c>
      <c r="BM115" s="143" t="s">
        <v>413</v>
      </c>
    </row>
    <row r="116" spans="2:65" s="1" customFormat="1" ht="24.2" customHeight="1">
      <c r="B116" s="33"/>
      <c r="C116" s="175" t="s">
        <v>8</v>
      </c>
      <c r="D116" s="175" t="s">
        <v>820</v>
      </c>
      <c r="E116" s="176" t="s">
        <v>1827</v>
      </c>
      <c r="F116" s="177" t="s">
        <v>1843</v>
      </c>
      <c r="G116" s="178" t="s">
        <v>229</v>
      </c>
      <c r="H116" s="179">
        <v>15</v>
      </c>
      <c r="I116" s="180"/>
      <c r="J116" s="181">
        <f t="shared" si="0"/>
        <v>0</v>
      </c>
      <c r="K116" s="177" t="s">
        <v>19</v>
      </c>
      <c r="L116" s="182"/>
      <c r="M116" s="183" t="s">
        <v>19</v>
      </c>
      <c r="N116" s="184" t="s">
        <v>46</v>
      </c>
      <c r="P116" s="141">
        <f t="shared" si="1"/>
        <v>0</v>
      </c>
      <c r="Q116" s="141">
        <v>0</v>
      </c>
      <c r="R116" s="141">
        <f t="shared" si="2"/>
        <v>0</v>
      </c>
      <c r="S116" s="141">
        <v>0</v>
      </c>
      <c r="T116" s="142">
        <f t="shared" si="3"/>
        <v>0</v>
      </c>
      <c r="AR116" s="143" t="s">
        <v>437</v>
      </c>
      <c r="AT116" s="143" t="s">
        <v>820</v>
      </c>
      <c r="AU116" s="143" t="s">
        <v>82</v>
      </c>
      <c r="AY116" s="18" t="s">
        <v>206</v>
      </c>
      <c r="BE116" s="144">
        <f t="shared" si="4"/>
        <v>0</v>
      </c>
      <c r="BF116" s="144">
        <f t="shared" si="5"/>
        <v>0</v>
      </c>
      <c r="BG116" s="144">
        <f t="shared" si="6"/>
        <v>0</v>
      </c>
      <c r="BH116" s="144">
        <f t="shared" si="7"/>
        <v>0</v>
      </c>
      <c r="BI116" s="144">
        <f t="shared" si="8"/>
        <v>0</v>
      </c>
      <c r="BJ116" s="18" t="s">
        <v>82</v>
      </c>
      <c r="BK116" s="144">
        <f t="shared" si="9"/>
        <v>0</v>
      </c>
      <c r="BL116" s="18" t="s">
        <v>338</v>
      </c>
      <c r="BM116" s="143" t="s">
        <v>423</v>
      </c>
    </row>
    <row r="117" spans="2:65" s="1" customFormat="1" ht="24.2" customHeight="1">
      <c r="B117" s="33"/>
      <c r="C117" s="175" t="s">
        <v>338</v>
      </c>
      <c r="D117" s="175" t="s">
        <v>820</v>
      </c>
      <c r="E117" s="176" t="s">
        <v>1830</v>
      </c>
      <c r="F117" s="177" t="s">
        <v>3785</v>
      </c>
      <c r="G117" s="178" t="s">
        <v>238</v>
      </c>
      <c r="H117" s="179">
        <v>65</v>
      </c>
      <c r="I117" s="180"/>
      <c r="J117" s="181">
        <f t="shared" si="0"/>
        <v>0</v>
      </c>
      <c r="K117" s="177" t="s">
        <v>19</v>
      </c>
      <c r="L117" s="182"/>
      <c r="M117" s="183" t="s">
        <v>19</v>
      </c>
      <c r="N117" s="184" t="s">
        <v>46</v>
      </c>
      <c r="P117" s="141">
        <f t="shared" si="1"/>
        <v>0</v>
      </c>
      <c r="Q117" s="141">
        <v>0</v>
      </c>
      <c r="R117" s="141">
        <f t="shared" si="2"/>
        <v>0</v>
      </c>
      <c r="S117" s="141">
        <v>0</v>
      </c>
      <c r="T117" s="142">
        <f t="shared" si="3"/>
        <v>0</v>
      </c>
      <c r="AR117" s="143" t="s">
        <v>437</v>
      </c>
      <c r="AT117" s="143" t="s">
        <v>820</v>
      </c>
      <c r="AU117" s="143" t="s">
        <v>82</v>
      </c>
      <c r="AY117" s="18" t="s">
        <v>206</v>
      </c>
      <c r="BE117" s="144">
        <f t="shared" si="4"/>
        <v>0</v>
      </c>
      <c r="BF117" s="144">
        <f t="shared" si="5"/>
        <v>0</v>
      </c>
      <c r="BG117" s="144">
        <f t="shared" si="6"/>
        <v>0</v>
      </c>
      <c r="BH117" s="144">
        <f t="shared" si="7"/>
        <v>0</v>
      </c>
      <c r="BI117" s="144">
        <f t="shared" si="8"/>
        <v>0</v>
      </c>
      <c r="BJ117" s="18" t="s">
        <v>82</v>
      </c>
      <c r="BK117" s="144">
        <f t="shared" si="9"/>
        <v>0</v>
      </c>
      <c r="BL117" s="18" t="s">
        <v>338</v>
      </c>
      <c r="BM117" s="143" t="s">
        <v>437</v>
      </c>
    </row>
    <row r="118" spans="2:65" s="1" customFormat="1" ht="24.2" customHeight="1">
      <c r="B118" s="33"/>
      <c r="C118" s="175" t="s">
        <v>343</v>
      </c>
      <c r="D118" s="175" t="s">
        <v>820</v>
      </c>
      <c r="E118" s="176" t="s">
        <v>1833</v>
      </c>
      <c r="F118" s="177" t="s">
        <v>3786</v>
      </c>
      <c r="G118" s="178" t="s">
        <v>229</v>
      </c>
      <c r="H118" s="179">
        <v>70</v>
      </c>
      <c r="I118" s="180"/>
      <c r="J118" s="181">
        <f t="shared" si="0"/>
        <v>0</v>
      </c>
      <c r="K118" s="177" t="s">
        <v>19</v>
      </c>
      <c r="L118" s="182"/>
      <c r="M118" s="183" t="s">
        <v>19</v>
      </c>
      <c r="N118" s="184" t="s">
        <v>46</v>
      </c>
      <c r="P118" s="141">
        <f t="shared" si="1"/>
        <v>0</v>
      </c>
      <c r="Q118" s="141">
        <v>0</v>
      </c>
      <c r="R118" s="141">
        <f t="shared" si="2"/>
        <v>0</v>
      </c>
      <c r="S118" s="141">
        <v>0</v>
      </c>
      <c r="T118" s="142">
        <f t="shared" si="3"/>
        <v>0</v>
      </c>
      <c r="AR118" s="143" t="s">
        <v>437</v>
      </c>
      <c r="AT118" s="143" t="s">
        <v>820</v>
      </c>
      <c r="AU118" s="143" t="s">
        <v>82</v>
      </c>
      <c r="AY118" s="18" t="s">
        <v>206</v>
      </c>
      <c r="BE118" s="144">
        <f t="shared" si="4"/>
        <v>0</v>
      </c>
      <c r="BF118" s="144">
        <f t="shared" si="5"/>
        <v>0</v>
      </c>
      <c r="BG118" s="144">
        <f t="shared" si="6"/>
        <v>0</v>
      </c>
      <c r="BH118" s="144">
        <f t="shared" si="7"/>
        <v>0</v>
      </c>
      <c r="BI118" s="144">
        <f t="shared" si="8"/>
        <v>0</v>
      </c>
      <c r="BJ118" s="18" t="s">
        <v>82</v>
      </c>
      <c r="BK118" s="144">
        <f t="shared" si="9"/>
        <v>0</v>
      </c>
      <c r="BL118" s="18" t="s">
        <v>338</v>
      </c>
      <c r="BM118" s="143" t="s">
        <v>448</v>
      </c>
    </row>
    <row r="119" spans="2:65" s="1" customFormat="1" ht="16.5" customHeight="1">
      <c r="B119" s="33"/>
      <c r="C119" s="175" t="s">
        <v>348</v>
      </c>
      <c r="D119" s="175" t="s">
        <v>820</v>
      </c>
      <c r="E119" s="176" t="s">
        <v>1836</v>
      </c>
      <c r="F119" s="177" t="s">
        <v>3787</v>
      </c>
      <c r="G119" s="178" t="s">
        <v>1556</v>
      </c>
      <c r="H119" s="179">
        <v>10</v>
      </c>
      <c r="I119" s="180"/>
      <c r="J119" s="181">
        <f t="shared" si="0"/>
        <v>0</v>
      </c>
      <c r="K119" s="177" t="s">
        <v>19</v>
      </c>
      <c r="L119" s="182"/>
      <c r="M119" s="183" t="s">
        <v>19</v>
      </c>
      <c r="N119" s="184" t="s">
        <v>46</v>
      </c>
      <c r="P119" s="141">
        <f t="shared" si="1"/>
        <v>0</v>
      </c>
      <c r="Q119" s="141">
        <v>0</v>
      </c>
      <c r="R119" s="141">
        <f t="shared" si="2"/>
        <v>0</v>
      </c>
      <c r="S119" s="141">
        <v>0</v>
      </c>
      <c r="T119" s="142">
        <f t="shared" si="3"/>
        <v>0</v>
      </c>
      <c r="AR119" s="143" t="s">
        <v>437</v>
      </c>
      <c r="AT119" s="143" t="s">
        <v>820</v>
      </c>
      <c r="AU119" s="143" t="s">
        <v>82</v>
      </c>
      <c r="AY119" s="18" t="s">
        <v>206</v>
      </c>
      <c r="BE119" s="144">
        <f t="shared" si="4"/>
        <v>0</v>
      </c>
      <c r="BF119" s="144">
        <f t="shared" si="5"/>
        <v>0</v>
      </c>
      <c r="BG119" s="144">
        <f t="shared" si="6"/>
        <v>0</v>
      </c>
      <c r="BH119" s="144">
        <f t="shared" si="7"/>
        <v>0</v>
      </c>
      <c r="BI119" s="144">
        <f t="shared" si="8"/>
        <v>0</v>
      </c>
      <c r="BJ119" s="18" t="s">
        <v>82</v>
      </c>
      <c r="BK119" s="144">
        <f t="shared" si="9"/>
        <v>0</v>
      </c>
      <c r="BL119" s="18" t="s">
        <v>338</v>
      </c>
      <c r="BM119" s="143" t="s">
        <v>458</v>
      </c>
    </row>
    <row r="120" spans="2:65" s="1" customFormat="1" ht="24.2" customHeight="1">
      <c r="B120" s="33"/>
      <c r="C120" s="175" t="s">
        <v>354</v>
      </c>
      <c r="D120" s="175" t="s">
        <v>820</v>
      </c>
      <c r="E120" s="176" t="s">
        <v>1839</v>
      </c>
      <c r="F120" s="177" t="s">
        <v>3788</v>
      </c>
      <c r="G120" s="178" t="s">
        <v>1556</v>
      </c>
      <c r="H120" s="179">
        <v>4</v>
      </c>
      <c r="I120" s="180"/>
      <c r="J120" s="181">
        <f t="shared" si="0"/>
        <v>0</v>
      </c>
      <c r="K120" s="177" t="s">
        <v>19</v>
      </c>
      <c r="L120" s="182"/>
      <c r="M120" s="183" t="s">
        <v>19</v>
      </c>
      <c r="N120" s="184" t="s">
        <v>46</v>
      </c>
      <c r="P120" s="141">
        <f t="shared" si="1"/>
        <v>0</v>
      </c>
      <c r="Q120" s="141">
        <v>0</v>
      </c>
      <c r="R120" s="141">
        <f t="shared" si="2"/>
        <v>0</v>
      </c>
      <c r="S120" s="141">
        <v>0</v>
      </c>
      <c r="T120" s="142">
        <f t="shared" si="3"/>
        <v>0</v>
      </c>
      <c r="AR120" s="143" t="s">
        <v>437</v>
      </c>
      <c r="AT120" s="143" t="s">
        <v>820</v>
      </c>
      <c r="AU120" s="143" t="s">
        <v>82</v>
      </c>
      <c r="AY120" s="18" t="s">
        <v>206</v>
      </c>
      <c r="BE120" s="144">
        <f t="shared" si="4"/>
        <v>0</v>
      </c>
      <c r="BF120" s="144">
        <f t="shared" si="5"/>
        <v>0</v>
      </c>
      <c r="BG120" s="144">
        <f t="shared" si="6"/>
        <v>0</v>
      </c>
      <c r="BH120" s="144">
        <f t="shared" si="7"/>
        <v>0</v>
      </c>
      <c r="BI120" s="144">
        <f t="shared" si="8"/>
        <v>0</v>
      </c>
      <c r="BJ120" s="18" t="s">
        <v>82</v>
      </c>
      <c r="BK120" s="144">
        <f t="shared" si="9"/>
        <v>0</v>
      </c>
      <c r="BL120" s="18" t="s">
        <v>338</v>
      </c>
      <c r="BM120" s="143" t="s">
        <v>468</v>
      </c>
    </row>
    <row r="121" spans="2:65" s="1" customFormat="1" ht="24.2" customHeight="1">
      <c r="B121" s="33"/>
      <c r="C121" s="175" t="s">
        <v>359</v>
      </c>
      <c r="D121" s="175" t="s">
        <v>820</v>
      </c>
      <c r="E121" s="176" t="s">
        <v>1842</v>
      </c>
      <c r="F121" s="177" t="s">
        <v>3789</v>
      </c>
      <c r="G121" s="178" t="s">
        <v>229</v>
      </c>
      <c r="H121" s="179">
        <v>10</v>
      </c>
      <c r="I121" s="180"/>
      <c r="J121" s="181">
        <f t="shared" si="0"/>
        <v>0</v>
      </c>
      <c r="K121" s="177" t="s">
        <v>19</v>
      </c>
      <c r="L121" s="182"/>
      <c r="M121" s="183" t="s">
        <v>19</v>
      </c>
      <c r="N121" s="184" t="s">
        <v>46</v>
      </c>
      <c r="P121" s="141">
        <f t="shared" si="1"/>
        <v>0</v>
      </c>
      <c r="Q121" s="141">
        <v>0</v>
      </c>
      <c r="R121" s="141">
        <f t="shared" si="2"/>
        <v>0</v>
      </c>
      <c r="S121" s="141">
        <v>0</v>
      </c>
      <c r="T121" s="142">
        <f t="shared" si="3"/>
        <v>0</v>
      </c>
      <c r="AR121" s="143" t="s">
        <v>437</v>
      </c>
      <c r="AT121" s="143" t="s">
        <v>820</v>
      </c>
      <c r="AU121" s="143" t="s">
        <v>82</v>
      </c>
      <c r="AY121" s="18" t="s">
        <v>206</v>
      </c>
      <c r="BE121" s="144">
        <f t="shared" si="4"/>
        <v>0</v>
      </c>
      <c r="BF121" s="144">
        <f t="shared" si="5"/>
        <v>0</v>
      </c>
      <c r="BG121" s="144">
        <f t="shared" si="6"/>
        <v>0</v>
      </c>
      <c r="BH121" s="144">
        <f t="shared" si="7"/>
        <v>0</v>
      </c>
      <c r="BI121" s="144">
        <f t="shared" si="8"/>
        <v>0</v>
      </c>
      <c r="BJ121" s="18" t="s">
        <v>82</v>
      </c>
      <c r="BK121" s="144">
        <f t="shared" si="9"/>
        <v>0</v>
      </c>
      <c r="BL121" s="18" t="s">
        <v>338</v>
      </c>
      <c r="BM121" s="143" t="s">
        <v>486</v>
      </c>
    </row>
    <row r="122" spans="2:65" s="1" customFormat="1" ht="55.5" customHeight="1">
      <c r="B122" s="33"/>
      <c r="C122" s="175" t="s">
        <v>7</v>
      </c>
      <c r="D122" s="175" t="s">
        <v>820</v>
      </c>
      <c r="E122" s="176" t="s">
        <v>1845</v>
      </c>
      <c r="F122" s="177" t="s">
        <v>1870</v>
      </c>
      <c r="G122" s="178" t="s">
        <v>1098</v>
      </c>
      <c r="H122" s="179">
        <v>20</v>
      </c>
      <c r="I122" s="180"/>
      <c r="J122" s="181">
        <f t="shared" si="0"/>
        <v>0</v>
      </c>
      <c r="K122" s="177" t="s">
        <v>19</v>
      </c>
      <c r="L122" s="182"/>
      <c r="M122" s="183" t="s">
        <v>19</v>
      </c>
      <c r="N122" s="184" t="s">
        <v>46</v>
      </c>
      <c r="P122" s="141">
        <f t="shared" si="1"/>
        <v>0</v>
      </c>
      <c r="Q122" s="141">
        <v>0</v>
      </c>
      <c r="R122" s="141">
        <f t="shared" si="2"/>
        <v>0</v>
      </c>
      <c r="S122" s="141">
        <v>0</v>
      </c>
      <c r="T122" s="142">
        <f t="shared" si="3"/>
        <v>0</v>
      </c>
      <c r="AR122" s="143" t="s">
        <v>437</v>
      </c>
      <c r="AT122" s="143" t="s">
        <v>820</v>
      </c>
      <c r="AU122" s="143" t="s">
        <v>82</v>
      </c>
      <c r="AY122" s="18" t="s">
        <v>206</v>
      </c>
      <c r="BE122" s="144">
        <f t="shared" si="4"/>
        <v>0</v>
      </c>
      <c r="BF122" s="144">
        <f t="shared" si="5"/>
        <v>0</v>
      </c>
      <c r="BG122" s="144">
        <f t="shared" si="6"/>
        <v>0</v>
      </c>
      <c r="BH122" s="144">
        <f t="shared" si="7"/>
        <v>0</v>
      </c>
      <c r="BI122" s="144">
        <f t="shared" si="8"/>
        <v>0</v>
      </c>
      <c r="BJ122" s="18" t="s">
        <v>82</v>
      </c>
      <c r="BK122" s="144">
        <f t="shared" si="9"/>
        <v>0</v>
      </c>
      <c r="BL122" s="18" t="s">
        <v>338</v>
      </c>
      <c r="BM122" s="143" t="s">
        <v>506</v>
      </c>
    </row>
    <row r="123" spans="2:65" s="1" customFormat="1" ht="16.5" customHeight="1">
      <c r="B123" s="33"/>
      <c r="C123" s="175" t="s">
        <v>368</v>
      </c>
      <c r="D123" s="175" t="s">
        <v>820</v>
      </c>
      <c r="E123" s="176" t="s">
        <v>1848</v>
      </c>
      <c r="F123" s="177" t="s">
        <v>1754</v>
      </c>
      <c r="G123" s="178" t="s">
        <v>1556</v>
      </c>
      <c r="H123" s="179">
        <v>10</v>
      </c>
      <c r="I123" s="180"/>
      <c r="J123" s="181">
        <f t="shared" si="0"/>
        <v>0</v>
      </c>
      <c r="K123" s="177" t="s">
        <v>19</v>
      </c>
      <c r="L123" s="182"/>
      <c r="M123" s="195" t="s">
        <v>19</v>
      </c>
      <c r="N123" s="196" t="s">
        <v>46</v>
      </c>
      <c r="O123" s="197"/>
      <c r="P123" s="198">
        <f t="shared" si="1"/>
        <v>0</v>
      </c>
      <c r="Q123" s="198">
        <v>0</v>
      </c>
      <c r="R123" s="198">
        <f t="shared" si="2"/>
        <v>0</v>
      </c>
      <c r="S123" s="198">
        <v>0</v>
      </c>
      <c r="T123" s="199">
        <f t="shared" si="3"/>
        <v>0</v>
      </c>
      <c r="AR123" s="143" t="s">
        <v>437</v>
      </c>
      <c r="AT123" s="143" t="s">
        <v>820</v>
      </c>
      <c r="AU123" s="143" t="s">
        <v>82</v>
      </c>
      <c r="AY123" s="18" t="s">
        <v>206</v>
      </c>
      <c r="BE123" s="144">
        <f t="shared" si="4"/>
        <v>0</v>
      </c>
      <c r="BF123" s="144">
        <f t="shared" si="5"/>
        <v>0</v>
      </c>
      <c r="BG123" s="144">
        <f t="shared" si="6"/>
        <v>0</v>
      </c>
      <c r="BH123" s="144">
        <f t="shared" si="7"/>
        <v>0</v>
      </c>
      <c r="BI123" s="144">
        <f t="shared" si="8"/>
        <v>0</v>
      </c>
      <c r="BJ123" s="18" t="s">
        <v>82</v>
      </c>
      <c r="BK123" s="144">
        <f t="shared" si="9"/>
        <v>0</v>
      </c>
      <c r="BL123" s="18" t="s">
        <v>338</v>
      </c>
      <c r="BM123" s="143" t="s">
        <v>520</v>
      </c>
    </row>
    <row r="124" spans="2:12" s="1" customFormat="1" ht="6.95" customHeight="1">
      <c r="B124" s="41"/>
      <c r="C124" s="42"/>
      <c r="D124" s="42"/>
      <c r="E124" s="42"/>
      <c r="F124" s="42"/>
      <c r="G124" s="42"/>
      <c r="H124" s="42"/>
      <c r="I124" s="42"/>
      <c r="J124" s="42"/>
      <c r="K124" s="42"/>
      <c r="L124" s="33"/>
    </row>
  </sheetData>
  <sheetProtection algorithmName="SHA-512" hashValue="b26AZEcZPHf1AJi+O9OzGnYx9KONsMk25BrsKilvgFwkXKeL0ZJ7viogmWlm29B5m+y08xyE5xsQ35v4caLylg==" saltValue="9AzbkGICXC4Q6QbucroIaIYiAvNFvkvd8T6rvSbIh8scG8GD6YiG/vphsTSAHSMWSRKijGQLJDmw4dZSHVP6mQ==" spinCount="100000" sheet="1" objects="1" scenarios="1" formatColumns="0" formatRows="0" autoFilter="0"/>
  <autoFilter ref="C95:K123"/>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49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137</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2496</v>
      </c>
      <c r="F9" s="295"/>
      <c r="G9" s="295"/>
      <c r="H9" s="295"/>
      <c r="L9" s="21"/>
    </row>
    <row r="10" spans="2:12" ht="12" customHeight="1">
      <c r="B10" s="21"/>
      <c r="D10" s="28" t="s">
        <v>166</v>
      </c>
      <c r="L10" s="21"/>
    </row>
    <row r="11" spans="2:12" s="1" customFormat="1" ht="16.5" customHeight="1">
      <c r="B11" s="33"/>
      <c r="E11" s="304" t="s">
        <v>3715</v>
      </c>
      <c r="F11" s="337"/>
      <c r="G11" s="337"/>
      <c r="H11" s="337"/>
      <c r="L11" s="33"/>
    </row>
    <row r="12" spans="2:12" s="1" customFormat="1" ht="12" customHeight="1">
      <c r="B12" s="33"/>
      <c r="D12" s="28" t="s">
        <v>168</v>
      </c>
      <c r="L12" s="33"/>
    </row>
    <row r="13" spans="2:12" s="1" customFormat="1" ht="16.5" customHeight="1">
      <c r="B13" s="33"/>
      <c r="E13" s="322" t="s">
        <v>3790</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ROUND(J103,2)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ROUND((SUM(BE103:BE492)),2)</f>
        <v>0</v>
      </c>
      <c r="I37" s="94">
        <v>0.21</v>
      </c>
      <c r="J37" s="81">
        <f>ROUND(((SUM(BE103:BE492))*I37),2)</f>
        <v>0</v>
      </c>
      <c r="L37" s="33"/>
    </row>
    <row r="38" spans="2:12" s="1" customFormat="1" ht="14.45" customHeight="1">
      <c r="B38" s="33"/>
      <c r="E38" s="28" t="s">
        <v>47</v>
      </c>
      <c r="F38" s="81">
        <f>ROUND((SUM(BF103:BF492)),2)</f>
        <v>0</v>
      </c>
      <c r="I38" s="94">
        <v>0.15</v>
      </c>
      <c r="J38" s="81">
        <f>ROUND(((SUM(BF103:BF492))*I38),2)</f>
        <v>0</v>
      </c>
      <c r="L38" s="33"/>
    </row>
    <row r="39" spans="2:12" s="1" customFormat="1" ht="14.45" customHeight="1" hidden="1">
      <c r="B39" s="33"/>
      <c r="E39" s="28" t="s">
        <v>48</v>
      </c>
      <c r="F39" s="81">
        <f>ROUND((SUM(BG103:BG492)),2)</f>
        <v>0</v>
      </c>
      <c r="I39" s="94">
        <v>0.21</v>
      </c>
      <c r="J39" s="81">
        <f>0</f>
        <v>0</v>
      </c>
      <c r="L39" s="33"/>
    </row>
    <row r="40" spans="2:12" s="1" customFormat="1" ht="14.45" customHeight="1" hidden="1">
      <c r="B40" s="33"/>
      <c r="E40" s="28" t="s">
        <v>49</v>
      </c>
      <c r="F40" s="81">
        <f>ROUND((SUM(BH103:BH492)),2)</f>
        <v>0</v>
      </c>
      <c r="I40" s="94">
        <v>0.15</v>
      </c>
      <c r="J40" s="81">
        <f>0</f>
        <v>0</v>
      </c>
      <c r="L40" s="33"/>
    </row>
    <row r="41" spans="2:12" s="1" customFormat="1" ht="14.45" customHeight="1" hidden="1">
      <c r="B41" s="33"/>
      <c r="E41" s="28" t="s">
        <v>50</v>
      </c>
      <c r="F41" s="81">
        <f>ROUND((SUM(BI103:BI492)),2)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2496</v>
      </c>
      <c r="F54" s="295"/>
      <c r="G54" s="295"/>
      <c r="H54" s="295"/>
      <c r="L54" s="21"/>
    </row>
    <row r="55" spans="2:12" ht="12" customHeight="1">
      <c r="B55" s="21"/>
      <c r="C55" s="28" t="s">
        <v>166</v>
      </c>
      <c r="L55" s="21"/>
    </row>
    <row r="56" spans="2:12" s="1" customFormat="1" ht="16.5" customHeight="1">
      <c r="B56" s="33"/>
      <c r="E56" s="304" t="s">
        <v>3715</v>
      </c>
      <c r="F56" s="337"/>
      <c r="G56" s="337"/>
      <c r="H56" s="337"/>
      <c r="L56" s="33"/>
    </row>
    <row r="57" spans="2:12" s="1" customFormat="1" ht="12" customHeight="1">
      <c r="B57" s="33"/>
      <c r="C57" s="28" t="s">
        <v>168</v>
      </c>
      <c r="L57" s="33"/>
    </row>
    <row r="58" spans="2:12" s="1" customFormat="1" ht="16.5" customHeight="1">
      <c r="B58" s="33"/>
      <c r="E58" s="322" t="str">
        <f>E13</f>
        <v>D.1-02.4.3 - Zařízení zdravotně-technických instalací</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J103</f>
        <v>0</v>
      </c>
      <c r="L67" s="33"/>
      <c r="AU67" s="18" t="s">
        <v>173</v>
      </c>
    </row>
    <row r="68" spans="2:12" s="8" customFormat="1" ht="24.95" customHeight="1">
      <c r="B68" s="104"/>
      <c r="D68" s="105" t="s">
        <v>174</v>
      </c>
      <c r="E68" s="106"/>
      <c r="F68" s="106"/>
      <c r="G68" s="106"/>
      <c r="H68" s="106"/>
      <c r="I68" s="106"/>
      <c r="J68" s="107">
        <f>J104</f>
        <v>0</v>
      </c>
      <c r="L68" s="104"/>
    </row>
    <row r="69" spans="2:12" s="9" customFormat="1" ht="19.9" customHeight="1">
      <c r="B69" s="108"/>
      <c r="D69" s="109" t="s">
        <v>676</v>
      </c>
      <c r="E69" s="110"/>
      <c r="F69" s="110"/>
      <c r="G69" s="110"/>
      <c r="H69" s="110"/>
      <c r="I69" s="110"/>
      <c r="J69" s="111">
        <f>J105</f>
        <v>0</v>
      </c>
      <c r="L69" s="108"/>
    </row>
    <row r="70" spans="2:12" s="9" customFormat="1" ht="19.9" customHeight="1">
      <c r="B70" s="108"/>
      <c r="D70" s="109" t="s">
        <v>2810</v>
      </c>
      <c r="E70" s="110"/>
      <c r="F70" s="110"/>
      <c r="G70" s="110"/>
      <c r="H70" s="110"/>
      <c r="I70" s="110"/>
      <c r="J70" s="111">
        <f>J114</f>
        <v>0</v>
      </c>
      <c r="L70" s="108"/>
    </row>
    <row r="71" spans="2:12" s="9" customFormat="1" ht="19.9" customHeight="1">
      <c r="B71" s="108"/>
      <c r="D71" s="109" t="s">
        <v>3791</v>
      </c>
      <c r="E71" s="110"/>
      <c r="F71" s="110"/>
      <c r="G71" s="110"/>
      <c r="H71" s="110"/>
      <c r="I71" s="110"/>
      <c r="J71" s="111">
        <f>J119</f>
        <v>0</v>
      </c>
      <c r="L71" s="108"/>
    </row>
    <row r="72" spans="2:12" s="9" customFormat="1" ht="19.9" customHeight="1">
      <c r="B72" s="108"/>
      <c r="D72" s="109" t="s">
        <v>178</v>
      </c>
      <c r="E72" s="110"/>
      <c r="F72" s="110"/>
      <c r="G72" s="110"/>
      <c r="H72" s="110"/>
      <c r="I72" s="110"/>
      <c r="J72" s="111">
        <f>J150</f>
        <v>0</v>
      </c>
      <c r="L72" s="108"/>
    </row>
    <row r="73" spans="2:12" s="8" customFormat="1" ht="24.95" customHeight="1">
      <c r="B73" s="104"/>
      <c r="D73" s="105" t="s">
        <v>179</v>
      </c>
      <c r="E73" s="106"/>
      <c r="F73" s="106"/>
      <c r="G73" s="106"/>
      <c r="H73" s="106"/>
      <c r="I73" s="106"/>
      <c r="J73" s="107">
        <f>J153</f>
        <v>0</v>
      </c>
      <c r="L73" s="104"/>
    </row>
    <row r="74" spans="2:12" s="9" customFormat="1" ht="19.9" customHeight="1">
      <c r="B74" s="108"/>
      <c r="D74" s="109" t="s">
        <v>182</v>
      </c>
      <c r="E74" s="110"/>
      <c r="F74" s="110"/>
      <c r="G74" s="110"/>
      <c r="H74" s="110"/>
      <c r="I74" s="110"/>
      <c r="J74" s="111">
        <f>J154</f>
        <v>0</v>
      </c>
      <c r="L74" s="108"/>
    </row>
    <row r="75" spans="2:12" s="9" customFormat="1" ht="19.9" customHeight="1">
      <c r="B75" s="108"/>
      <c r="D75" s="109" t="s">
        <v>183</v>
      </c>
      <c r="E75" s="110"/>
      <c r="F75" s="110"/>
      <c r="G75" s="110"/>
      <c r="H75" s="110"/>
      <c r="I75" s="110"/>
      <c r="J75" s="111">
        <f>J247</f>
        <v>0</v>
      </c>
      <c r="L75" s="108"/>
    </row>
    <row r="76" spans="2:12" s="9" customFormat="1" ht="19.9" customHeight="1">
      <c r="B76" s="108"/>
      <c r="D76" s="109" t="s">
        <v>3792</v>
      </c>
      <c r="E76" s="110"/>
      <c r="F76" s="110"/>
      <c r="G76" s="110"/>
      <c r="H76" s="110"/>
      <c r="I76" s="110"/>
      <c r="J76" s="111">
        <f>J392</f>
        <v>0</v>
      </c>
      <c r="L76" s="108"/>
    </row>
    <row r="77" spans="2:12" s="9" customFormat="1" ht="19.9" customHeight="1">
      <c r="B77" s="108"/>
      <c r="D77" s="109" t="s">
        <v>184</v>
      </c>
      <c r="E77" s="110"/>
      <c r="F77" s="110"/>
      <c r="G77" s="110"/>
      <c r="H77" s="110"/>
      <c r="I77" s="110"/>
      <c r="J77" s="111">
        <f>J398</f>
        <v>0</v>
      </c>
      <c r="L77" s="108"/>
    </row>
    <row r="78" spans="2:12" s="9" customFormat="1" ht="19.9" customHeight="1">
      <c r="B78" s="108"/>
      <c r="D78" s="109" t="s">
        <v>3793</v>
      </c>
      <c r="E78" s="110"/>
      <c r="F78" s="110"/>
      <c r="G78" s="110"/>
      <c r="H78" s="110"/>
      <c r="I78" s="110"/>
      <c r="J78" s="111">
        <f>J465</f>
        <v>0</v>
      </c>
      <c r="L78" s="108"/>
    </row>
    <row r="79" spans="2:12" s="9" customFormat="1" ht="19.9" customHeight="1">
      <c r="B79" s="108"/>
      <c r="D79" s="109" t="s">
        <v>1875</v>
      </c>
      <c r="E79" s="110"/>
      <c r="F79" s="110"/>
      <c r="G79" s="110"/>
      <c r="H79" s="110"/>
      <c r="I79" s="110"/>
      <c r="J79" s="111">
        <f>J474</f>
        <v>0</v>
      </c>
      <c r="L79" s="108"/>
    </row>
    <row r="80" spans="2:12" s="1" customFormat="1" ht="21.75" customHeight="1">
      <c r="B80" s="33"/>
      <c r="L80" s="33"/>
    </row>
    <row r="81" spans="2:12" s="1" customFormat="1" ht="6.95" customHeight="1">
      <c r="B81" s="41"/>
      <c r="C81" s="42"/>
      <c r="D81" s="42"/>
      <c r="E81" s="42"/>
      <c r="F81" s="42"/>
      <c r="G81" s="42"/>
      <c r="H81" s="42"/>
      <c r="I81" s="42"/>
      <c r="J81" s="42"/>
      <c r="K81" s="42"/>
      <c r="L81" s="33"/>
    </row>
    <row r="85" spans="2:12" s="1" customFormat="1" ht="6.95" customHeight="1">
      <c r="B85" s="43"/>
      <c r="C85" s="44"/>
      <c r="D85" s="44"/>
      <c r="E85" s="44"/>
      <c r="F85" s="44"/>
      <c r="G85" s="44"/>
      <c r="H85" s="44"/>
      <c r="I85" s="44"/>
      <c r="J85" s="44"/>
      <c r="K85" s="44"/>
      <c r="L85" s="33"/>
    </row>
    <row r="86" spans="2:12" s="1" customFormat="1" ht="24.95" customHeight="1">
      <c r="B86" s="33"/>
      <c r="C86" s="22" t="s">
        <v>191</v>
      </c>
      <c r="L86" s="33"/>
    </row>
    <row r="87" spans="2:12" s="1" customFormat="1" ht="6.95" customHeight="1">
      <c r="B87" s="33"/>
      <c r="L87" s="33"/>
    </row>
    <row r="88" spans="2:12" s="1" customFormat="1" ht="12" customHeight="1">
      <c r="B88" s="33"/>
      <c r="C88" s="28" t="s">
        <v>16</v>
      </c>
      <c r="L88" s="33"/>
    </row>
    <row r="89" spans="2:12" s="1" customFormat="1" ht="16.5" customHeight="1">
      <c r="B89" s="33"/>
      <c r="E89" s="335" t="str">
        <f>E7</f>
        <v>AREÁL KLÍŠE, ÚSTÍ NAD LABEM – WELLNESS A FITNESS</v>
      </c>
      <c r="F89" s="336"/>
      <c r="G89" s="336"/>
      <c r="H89" s="336"/>
      <c r="L89" s="33"/>
    </row>
    <row r="90" spans="2:12" ht="12" customHeight="1">
      <c r="B90" s="21"/>
      <c r="C90" s="28" t="s">
        <v>164</v>
      </c>
      <c r="L90" s="21"/>
    </row>
    <row r="91" spans="2:12" ht="16.5" customHeight="1">
      <c r="B91" s="21"/>
      <c r="E91" s="335" t="s">
        <v>2496</v>
      </c>
      <c r="F91" s="295"/>
      <c r="G91" s="295"/>
      <c r="H91" s="295"/>
      <c r="L91" s="21"/>
    </row>
    <row r="92" spans="2:12" ht="12" customHeight="1">
      <c r="B92" s="21"/>
      <c r="C92" s="28" t="s">
        <v>166</v>
      </c>
      <c r="L92" s="21"/>
    </row>
    <row r="93" spans="2:12" s="1" customFormat="1" ht="16.5" customHeight="1">
      <c r="B93" s="33"/>
      <c r="E93" s="304" t="s">
        <v>3715</v>
      </c>
      <c r="F93" s="337"/>
      <c r="G93" s="337"/>
      <c r="H93" s="337"/>
      <c r="L93" s="33"/>
    </row>
    <row r="94" spans="2:12" s="1" customFormat="1" ht="12" customHeight="1">
      <c r="B94" s="33"/>
      <c r="C94" s="28" t="s">
        <v>168</v>
      </c>
      <c r="L94" s="33"/>
    </row>
    <row r="95" spans="2:12" s="1" customFormat="1" ht="16.5" customHeight="1">
      <c r="B95" s="33"/>
      <c r="E95" s="322" t="str">
        <f>E13</f>
        <v>D.1-02.4.3 - Zařízení zdravotně-technických instalací</v>
      </c>
      <c r="F95" s="337"/>
      <c r="G95" s="337"/>
      <c r="H95" s="337"/>
      <c r="L95" s="33"/>
    </row>
    <row r="96" spans="2:12" s="1" customFormat="1" ht="6.95" customHeight="1">
      <c r="B96" s="33"/>
      <c r="L96" s="33"/>
    </row>
    <row r="97" spans="2:12" s="1" customFormat="1" ht="12" customHeight="1">
      <c r="B97" s="33"/>
      <c r="C97" s="28" t="s">
        <v>21</v>
      </c>
      <c r="F97" s="26" t="str">
        <f>F16</f>
        <v>ÚSTÍ NAD LABEM</v>
      </c>
      <c r="I97" s="28" t="s">
        <v>23</v>
      </c>
      <c r="J97" s="49" t="str">
        <f>IF(J16="","",J16)</f>
        <v>14. 11. 2023</v>
      </c>
      <c r="L97" s="33"/>
    </row>
    <row r="98" spans="2:12" s="1" customFormat="1" ht="6.95" customHeight="1">
      <c r="B98" s="33"/>
      <c r="L98" s="33"/>
    </row>
    <row r="99" spans="2:12" s="1" customFormat="1" ht="15.2" customHeight="1">
      <c r="B99" s="33"/>
      <c r="C99" s="28" t="s">
        <v>25</v>
      </c>
      <c r="F99" s="26" t="str">
        <f>E19</f>
        <v>Městské služby Ústí nad Labem p.o.</v>
      </c>
      <c r="I99" s="28" t="s">
        <v>33</v>
      </c>
      <c r="J99" s="31" t="str">
        <f>E25</f>
        <v>Specta s.r.o.</v>
      </c>
      <c r="L99" s="33"/>
    </row>
    <row r="100" spans="2:12" s="1" customFormat="1" ht="15.2" customHeight="1">
      <c r="B100" s="33"/>
      <c r="C100" s="28" t="s">
        <v>31</v>
      </c>
      <c r="F100" s="26" t="str">
        <f>IF(E22="","",E22)</f>
        <v>Vyplň údaj</v>
      </c>
      <c r="I100" s="28" t="s">
        <v>38</v>
      </c>
      <c r="J100" s="31" t="str">
        <f>E28</f>
        <v>Specta s.r.o.</v>
      </c>
      <c r="L100" s="33"/>
    </row>
    <row r="101" spans="2:12" s="1" customFormat="1" ht="10.35" customHeight="1">
      <c r="B101" s="33"/>
      <c r="L101" s="33"/>
    </row>
    <row r="102" spans="2:20" s="10" customFormat="1" ht="29.25" customHeight="1">
      <c r="B102" s="112"/>
      <c r="C102" s="113" t="s">
        <v>192</v>
      </c>
      <c r="D102" s="114" t="s">
        <v>60</v>
      </c>
      <c r="E102" s="114" t="s">
        <v>56</v>
      </c>
      <c r="F102" s="114" t="s">
        <v>57</v>
      </c>
      <c r="G102" s="114" t="s">
        <v>193</v>
      </c>
      <c r="H102" s="114" t="s">
        <v>194</v>
      </c>
      <c r="I102" s="114" t="s">
        <v>195</v>
      </c>
      <c r="J102" s="114" t="s">
        <v>172</v>
      </c>
      <c r="K102" s="115" t="s">
        <v>196</v>
      </c>
      <c r="L102" s="112"/>
      <c r="M102" s="55" t="s">
        <v>19</v>
      </c>
      <c r="N102" s="56" t="s">
        <v>45</v>
      </c>
      <c r="O102" s="56" t="s">
        <v>197</v>
      </c>
      <c r="P102" s="56" t="s">
        <v>198</v>
      </c>
      <c r="Q102" s="56" t="s">
        <v>199</v>
      </c>
      <c r="R102" s="56" t="s">
        <v>200</v>
      </c>
      <c r="S102" s="56" t="s">
        <v>201</v>
      </c>
      <c r="T102" s="57" t="s">
        <v>202</v>
      </c>
    </row>
    <row r="103" spans="2:63" s="1" customFormat="1" ht="22.9" customHeight="1">
      <c r="B103" s="33"/>
      <c r="C103" s="60" t="s">
        <v>203</v>
      </c>
      <c r="J103" s="116">
        <f>BK103</f>
        <v>0</v>
      </c>
      <c r="L103" s="33"/>
      <c r="M103" s="58"/>
      <c r="N103" s="50"/>
      <c r="O103" s="50"/>
      <c r="P103" s="117">
        <f>P104+P153</f>
        <v>0</v>
      </c>
      <c r="Q103" s="50"/>
      <c r="R103" s="117">
        <f>R104+R153</f>
        <v>14.259663600000001</v>
      </c>
      <c r="S103" s="50"/>
      <c r="T103" s="118">
        <f>T104+T153</f>
        <v>0.00416</v>
      </c>
      <c r="AT103" s="18" t="s">
        <v>74</v>
      </c>
      <c r="AU103" s="18" t="s">
        <v>173</v>
      </c>
      <c r="BK103" s="119">
        <f>BK104+BK153</f>
        <v>0</v>
      </c>
    </row>
    <row r="104" spans="2:63" s="11" customFormat="1" ht="25.9" customHeight="1">
      <c r="B104" s="120"/>
      <c r="D104" s="121" t="s">
        <v>74</v>
      </c>
      <c r="E104" s="122" t="s">
        <v>204</v>
      </c>
      <c r="F104" s="122" t="s">
        <v>205</v>
      </c>
      <c r="I104" s="123"/>
      <c r="J104" s="124">
        <f>BK104</f>
        <v>0</v>
      </c>
      <c r="L104" s="120"/>
      <c r="M104" s="125"/>
      <c r="P104" s="126">
        <f>P105+P114+P119+P150</f>
        <v>0</v>
      </c>
      <c r="R104" s="126">
        <f>R105+R114+R119+R150</f>
        <v>13.515650500000001</v>
      </c>
      <c r="T104" s="127">
        <f>T105+T114+T119+T150</f>
        <v>0</v>
      </c>
      <c r="AR104" s="121" t="s">
        <v>82</v>
      </c>
      <c r="AT104" s="128" t="s">
        <v>74</v>
      </c>
      <c r="AU104" s="128" t="s">
        <v>75</v>
      </c>
      <c r="AY104" s="121" t="s">
        <v>206</v>
      </c>
      <c r="BK104" s="129">
        <f>BK105+BK114+BK119+BK150</f>
        <v>0</v>
      </c>
    </row>
    <row r="105" spans="2:63" s="11" customFormat="1" ht="22.9" customHeight="1">
      <c r="B105" s="120"/>
      <c r="D105" s="121" t="s">
        <v>74</v>
      </c>
      <c r="E105" s="130" t="s">
        <v>84</v>
      </c>
      <c r="F105" s="130" t="s">
        <v>701</v>
      </c>
      <c r="I105" s="123"/>
      <c r="J105" s="131">
        <f>BK105</f>
        <v>0</v>
      </c>
      <c r="L105" s="120"/>
      <c r="M105" s="125"/>
      <c r="P105" s="126">
        <f>SUM(P106:P113)</f>
        <v>0</v>
      </c>
      <c r="R105" s="126">
        <f>SUM(R106:R113)</f>
        <v>10.71</v>
      </c>
      <c r="T105" s="127">
        <f>SUM(T106:T113)</f>
        <v>0</v>
      </c>
      <c r="AR105" s="121" t="s">
        <v>82</v>
      </c>
      <c r="AT105" s="128" t="s">
        <v>74</v>
      </c>
      <c r="AU105" s="128" t="s">
        <v>82</v>
      </c>
      <c r="AY105" s="121" t="s">
        <v>206</v>
      </c>
      <c r="BK105" s="129">
        <f>SUM(BK106:BK113)</f>
        <v>0</v>
      </c>
    </row>
    <row r="106" spans="2:65" s="1" customFormat="1" ht="37.9" customHeight="1">
      <c r="B106" s="33"/>
      <c r="C106" s="132" t="s">
        <v>82</v>
      </c>
      <c r="D106" s="132" t="s">
        <v>208</v>
      </c>
      <c r="E106" s="133" t="s">
        <v>3794</v>
      </c>
      <c r="F106" s="134" t="s">
        <v>3795</v>
      </c>
      <c r="G106" s="135" t="s">
        <v>229</v>
      </c>
      <c r="H106" s="136">
        <v>17</v>
      </c>
      <c r="I106" s="137"/>
      <c r="J106" s="138">
        <f>ROUND(I106*H106,2)</f>
        <v>0</v>
      </c>
      <c r="K106" s="134" t="s">
        <v>19</v>
      </c>
      <c r="L106" s="33"/>
      <c r="M106" s="139" t="s">
        <v>19</v>
      </c>
      <c r="N106" s="140" t="s">
        <v>46</v>
      </c>
      <c r="P106" s="141">
        <f>O106*H106</f>
        <v>0</v>
      </c>
      <c r="Q106" s="141">
        <v>0</v>
      </c>
      <c r="R106" s="141">
        <f>Q106*H106</f>
        <v>0</v>
      </c>
      <c r="S106" s="141">
        <v>0</v>
      </c>
      <c r="T106" s="142">
        <f>S106*H106</f>
        <v>0</v>
      </c>
      <c r="AR106" s="143" t="s">
        <v>153</v>
      </c>
      <c r="AT106" s="143" t="s">
        <v>208</v>
      </c>
      <c r="AU106" s="143" t="s">
        <v>84</v>
      </c>
      <c r="AY106" s="18" t="s">
        <v>206</v>
      </c>
      <c r="BE106" s="144">
        <f>IF(N106="základní",J106,0)</f>
        <v>0</v>
      </c>
      <c r="BF106" s="144">
        <f>IF(N106="snížená",J106,0)</f>
        <v>0</v>
      </c>
      <c r="BG106" s="144">
        <f>IF(N106="zákl. přenesená",J106,0)</f>
        <v>0</v>
      </c>
      <c r="BH106" s="144">
        <f>IF(N106="sníž. přenesená",J106,0)</f>
        <v>0</v>
      </c>
      <c r="BI106" s="144">
        <f>IF(N106="nulová",J106,0)</f>
        <v>0</v>
      </c>
      <c r="BJ106" s="18" t="s">
        <v>82</v>
      </c>
      <c r="BK106" s="144">
        <f>ROUND(I106*H106,2)</f>
        <v>0</v>
      </c>
      <c r="BL106" s="18" t="s">
        <v>153</v>
      </c>
      <c r="BM106" s="143" t="s">
        <v>3796</v>
      </c>
    </row>
    <row r="107" spans="2:51" s="12" customFormat="1" ht="12">
      <c r="B107" s="149"/>
      <c r="D107" s="150" t="s">
        <v>216</v>
      </c>
      <c r="E107" s="151" t="s">
        <v>19</v>
      </c>
      <c r="F107" s="152" t="s">
        <v>1879</v>
      </c>
      <c r="H107" s="151" t="s">
        <v>19</v>
      </c>
      <c r="I107" s="153"/>
      <c r="L107" s="149"/>
      <c r="M107" s="154"/>
      <c r="T107" s="155"/>
      <c r="AT107" s="151" t="s">
        <v>216</v>
      </c>
      <c r="AU107" s="151" t="s">
        <v>84</v>
      </c>
      <c r="AV107" s="12" t="s">
        <v>82</v>
      </c>
      <c r="AW107" s="12" t="s">
        <v>37</v>
      </c>
      <c r="AX107" s="12" t="s">
        <v>75</v>
      </c>
      <c r="AY107" s="151" t="s">
        <v>206</v>
      </c>
    </row>
    <row r="108" spans="2:51" s="13" customFormat="1" ht="12">
      <c r="B108" s="156"/>
      <c r="D108" s="150" t="s">
        <v>216</v>
      </c>
      <c r="E108" s="157" t="s">
        <v>19</v>
      </c>
      <c r="F108" s="158" t="s">
        <v>3797</v>
      </c>
      <c r="H108" s="159">
        <v>17</v>
      </c>
      <c r="I108" s="160"/>
      <c r="L108" s="156"/>
      <c r="M108" s="161"/>
      <c r="T108" s="162"/>
      <c r="AT108" s="157" t="s">
        <v>216</v>
      </c>
      <c r="AU108" s="157" t="s">
        <v>84</v>
      </c>
      <c r="AV108" s="13" t="s">
        <v>84</v>
      </c>
      <c r="AW108" s="13" t="s">
        <v>37</v>
      </c>
      <c r="AX108" s="13" t="s">
        <v>75</v>
      </c>
      <c r="AY108" s="157" t="s">
        <v>206</v>
      </c>
    </row>
    <row r="109" spans="2:51" s="14" customFormat="1" ht="12">
      <c r="B109" s="163"/>
      <c r="D109" s="150" t="s">
        <v>216</v>
      </c>
      <c r="E109" s="164" t="s">
        <v>19</v>
      </c>
      <c r="F109" s="165" t="s">
        <v>224</v>
      </c>
      <c r="H109" s="166">
        <v>17</v>
      </c>
      <c r="I109" s="167"/>
      <c r="L109" s="163"/>
      <c r="M109" s="168"/>
      <c r="T109" s="169"/>
      <c r="AT109" s="164" t="s">
        <v>216</v>
      </c>
      <c r="AU109" s="164" t="s">
        <v>84</v>
      </c>
      <c r="AV109" s="14" t="s">
        <v>153</v>
      </c>
      <c r="AW109" s="14" t="s">
        <v>37</v>
      </c>
      <c r="AX109" s="14" t="s">
        <v>82</v>
      </c>
      <c r="AY109" s="164" t="s">
        <v>206</v>
      </c>
    </row>
    <row r="110" spans="2:65" s="1" customFormat="1" ht="16.5" customHeight="1">
      <c r="B110" s="33"/>
      <c r="C110" s="175" t="s">
        <v>84</v>
      </c>
      <c r="D110" s="175" t="s">
        <v>820</v>
      </c>
      <c r="E110" s="176" t="s">
        <v>3798</v>
      </c>
      <c r="F110" s="177" t="s">
        <v>3799</v>
      </c>
      <c r="G110" s="178" t="s">
        <v>211</v>
      </c>
      <c r="H110" s="179">
        <v>10.71</v>
      </c>
      <c r="I110" s="180"/>
      <c r="J110" s="181">
        <f>ROUND(I110*H110,2)</f>
        <v>0</v>
      </c>
      <c r="K110" s="177" t="s">
        <v>19</v>
      </c>
      <c r="L110" s="182"/>
      <c r="M110" s="183" t="s">
        <v>19</v>
      </c>
      <c r="N110" s="184" t="s">
        <v>46</v>
      </c>
      <c r="P110" s="141">
        <f>O110*H110</f>
        <v>0</v>
      </c>
      <c r="Q110" s="141">
        <v>1</v>
      </c>
      <c r="R110" s="141">
        <f>Q110*H110</f>
        <v>10.71</v>
      </c>
      <c r="S110" s="141">
        <v>0</v>
      </c>
      <c r="T110" s="142">
        <f>S110*H110</f>
        <v>0</v>
      </c>
      <c r="AR110" s="143" t="s">
        <v>271</v>
      </c>
      <c r="AT110" s="143" t="s">
        <v>820</v>
      </c>
      <c r="AU110" s="143" t="s">
        <v>84</v>
      </c>
      <c r="AY110" s="18" t="s">
        <v>206</v>
      </c>
      <c r="BE110" s="144">
        <f>IF(N110="základní",J110,0)</f>
        <v>0</v>
      </c>
      <c r="BF110" s="144">
        <f>IF(N110="snížená",J110,0)</f>
        <v>0</v>
      </c>
      <c r="BG110" s="144">
        <f>IF(N110="zákl. přenesená",J110,0)</f>
        <v>0</v>
      </c>
      <c r="BH110" s="144">
        <f>IF(N110="sníž. přenesená",J110,0)</f>
        <v>0</v>
      </c>
      <c r="BI110" s="144">
        <f>IF(N110="nulová",J110,0)</f>
        <v>0</v>
      </c>
      <c r="BJ110" s="18" t="s">
        <v>82</v>
      </c>
      <c r="BK110" s="144">
        <f>ROUND(I110*H110,2)</f>
        <v>0</v>
      </c>
      <c r="BL110" s="18" t="s">
        <v>153</v>
      </c>
      <c r="BM110" s="143" t="s">
        <v>3800</v>
      </c>
    </row>
    <row r="111" spans="2:51" s="12" customFormat="1" ht="12">
      <c r="B111" s="149"/>
      <c r="D111" s="150" t="s">
        <v>216</v>
      </c>
      <c r="E111" s="151" t="s">
        <v>19</v>
      </c>
      <c r="F111" s="152" t="s">
        <v>1879</v>
      </c>
      <c r="H111" s="151" t="s">
        <v>19</v>
      </c>
      <c r="I111" s="153"/>
      <c r="L111" s="149"/>
      <c r="M111" s="154"/>
      <c r="T111" s="155"/>
      <c r="AT111" s="151" t="s">
        <v>216</v>
      </c>
      <c r="AU111" s="151" t="s">
        <v>84</v>
      </c>
      <c r="AV111" s="12" t="s">
        <v>82</v>
      </c>
      <c r="AW111" s="12" t="s">
        <v>37</v>
      </c>
      <c r="AX111" s="12" t="s">
        <v>75</v>
      </c>
      <c r="AY111" s="151" t="s">
        <v>206</v>
      </c>
    </row>
    <row r="112" spans="2:51" s="13" customFormat="1" ht="12">
      <c r="B112" s="156"/>
      <c r="D112" s="150" t="s">
        <v>216</v>
      </c>
      <c r="E112" s="157" t="s">
        <v>19</v>
      </c>
      <c r="F112" s="158" t="s">
        <v>3801</v>
      </c>
      <c r="H112" s="159">
        <v>10.71</v>
      </c>
      <c r="I112" s="160"/>
      <c r="L112" s="156"/>
      <c r="M112" s="161"/>
      <c r="T112" s="162"/>
      <c r="AT112" s="157" t="s">
        <v>216</v>
      </c>
      <c r="AU112" s="157" t="s">
        <v>84</v>
      </c>
      <c r="AV112" s="13" t="s">
        <v>84</v>
      </c>
      <c r="AW112" s="13" t="s">
        <v>37</v>
      </c>
      <c r="AX112" s="13" t="s">
        <v>75</v>
      </c>
      <c r="AY112" s="157" t="s">
        <v>206</v>
      </c>
    </row>
    <row r="113" spans="2:51" s="14" customFormat="1" ht="12">
      <c r="B113" s="163"/>
      <c r="D113" s="150" t="s">
        <v>216</v>
      </c>
      <c r="E113" s="164" t="s">
        <v>19</v>
      </c>
      <c r="F113" s="165" t="s">
        <v>224</v>
      </c>
      <c r="H113" s="166">
        <v>10.71</v>
      </c>
      <c r="I113" s="167"/>
      <c r="L113" s="163"/>
      <c r="M113" s="168"/>
      <c r="T113" s="169"/>
      <c r="AT113" s="164" t="s">
        <v>216</v>
      </c>
      <c r="AU113" s="164" t="s">
        <v>84</v>
      </c>
      <c r="AV113" s="14" t="s">
        <v>153</v>
      </c>
      <c r="AW113" s="14" t="s">
        <v>37</v>
      </c>
      <c r="AX113" s="14" t="s">
        <v>82</v>
      </c>
      <c r="AY113" s="164" t="s">
        <v>206</v>
      </c>
    </row>
    <row r="114" spans="2:63" s="11" customFormat="1" ht="22.9" customHeight="1">
      <c r="B114" s="120"/>
      <c r="D114" s="121" t="s">
        <v>74</v>
      </c>
      <c r="E114" s="130" t="s">
        <v>153</v>
      </c>
      <c r="F114" s="130" t="s">
        <v>2956</v>
      </c>
      <c r="I114" s="123"/>
      <c r="J114" s="131">
        <f>BK114</f>
        <v>0</v>
      </c>
      <c r="L114" s="120"/>
      <c r="M114" s="125"/>
      <c r="P114" s="126">
        <f>SUM(P115:P118)</f>
        <v>0</v>
      </c>
      <c r="R114" s="126">
        <f>SUM(R115:R118)</f>
        <v>2.4060099999999998</v>
      </c>
      <c r="T114" s="127">
        <f>SUM(T115:T118)</f>
        <v>0</v>
      </c>
      <c r="AR114" s="121" t="s">
        <v>82</v>
      </c>
      <c r="AT114" s="128" t="s">
        <v>74</v>
      </c>
      <c r="AU114" s="128" t="s">
        <v>82</v>
      </c>
      <c r="AY114" s="121" t="s">
        <v>206</v>
      </c>
      <c r="BK114" s="129">
        <f>SUM(BK115:BK118)</f>
        <v>0</v>
      </c>
    </row>
    <row r="115" spans="2:65" s="1" customFormat="1" ht="24.2" customHeight="1">
      <c r="B115" s="33"/>
      <c r="C115" s="132" t="s">
        <v>92</v>
      </c>
      <c r="D115" s="132" t="s">
        <v>208</v>
      </c>
      <c r="E115" s="133" t="s">
        <v>3802</v>
      </c>
      <c r="F115" s="134" t="s">
        <v>3803</v>
      </c>
      <c r="G115" s="135" t="s">
        <v>229</v>
      </c>
      <c r="H115" s="136">
        <v>17</v>
      </c>
      <c r="I115" s="137"/>
      <c r="J115" s="138">
        <f>ROUND(I115*H115,2)</f>
        <v>0</v>
      </c>
      <c r="K115" s="134" t="s">
        <v>19</v>
      </c>
      <c r="L115" s="33"/>
      <c r="M115" s="139" t="s">
        <v>19</v>
      </c>
      <c r="N115" s="140" t="s">
        <v>46</v>
      </c>
      <c r="P115" s="141">
        <f>O115*H115</f>
        <v>0</v>
      </c>
      <c r="Q115" s="141">
        <v>0.14153</v>
      </c>
      <c r="R115" s="141">
        <f>Q115*H115</f>
        <v>2.4060099999999998</v>
      </c>
      <c r="S115" s="141">
        <v>0</v>
      </c>
      <c r="T115" s="142">
        <f>S115*H115</f>
        <v>0</v>
      </c>
      <c r="AR115" s="143" t="s">
        <v>153</v>
      </c>
      <c r="AT115" s="143" t="s">
        <v>208</v>
      </c>
      <c r="AU115" s="143" t="s">
        <v>84</v>
      </c>
      <c r="AY115" s="18" t="s">
        <v>206</v>
      </c>
      <c r="BE115" s="144">
        <f>IF(N115="základní",J115,0)</f>
        <v>0</v>
      </c>
      <c r="BF115" s="144">
        <f>IF(N115="snížená",J115,0)</f>
        <v>0</v>
      </c>
      <c r="BG115" s="144">
        <f>IF(N115="zákl. přenesená",J115,0)</f>
        <v>0</v>
      </c>
      <c r="BH115" s="144">
        <f>IF(N115="sníž. přenesená",J115,0)</f>
        <v>0</v>
      </c>
      <c r="BI115" s="144">
        <f>IF(N115="nulová",J115,0)</f>
        <v>0</v>
      </c>
      <c r="BJ115" s="18" t="s">
        <v>82</v>
      </c>
      <c r="BK115" s="144">
        <f>ROUND(I115*H115,2)</f>
        <v>0</v>
      </c>
      <c r="BL115" s="18" t="s">
        <v>153</v>
      </c>
      <c r="BM115" s="143" t="s">
        <v>3804</v>
      </c>
    </row>
    <row r="116" spans="2:51" s="12" customFormat="1" ht="12">
      <c r="B116" s="149"/>
      <c r="D116" s="150" t="s">
        <v>216</v>
      </c>
      <c r="E116" s="151" t="s">
        <v>19</v>
      </c>
      <c r="F116" s="152" t="s">
        <v>1879</v>
      </c>
      <c r="H116" s="151" t="s">
        <v>19</v>
      </c>
      <c r="I116" s="153"/>
      <c r="L116" s="149"/>
      <c r="M116" s="154"/>
      <c r="T116" s="155"/>
      <c r="AT116" s="151" t="s">
        <v>216</v>
      </c>
      <c r="AU116" s="151" t="s">
        <v>84</v>
      </c>
      <c r="AV116" s="12" t="s">
        <v>82</v>
      </c>
      <c r="AW116" s="12" t="s">
        <v>37</v>
      </c>
      <c r="AX116" s="12" t="s">
        <v>75</v>
      </c>
      <c r="AY116" s="151" t="s">
        <v>206</v>
      </c>
    </row>
    <row r="117" spans="2:51" s="13" customFormat="1" ht="12">
      <c r="B117" s="156"/>
      <c r="D117" s="150" t="s">
        <v>216</v>
      </c>
      <c r="E117" s="157" t="s">
        <v>19</v>
      </c>
      <c r="F117" s="158" t="s">
        <v>3797</v>
      </c>
      <c r="H117" s="159">
        <v>17</v>
      </c>
      <c r="I117" s="160"/>
      <c r="L117" s="156"/>
      <c r="M117" s="161"/>
      <c r="T117" s="162"/>
      <c r="AT117" s="157" t="s">
        <v>216</v>
      </c>
      <c r="AU117" s="157" t="s">
        <v>84</v>
      </c>
      <c r="AV117" s="13" t="s">
        <v>84</v>
      </c>
      <c r="AW117" s="13" t="s">
        <v>37</v>
      </c>
      <c r="AX117" s="13" t="s">
        <v>75</v>
      </c>
      <c r="AY117" s="157" t="s">
        <v>206</v>
      </c>
    </row>
    <row r="118" spans="2:51" s="14" customFormat="1" ht="12">
      <c r="B118" s="163"/>
      <c r="D118" s="150" t="s">
        <v>216</v>
      </c>
      <c r="E118" s="164" t="s">
        <v>19</v>
      </c>
      <c r="F118" s="165" t="s">
        <v>224</v>
      </c>
      <c r="H118" s="166">
        <v>17</v>
      </c>
      <c r="I118" s="167"/>
      <c r="L118" s="163"/>
      <c r="M118" s="168"/>
      <c r="T118" s="169"/>
      <c r="AT118" s="164" t="s">
        <v>216</v>
      </c>
      <c r="AU118" s="164" t="s">
        <v>84</v>
      </c>
      <c r="AV118" s="14" t="s">
        <v>153</v>
      </c>
      <c r="AW118" s="14" t="s">
        <v>37</v>
      </c>
      <c r="AX118" s="14" t="s">
        <v>82</v>
      </c>
      <c r="AY118" s="164" t="s">
        <v>206</v>
      </c>
    </row>
    <row r="119" spans="2:63" s="11" customFormat="1" ht="22.9" customHeight="1">
      <c r="B119" s="120"/>
      <c r="D119" s="121" t="s">
        <v>74</v>
      </c>
      <c r="E119" s="130" t="s">
        <v>271</v>
      </c>
      <c r="F119" s="130" t="s">
        <v>3805</v>
      </c>
      <c r="I119" s="123"/>
      <c r="J119" s="131">
        <f>BK119</f>
        <v>0</v>
      </c>
      <c r="L119" s="120"/>
      <c r="M119" s="125"/>
      <c r="P119" s="126">
        <f>SUM(P120:P149)</f>
        <v>0</v>
      </c>
      <c r="R119" s="126">
        <f>SUM(R120:R149)</f>
        <v>0.3996405</v>
      </c>
      <c r="T119" s="127">
        <f>SUM(T120:T149)</f>
        <v>0</v>
      </c>
      <c r="AR119" s="121" t="s">
        <v>82</v>
      </c>
      <c r="AT119" s="128" t="s">
        <v>74</v>
      </c>
      <c r="AU119" s="128" t="s">
        <v>82</v>
      </c>
      <c r="AY119" s="121" t="s">
        <v>206</v>
      </c>
      <c r="BK119" s="129">
        <f>SUM(BK120:BK149)</f>
        <v>0</v>
      </c>
    </row>
    <row r="120" spans="2:65" s="1" customFormat="1" ht="37.9" customHeight="1">
      <c r="B120" s="33"/>
      <c r="C120" s="132" t="s">
        <v>153</v>
      </c>
      <c r="D120" s="132" t="s">
        <v>208</v>
      </c>
      <c r="E120" s="133" t="s">
        <v>3806</v>
      </c>
      <c r="F120" s="134" t="s">
        <v>3807</v>
      </c>
      <c r="G120" s="135" t="s">
        <v>229</v>
      </c>
      <c r="H120" s="136">
        <v>20.35</v>
      </c>
      <c r="I120" s="137"/>
      <c r="J120" s="138">
        <f>ROUND(I120*H120,2)</f>
        <v>0</v>
      </c>
      <c r="K120" s="134" t="s">
        <v>19</v>
      </c>
      <c r="L120" s="33"/>
      <c r="M120" s="139" t="s">
        <v>19</v>
      </c>
      <c r="N120" s="140" t="s">
        <v>46</v>
      </c>
      <c r="P120" s="141">
        <f>O120*H120</f>
        <v>0</v>
      </c>
      <c r="Q120" s="141">
        <v>0</v>
      </c>
      <c r="R120" s="141">
        <f>Q120*H120</f>
        <v>0</v>
      </c>
      <c r="S120" s="141">
        <v>0</v>
      </c>
      <c r="T120" s="142">
        <f>S120*H120</f>
        <v>0</v>
      </c>
      <c r="AR120" s="143" t="s">
        <v>153</v>
      </c>
      <c r="AT120" s="143" t="s">
        <v>208</v>
      </c>
      <c r="AU120" s="143" t="s">
        <v>84</v>
      </c>
      <c r="AY120" s="18" t="s">
        <v>206</v>
      </c>
      <c r="BE120" s="144">
        <f>IF(N120="základní",J120,0)</f>
        <v>0</v>
      </c>
      <c r="BF120" s="144">
        <f>IF(N120="snížená",J120,0)</f>
        <v>0</v>
      </c>
      <c r="BG120" s="144">
        <f>IF(N120="zákl. přenesená",J120,0)</f>
        <v>0</v>
      </c>
      <c r="BH120" s="144">
        <f>IF(N120="sníž. přenesená",J120,0)</f>
        <v>0</v>
      </c>
      <c r="BI120" s="144">
        <f>IF(N120="nulová",J120,0)</f>
        <v>0</v>
      </c>
      <c r="BJ120" s="18" t="s">
        <v>82</v>
      </c>
      <c r="BK120" s="144">
        <f>ROUND(I120*H120,2)</f>
        <v>0</v>
      </c>
      <c r="BL120" s="18" t="s">
        <v>153</v>
      </c>
      <c r="BM120" s="143" t="s">
        <v>3808</v>
      </c>
    </row>
    <row r="121" spans="2:51" s="12" customFormat="1" ht="12">
      <c r="B121" s="149"/>
      <c r="D121" s="150" t="s">
        <v>216</v>
      </c>
      <c r="E121" s="151" t="s">
        <v>19</v>
      </c>
      <c r="F121" s="152" t="s">
        <v>1879</v>
      </c>
      <c r="H121" s="151" t="s">
        <v>19</v>
      </c>
      <c r="I121" s="153"/>
      <c r="L121" s="149"/>
      <c r="M121" s="154"/>
      <c r="T121" s="155"/>
      <c r="AT121" s="151" t="s">
        <v>216</v>
      </c>
      <c r="AU121" s="151" t="s">
        <v>84</v>
      </c>
      <c r="AV121" s="12" t="s">
        <v>82</v>
      </c>
      <c r="AW121" s="12" t="s">
        <v>37</v>
      </c>
      <c r="AX121" s="12" t="s">
        <v>75</v>
      </c>
      <c r="AY121" s="151" t="s">
        <v>206</v>
      </c>
    </row>
    <row r="122" spans="2:51" s="13" customFormat="1" ht="12">
      <c r="B122" s="156"/>
      <c r="D122" s="150" t="s">
        <v>216</v>
      </c>
      <c r="E122" s="157" t="s">
        <v>19</v>
      </c>
      <c r="F122" s="158" t="s">
        <v>3809</v>
      </c>
      <c r="H122" s="159">
        <v>20.35</v>
      </c>
      <c r="I122" s="160"/>
      <c r="L122" s="156"/>
      <c r="M122" s="161"/>
      <c r="T122" s="162"/>
      <c r="AT122" s="157" t="s">
        <v>216</v>
      </c>
      <c r="AU122" s="157" t="s">
        <v>84</v>
      </c>
      <c r="AV122" s="13" t="s">
        <v>84</v>
      </c>
      <c r="AW122" s="13" t="s">
        <v>37</v>
      </c>
      <c r="AX122" s="13" t="s">
        <v>75</v>
      </c>
      <c r="AY122" s="157" t="s">
        <v>206</v>
      </c>
    </row>
    <row r="123" spans="2:51" s="14" customFormat="1" ht="12">
      <c r="B123" s="163"/>
      <c r="D123" s="150" t="s">
        <v>216</v>
      </c>
      <c r="E123" s="164" t="s">
        <v>19</v>
      </c>
      <c r="F123" s="165" t="s">
        <v>224</v>
      </c>
      <c r="H123" s="166">
        <v>20.35</v>
      </c>
      <c r="I123" s="167"/>
      <c r="L123" s="163"/>
      <c r="M123" s="168"/>
      <c r="T123" s="169"/>
      <c r="AT123" s="164" t="s">
        <v>216</v>
      </c>
      <c r="AU123" s="164" t="s">
        <v>84</v>
      </c>
      <c r="AV123" s="14" t="s">
        <v>153</v>
      </c>
      <c r="AW123" s="14" t="s">
        <v>37</v>
      </c>
      <c r="AX123" s="14" t="s">
        <v>82</v>
      </c>
      <c r="AY123" s="164" t="s">
        <v>206</v>
      </c>
    </row>
    <row r="124" spans="2:65" s="1" customFormat="1" ht="24.2" customHeight="1">
      <c r="B124" s="33"/>
      <c r="C124" s="175" t="s">
        <v>156</v>
      </c>
      <c r="D124" s="175" t="s">
        <v>820</v>
      </c>
      <c r="E124" s="176" t="s">
        <v>3810</v>
      </c>
      <c r="F124" s="177" t="s">
        <v>3811</v>
      </c>
      <c r="G124" s="178" t="s">
        <v>229</v>
      </c>
      <c r="H124" s="179">
        <v>20.35</v>
      </c>
      <c r="I124" s="180"/>
      <c r="J124" s="181">
        <f>ROUND(I124*H124,2)</f>
        <v>0</v>
      </c>
      <c r="K124" s="177" t="s">
        <v>19</v>
      </c>
      <c r="L124" s="182"/>
      <c r="M124" s="183" t="s">
        <v>19</v>
      </c>
      <c r="N124" s="184" t="s">
        <v>46</v>
      </c>
      <c r="P124" s="141">
        <f>O124*H124</f>
        <v>0</v>
      </c>
      <c r="Q124" s="141">
        <v>0.00068</v>
      </c>
      <c r="R124" s="141">
        <f>Q124*H124</f>
        <v>0.013838000000000001</v>
      </c>
      <c r="S124" s="141">
        <v>0</v>
      </c>
      <c r="T124" s="142">
        <f>S124*H124</f>
        <v>0</v>
      </c>
      <c r="AR124" s="143" t="s">
        <v>271</v>
      </c>
      <c r="AT124" s="143" t="s">
        <v>820</v>
      </c>
      <c r="AU124" s="143" t="s">
        <v>84</v>
      </c>
      <c r="AY124" s="18" t="s">
        <v>206</v>
      </c>
      <c r="BE124" s="144">
        <f>IF(N124="základní",J124,0)</f>
        <v>0</v>
      </c>
      <c r="BF124" s="144">
        <f>IF(N124="snížená",J124,0)</f>
        <v>0</v>
      </c>
      <c r="BG124" s="144">
        <f>IF(N124="zákl. přenesená",J124,0)</f>
        <v>0</v>
      </c>
      <c r="BH124" s="144">
        <f>IF(N124="sníž. přenesená",J124,0)</f>
        <v>0</v>
      </c>
      <c r="BI124" s="144">
        <f>IF(N124="nulová",J124,0)</f>
        <v>0</v>
      </c>
      <c r="BJ124" s="18" t="s">
        <v>82</v>
      </c>
      <c r="BK124" s="144">
        <f>ROUND(I124*H124,2)</f>
        <v>0</v>
      </c>
      <c r="BL124" s="18" t="s">
        <v>153</v>
      </c>
      <c r="BM124" s="143" t="s">
        <v>3812</v>
      </c>
    </row>
    <row r="125" spans="2:51" s="13" customFormat="1" ht="22.5">
      <c r="B125" s="156"/>
      <c r="D125" s="150" t="s">
        <v>216</v>
      </c>
      <c r="E125" s="157" t="s">
        <v>19</v>
      </c>
      <c r="F125" s="158" t="s">
        <v>3813</v>
      </c>
      <c r="H125" s="159">
        <v>20.35</v>
      </c>
      <c r="I125" s="160"/>
      <c r="L125" s="156"/>
      <c r="M125" s="161"/>
      <c r="T125" s="162"/>
      <c r="AT125" s="157" t="s">
        <v>216</v>
      </c>
      <c r="AU125" s="157" t="s">
        <v>84</v>
      </c>
      <c r="AV125" s="13" t="s">
        <v>84</v>
      </c>
      <c r="AW125" s="13" t="s">
        <v>37</v>
      </c>
      <c r="AX125" s="13" t="s">
        <v>82</v>
      </c>
      <c r="AY125" s="157" t="s">
        <v>206</v>
      </c>
    </row>
    <row r="126" spans="2:65" s="1" customFormat="1" ht="49.15" customHeight="1">
      <c r="B126" s="33"/>
      <c r="C126" s="132" t="s">
        <v>257</v>
      </c>
      <c r="D126" s="132" t="s">
        <v>208</v>
      </c>
      <c r="E126" s="133" t="s">
        <v>3814</v>
      </c>
      <c r="F126" s="134" t="s">
        <v>3815</v>
      </c>
      <c r="G126" s="135" t="s">
        <v>298</v>
      </c>
      <c r="H126" s="136">
        <v>1</v>
      </c>
      <c r="I126" s="137"/>
      <c r="J126" s="138">
        <f>ROUND(I126*H126,2)</f>
        <v>0</v>
      </c>
      <c r="K126" s="134" t="s">
        <v>19</v>
      </c>
      <c r="L126" s="33"/>
      <c r="M126" s="139" t="s">
        <v>19</v>
      </c>
      <c r="N126" s="140" t="s">
        <v>46</v>
      </c>
      <c r="P126" s="141">
        <f>O126*H126</f>
        <v>0</v>
      </c>
      <c r="Q126" s="141">
        <v>0.15321</v>
      </c>
      <c r="R126" s="141">
        <f>Q126*H126</f>
        <v>0.15321</v>
      </c>
      <c r="S126" s="141">
        <v>0</v>
      </c>
      <c r="T126" s="142">
        <f>S126*H126</f>
        <v>0</v>
      </c>
      <c r="AR126" s="143" t="s">
        <v>153</v>
      </c>
      <c r="AT126" s="143" t="s">
        <v>208</v>
      </c>
      <c r="AU126" s="143" t="s">
        <v>84</v>
      </c>
      <c r="AY126" s="18" t="s">
        <v>206</v>
      </c>
      <c r="BE126" s="144">
        <f>IF(N126="základní",J126,0)</f>
        <v>0</v>
      </c>
      <c r="BF126" s="144">
        <f>IF(N126="snížená",J126,0)</f>
        <v>0</v>
      </c>
      <c r="BG126" s="144">
        <f>IF(N126="zákl. přenesená",J126,0)</f>
        <v>0</v>
      </c>
      <c r="BH126" s="144">
        <f>IF(N126="sníž. přenesená",J126,0)</f>
        <v>0</v>
      </c>
      <c r="BI126" s="144">
        <f>IF(N126="nulová",J126,0)</f>
        <v>0</v>
      </c>
      <c r="BJ126" s="18" t="s">
        <v>82</v>
      </c>
      <c r="BK126" s="144">
        <f>ROUND(I126*H126,2)</f>
        <v>0</v>
      </c>
      <c r="BL126" s="18" t="s">
        <v>153</v>
      </c>
      <c r="BM126" s="143" t="s">
        <v>3816</v>
      </c>
    </row>
    <row r="127" spans="2:51" s="12" customFormat="1" ht="12">
      <c r="B127" s="149"/>
      <c r="D127" s="150" t="s">
        <v>216</v>
      </c>
      <c r="E127" s="151" t="s">
        <v>19</v>
      </c>
      <c r="F127" s="152" t="s">
        <v>2044</v>
      </c>
      <c r="H127" s="151" t="s">
        <v>19</v>
      </c>
      <c r="I127" s="153"/>
      <c r="L127" s="149"/>
      <c r="M127" s="154"/>
      <c r="T127" s="155"/>
      <c r="AT127" s="151" t="s">
        <v>216</v>
      </c>
      <c r="AU127" s="151" t="s">
        <v>84</v>
      </c>
      <c r="AV127" s="12" t="s">
        <v>82</v>
      </c>
      <c r="AW127" s="12" t="s">
        <v>37</v>
      </c>
      <c r="AX127" s="12" t="s">
        <v>75</v>
      </c>
      <c r="AY127" s="151" t="s">
        <v>206</v>
      </c>
    </row>
    <row r="128" spans="2:51" s="13" customFormat="1" ht="12">
      <c r="B128" s="156"/>
      <c r="D128" s="150" t="s">
        <v>216</v>
      </c>
      <c r="E128" s="157" t="s">
        <v>19</v>
      </c>
      <c r="F128" s="158" t="s">
        <v>3817</v>
      </c>
      <c r="H128" s="159">
        <v>1</v>
      </c>
      <c r="I128" s="160"/>
      <c r="L128" s="156"/>
      <c r="M128" s="161"/>
      <c r="T128" s="162"/>
      <c r="AT128" s="157" t="s">
        <v>216</v>
      </c>
      <c r="AU128" s="157" t="s">
        <v>84</v>
      </c>
      <c r="AV128" s="13" t="s">
        <v>84</v>
      </c>
      <c r="AW128" s="13" t="s">
        <v>37</v>
      </c>
      <c r="AX128" s="13" t="s">
        <v>75</v>
      </c>
      <c r="AY128" s="157" t="s">
        <v>206</v>
      </c>
    </row>
    <row r="129" spans="2:51" s="14" customFormat="1" ht="12">
      <c r="B129" s="163"/>
      <c r="D129" s="150" t="s">
        <v>216</v>
      </c>
      <c r="E129" s="164" t="s">
        <v>19</v>
      </c>
      <c r="F129" s="165" t="s">
        <v>224</v>
      </c>
      <c r="H129" s="166">
        <v>1</v>
      </c>
      <c r="I129" s="167"/>
      <c r="L129" s="163"/>
      <c r="M129" s="168"/>
      <c r="T129" s="169"/>
      <c r="AT129" s="164" t="s">
        <v>216</v>
      </c>
      <c r="AU129" s="164" t="s">
        <v>84</v>
      </c>
      <c r="AV129" s="14" t="s">
        <v>153</v>
      </c>
      <c r="AW129" s="14" t="s">
        <v>37</v>
      </c>
      <c r="AX129" s="14" t="s">
        <v>82</v>
      </c>
      <c r="AY129" s="164" t="s">
        <v>206</v>
      </c>
    </row>
    <row r="130" spans="2:65" s="1" customFormat="1" ht="44.25" customHeight="1">
      <c r="B130" s="33"/>
      <c r="C130" s="132" t="s">
        <v>265</v>
      </c>
      <c r="D130" s="132" t="s">
        <v>208</v>
      </c>
      <c r="E130" s="133" t="s">
        <v>3818</v>
      </c>
      <c r="F130" s="134" t="s">
        <v>3819</v>
      </c>
      <c r="G130" s="135" t="s">
        <v>298</v>
      </c>
      <c r="H130" s="136">
        <v>1</v>
      </c>
      <c r="I130" s="137"/>
      <c r="J130" s="138">
        <f>ROUND(I130*H130,2)</f>
        <v>0</v>
      </c>
      <c r="K130" s="134" t="s">
        <v>19</v>
      </c>
      <c r="L130" s="33"/>
      <c r="M130" s="139" t="s">
        <v>19</v>
      </c>
      <c r="N130" s="140" t="s">
        <v>46</v>
      </c>
      <c r="P130" s="141">
        <f>O130*H130</f>
        <v>0</v>
      </c>
      <c r="Q130" s="141">
        <v>0.0012</v>
      </c>
      <c r="R130" s="141">
        <f>Q130*H130</f>
        <v>0.0012</v>
      </c>
      <c r="S130" s="141">
        <v>0</v>
      </c>
      <c r="T130" s="142">
        <f>S130*H130</f>
        <v>0</v>
      </c>
      <c r="AR130" s="143" t="s">
        <v>153</v>
      </c>
      <c r="AT130" s="143" t="s">
        <v>208</v>
      </c>
      <c r="AU130" s="143" t="s">
        <v>84</v>
      </c>
      <c r="AY130" s="18" t="s">
        <v>206</v>
      </c>
      <c r="BE130" s="144">
        <f>IF(N130="základní",J130,0)</f>
        <v>0</v>
      </c>
      <c r="BF130" s="144">
        <f>IF(N130="snížená",J130,0)</f>
        <v>0</v>
      </c>
      <c r="BG130" s="144">
        <f>IF(N130="zákl. přenesená",J130,0)</f>
        <v>0</v>
      </c>
      <c r="BH130" s="144">
        <f>IF(N130="sníž. přenesená",J130,0)</f>
        <v>0</v>
      </c>
      <c r="BI130" s="144">
        <f>IF(N130="nulová",J130,0)</f>
        <v>0</v>
      </c>
      <c r="BJ130" s="18" t="s">
        <v>82</v>
      </c>
      <c r="BK130" s="144">
        <f>ROUND(I130*H130,2)</f>
        <v>0</v>
      </c>
      <c r="BL130" s="18" t="s">
        <v>153</v>
      </c>
      <c r="BM130" s="143" t="s">
        <v>3820</v>
      </c>
    </row>
    <row r="131" spans="2:51" s="12" customFormat="1" ht="12">
      <c r="B131" s="149"/>
      <c r="D131" s="150" t="s">
        <v>216</v>
      </c>
      <c r="E131" s="151" t="s">
        <v>19</v>
      </c>
      <c r="F131" s="152" t="s">
        <v>2044</v>
      </c>
      <c r="H131" s="151" t="s">
        <v>19</v>
      </c>
      <c r="I131" s="153"/>
      <c r="L131" s="149"/>
      <c r="M131" s="154"/>
      <c r="T131" s="155"/>
      <c r="AT131" s="151" t="s">
        <v>216</v>
      </c>
      <c r="AU131" s="151" t="s">
        <v>84</v>
      </c>
      <c r="AV131" s="12" t="s">
        <v>82</v>
      </c>
      <c r="AW131" s="12" t="s">
        <v>37</v>
      </c>
      <c r="AX131" s="12" t="s">
        <v>75</v>
      </c>
      <c r="AY131" s="151" t="s">
        <v>206</v>
      </c>
    </row>
    <row r="132" spans="2:51" s="13" customFormat="1" ht="12">
      <c r="B132" s="156"/>
      <c r="D132" s="150" t="s">
        <v>216</v>
      </c>
      <c r="E132" s="157" t="s">
        <v>19</v>
      </c>
      <c r="F132" s="158" t="s">
        <v>3817</v>
      </c>
      <c r="H132" s="159">
        <v>1</v>
      </c>
      <c r="I132" s="160"/>
      <c r="L132" s="156"/>
      <c r="M132" s="161"/>
      <c r="T132" s="162"/>
      <c r="AT132" s="157" t="s">
        <v>216</v>
      </c>
      <c r="AU132" s="157" t="s">
        <v>84</v>
      </c>
      <c r="AV132" s="13" t="s">
        <v>84</v>
      </c>
      <c r="AW132" s="13" t="s">
        <v>37</v>
      </c>
      <c r="AX132" s="13" t="s">
        <v>75</v>
      </c>
      <c r="AY132" s="157" t="s">
        <v>206</v>
      </c>
    </row>
    <row r="133" spans="2:51" s="14" customFormat="1" ht="12">
      <c r="B133" s="163"/>
      <c r="D133" s="150" t="s">
        <v>216</v>
      </c>
      <c r="E133" s="164" t="s">
        <v>19</v>
      </c>
      <c r="F133" s="165" t="s">
        <v>224</v>
      </c>
      <c r="H133" s="166">
        <v>1</v>
      </c>
      <c r="I133" s="167"/>
      <c r="L133" s="163"/>
      <c r="M133" s="168"/>
      <c r="T133" s="169"/>
      <c r="AT133" s="164" t="s">
        <v>216</v>
      </c>
      <c r="AU133" s="164" t="s">
        <v>84</v>
      </c>
      <c r="AV133" s="14" t="s">
        <v>153</v>
      </c>
      <c r="AW133" s="14" t="s">
        <v>37</v>
      </c>
      <c r="AX133" s="14" t="s">
        <v>82</v>
      </c>
      <c r="AY133" s="164" t="s">
        <v>206</v>
      </c>
    </row>
    <row r="134" spans="2:65" s="1" customFormat="1" ht="49.15" customHeight="1">
      <c r="B134" s="33"/>
      <c r="C134" s="132" t="s">
        <v>271</v>
      </c>
      <c r="D134" s="132" t="s">
        <v>208</v>
      </c>
      <c r="E134" s="133" t="s">
        <v>3821</v>
      </c>
      <c r="F134" s="134" t="s">
        <v>3822</v>
      </c>
      <c r="G134" s="135" t="s">
        <v>298</v>
      </c>
      <c r="H134" s="136">
        <v>1</v>
      </c>
      <c r="I134" s="137"/>
      <c r="J134" s="138">
        <f>ROUND(I134*H134,2)</f>
        <v>0</v>
      </c>
      <c r="K134" s="134" t="s">
        <v>19</v>
      </c>
      <c r="L134" s="33"/>
      <c r="M134" s="139" t="s">
        <v>19</v>
      </c>
      <c r="N134" s="140" t="s">
        <v>46</v>
      </c>
      <c r="P134" s="141">
        <f>O134*H134</f>
        <v>0</v>
      </c>
      <c r="Q134" s="141">
        <v>0</v>
      </c>
      <c r="R134" s="141">
        <f>Q134*H134</f>
        <v>0</v>
      </c>
      <c r="S134" s="141">
        <v>0</v>
      </c>
      <c r="T134" s="142">
        <f>S134*H134</f>
        <v>0</v>
      </c>
      <c r="AR134" s="143" t="s">
        <v>153</v>
      </c>
      <c r="AT134" s="143" t="s">
        <v>208</v>
      </c>
      <c r="AU134" s="143" t="s">
        <v>84</v>
      </c>
      <c r="AY134" s="18" t="s">
        <v>206</v>
      </c>
      <c r="BE134" s="144">
        <f>IF(N134="základní",J134,0)</f>
        <v>0</v>
      </c>
      <c r="BF134" s="144">
        <f>IF(N134="snížená",J134,0)</f>
        <v>0</v>
      </c>
      <c r="BG134" s="144">
        <f>IF(N134="zákl. přenesená",J134,0)</f>
        <v>0</v>
      </c>
      <c r="BH134" s="144">
        <f>IF(N134="sníž. přenesená",J134,0)</f>
        <v>0</v>
      </c>
      <c r="BI134" s="144">
        <f>IF(N134="nulová",J134,0)</f>
        <v>0</v>
      </c>
      <c r="BJ134" s="18" t="s">
        <v>82</v>
      </c>
      <c r="BK134" s="144">
        <f>ROUND(I134*H134,2)</f>
        <v>0</v>
      </c>
      <c r="BL134" s="18" t="s">
        <v>153</v>
      </c>
      <c r="BM134" s="143" t="s">
        <v>3823</v>
      </c>
    </row>
    <row r="135" spans="2:51" s="12" customFormat="1" ht="12">
      <c r="B135" s="149"/>
      <c r="D135" s="150" t="s">
        <v>216</v>
      </c>
      <c r="E135" s="151" t="s">
        <v>19</v>
      </c>
      <c r="F135" s="152" t="s">
        <v>2044</v>
      </c>
      <c r="H135" s="151" t="s">
        <v>19</v>
      </c>
      <c r="I135" s="153"/>
      <c r="L135" s="149"/>
      <c r="M135" s="154"/>
      <c r="T135" s="155"/>
      <c r="AT135" s="151" t="s">
        <v>216</v>
      </c>
      <c r="AU135" s="151" t="s">
        <v>84</v>
      </c>
      <c r="AV135" s="12" t="s">
        <v>82</v>
      </c>
      <c r="AW135" s="12" t="s">
        <v>37</v>
      </c>
      <c r="AX135" s="12" t="s">
        <v>75</v>
      </c>
      <c r="AY135" s="151" t="s">
        <v>206</v>
      </c>
    </row>
    <row r="136" spans="2:51" s="13" customFormat="1" ht="12">
      <c r="B136" s="156"/>
      <c r="D136" s="150" t="s">
        <v>216</v>
      </c>
      <c r="E136" s="157" t="s">
        <v>19</v>
      </c>
      <c r="F136" s="158" t="s">
        <v>3817</v>
      </c>
      <c r="H136" s="159">
        <v>1</v>
      </c>
      <c r="I136" s="160"/>
      <c r="L136" s="156"/>
      <c r="M136" s="161"/>
      <c r="T136" s="162"/>
      <c r="AT136" s="157" t="s">
        <v>216</v>
      </c>
      <c r="AU136" s="157" t="s">
        <v>84</v>
      </c>
      <c r="AV136" s="13" t="s">
        <v>84</v>
      </c>
      <c r="AW136" s="13" t="s">
        <v>37</v>
      </c>
      <c r="AX136" s="13" t="s">
        <v>75</v>
      </c>
      <c r="AY136" s="157" t="s">
        <v>206</v>
      </c>
    </row>
    <row r="137" spans="2:51" s="14" customFormat="1" ht="12">
      <c r="B137" s="163"/>
      <c r="D137" s="150" t="s">
        <v>216</v>
      </c>
      <c r="E137" s="164" t="s">
        <v>19</v>
      </c>
      <c r="F137" s="165" t="s">
        <v>224</v>
      </c>
      <c r="H137" s="166">
        <v>1</v>
      </c>
      <c r="I137" s="167"/>
      <c r="L137" s="163"/>
      <c r="M137" s="168"/>
      <c r="T137" s="169"/>
      <c r="AT137" s="164" t="s">
        <v>216</v>
      </c>
      <c r="AU137" s="164" t="s">
        <v>84</v>
      </c>
      <c r="AV137" s="14" t="s">
        <v>153</v>
      </c>
      <c r="AW137" s="14" t="s">
        <v>37</v>
      </c>
      <c r="AX137" s="14" t="s">
        <v>82</v>
      </c>
      <c r="AY137" s="164" t="s">
        <v>206</v>
      </c>
    </row>
    <row r="138" spans="2:65" s="1" customFormat="1" ht="44.25" customHeight="1">
      <c r="B138" s="33"/>
      <c r="C138" s="132" t="s">
        <v>225</v>
      </c>
      <c r="D138" s="132" t="s">
        <v>208</v>
      </c>
      <c r="E138" s="133" t="s">
        <v>3824</v>
      </c>
      <c r="F138" s="134" t="s">
        <v>3825</v>
      </c>
      <c r="G138" s="135" t="s">
        <v>298</v>
      </c>
      <c r="H138" s="136">
        <v>1</v>
      </c>
      <c r="I138" s="137"/>
      <c r="J138" s="138">
        <f>ROUND(I138*H138,2)</f>
        <v>0</v>
      </c>
      <c r="K138" s="134" t="s">
        <v>19</v>
      </c>
      <c r="L138" s="33"/>
      <c r="M138" s="139" t="s">
        <v>19</v>
      </c>
      <c r="N138" s="140" t="s">
        <v>46</v>
      </c>
      <c r="P138" s="141">
        <f>O138*H138</f>
        <v>0</v>
      </c>
      <c r="Q138" s="141">
        <v>0.22834</v>
      </c>
      <c r="R138" s="141">
        <f>Q138*H138</f>
        <v>0.22834</v>
      </c>
      <c r="S138" s="141">
        <v>0</v>
      </c>
      <c r="T138" s="142">
        <f>S138*H138</f>
        <v>0</v>
      </c>
      <c r="AR138" s="143" t="s">
        <v>153</v>
      </c>
      <c r="AT138" s="143" t="s">
        <v>208</v>
      </c>
      <c r="AU138" s="143" t="s">
        <v>84</v>
      </c>
      <c r="AY138" s="18" t="s">
        <v>206</v>
      </c>
      <c r="BE138" s="144">
        <f>IF(N138="základní",J138,0)</f>
        <v>0</v>
      </c>
      <c r="BF138" s="144">
        <f>IF(N138="snížená",J138,0)</f>
        <v>0</v>
      </c>
      <c r="BG138" s="144">
        <f>IF(N138="zákl. přenesená",J138,0)</f>
        <v>0</v>
      </c>
      <c r="BH138" s="144">
        <f>IF(N138="sníž. přenesená",J138,0)</f>
        <v>0</v>
      </c>
      <c r="BI138" s="144">
        <f>IF(N138="nulová",J138,0)</f>
        <v>0</v>
      </c>
      <c r="BJ138" s="18" t="s">
        <v>82</v>
      </c>
      <c r="BK138" s="144">
        <f>ROUND(I138*H138,2)</f>
        <v>0</v>
      </c>
      <c r="BL138" s="18" t="s">
        <v>153</v>
      </c>
      <c r="BM138" s="143" t="s">
        <v>3826</v>
      </c>
    </row>
    <row r="139" spans="2:51" s="12" customFormat="1" ht="12">
      <c r="B139" s="149"/>
      <c r="D139" s="150" t="s">
        <v>216</v>
      </c>
      <c r="E139" s="151" t="s">
        <v>19</v>
      </c>
      <c r="F139" s="152" t="s">
        <v>2044</v>
      </c>
      <c r="H139" s="151" t="s">
        <v>19</v>
      </c>
      <c r="I139" s="153"/>
      <c r="L139" s="149"/>
      <c r="M139" s="154"/>
      <c r="T139" s="155"/>
      <c r="AT139" s="151" t="s">
        <v>216</v>
      </c>
      <c r="AU139" s="151" t="s">
        <v>84</v>
      </c>
      <c r="AV139" s="12" t="s">
        <v>82</v>
      </c>
      <c r="AW139" s="12" t="s">
        <v>37</v>
      </c>
      <c r="AX139" s="12" t="s">
        <v>75</v>
      </c>
      <c r="AY139" s="151" t="s">
        <v>206</v>
      </c>
    </row>
    <row r="140" spans="2:51" s="13" customFormat="1" ht="12">
      <c r="B140" s="156"/>
      <c r="D140" s="150" t="s">
        <v>216</v>
      </c>
      <c r="E140" s="157" t="s">
        <v>19</v>
      </c>
      <c r="F140" s="158" t="s">
        <v>3817</v>
      </c>
      <c r="H140" s="159">
        <v>1</v>
      </c>
      <c r="I140" s="160"/>
      <c r="L140" s="156"/>
      <c r="M140" s="161"/>
      <c r="T140" s="162"/>
      <c r="AT140" s="157" t="s">
        <v>216</v>
      </c>
      <c r="AU140" s="157" t="s">
        <v>84</v>
      </c>
      <c r="AV140" s="13" t="s">
        <v>84</v>
      </c>
      <c r="AW140" s="13" t="s">
        <v>37</v>
      </c>
      <c r="AX140" s="13" t="s">
        <v>75</v>
      </c>
      <c r="AY140" s="157" t="s">
        <v>206</v>
      </c>
    </row>
    <row r="141" spans="2:51" s="14" customFormat="1" ht="12">
      <c r="B141" s="163"/>
      <c r="D141" s="150" t="s">
        <v>216</v>
      </c>
      <c r="E141" s="164" t="s">
        <v>19</v>
      </c>
      <c r="F141" s="165" t="s">
        <v>224</v>
      </c>
      <c r="H141" s="166">
        <v>1</v>
      </c>
      <c r="I141" s="167"/>
      <c r="L141" s="163"/>
      <c r="M141" s="168"/>
      <c r="T141" s="169"/>
      <c r="AT141" s="164" t="s">
        <v>216</v>
      </c>
      <c r="AU141" s="164" t="s">
        <v>84</v>
      </c>
      <c r="AV141" s="14" t="s">
        <v>153</v>
      </c>
      <c r="AW141" s="14" t="s">
        <v>37</v>
      </c>
      <c r="AX141" s="14" t="s">
        <v>82</v>
      </c>
      <c r="AY141" s="164" t="s">
        <v>206</v>
      </c>
    </row>
    <row r="142" spans="2:65" s="1" customFormat="1" ht="44.25" customHeight="1">
      <c r="B142" s="33"/>
      <c r="C142" s="132" t="s">
        <v>287</v>
      </c>
      <c r="D142" s="132" t="s">
        <v>208</v>
      </c>
      <c r="E142" s="133" t="s">
        <v>3827</v>
      </c>
      <c r="F142" s="134" t="s">
        <v>3828</v>
      </c>
      <c r="G142" s="135" t="s">
        <v>229</v>
      </c>
      <c r="H142" s="136">
        <v>20.35</v>
      </c>
      <c r="I142" s="137"/>
      <c r="J142" s="138">
        <f>ROUND(I142*H142,2)</f>
        <v>0</v>
      </c>
      <c r="K142" s="134" t="s">
        <v>19</v>
      </c>
      <c r="L142" s="33"/>
      <c r="M142" s="139" t="s">
        <v>19</v>
      </c>
      <c r="N142" s="140" t="s">
        <v>46</v>
      </c>
      <c r="P142" s="141">
        <f>O142*H142</f>
        <v>0</v>
      </c>
      <c r="Q142" s="141">
        <v>2E-05</v>
      </c>
      <c r="R142" s="141">
        <f>Q142*H142</f>
        <v>0.0004070000000000001</v>
      </c>
      <c r="S142" s="141">
        <v>0</v>
      </c>
      <c r="T142" s="142">
        <f>S142*H142</f>
        <v>0</v>
      </c>
      <c r="AR142" s="143" t="s">
        <v>153</v>
      </c>
      <c r="AT142" s="143" t="s">
        <v>208</v>
      </c>
      <c r="AU142" s="143" t="s">
        <v>84</v>
      </c>
      <c r="AY142" s="18" t="s">
        <v>206</v>
      </c>
      <c r="BE142" s="144">
        <f>IF(N142="základní",J142,0)</f>
        <v>0</v>
      </c>
      <c r="BF142" s="144">
        <f>IF(N142="snížená",J142,0)</f>
        <v>0</v>
      </c>
      <c r="BG142" s="144">
        <f>IF(N142="zákl. přenesená",J142,0)</f>
        <v>0</v>
      </c>
      <c r="BH142" s="144">
        <f>IF(N142="sníž. přenesená",J142,0)</f>
        <v>0</v>
      </c>
      <c r="BI142" s="144">
        <f>IF(N142="nulová",J142,0)</f>
        <v>0</v>
      </c>
      <c r="BJ142" s="18" t="s">
        <v>82</v>
      </c>
      <c r="BK142" s="144">
        <f>ROUND(I142*H142,2)</f>
        <v>0</v>
      </c>
      <c r="BL142" s="18" t="s">
        <v>153</v>
      </c>
      <c r="BM142" s="143" t="s">
        <v>3829</v>
      </c>
    </row>
    <row r="143" spans="2:51" s="12" customFormat="1" ht="12">
      <c r="B143" s="149"/>
      <c r="D143" s="150" t="s">
        <v>216</v>
      </c>
      <c r="E143" s="151" t="s">
        <v>19</v>
      </c>
      <c r="F143" s="152" t="s">
        <v>1879</v>
      </c>
      <c r="H143" s="151" t="s">
        <v>19</v>
      </c>
      <c r="I143" s="153"/>
      <c r="L143" s="149"/>
      <c r="M143" s="154"/>
      <c r="T143" s="155"/>
      <c r="AT143" s="151" t="s">
        <v>216</v>
      </c>
      <c r="AU143" s="151" t="s">
        <v>84</v>
      </c>
      <c r="AV143" s="12" t="s">
        <v>82</v>
      </c>
      <c r="AW143" s="12" t="s">
        <v>37</v>
      </c>
      <c r="AX143" s="12" t="s">
        <v>75</v>
      </c>
      <c r="AY143" s="151" t="s">
        <v>206</v>
      </c>
    </row>
    <row r="144" spans="2:51" s="13" customFormat="1" ht="12">
      <c r="B144" s="156"/>
      <c r="D144" s="150" t="s">
        <v>216</v>
      </c>
      <c r="E144" s="157" t="s">
        <v>19</v>
      </c>
      <c r="F144" s="158" t="s">
        <v>3809</v>
      </c>
      <c r="H144" s="159">
        <v>20.35</v>
      </c>
      <c r="I144" s="160"/>
      <c r="L144" s="156"/>
      <c r="M144" s="161"/>
      <c r="T144" s="162"/>
      <c r="AT144" s="157" t="s">
        <v>216</v>
      </c>
      <c r="AU144" s="157" t="s">
        <v>84</v>
      </c>
      <c r="AV144" s="13" t="s">
        <v>84</v>
      </c>
      <c r="AW144" s="13" t="s">
        <v>37</v>
      </c>
      <c r="AX144" s="13" t="s">
        <v>75</v>
      </c>
      <c r="AY144" s="157" t="s">
        <v>206</v>
      </c>
    </row>
    <row r="145" spans="2:51" s="14" customFormat="1" ht="12">
      <c r="B145" s="163"/>
      <c r="D145" s="150" t="s">
        <v>216</v>
      </c>
      <c r="E145" s="164" t="s">
        <v>19</v>
      </c>
      <c r="F145" s="165" t="s">
        <v>224</v>
      </c>
      <c r="H145" s="166">
        <v>20.35</v>
      </c>
      <c r="I145" s="167"/>
      <c r="L145" s="163"/>
      <c r="M145" s="168"/>
      <c r="T145" s="169"/>
      <c r="AT145" s="164" t="s">
        <v>216</v>
      </c>
      <c r="AU145" s="164" t="s">
        <v>84</v>
      </c>
      <c r="AV145" s="14" t="s">
        <v>153</v>
      </c>
      <c r="AW145" s="14" t="s">
        <v>37</v>
      </c>
      <c r="AX145" s="14" t="s">
        <v>82</v>
      </c>
      <c r="AY145" s="164" t="s">
        <v>206</v>
      </c>
    </row>
    <row r="146" spans="2:65" s="1" customFormat="1" ht="21.75" customHeight="1">
      <c r="B146" s="33"/>
      <c r="C146" s="132" t="s">
        <v>295</v>
      </c>
      <c r="D146" s="132" t="s">
        <v>208</v>
      </c>
      <c r="E146" s="133" t="s">
        <v>3830</v>
      </c>
      <c r="F146" s="134" t="s">
        <v>3831</v>
      </c>
      <c r="G146" s="135" t="s">
        <v>229</v>
      </c>
      <c r="H146" s="136">
        <v>20.35</v>
      </c>
      <c r="I146" s="137"/>
      <c r="J146" s="138">
        <f>ROUND(I146*H146,2)</f>
        <v>0</v>
      </c>
      <c r="K146" s="134" t="s">
        <v>19</v>
      </c>
      <c r="L146" s="33"/>
      <c r="M146" s="139" t="s">
        <v>19</v>
      </c>
      <c r="N146" s="140" t="s">
        <v>46</v>
      </c>
      <c r="P146" s="141">
        <f>O146*H146</f>
        <v>0</v>
      </c>
      <c r="Q146" s="141">
        <v>0.00013</v>
      </c>
      <c r="R146" s="141">
        <f>Q146*H146</f>
        <v>0.0026455</v>
      </c>
      <c r="S146" s="141">
        <v>0</v>
      </c>
      <c r="T146" s="142">
        <f>S146*H146</f>
        <v>0</v>
      </c>
      <c r="AR146" s="143" t="s">
        <v>153</v>
      </c>
      <c r="AT146" s="143" t="s">
        <v>208</v>
      </c>
      <c r="AU146" s="143" t="s">
        <v>84</v>
      </c>
      <c r="AY146" s="18" t="s">
        <v>206</v>
      </c>
      <c r="BE146" s="144">
        <f>IF(N146="základní",J146,0)</f>
        <v>0</v>
      </c>
      <c r="BF146" s="144">
        <f>IF(N146="snížená",J146,0)</f>
        <v>0</v>
      </c>
      <c r="BG146" s="144">
        <f>IF(N146="zákl. přenesená",J146,0)</f>
        <v>0</v>
      </c>
      <c r="BH146" s="144">
        <f>IF(N146="sníž. přenesená",J146,0)</f>
        <v>0</v>
      </c>
      <c r="BI146" s="144">
        <f>IF(N146="nulová",J146,0)</f>
        <v>0</v>
      </c>
      <c r="BJ146" s="18" t="s">
        <v>82</v>
      </c>
      <c r="BK146" s="144">
        <f>ROUND(I146*H146,2)</f>
        <v>0</v>
      </c>
      <c r="BL146" s="18" t="s">
        <v>153</v>
      </c>
      <c r="BM146" s="143" t="s">
        <v>3832</v>
      </c>
    </row>
    <row r="147" spans="2:51" s="12" customFormat="1" ht="12">
      <c r="B147" s="149"/>
      <c r="D147" s="150" t="s">
        <v>216</v>
      </c>
      <c r="E147" s="151" t="s">
        <v>19</v>
      </c>
      <c r="F147" s="152" t="s">
        <v>1879</v>
      </c>
      <c r="H147" s="151" t="s">
        <v>19</v>
      </c>
      <c r="I147" s="153"/>
      <c r="L147" s="149"/>
      <c r="M147" s="154"/>
      <c r="T147" s="155"/>
      <c r="AT147" s="151" t="s">
        <v>216</v>
      </c>
      <c r="AU147" s="151" t="s">
        <v>84</v>
      </c>
      <c r="AV147" s="12" t="s">
        <v>82</v>
      </c>
      <c r="AW147" s="12" t="s">
        <v>37</v>
      </c>
      <c r="AX147" s="12" t="s">
        <v>75</v>
      </c>
      <c r="AY147" s="151" t="s">
        <v>206</v>
      </c>
    </row>
    <row r="148" spans="2:51" s="13" customFormat="1" ht="12">
      <c r="B148" s="156"/>
      <c r="D148" s="150" t="s">
        <v>216</v>
      </c>
      <c r="E148" s="157" t="s">
        <v>19</v>
      </c>
      <c r="F148" s="158" t="s">
        <v>3809</v>
      </c>
      <c r="H148" s="159">
        <v>20.35</v>
      </c>
      <c r="I148" s="160"/>
      <c r="L148" s="156"/>
      <c r="M148" s="161"/>
      <c r="T148" s="162"/>
      <c r="AT148" s="157" t="s">
        <v>216</v>
      </c>
      <c r="AU148" s="157" t="s">
        <v>84</v>
      </c>
      <c r="AV148" s="13" t="s">
        <v>84</v>
      </c>
      <c r="AW148" s="13" t="s">
        <v>37</v>
      </c>
      <c r="AX148" s="13" t="s">
        <v>75</v>
      </c>
      <c r="AY148" s="157" t="s">
        <v>206</v>
      </c>
    </row>
    <row r="149" spans="2:51" s="14" customFormat="1" ht="12">
      <c r="B149" s="163"/>
      <c r="D149" s="150" t="s">
        <v>216</v>
      </c>
      <c r="E149" s="164" t="s">
        <v>19</v>
      </c>
      <c r="F149" s="165" t="s">
        <v>224</v>
      </c>
      <c r="H149" s="166">
        <v>20.35</v>
      </c>
      <c r="I149" s="167"/>
      <c r="L149" s="163"/>
      <c r="M149" s="168"/>
      <c r="T149" s="169"/>
      <c r="AT149" s="164" t="s">
        <v>216</v>
      </c>
      <c r="AU149" s="164" t="s">
        <v>84</v>
      </c>
      <c r="AV149" s="14" t="s">
        <v>153</v>
      </c>
      <c r="AW149" s="14" t="s">
        <v>37</v>
      </c>
      <c r="AX149" s="14" t="s">
        <v>82</v>
      </c>
      <c r="AY149" s="164" t="s">
        <v>206</v>
      </c>
    </row>
    <row r="150" spans="2:63" s="11" customFormat="1" ht="22.9" customHeight="1">
      <c r="B150" s="120"/>
      <c r="D150" s="121" t="s">
        <v>74</v>
      </c>
      <c r="E150" s="130" t="s">
        <v>378</v>
      </c>
      <c r="F150" s="130" t="s">
        <v>379</v>
      </c>
      <c r="I150" s="123"/>
      <c r="J150" s="131">
        <f>BK150</f>
        <v>0</v>
      </c>
      <c r="L150" s="120"/>
      <c r="M150" s="125"/>
      <c r="P150" s="126">
        <f>SUM(P151:P152)</f>
        <v>0</v>
      </c>
      <c r="R150" s="126">
        <f>SUM(R151:R152)</f>
        <v>0</v>
      </c>
      <c r="T150" s="127">
        <f>SUM(T151:T152)</f>
        <v>0</v>
      </c>
      <c r="AR150" s="121" t="s">
        <v>82</v>
      </c>
      <c r="AT150" s="128" t="s">
        <v>74</v>
      </c>
      <c r="AU150" s="128" t="s">
        <v>82</v>
      </c>
      <c r="AY150" s="121" t="s">
        <v>206</v>
      </c>
      <c r="BK150" s="129">
        <f>SUM(BK151:BK152)</f>
        <v>0</v>
      </c>
    </row>
    <row r="151" spans="2:65" s="1" customFormat="1" ht="49.15" customHeight="1">
      <c r="B151" s="33"/>
      <c r="C151" s="132" t="s">
        <v>307</v>
      </c>
      <c r="D151" s="132" t="s">
        <v>208</v>
      </c>
      <c r="E151" s="133" t="s">
        <v>3833</v>
      </c>
      <c r="F151" s="134" t="s">
        <v>3834</v>
      </c>
      <c r="G151" s="135" t="s">
        <v>211</v>
      </c>
      <c r="H151" s="136">
        <v>13.516</v>
      </c>
      <c r="I151" s="137"/>
      <c r="J151" s="138">
        <f>ROUND(I151*H151,2)</f>
        <v>0</v>
      </c>
      <c r="K151" s="134" t="s">
        <v>19</v>
      </c>
      <c r="L151" s="33"/>
      <c r="M151" s="139" t="s">
        <v>19</v>
      </c>
      <c r="N151" s="140" t="s">
        <v>46</v>
      </c>
      <c r="P151" s="141">
        <f>O151*H151</f>
        <v>0</v>
      </c>
      <c r="Q151" s="141">
        <v>0</v>
      </c>
      <c r="R151" s="141">
        <f>Q151*H151</f>
        <v>0</v>
      </c>
      <c r="S151" s="141">
        <v>0</v>
      </c>
      <c r="T151" s="142">
        <f>S151*H151</f>
        <v>0</v>
      </c>
      <c r="AR151" s="143" t="s">
        <v>153</v>
      </c>
      <c r="AT151" s="143" t="s">
        <v>208</v>
      </c>
      <c r="AU151" s="143" t="s">
        <v>84</v>
      </c>
      <c r="AY151" s="18" t="s">
        <v>206</v>
      </c>
      <c r="BE151" s="144">
        <f>IF(N151="základní",J151,0)</f>
        <v>0</v>
      </c>
      <c r="BF151" s="144">
        <f>IF(N151="snížená",J151,0)</f>
        <v>0</v>
      </c>
      <c r="BG151" s="144">
        <f>IF(N151="zákl. přenesená",J151,0)</f>
        <v>0</v>
      </c>
      <c r="BH151" s="144">
        <f>IF(N151="sníž. přenesená",J151,0)</f>
        <v>0</v>
      </c>
      <c r="BI151" s="144">
        <f>IF(N151="nulová",J151,0)</f>
        <v>0</v>
      </c>
      <c r="BJ151" s="18" t="s">
        <v>82</v>
      </c>
      <c r="BK151" s="144">
        <f>ROUND(I151*H151,2)</f>
        <v>0</v>
      </c>
      <c r="BL151" s="18" t="s">
        <v>153</v>
      </c>
      <c r="BM151" s="143" t="s">
        <v>3835</v>
      </c>
    </row>
    <row r="152" spans="2:65" s="1" customFormat="1" ht="55.5" customHeight="1">
      <c r="B152" s="33"/>
      <c r="C152" s="132" t="s">
        <v>314</v>
      </c>
      <c r="D152" s="132" t="s">
        <v>208</v>
      </c>
      <c r="E152" s="133" t="s">
        <v>3836</v>
      </c>
      <c r="F152" s="134" t="s">
        <v>3837</v>
      </c>
      <c r="G152" s="135" t="s">
        <v>211</v>
      </c>
      <c r="H152" s="136">
        <v>13.516</v>
      </c>
      <c r="I152" s="137"/>
      <c r="J152" s="138">
        <f>ROUND(I152*H152,2)</f>
        <v>0</v>
      </c>
      <c r="K152" s="134" t="s">
        <v>19</v>
      </c>
      <c r="L152" s="33"/>
      <c r="M152" s="139" t="s">
        <v>19</v>
      </c>
      <c r="N152" s="140" t="s">
        <v>46</v>
      </c>
      <c r="P152" s="141">
        <f>O152*H152</f>
        <v>0</v>
      </c>
      <c r="Q152" s="141">
        <v>0</v>
      </c>
      <c r="R152" s="141">
        <f>Q152*H152</f>
        <v>0</v>
      </c>
      <c r="S152" s="141">
        <v>0</v>
      </c>
      <c r="T152" s="142">
        <f>S152*H152</f>
        <v>0</v>
      </c>
      <c r="AR152" s="143" t="s">
        <v>153</v>
      </c>
      <c r="AT152" s="143" t="s">
        <v>208</v>
      </c>
      <c r="AU152" s="143" t="s">
        <v>84</v>
      </c>
      <c r="AY152" s="18" t="s">
        <v>206</v>
      </c>
      <c r="BE152" s="144">
        <f>IF(N152="základní",J152,0)</f>
        <v>0</v>
      </c>
      <c r="BF152" s="144">
        <f>IF(N152="snížená",J152,0)</f>
        <v>0</v>
      </c>
      <c r="BG152" s="144">
        <f>IF(N152="zákl. přenesená",J152,0)</f>
        <v>0</v>
      </c>
      <c r="BH152" s="144">
        <f>IF(N152="sníž. přenesená",J152,0)</f>
        <v>0</v>
      </c>
      <c r="BI152" s="144">
        <f>IF(N152="nulová",J152,0)</f>
        <v>0</v>
      </c>
      <c r="BJ152" s="18" t="s">
        <v>82</v>
      </c>
      <c r="BK152" s="144">
        <f>ROUND(I152*H152,2)</f>
        <v>0</v>
      </c>
      <c r="BL152" s="18" t="s">
        <v>153</v>
      </c>
      <c r="BM152" s="143" t="s">
        <v>3838</v>
      </c>
    </row>
    <row r="153" spans="2:63" s="11" customFormat="1" ht="25.9" customHeight="1">
      <c r="B153" s="120"/>
      <c r="D153" s="121" t="s">
        <v>74</v>
      </c>
      <c r="E153" s="122" t="s">
        <v>385</v>
      </c>
      <c r="F153" s="122" t="s">
        <v>386</v>
      </c>
      <c r="I153" s="123"/>
      <c r="J153" s="124">
        <f>BK153</f>
        <v>0</v>
      </c>
      <c r="L153" s="120"/>
      <c r="M153" s="125"/>
      <c r="P153" s="126">
        <f>P154+P247+P392+P398+P465+P474</f>
        <v>0</v>
      </c>
      <c r="R153" s="126">
        <f>R154+R247+R392+R398+R465+R474</f>
        <v>0.7440131000000001</v>
      </c>
      <c r="T153" s="127">
        <f>T154+T247+T392+T398+T465+T474</f>
        <v>0.00416</v>
      </c>
      <c r="AR153" s="121" t="s">
        <v>84</v>
      </c>
      <c r="AT153" s="128" t="s">
        <v>74</v>
      </c>
      <c r="AU153" s="128" t="s">
        <v>75</v>
      </c>
      <c r="AY153" s="121" t="s">
        <v>206</v>
      </c>
      <c r="BK153" s="129">
        <f>BK154+BK247+BK392+BK398+BK465+BK474</f>
        <v>0</v>
      </c>
    </row>
    <row r="154" spans="2:63" s="11" customFormat="1" ht="22.9" customHeight="1">
      <c r="B154" s="120"/>
      <c r="D154" s="121" t="s">
        <v>74</v>
      </c>
      <c r="E154" s="130" t="s">
        <v>411</v>
      </c>
      <c r="F154" s="130" t="s">
        <v>412</v>
      </c>
      <c r="I154" s="123"/>
      <c r="J154" s="131">
        <f>BK154</f>
        <v>0</v>
      </c>
      <c r="L154" s="120"/>
      <c r="M154" s="125"/>
      <c r="P154" s="126">
        <f>SUM(P155:P246)</f>
        <v>0</v>
      </c>
      <c r="R154" s="126">
        <f>SUM(R155:R246)</f>
        <v>0.10171730000000001</v>
      </c>
      <c r="T154" s="127">
        <f>SUM(T155:T246)</f>
        <v>0</v>
      </c>
      <c r="AR154" s="121" t="s">
        <v>84</v>
      </c>
      <c r="AT154" s="128" t="s">
        <v>74</v>
      </c>
      <c r="AU154" s="128" t="s">
        <v>82</v>
      </c>
      <c r="AY154" s="121" t="s">
        <v>206</v>
      </c>
      <c r="BK154" s="129">
        <f>SUM(BK155:BK246)</f>
        <v>0</v>
      </c>
    </row>
    <row r="155" spans="2:65" s="1" customFormat="1" ht="24.2" customHeight="1">
      <c r="B155" s="33"/>
      <c r="C155" s="132" t="s">
        <v>321</v>
      </c>
      <c r="D155" s="132" t="s">
        <v>208</v>
      </c>
      <c r="E155" s="133" t="s">
        <v>1876</v>
      </c>
      <c r="F155" s="134" t="s">
        <v>1877</v>
      </c>
      <c r="G155" s="135" t="s">
        <v>298</v>
      </c>
      <c r="H155" s="136">
        <v>3</v>
      </c>
      <c r="I155" s="137"/>
      <c r="J155" s="138">
        <f>ROUND(I155*H155,2)</f>
        <v>0</v>
      </c>
      <c r="K155" s="134" t="s">
        <v>19</v>
      </c>
      <c r="L155" s="33"/>
      <c r="M155" s="139" t="s">
        <v>19</v>
      </c>
      <c r="N155" s="140" t="s">
        <v>46</v>
      </c>
      <c r="P155" s="141">
        <f>O155*H155</f>
        <v>0</v>
      </c>
      <c r="Q155" s="141">
        <v>0.00089</v>
      </c>
      <c r="R155" s="141">
        <f>Q155*H155</f>
        <v>0.0026699999999999996</v>
      </c>
      <c r="S155" s="141">
        <v>0</v>
      </c>
      <c r="T155" s="142">
        <f>S155*H155</f>
        <v>0</v>
      </c>
      <c r="AR155" s="143" t="s">
        <v>338</v>
      </c>
      <c r="AT155" s="143" t="s">
        <v>208</v>
      </c>
      <c r="AU155" s="143" t="s">
        <v>84</v>
      </c>
      <c r="AY155" s="18" t="s">
        <v>206</v>
      </c>
      <c r="BE155" s="144">
        <f>IF(N155="základní",J155,0)</f>
        <v>0</v>
      </c>
      <c r="BF155" s="144">
        <f>IF(N155="snížená",J155,0)</f>
        <v>0</v>
      </c>
      <c r="BG155" s="144">
        <f>IF(N155="zákl. přenesená",J155,0)</f>
        <v>0</v>
      </c>
      <c r="BH155" s="144">
        <f>IF(N155="sníž. přenesená",J155,0)</f>
        <v>0</v>
      </c>
      <c r="BI155" s="144">
        <f>IF(N155="nulová",J155,0)</f>
        <v>0</v>
      </c>
      <c r="BJ155" s="18" t="s">
        <v>82</v>
      </c>
      <c r="BK155" s="144">
        <f>ROUND(I155*H155,2)</f>
        <v>0</v>
      </c>
      <c r="BL155" s="18" t="s">
        <v>338</v>
      </c>
      <c r="BM155" s="143" t="s">
        <v>3839</v>
      </c>
    </row>
    <row r="156" spans="2:51" s="12" customFormat="1" ht="12">
      <c r="B156" s="149"/>
      <c r="D156" s="150" t="s">
        <v>216</v>
      </c>
      <c r="E156" s="151" t="s">
        <v>19</v>
      </c>
      <c r="F156" s="152" t="s">
        <v>1879</v>
      </c>
      <c r="H156" s="151" t="s">
        <v>19</v>
      </c>
      <c r="I156" s="153"/>
      <c r="L156" s="149"/>
      <c r="M156" s="154"/>
      <c r="T156" s="155"/>
      <c r="AT156" s="151" t="s">
        <v>216</v>
      </c>
      <c r="AU156" s="151" t="s">
        <v>84</v>
      </c>
      <c r="AV156" s="12" t="s">
        <v>82</v>
      </c>
      <c r="AW156" s="12" t="s">
        <v>37</v>
      </c>
      <c r="AX156" s="12" t="s">
        <v>75</v>
      </c>
      <c r="AY156" s="151" t="s">
        <v>206</v>
      </c>
    </row>
    <row r="157" spans="2:51" s="13" customFormat="1" ht="12">
      <c r="B157" s="156"/>
      <c r="D157" s="150" t="s">
        <v>216</v>
      </c>
      <c r="E157" s="157" t="s">
        <v>19</v>
      </c>
      <c r="F157" s="158" t="s">
        <v>3840</v>
      </c>
      <c r="H157" s="159">
        <v>3</v>
      </c>
      <c r="I157" s="160"/>
      <c r="L157" s="156"/>
      <c r="M157" s="161"/>
      <c r="T157" s="162"/>
      <c r="AT157" s="157" t="s">
        <v>216</v>
      </c>
      <c r="AU157" s="157" t="s">
        <v>84</v>
      </c>
      <c r="AV157" s="13" t="s">
        <v>84</v>
      </c>
      <c r="AW157" s="13" t="s">
        <v>37</v>
      </c>
      <c r="AX157" s="13" t="s">
        <v>75</v>
      </c>
      <c r="AY157" s="157" t="s">
        <v>206</v>
      </c>
    </row>
    <row r="158" spans="2:51" s="14" customFormat="1" ht="12">
      <c r="B158" s="163"/>
      <c r="D158" s="150" t="s">
        <v>216</v>
      </c>
      <c r="E158" s="164" t="s">
        <v>19</v>
      </c>
      <c r="F158" s="165" t="s">
        <v>224</v>
      </c>
      <c r="H158" s="166">
        <v>3</v>
      </c>
      <c r="I158" s="167"/>
      <c r="L158" s="163"/>
      <c r="M158" s="168"/>
      <c r="T158" s="169"/>
      <c r="AT158" s="164" t="s">
        <v>216</v>
      </c>
      <c r="AU158" s="164" t="s">
        <v>84</v>
      </c>
      <c r="AV158" s="14" t="s">
        <v>153</v>
      </c>
      <c r="AW158" s="14" t="s">
        <v>37</v>
      </c>
      <c r="AX158" s="14" t="s">
        <v>82</v>
      </c>
      <c r="AY158" s="164" t="s">
        <v>206</v>
      </c>
    </row>
    <row r="159" spans="2:65" s="1" customFormat="1" ht="24.2" customHeight="1">
      <c r="B159" s="33"/>
      <c r="C159" s="132" t="s">
        <v>8</v>
      </c>
      <c r="D159" s="132" t="s">
        <v>208</v>
      </c>
      <c r="E159" s="133" t="s">
        <v>1881</v>
      </c>
      <c r="F159" s="134" t="s">
        <v>1882</v>
      </c>
      <c r="G159" s="135" t="s">
        <v>298</v>
      </c>
      <c r="H159" s="136">
        <v>9</v>
      </c>
      <c r="I159" s="137"/>
      <c r="J159" s="138">
        <f>ROUND(I159*H159,2)</f>
        <v>0</v>
      </c>
      <c r="K159" s="134" t="s">
        <v>19</v>
      </c>
      <c r="L159" s="33"/>
      <c r="M159" s="139" t="s">
        <v>19</v>
      </c>
      <c r="N159" s="140" t="s">
        <v>46</v>
      </c>
      <c r="P159" s="141">
        <f>O159*H159</f>
        <v>0</v>
      </c>
      <c r="Q159" s="141">
        <v>0.00179</v>
      </c>
      <c r="R159" s="141">
        <f>Q159*H159</f>
        <v>0.01611</v>
      </c>
      <c r="S159" s="141">
        <v>0</v>
      </c>
      <c r="T159" s="142">
        <f>S159*H159</f>
        <v>0</v>
      </c>
      <c r="AR159" s="143" t="s">
        <v>338</v>
      </c>
      <c r="AT159" s="143" t="s">
        <v>208</v>
      </c>
      <c r="AU159" s="143" t="s">
        <v>84</v>
      </c>
      <c r="AY159" s="18" t="s">
        <v>206</v>
      </c>
      <c r="BE159" s="144">
        <f>IF(N159="základní",J159,0)</f>
        <v>0</v>
      </c>
      <c r="BF159" s="144">
        <f>IF(N159="snížená",J159,0)</f>
        <v>0</v>
      </c>
      <c r="BG159" s="144">
        <f>IF(N159="zákl. přenesená",J159,0)</f>
        <v>0</v>
      </c>
      <c r="BH159" s="144">
        <f>IF(N159="sníž. přenesená",J159,0)</f>
        <v>0</v>
      </c>
      <c r="BI159" s="144">
        <f>IF(N159="nulová",J159,0)</f>
        <v>0</v>
      </c>
      <c r="BJ159" s="18" t="s">
        <v>82</v>
      </c>
      <c r="BK159" s="144">
        <f>ROUND(I159*H159,2)</f>
        <v>0</v>
      </c>
      <c r="BL159" s="18" t="s">
        <v>338</v>
      </c>
      <c r="BM159" s="143" t="s">
        <v>3841</v>
      </c>
    </row>
    <row r="160" spans="2:51" s="12" customFormat="1" ht="12">
      <c r="B160" s="149"/>
      <c r="D160" s="150" t="s">
        <v>216</v>
      </c>
      <c r="E160" s="151" t="s">
        <v>19</v>
      </c>
      <c r="F160" s="152" t="s">
        <v>1879</v>
      </c>
      <c r="H160" s="151" t="s">
        <v>19</v>
      </c>
      <c r="I160" s="153"/>
      <c r="L160" s="149"/>
      <c r="M160" s="154"/>
      <c r="T160" s="155"/>
      <c r="AT160" s="151" t="s">
        <v>216</v>
      </c>
      <c r="AU160" s="151" t="s">
        <v>84</v>
      </c>
      <c r="AV160" s="12" t="s">
        <v>82</v>
      </c>
      <c r="AW160" s="12" t="s">
        <v>37</v>
      </c>
      <c r="AX160" s="12" t="s">
        <v>75</v>
      </c>
      <c r="AY160" s="151" t="s">
        <v>206</v>
      </c>
    </row>
    <row r="161" spans="2:51" s="13" customFormat="1" ht="12">
      <c r="B161" s="156"/>
      <c r="D161" s="150" t="s">
        <v>216</v>
      </c>
      <c r="E161" s="157" t="s">
        <v>19</v>
      </c>
      <c r="F161" s="158" t="s">
        <v>3842</v>
      </c>
      <c r="H161" s="159">
        <v>1</v>
      </c>
      <c r="I161" s="160"/>
      <c r="L161" s="156"/>
      <c r="M161" s="161"/>
      <c r="T161" s="162"/>
      <c r="AT161" s="157" t="s">
        <v>216</v>
      </c>
      <c r="AU161" s="157" t="s">
        <v>84</v>
      </c>
      <c r="AV161" s="13" t="s">
        <v>84</v>
      </c>
      <c r="AW161" s="13" t="s">
        <v>37</v>
      </c>
      <c r="AX161" s="13" t="s">
        <v>75</v>
      </c>
      <c r="AY161" s="157" t="s">
        <v>206</v>
      </c>
    </row>
    <row r="162" spans="2:51" s="13" customFormat="1" ht="12">
      <c r="B162" s="156"/>
      <c r="D162" s="150" t="s">
        <v>216</v>
      </c>
      <c r="E162" s="157" t="s">
        <v>19</v>
      </c>
      <c r="F162" s="158" t="s">
        <v>3843</v>
      </c>
      <c r="H162" s="159">
        <v>1</v>
      </c>
      <c r="I162" s="160"/>
      <c r="L162" s="156"/>
      <c r="M162" s="161"/>
      <c r="T162" s="162"/>
      <c r="AT162" s="157" t="s">
        <v>216</v>
      </c>
      <c r="AU162" s="157" t="s">
        <v>84</v>
      </c>
      <c r="AV162" s="13" t="s">
        <v>84</v>
      </c>
      <c r="AW162" s="13" t="s">
        <v>37</v>
      </c>
      <c r="AX162" s="13" t="s">
        <v>75</v>
      </c>
      <c r="AY162" s="157" t="s">
        <v>206</v>
      </c>
    </row>
    <row r="163" spans="2:51" s="13" customFormat="1" ht="12">
      <c r="B163" s="156"/>
      <c r="D163" s="150" t="s">
        <v>216</v>
      </c>
      <c r="E163" s="157" t="s">
        <v>19</v>
      </c>
      <c r="F163" s="158" t="s">
        <v>1880</v>
      </c>
      <c r="H163" s="159">
        <v>1</v>
      </c>
      <c r="I163" s="160"/>
      <c r="L163" s="156"/>
      <c r="M163" s="161"/>
      <c r="T163" s="162"/>
      <c r="AT163" s="157" t="s">
        <v>216</v>
      </c>
      <c r="AU163" s="157" t="s">
        <v>84</v>
      </c>
      <c r="AV163" s="13" t="s">
        <v>84</v>
      </c>
      <c r="AW163" s="13" t="s">
        <v>37</v>
      </c>
      <c r="AX163" s="13" t="s">
        <v>75</v>
      </c>
      <c r="AY163" s="157" t="s">
        <v>206</v>
      </c>
    </row>
    <row r="164" spans="2:51" s="13" customFormat="1" ht="12">
      <c r="B164" s="156"/>
      <c r="D164" s="150" t="s">
        <v>216</v>
      </c>
      <c r="E164" s="157" t="s">
        <v>19</v>
      </c>
      <c r="F164" s="158" t="s">
        <v>1886</v>
      </c>
      <c r="H164" s="159">
        <v>1</v>
      </c>
      <c r="I164" s="160"/>
      <c r="L164" s="156"/>
      <c r="M164" s="161"/>
      <c r="T164" s="162"/>
      <c r="AT164" s="157" t="s">
        <v>216</v>
      </c>
      <c r="AU164" s="157" t="s">
        <v>84</v>
      </c>
      <c r="AV164" s="13" t="s">
        <v>84</v>
      </c>
      <c r="AW164" s="13" t="s">
        <v>37</v>
      </c>
      <c r="AX164" s="13" t="s">
        <v>75</v>
      </c>
      <c r="AY164" s="157" t="s">
        <v>206</v>
      </c>
    </row>
    <row r="165" spans="2:51" s="13" customFormat="1" ht="12">
      <c r="B165" s="156"/>
      <c r="D165" s="150" t="s">
        <v>216</v>
      </c>
      <c r="E165" s="157" t="s">
        <v>19</v>
      </c>
      <c r="F165" s="158" t="s">
        <v>3844</v>
      </c>
      <c r="H165" s="159">
        <v>1</v>
      </c>
      <c r="I165" s="160"/>
      <c r="L165" s="156"/>
      <c r="M165" s="161"/>
      <c r="T165" s="162"/>
      <c r="AT165" s="157" t="s">
        <v>216</v>
      </c>
      <c r="AU165" s="157" t="s">
        <v>84</v>
      </c>
      <c r="AV165" s="13" t="s">
        <v>84</v>
      </c>
      <c r="AW165" s="13" t="s">
        <v>37</v>
      </c>
      <c r="AX165" s="13" t="s">
        <v>75</v>
      </c>
      <c r="AY165" s="157" t="s">
        <v>206</v>
      </c>
    </row>
    <row r="166" spans="2:51" s="13" customFormat="1" ht="12">
      <c r="B166" s="156"/>
      <c r="D166" s="150" t="s">
        <v>216</v>
      </c>
      <c r="E166" s="157" t="s">
        <v>19</v>
      </c>
      <c r="F166" s="158" t="s">
        <v>3845</v>
      </c>
      <c r="H166" s="159">
        <v>1</v>
      </c>
      <c r="I166" s="160"/>
      <c r="L166" s="156"/>
      <c r="M166" s="161"/>
      <c r="T166" s="162"/>
      <c r="AT166" s="157" t="s">
        <v>216</v>
      </c>
      <c r="AU166" s="157" t="s">
        <v>84</v>
      </c>
      <c r="AV166" s="13" t="s">
        <v>84</v>
      </c>
      <c r="AW166" s="13" t="s">
        <v>37</v>
      </c>
      <c r="AX166" s="13" t="s">
        <v>75</v>
      </c>
      <c r="AY166" s="157" t="s">
        <v>206</v>
      </c>
    </row>
    <row r="167" spans="2:51" s="13" customFormat="1" ht="12">
      <c r="B167" s="156"/>
      <c r="D167" s="150" t="s">
        <v>216</v>
      </c>
      <c r="E167" s="157" t="s">
        <v>19</v>
      </c>
      <c r="F167" s="158" t="s">
        <v>3846</v>
      </c>
      <c r="H167" s="159">
        <v>1</v>
      </c>
      <c r="I167" s="160"/>
      <c r="L167" s="156"/>
      <c r="M167" s="161"/>
      <c r="T167" s="162"/>
      <c r="AT167" s="157" t="s">
        <v>216</v>
      </c>
      <c r="AU167" s="157" t="s">
        <v>84</v>
      </c>
      <c r="AV167" s="13" t="s">
        <v>84</v>
      </c>
      <c r="AW167" s="13" t="s">
        <v>37</v>
      </c>
      <c r="AX167" s="13" t="s">
        <v>75</v>
      </c>
      <c r="AY167" s="157" t="s">
        <v>206</v>
      </c>
    </row>
    <row r="168" spans="2:51" s="13" customFormat="1" ht="12">
      <c r="B168" s="156"/>
      <c r="D168" s="150" t="s">
        <v>216</v>
      </c>
      <c r="E168" s="157" t="s">
        <v>19</v>
      </c>
      <c r="F168" s="158" t="s">
        <v>3847</v>
      </c>
      <c r="H168" s="159">
        <v>1</v>
      </c>
      <c r="I168" s="160"/>
      <c r="L168" s="156"/>
      <c r="M168" s="161"/>
      <c r="T168" s="162"/>
      <c r="AT168" s="157" t="s">
        <v>216</v>
      </c>
      <c r="AU168" s="157" t="s">
        <v>84</v>
      </c>
      <c r="AV168" s="13" t="s">
        <v>84</v>
      </c>
      <c r="AW168" s="13" t="s">
        <v>37</v>
      </c>
      <c r="AX168" s="13" t="s">
        <v>75</v>
      </c>
      <c r="AY168" s="157" t="s">
        <v>206</v>
      </c>
    </row>
    <row r="169" spans="2:51" s="13" customFormat="1" ht="12">
      <c r="B169" s="156"/>
      <c r="D169" s="150" t="s">
        <v>216</v>
      </c>
      <c r="E169" s="157" t="s">
        <v>19</v>
      </c>
      <c r="F169" s="158" t="s">
        <v>3848</v>
      </c>
      <c r="H169" s="159">
        <v>1</v>
      </c>
      <c r="I169" s="160"/>
      <c r="L169" s="156"/>
      <c r="M169" s="161"/>
      <c r="T169" s="162"/>
      <c r="AT169" s="157" t="s">
        <v>216</v>
      </c>
      <c r="AU169" s="157" t="s">
        <v>84</v>
      </c>
      <c r="AV169" s="13" t="s">
        <v>84</v>
      </c>
      <c r="AW169" s="13" t="s">
        <v>37</v>
      </c>
      <c r="AX169" s="13" t="s">
        <v>75</v>
      </c>
      <c r="AY169" s="157" t="s">
        <v>206</v>
      </c>
    </row>
    <row r="170" spans="2:51" s="14" customFormat="1" ht="12">
      <c r="B170" s="163"/>
      <c r="D170" s="150" t="s">
        <v>216</v>
      </c>
      <c r="E170" s="164" t="s">
        <v>19</v>
      </c>
      <c r="F170" s="165" t="s">
        <v>224</v>
      </c>
      <c r="H170" s="166">
        <v>9</v>
      </c>
      <c r="I170" s="167"/>
      <c r="L170" s="163"/>
      <c r="M170" s="168"/>
      <c r="T170" s="169"/>
      <c r="AT170" s="164" t="s">
        <v>216</v>
      </c>
      <c r="AU170" s="164" t="s">
        <v>84</v>
      </c>
      <c r="AV170" s="14" t="s">
        <v>153</v>
      </c>
      <c r="AW170" s="14" t="s">
        <v>37</v>
      </c>
      <c r="AX170" s="14" t="s">
        <v>82</v>
      </c>
      <c r="AY170" s="164" t="s">
        <v>206</v>
      </c>
    </row>
    <row r="171" spans="2:65" s="1" customFormat="1" ht="24.2" customHeight="1">
      <c r="B171" s="33"/>
      <c r="C171" s="132" t="s">
        <v>338</v>
      </c>
      <c r="D171" s="132" t="s">
        <v>208</v>
      </c>
      <c r="E171" s="133" t="s">
        <v>3849</v>
      </c>
      <c r="F171" s="134" t="s">
        <v>3850</v>
      </c>
      <c r="G171" s="135" t="s">
        <v>298</v>
      </c>
      <c r="H171" s="136">
        <v>1</v>
      </c>
      <c r="I171" s="137"/>
      <c r="J171" s="138">
        <f>ROUND(I171*H171,2)</f>
        <v>0</v>
      </c>
      <c r="K171" s="134" t="s">
        <v>19</v>
      </c>
      <c r="L171" s="33"/>
      <c r="M171" s="139" t="s">
        <v>19</v>
      </c>
      <c r="N171" s="140" t="s">
        <v>46</v>
      </c>
      <c r="P171" s="141">
        <f>O171*H171</f>
        <v>0</v>
      </c>
      <c r="Q171" s="141">
        <v>0.0023</v>
      </c>
      <c r="R171" s="141">
        <f>Q171*H171</f>
        <v>0.0023</v>
      </c>
      <c r="S171" s="141">
        <v>0</v>
      </c>
      <c r="T171" s="142">
        <f>S171*H171</f>
        <v>0</v>
      </c>
      <c r="AR171" s="143" t="s">
        <v>338</v>
      </c>
      <c r="AT171" s="143" t="s">
        <v>208</v>
      </c>
      <c r="AU171" s="143" t="s">
        <v>84</v>
      </c>
      <c r="AY171" s="18" t="s">
        <v>206</v>
      </c>
      <c r="BE171" s="144">
        <f>IF(N171="základní",J171,0)</f>
        <v>0</v>
      </c>
      <c r="BF171" s="144">
        <f>IF(N171="snížená",J171,0)</f>
        <v>0</v>
      </c>
      <c r="BG171" s="144">
        <f>IF(N171="zákl. přenesená",J171,0)</f>
        <v>0</v>
      </c>
      <c r="BH171" s="144">
        <f>IF(N171="sníž. přenesená",J171,0)</f>
        <v>0</v>
      </c>
      <c r="BI171" s="144">
        <f>IF(N171="nulová",J171,0)</f>
        <v>0</v>
      </c>
      <c r="BJ171" s="18" t="s">
        <v>82</v>
      </c>
      <c r="BK171" s="144">
        <f>ROUND(I171*H171,2)</f>
        <v>0</v>
      </c>
      <c r="BL171" s="18" t="s">
        <v>338</v>
      </c>
      <c r="BM171" s="143" t="s">
        <v>3851</v>
      </c>
    </row>
    <row r="172" spans="2:51" s="12" customFormat="1" ht="12">
      <c r="B172" s="149"/>
      <c r="D172" s="150" t="s">
        <v>216</v>
      </c>
      <c r="E172" s="151" t="s">
        <v>19</v>
      </c>
      <c r="F172" s="152" t="s">
        <v>1879</v>
      </c>
      <c r="H172" s="151" t="s">
        <v>19</v>
      </c>
      <c r="I172" s="153"/>
      <c r="L172" s="149"/>
      <c r="M172" s="154"/>
      <c r="T172" s="155"/>
      <c r="AT172" s="151" t="s">
        <v>216</v>
      </c>
      <c r="AU172" s="151" t="s">
        <v>84</v>
      </c>
      <c r="AV172" s="12" t="s">
        <v>82</v>
      </c>
      <c r="AW172" s="12" t="s">
        <v>37</v>
      </c>
      <c r="AX172" s="12" t="s">
        <v>75</v>
      </c>
      <c r="AY172" s="151" t="s">
        <v>206</v>
      </c>
    </row>
    <row r="173" spans="2:51" s="13" customFormat="1" ht="12">
      <c r="B173" s="156"/>
      <c r="D173" s="150" t="s">
        <v>216</v>
      </c>
      <c r="E173" s="157" t="s">
        <v>19</v>
      </c>
      <c r="F173" s="158" t="s">
        <v>3852</v>
      </c>
      <c r="H173" s="159">
        <v>1</v>
      </c>
      <c r="I173" s="160"/>
      <c r="L173" s="156"/>
      <c r="M173" s="161"/>
      <c r="T173" s="162"/>
      <c r="AT173" s="157" t="s">
        <v>216</v>
      </c>
      <c r="AU173" s="157" t="s">
        <v>84</v>
      </c>
      <c r="AV173" s="13" t="s">
        <v>84</v>
      </c>
      <c r="AW173" s="13" t="s">
        <v>37</v>
      </c>
      <c r="AX173" s="13" t="s">
        <v>75</v>
      </c>
      <c r="AY173" s="157" t="s">
        <v>206</v>
      </c>
    </row>
    <row r="174" spans="2:51" s="14" customFormat="1" ht="12">
      <c r="B174" s="163"/>
      <c r="D174" s="150" t="s">
        <v>216</v>
      </c>
      <c r="E174" s="164" t="s">
        <v>19</v>
      </c>
      <c r="F174" s="165" t="s">
        <v>224</v>
      </c>
      <c r="H174" s="166">
        <v>1</v>
      </c>
      <c r="I174" s="167"/>
      <c r="L174" s="163"/>
      <c r="M174" s="168"/>
      <c r="T174" s="169"/>
      <c r="AT174" s="164" t="s">
        <v>216</v>
      </c>
      <c r="AU174" s="164" t="s">
        <v>84</v>
      </c>
      <c r="AV174" s="14" t="s">
        <v>153</v>
      </c>
      <c r="AW174" s="14" t="s">
        <v>37</v>
      </c>
      <c r="AX174" s="14" t="s">
        <v>82</v>
      </c>
      <c r="AY174" s="164" t="s">
        <v>206</v>
      </c>
    </row>
    <row r="175" spans="2:65" s="1" customFormat="1" ht="24.2" customHeight="1">
      <c r="B175" s="33"/>
      <c r="C175" s="132" t="s">
        <v>343</v>
      </c>
      <c r="D175" s="132" t="s">
        <v>208</v>
      </c>
      <c r="E175" s="133" t="s">
        <v>3853</v>
      </c>
      <c r="F175" s="134" t="s">
        <v>3854</v>
      </c>
      <c r="G175" s="135" t="s">
        <v>298</v>
      </c>
      <c r="H175" s="136">
        <v>1</v>
      </c>
      <c r="I175" s="137"/>
      <c r="J175" s="138">
        <f>ROUND(I175*H175,2)</f>
        <v>0</v>
      </c>
      <c r="K175" s="134" t="s">
        <v>19</v>
      </c>
      <c r="L175" s="33"/>
      <c r="M175" s="139" t="s">
        <v>19</v>
      </c>
      <c r="N175" s="140" t="s">
        <v>46</v>
      </c>
      <c r="P175" s="141">
        <f>O175*H175</f>
        <v>0</v>
      </c>
      <c r="Q175" s="141">
        <v>0.00352</v>
      </c>
      <c r="R175" s="141">
        <f>Q175*H175</f>
        <v>0.00352</v>
      </c>
      <c r="S175" s="141">
        <v>0</v>
      </c>
      <c r="T175" s="142">
        <f>S175*H175</f>
        <v>0</v>
      </c>
      <c r="AR175" s="143" t="s">
        <v>338</v>
      </c>
      <c r="AT175" s="143" t="s">
        <v>208</v>
      </c>
      <c r="AU175" s="143" t="s">
        <v>84</v>
      </c>
      <c r="AY175" s="18" t="s">
        <v>206</v>
      </c>
      <c r="BE175" s="144">
        <f>IF(N175="základní",J175,0)</f>
        <v>0</v>
      </c>
      <c r="BF175" s="144">
        <f>IF(N175="snížená",J175,0)</f>
        <v>0</v>
      </c>
      <c r="BG175" s="144">
        <f>IF(N175="zákl. přenesená",J175,0)</f>
        <v>0</v>
      </c>
      <c r="BH175" s="144">
        <f>IF(N175="sníž. přenesená",J175,0)</f>
        <v>0</v>
      </c>
      <c r="BI175" s="144">
        <f>IF(N175="nulová",J175,0)</f>
        <v>0</v>
      </c>
      <c r="BJ175" s="18" t="s">
        <v>82</v>
      </c>
      <c r="BK175" s="144">
        <f>ROUND(I175*H175,2)</f>
        <v>0</v>
      </c>
      <c r="BL175" s="18" t="s">
        <v>338</v>
      </c>
      <c r="BM175" s="143" t="s">
        <v>3855</v>
      </c>
    </row>
    <row r="176" spans="2:51" s="12" customFormat="1" ht="12">
      <c r="B176" s="149"/>
      <c r="D176" s="150" t="s">
        <v>216</v>
      </c>
      <c r="E176" s="151" t="s">
        <v>19</v>
      </c>
      <c r="F176" s="152" t="s">
        <v>1879</v>
      </c>
      <c r="H176" s="151" t="s">
        <v>19</v>
      </c>
      <c r="I176" s="153"/>
      <c r="L176" s="149"/>
      <c r="M176" s="154"/>
      <c r="T176" s="155"/>
      <c r="AT176" s="151" t="s">
        <v>216</v>
      </c>
      <c r="AU176" s="151" t="s">
        <v>84</v>
      </c>
      <c r="AV176" s="12" t="s">
        <v>82</v>
      </c>
      <c r="AW176" s="12" t="s">
        <v>37</v>
      </c>
      <c r="AX176" s="12" t="s">
        <v>75</v>
      </c>
      <c r="AY176" s="151" t="s">
        <v>206</v>
      </c>
    </row>
    <row r="177" spans="2:51" s="13" customFormat="1" ht="12">
      <c r="B177" s="156"/>
      <c r="D177" s="150" t="s">
        <v>216</v>
      </c>
      <c r="E177" s="157" t="s">
        <v>19</v>
      </c>
      <c r="F177" s="158" t="s">
        <v>3847</v>
      </c>
      <c r="H177" s="159">
        <v>1</v>
      </c>
      <c r="I177" s="160"/>
      <c r="L177" s="156"/>
      <c r="M177" s="161"/>
      <c r="T177" s="162"/>
      <c r="AT177" s="157" t="s">
        <v>216</v>
      </c>
      <c r="AU177" s="157" t="s">
        <v>84</v>
      </c>
      <c r="AV177" s="13" t="s">
        <v>84</v>
      </c>
      <c r="AW177" s="13" t="s">
        <v>37</v>
      </c>
      <c r="AX177" s="13" t="s">
        <v>75</v>
      </c>
      <c r="AY177" s="157" t="s">
        <v>206</v>
      </c>
    </row>
    <row r="178" spans="2:51" s="14" customFormat="1" ht="12">
      <c r="B178" s="163"/>
      <c r="D178" s="150" t="s">
        <v>216</v>
      </c>
      <c r="E178" s="164" t="s">
        <v>19</v>
      </c>
      <c r="F178" s="165" t="s">
        <v>224</v>
      </c>
      <c r="H178" s="166">
        <v>1</v>
      </c>
      <c r="I178" s="167"/>
      <c r="L178" s="163"/>
      <c r="M178" s="168"/>
      <c r="T178" s="169"/>
      <c r="AT178" s="164" t="s">
        <v>216</v>
      </c>
      <c r="AU178" s="164" t="s">
        <v>84</v>
      </c>
      <c r="AV178" s="14" t="s">
        <v>153</v>
      </c>
      <c r="AW178" s="14" t="s">
        <v>37</v>
      </c>
      <c r="AX178" s="14" t="s">
        <v>82</v>
      </c>
      <c r="AY178" s="164" t="s">
        <v>206</v>
      </c>
    </row>
    <row r="179" spans="2:65" s="1" customFormat="1" ht="21.75" customHeight="1">
      <c r="B179" s="33"/>
      <c r="C179" s="132" t="s">
        <v>348</v>
      </c>
      <c r="D179" s="132" t="s">
        <v>208</v>
      </c>
      <c r="E179" s="133" t="s">
        <v>3856</v>
      </c>
      <c r="F179" s="134" t="s">
        <v>3857</v>
      </c>
      <c r="G179" s="135" t="s">
        <v>229</v>
      </c>
      <c r="H179" s="136">
        <v>19.25</v>
      </c>
      <c r="I179" s="137"/>
      <c r="J179" s="138">
        <f>ROUND(I179*H179,2)</f>
        <v>0</v>
      </c>
      <c r="K179" s="134" t="s">
        <v>19</v>
      </c>
      <c r="L179" s="33"/>
      <c r="M179" s="139" t="s">
        <v>19</v>
      </c>
      <c r="N179" s="140" t="s">
        <v>46</v>
      </c>
      <c r="P179" s="141">
        <f>O179*H179</f>
        <v>0</v>
      </c>
      <c r="Q179" s="141">
        <v>0.00071</v>
      </c>
      <c r="R179" s="141">
        <f>Q179*H179</f>
        <v>0.0136675</v>
      </c>
      <c r="S179" s="141">
        <v>0</v>
      </c>
      <c r="T179" s="142">
        <f>S179*H179</f>
        <v>0</v>
      </c>
      <c r="AR179" s="143" t="s">
        <v>338</v>
      </c>
      <c r="AT179" s="143" t="s">
        <v>208</v>
      </c>
      <c r="AU179" s="143" t="s">
        <v>84</v>
      </c>
      <c r="AY179" s="18" t="s">
        <v>206</v>
      </c>
      <c r="BE179" s="144">
        <f>IF(N179="základní",J179,0)</f>
        <v>0</v>
      </c>
      <c r="BF179" s="144">
        <f>IF(N179="snížená",J179,0)</f>
        <v>0</v>
      </c>
      <c r="BG179" s="144">
        <f>IF(N179="zákl. přenesená",J179,0)</f>
        <v>0</v>
      </c>
      <c r="BH179" s="144">
        <f>IF(N179="sníž. přenesená",J179,0)</f>
        <v>0</v>
      </c>
      <c r="BI179" s="144">
        <f>IF(N179="nulová",J179,0)</f>
        <v>0</v>
      </c>
      <c r="BJ179" s="18" t="s">
        <v>82</v>
      </c>
      <c r="BK179" s="144">
        <f>ROUND(I179*H179,2)</f>
        <v>0</v>
      </c>
      <c r="BL179" s="18" t="s">
        <v>338</v>
      </c>
      <c r="BM179" s="143" t="s">
        <v>3858</v>
      </c>
    </row>
    <row r="180" spans="2:51" s="12" customFormat="1" ht="12">
      <c r="B180" s="149"/>
      <c r="D180" s="150" t="s">
        <v>216</v>
      </c>
      <c r="E180" s="151" t="s">
        <v>19</v>
      </c>
      <c r="F180" s="152" t="s">
        <v>1879</v>
      </c>
      <c r="H180" s="151" t="s">
        <v>19</v>
      </c>
      <c r="I180" s="153"/>
      <c r="L180" s="149"/>
      <c r="M180" s="154"/>
      <c r="T180" s="155"/>
      <c r="AT180" s="151" t="s">
        <v>216</v>
      </c>
      <c r="AU180" s="151" t="s">
        <v>84</v>
      </c>
      <c r="AV180" s="12" t="s">
        <v>82</v>
      </c>
      <c r="AW180" s="12" t="s">
        <v>37</v>
      </c>
      <c r="AX180" s="12" t="s">
        <v>75</v>
      </c>
      <c r="AY180" s="151" t="s">
        <v>206</v>
      </c>
    </row>
    <row r="181" spans="2:51" s="13" customFormat="1" ht="22.5">
      <c r="B181" s="156"/>
      <c r="D181" s="150" t="s">
        <v>216</v>
      </c>
      <c r="E181" s="157" t="s">
        <v>19</v>
      </c>
      <c r="F181" s="158" t="s">
        <v>3859</v>
      </c>
      <c r="H181" s="159">
        <v>19.25</v>
      </c>
      <c r="I181" s="160"/>
      <c r="L181" s="156"/>
      <c r="M181" s="161"/>
      <c r="T181" s="162"/>
      <c r="AT181" s="157" t="s">
        <v>216</v>
      </c>
      <c r="AU181" s="157" t="s">
        <v>84</v>
      </c>
      <c r="AV181" s="13" t="s">
        <v>84</v>
      </c>
      <c r="AW181" s="13" t="s">
        <v>37</v>
      </c>
      <c r="AX181" s="13" t="s">
        <v>75</v>
      </c>
      <c r="AY181" s="157" t="s">
        <v>206</v>
      </c>
    </row>
    <row r="182" spans="2:51" s="14" customFormat="1" ht="12">
      <c r="B182" s="163"/>
      <c r="D182" s="150" t="s">
        <v>216</v>
      </c>
      <c r="E182" s="164" t="s">
        <v>19</v>
      </c>
      <c r="F182" s="165" t="s">
        <v>224</v>
      </c>
      <c r="H182" s="166">
        <v>19.25</v>
      </c>
      <c r="I182" s="167"/>
      <c r="L182" s="163"/>
      <c r="M182" s="168"/>
      <c r="T182" s="169"/>
      <c r="AT182" s="164" t="s">
        <v>216</v>
      </c>
      <c r="AU182" s="164" t="s">
        <v>84</v>
      </c>
      <c r="AV182" s="14" t="s">
        <v>153</v>
      </c>
      <c r="AW182" s="14" t="s">
        <v>37</v>
      </c>
      <c r="AX182" s="14" t="s">
        <v>82</v>
      </c>
      <c r="AY182" s="164" t="s">
        <v>206</v>
      </c>
    </row>
    <row r="183" spans="2:65" s="1" customFormat="1" ht="24.2" customHeight="1">
      <c r="B183" s="33"/>
      <c r="C183" s="132" t="s">
        <v>354</v>
      </c>
      <c r="D183" s="132" t="s">
        <v>208</v>
      </c>
      <c r="E183" s="133" t="s">
        <v>1888</v>
      </c>
      <c r="F183" s="134" t="s">
        <v>1889</v>
      </c>
      <c r="G183" s="135" t="s">
        <v>229</v>
      </c>
      <c r="H183" s="136">
        <v>11.44</v>
      </c>
      <c r="I183" s="137"/>
      <c r="J183" s="138">
        <f>ROUND(I183*H183,2)</f>
        <v>0</v>
      </c>
      <c r="K183" s="134" t="s">
        <v>19</v>
      </c>
      <c r="L183" s="33"/>
      <c r="M183" s="139" t="s">
        <v>19</v>
      </c>
      <c r="N183" s="140" t="s">
        <v>46</v>
      </c>
      <c r="P183" s="141">
        <f>O183*H183</f>
        <v>0</v>
      </c>
      <c r="Q183" s="141">
        <v>0.00206</v>
      </c>
      <c r="R183" s="141">
        <f>Q183*H183</f>
        <v>0.0235664</v>
      </c>
      <c r="S183" s="141">
        <v>0</v>
      </c>
      <c r="T183" s="142">
        <f>S183*H183</f>
        <v>0</v>
      </c>
      <c r="AR183" s="143" t="s">
        <v>338</v>
      </c>
      <c r="AT183" s="143" t="s">
        <v>208</v>
      </c>
      <c r="AU183" s="143" t="s">
        <v>84</v>
      </c>
      <c r="AY183" s="18" t="s">
        <v>206</v>
      </c>
      <c r="BE183" s="144">
        <f>IF(N183="základní",J183,0)</f>
        <v>0</v>
      </c>
      <c r="BF183" s="144">
        <f>IF(N183="snížená",J183,0)</f>
        <v>0</v>
      </c>
      <c r="BG183" s="144">
        <f>IF(N183="zákl. přenesená",J183,0)</f>
        <v>0</v>
      </c>
      <c r="BH183" s="144">
        <f>IF(N183="sníž. přenesená",J183,0)</f>
        <v>0</v>
      </c>
      <c r="BI183" s="144">
        <f>IF(N183="nulová",J183,0)</f>
        <v>0</v>
      </c>
      <c r="BJ183" s="18" t="s">
        <v>82</v>
      </c>
      <c r="BK183" s="144">
        <f>ROUND(I183*H183,2)</f>
        <v>0</v>
      </c>
      <c r="BL183" s="18" t="s">
        <v>338</v>
      </c>
      <c r="BM183" s="143" t="s">
        <v>3860</v>
      </c>
    </row>
    <row r="184" spans="2:51" s="12" customFormat="1" ht="12">
      <c r="B184" s="149"/>
      <c r="D184" s="150" t="s">
        <v>216</v>
      </c>
      <c r="E184" s="151" t="s">
        <v>19</v>
      </c>
      <c r="F184" s="152" t="s">
        <v>1879</v>
      </c>
      <c r="H184" s="151" t="s">
        <v>19</v>
      </c>
      <c r="I184" s="153"/>
      <c r="L184" s="149"/>
      <c r="M184" s="154"/>
      <c r="T184" s="155"/>
      <c r="AT184" s="151" t="s">
        <v>216</v>
      </c>
      <c r="AU184" s="151" t="s">
        <v>84</v>
      </c>
      <c r="AV184" s="12" t="s">
        <v>82</v>
      </c>
      <c r="AW184" s="12" t="s">
        <v>37</v>
      </c>
      <c r="AX184" s="12" t="s">
        <v>75</v>
      </c>
      <c r="AY184" s="151" t="s">
        <v>206</v>
      </c>
    </row>
    <row r="185" spans="2:51" s="13" customFormat="1" ht="12">
      <c r="B185" s="156"/>
      <c r="D185" s="150" t="s">
        <v>216</v>
      </c>
      <c r="E185" s="157" t="s">
        <v>19</v>
      </c>
      <c r="F185" s="158" t="s">
        <v>3861</v>
      </c>
      <c r="H185" s="159">
        <v>11.44</v>
      </c>
      <c r="I185" s="160"/>
      <c r="L185" s="156"/>
      <c r="M185" s="161"/>
      <c r="T185" s="162"/>
      <c r="AT185" s="157" t="s">
        <v>216</v>
      </c>
      <c r="AU185" s="157" t="s">
        <v>84</v>
      </c>
      <c r="AV185" s="13" t="s">
        <v>84</v>
      </c>
      <c r="AW185" s="13" t="s">
        <v>37</v>
      </c>
      <c r="AX185" s="13" t="s">
        <v>75</v>
      </c>
      <c r="AY185" s="157" t="s">
        <v>206</v>
      </c>
    </row>
    <row r="186" spans="2:51" s="14" customFormat="1" ht="12">
      <c r="B186" s="163"/>
      <c r="D186" s="150" t="s">
        <v>216</v>
      </c>
      <c r="E186" s="164" t="s">
        <v>19</v>
      </c>
      <c r="F186" s="165" t="s">
        <v>224</v>
      </c>
      <c r="H186" s="166">
        <v>11.44</v>
      </c>
      <c r="I186" s="167"/>
      <c r="L186" s="163"/>
      <c r="M186" s="168"/>
      <c r="T186" s="169"/>
      <c r="AT186" s="164" t="s">
        <v>216</v>
      </c>
      <c r="AU186" s="164" t="s">
        <v>84</v>
      </c>
      <c r="AV186" s="14" t="s">
        <v>153</v>
      </c>
      <c r="AW186" s="14" t="s">
        <v>37</v>
      </c>
      <c r="AX186" s="14" t="s">
        <v>82</v>
      </c>
      <c r="AY186" s="164" t="s">
        <v>206</v>
      </c>
    </row>
    <row r="187" spans="2:65" s="1" customFormat="1" ht="21.75" customHeight="1">
      <c r="B187" s="33"/>
      <c r="C187" s="132" t="s">
        <v>359</v>
      </c>
      <c r="D187" s="132" t="s">
        <v>208</v>
      </c>
      <c r="E187" s="133" t="s">
        <v>1899</v>
      </c>
      <c r="F187" s="134" t="s">
        <v>1900</v>
      </c>
      <c r="G187" s="135" t="s">
        <v>229</v>
      </c>
      <c r="H187" s="136">
        <v>7.59</v>
      </c>
      <c r="I187" s="137"/>
      <c r="J187" s="138">
        <f>ROUND(I187*H187,2)</f>
        <v>0</v>
      </c>
      <c r="K187" s="134" t="s">
        <v>19</v>
      </c>
      <c r="L187" s="33"/>
      <c r="M187" s="139" t="s">
        <v>19</v>
      </c>
      <c r="N187" s="140" t="s">
        <v>46</v>
      </c>
      <c r="P187" s="141">
        <f>O187*H187</f>
        <v>0</v>
      </c>
      <c r="Q187" s="141">
        <v>0.00041</v>
      </c>
      <c r="R187" s="141">
        <f>Q187*H187</f>
        <v>0.0031119</v>
      </c>
      <c r="S187" s="141">
        <v>0</v>
      </c>
      <c r="T187" s="142">
        <f>S187*H187</f>
        <v>0</v>
      </c>
      <c r="AR187" s="143" t="s">
        <v>338</v>
      </c>
      <c r="AT187" s="143" t="s">
        <v>208</v>
      </c>
      <c r="AU187" s="143" t="s">
        <v>84</v>
      </c>
      <c r="AY187" s="18" t="s">
        <v>206</v>
      </c>
      <c r="BE187" s="144">
        <f>IF(N187="základní",J187,0)</f>
        <v>0</v>
      </c>
      <c r="BF187" s="144">
        <f>IF(N187="snížená",J187,0)</f>
        <v>0</v>
      </c>
      <c r="BG187" s="144">
        <f>IF(N187="zákl. přenesená",J187,0)</f>
        <v>0</v>
      </c>
      <c r="BH187" s="144">
        <f>IF(N187="sníž. přenesená",J187,0)</f>
        <v>0</v>
      </c>
      <c r="BI187" s="144">
        <f>IF(N187="nulová",J187,0)</f>
        <v>0</v>
      </c>
      <c r="BJ187" s="18" t="s">
        <v>82</v>
      </c>
      <c r="BK187" s="144">
        <f>ROUND(I187*H187,2)</f>
        <v>0</v>
      </c>
      <c r="BL187" s="18" t="s">
        <v>338</v>
      </c>
      <c r="BM187" s="143" t="s">
        <v>3862</v>
      </c>
    </row>
    <row r="188" spans="2:51" s="12" customFormat="1" ht="12">
      <c r="B188" s="149"/>
      <c r="D188" s="150" t="s">
        <v>216</v>
      </c>
      <c r="E188" s="151" t="s">
        <v>19</v>
      </c>
      <c r="F188" s="152" t="s">
        <v>1879</v>
      </c>
      <c r="H188" s="151" t="s">
        <v>19</v>
      </c>
      <c r="I188" s="153"/>
      <c r="L188" s="149"/>
      <c r="M188" s="154"/>
      <c r="T188" s="155"/>
      <c r="AT188" s="151" t="s">
        <v>216</v>
      </c>
      <c r="AU188" s="151" t="s">
        <v>84</v>
      </c>
      <c r="AV188" s="12" t="s">
        <v>82</v>
      </c>
      <c r="AW188" s="12" t="s">
        <v>37</v>
      </c>
      <c r="AX188" s="12" t="s">
        <v>75</v>
      </c>
      <c r="AY188" s="151" t="s">
        <v>206</v>
      </c>
    </row>
    <row r="189" spans="2:51" s="13" customFormat="1" ht="12">
      <c r="B189" s="156"/>
      <c r="D189" s="150" t="s">
        <v>216</v>
      </c>
      <c r="E189" s="157" t="s">
        <v>19</v>
      </c>
      <c r="F189" s="158" t="s">
        <v>3863</v>
      </c>
      <c r="H189" s="159">
        <v>7.59</v>
      </c>
      <c r="I189" s="160"/>
      <c r="L189" s="156"/>
      <c r="M189" s="161"/>
      <c r="T189" s="162"/>
      <c r="AT189" s="157" t="s">
        <v>216</v>
      </c>
      <c r="AU189" s="157" t="s">
        <v>84</v>
      </c>
      <c r="AV189" s="13" t="s">
        <v>84</v>
      </c>
      <c r="AW189" s="13" t="s">
        <v>37</v>
      </c>
      <c r="AX189" s="13" t="s">
        <v>75</v>
      </c>
      <c r="AY189" s="157" t="s">
        <v>206</v>
      </c>
    </row>
    <row r="190" spans="2:51" s="14" customFormat="1" ht="12">
      <c r="B190" s="163"/>
      <c r="D190" s="150" t="s">
        <v>216</v>
      </c>
      <c r="E190" s="164" t="s">
        <v>19</v>
      </c>
      <c r="F190" s="165" t="s">
        <v>224</v>
      </c>
      <c r="H190" s="166">
        <v>7.59</v>
      </c>
      <c r="I190" s="167"/>
      <c r="L190" s="163"/>
      <c r="M190" s="168"/>
      <c r="T190" s="169"/>
      <c r="AT190" s="164" t="s">
        <v>216</v>
      </c>
      <c r="AU190" s="164" t="s">
        <v>84</v>
      </c>
      <c r="AV190" s="14" t="s">
        <v>153</v>
      </c>
      <c r="AW190" s="14" t="s">
        <v>37</v>
      </c>
      <c r="AX190" s="14" t="s">
        <v>82</v>
      </c>
      <c r="AY190" s="164" t="s">
        <v>206</v>
      </c>
    </row>
    <row r="191" spans="2:65" s="1" customFormat="1" ht="21.75" customHeight="1">
      <c r="B191" s="33"/>
      <c r="C191" s="132" t="s">
        <v>7</v>
      </c>
      <c r="D191" s="132" t="s">
        <v>208</v>
      </c>
      <c r="E191" s="133" t="s">
        <v>1903</v>
      </c>
      <c r="F191" s="134" t="s">
        <v>1904</v>
      </c>
      <c r="G191" s="135" t="s">
        <v>229</v>
      </c>
      <c r="H191" s="136">
        <v>1.98</v>
      </c>
      <c r="I191" s="137"/>
      <c r="J191" s="138">
        <f>ROUND(I191*H191,2)</f>
        <v>0</v>
      </c>
      <c r="K191" s="134" t="s">
        <v>19</v>
      </c>
      <c r="L191" s="33"/>
      <c r="M191" s="139" t="s">
        <v>19</v>
      </c>
      <c r="N191" s="140" t="s">
        <v>46</v>
      </c>
      <c r="P191" s="141">
        <f>O191*H191</f>
        <v>0</v>
      </c>
      <c r="Q191" s="141">
        <v>0.00048</v>
      </c>
      <c r="R191" s="141">
        <f>Q191*H191</f>
        <v>0.0009504</v>
      </c>
      <c r="S191" s="141">
        <v>0</v>
      </c>
      <c r="T191" s="142">
        <f>S191*H191</f>
        <v>0</v>
      </c>
      <c r="AR191" s="143" t="s">
        <v>338</v>
      </c>
      <c r="AT191" s="143" t="s">
        <v>208</v>
      </c>
      <c r="AU191" s="143" t="s">
        <v>84</v>
      </c>
      <c r="AY191" s="18" t="s">
        <v>206</v>
      </c>
      <c r="BE191" s="144">
        <f>IF(N191="základní",J191,0)</f>
        <v>0</v>
      </c>
      <c r="BF191" s="144">
        <f>IF(N191="snížená",J191,0)</f>
        <v>0</v>
      </c>
      <c r="BG191" s="144">
        <f>IF(N191="zákl. přenesená",J191,0)</f>
        <v>0</v>
      </c>
      <c r="BH191" s="144">
        <f>IF(N191="sníž. přenesená",J191,0)</f>
        <v>0</v>
      </c>
      <c r="BI191" s="144">
        <f>IF(N191="nulová",J191,0)</f>
        <v>0</v>
      </c>
      <c r="BJ191" s="18" t="s">
        <v>82</v>
      </c>
      <c r="BK191" s="144">
        <f>ROUND(I191*H191,2)</f>
        <v>0</v>
      </c>
      <c r="BL191" s="18" t="s">
        <v>338</v>
      </c>
      <c r="BM191" s="143" t="s">
        <v>3864</v>
      </c>
    </row>
    <row r="192" spans="2:51" s="12" customFormat="1" ht="12">
      <c r="B192" s="149"/>
      <c r="D192" s="150" t="s">
        <v>216</v>
      </c>
      <c r="E192" s="151" t="s">
        <v>19</v>
      </c>
      <c r="F192" s="152" t="s">
        <v>1879</v>
      </c>
      <c r="H192" s="151" t="s">
        <v>19</v>
      </c>
      <c r="I192" s="153"/>
      <c r="L192" s="149"/>
      <c r="M192" s="154"/>
      <c r="T192" s="155"/>
      <c r="AT192" s="151" t="s">
        <v>216</v>
      </c>
      <c r="AU192" s="151" t="s">
        <v>84</v>
      </c>
      <c r="AV192" s="12" t="s">
        <v>82</v>
      </c>
      <c r="AW192" s="12" t="s">
        <v>37</v>
      </c>
      <c r="AX192" s="12" t="s">
        <v>75</v>
      </c>
      <c r="AY192" s="151" t="s">
        <v>206</v>
      </c>
    </row>
    <row r="193" spans="2:51" s="13" customFormat="1" ht="12">
      <c r="B193" s="156"/>
      <c r="D193" s="150" t="s">
        <v>216</v>
      </c>
      <c r="E193" s="157" t="s">
        <v>19</v>
      </c>
      <c r="F193" s="158" t="s">
        <v>3865</v>
      </c>
      <c r="H193" s="159">
        <v>1.98</v>
      </c>
      <c r="I193" s="160"/>
      <c r="L193" s="156"/>
      <c r="M193" s="161"/>
      <c r="T193" s="162"/>
      <c r="AT193" s="157" t="s">
        <v>216</v>
      </c>
      <c r="AU193" s="157" t="s">
        <v>84</v>
      </c>
      <c r="AV193" s="13" t="s">
        <v>84</v>
      </c>
      <c r="AW193" s="13" t="s">
        <v>37</v>
      </c>
      <c r="AX193" s="13" t="s">
        <v>75</v>
      </c>
      <c r="AY193" s="157" t="s">
        <v>206</v>
      </c>
    </row>
    <row r="194" spans="2:51" s="14" customFormat="1" ht="12">
      <c r="B194" s="163"/>
      <c r="D194" s="150" t="s">
        <v>216</v>
      </c>
      <c r="E194" s="164" t="s">
        <v>19</v>
      </c>
      <c r="F194" s="165" t="s">
        <v>224</v>
      </c>
      <c r="H194" s="166">
        <v>1.98</v>
      </c>
      <c r="I194" s="167"/>
      <c r="L194" s="163"/>
      <c r="M194" s="168"/>
      <c r="T194" s="169"/>
      <c r="AT194" s="164" t="s">
        <v>216</v>
      </c>
      <c r="AU194" s="164" t="s">
        <v>84</v>
      </c>
      <c r="AV194" s="14" t="s">
        <v>153</v>
      </c>
      <c r="AW194" s="14" t="s">
        <v>37</v>
      </c>
      <c r="AX194" s="14" t="s">
        <v>82</v>
      </c>
      <c r="AY194" s="164" t="s">
        <v>206</v>
      </c>
    </row>
    <row r="195" spans="2:65" s="1" customFormat="1" ht="21.75" customHeight="1">
      <c r="B195" s="33"/>
      <c r="C195" s="132" t="s">
        <v>368</v>
      </c>
      <c r="D195" s="132" t="s">
        <v>208</v>
      </c>
      <c r="E195" s="133" t="s">
        <v>1907</v>
      </c>
      <c r="F195" s="134" t="s">
        <v>1908</v>
      </c>
      <c r="G195" s="135" t="s">
        <v>229</v>
      </c>
      <c r="H195" s="136">
        <v>8.25</v>
      </c>
      <c r="I195" s="137"/>
      <c r="J195" s="138">
        <f>ROUND(I195*H195,2)</f>
        <v>0</v>
      </c>
      <c r="K195" s="134" t="s">
        <v>19</v>
      </c>
      <c r="L195" s="33"/>
      <c r="M195" s="139" t="s">
        <v>19</v>
      </c>
      <c r="N195" s="140" t="s">
        <v>46</v>
      </c>
      <c r="P195" s="141">
        <f>O195*H195</f>
        <v>0</v>
      </c>
      <c r="Q195" s="141">
        <v>0.00071</v>
      </c>
      <c r="R195" s="141">
        <f>Q195*H195</f>
        <v>0.0058575</v>
      </c>
      <c r="S195" s="141">
        <v>0</v>
      </c>
      <c r="T195" s="142">
        <f>S195*H195</f>
        <v>0</v>
      </c>
      <c r="AR195" s="143" t="s">
        <v>338</v>
      </c>
      <c r="AT195" s="143" t="s">
        <v>208</v>
      </c>
      <c r="AU195" s="143" t="s">
        <v>84</v>
      </c>
      <c r="AY195" s="18" t="s">
        <v>206</v>
      </c>
      <c r="BE195" s="144">
        <f>IF(N195="základní",J195,0)</f>
        <v>0</v>
      </c>
      <c r="BF195" s="144">
        <f>IF(N195="snížená",J195,0)</f>
        <v>0</v>
      </c>
      <c r="BG195" s="144">
        <f>IF(N195="zákl. přenesená",J195,0)</f>
        <v>0</v>
      </c>
      <c r="BH195" s="144">
        <f>IF(N195="sníž. přenesená",J195,0)</f>
        <v>0</v>
      </c>
      <c r="BI195" s="144">
        <f>IF(N195="nulová",J195,0)</f>
        <v>0</v>
      </c>
      <c r="BJ195" s="18" t="s">
        <v>82</v>
      </c>
      <c r="BK195" s="144">
        <f>ROUND(I195*H195,2)</f>
        <v>0</v>
      </c>
      <c r="BL195" s="18" t="s">
        <v>338</v>
      </c>
      <c r="BM195" s="143" t="s">
        <v>3866</v>
      </c>
    </row>
    <row r="196" spans="2:51" s="12" customFormat="1" ht="12">
      <c r="B196" s="149"/>
      <c r="D196" s="150" t="s">
        <v>216</v>
      </c>
      <c r="E196" s="151" t="s">
        <v>19</v>
      </c>
      <c r="F196" s="152" t="s">
        <v>1879</v>
      </c>
      <c r="H196" s="151" t="s">
        <v>19</v>
      </c>
      <c r="I196" s="153"/>
      <c r="L196" s="149"/>
      <c r="M196" s="154"/>
      <c r="T196" s="155"/>
      <c r="AT196" s="151" t="s">
        <v>216</v>
      </c>
      <c r="AU196" s="151" t="s">
        <v>84</v>
      </c>
      <c r="AV196" s="12" t="s">
        <v>82</v>
      </c>
      <c r="AW196" s="12" t="s">
        <v>37</v>
      </c>
      <c r="AX196" s="12" t="s">
        <v>75</v>
      </c>
      <c r="AY196" s="151" t="s">
        <v>206</v>
      </c>
    </row>
    <row r="197" spans="2:51" s="13" customFormat="1" ht="12">
      <c r="B197" s="156"/>
      <c r="D197" s="150" t="s">
        <v>216</v>
      </c>
      <c r="E197" s="157" t="s">
        <v>19</v>
      </c>
      <c r="F197" s="158" t="s">
        <v>3867</v>
      </c>
      <c r="H197" s="159">
        <v>8.25</v>
      </c>
      <c r="I197" s="160"/>
      <c r="L197" s="156"/>
      <c r="M197" s="161"/>
      <c r="T197" s="162"/>
      <c r="AT197" s="157" t="s">
        <v>216</v>
      </c>
      <c r="AU197" s="157" t="s">
        <v>84</v>
      </c>
      <c r="AV197" s="13" t="s">
        <v>84</v>
      </c>
      <c r="AW197" s="13" t="s">
        <v>37</v>
      </c>
      <c r="AX197" s="13" t="s">
        <v>75</v>
      </c>
      <c r="AY197" s="157" t="s">
        <v>206</v>
      </c>
    </row>
    <row r="198" spans="2:51" s="14" customFormat="1" ht="12">
      <c r="B198" s="163"/>
      <c r="D198" s="150" t="s">
        <v>216</v>
      </c>
      <c r="E198" s="164" t="s">
        <v>19</v>
      </c>
      <c r="F198" s="165" t="s">
        <v>224</v>
      </c>
      <c r="H198" s="166">
        <v>8.25</v>
      </c>
      <c r="I198" s="167"/>
      <c r="L198" s="163"/>
      <c r="M198" s="168"/>
      <c r="T198" s="169"/>
      <c r="AT198" s="164" t="s">
        <v>216</v>
      </c>
      <c r="AU198" s="164" t="s">
        <v>84</v>
      </c>
      <c r="AV198" s="14" t="s">
        <v>153</v>
      </c>
      <c r="AW198" s="14" t="s">
        <v>37</v>
      </c>
      <c r="AX198" s="14" t="s">
        <v>82</v>
      </c>
      <c r="AY198" s="164" t="s">
        <v>206</v>
      </c>
    </row>
    <row r="199" spans="2:65" s="1" customFormat="1" ht="21.75" customHeight="1">
      <c r="B199" s="33"/>
      <c r="C199" s="132" t="s">
        <v>373</v>
      </c>
      <c r="D199" s="132" t="s">
        <v>208</v>
      </c>
      <c r="E199" s="133" t="s">
        <v>1911</v>
      </c>
      <c r="F199" s="134" t="s">
        <v>1912</v>
      </c>
      <c r="G199" s="135" t="s">
        <v>229</v>
      </c>
      <c r="H199" s="136">
        <v>2.64</v>
      </c>
      <c r="I199" s="137"/>
      <c r="J199" s="138">
        <f>ROUND(I199*H199,2)</f>
        <v>0</v>
      </c>
      <c r="K199" s="134" t="s">
        <v>19</v>
      </c>
      <c r="L199" s="33"/>
      <c r="M199" s="139" t="s">
        <v>19</v>
      </c>
      <c r="N199" s="140" t="s">
        <v>46</v>
      </c>
      <c r="P199" s="141">
        <f>O199*H199</f>
        <v>0</v>
      </c>
      <c r="Q199" s="141">
        <v>0.00224</v>
      </c>
      <c r="R199" s="141">
        <f>Q199*H199</f>
        <v>0.0059136</v>
      </c>
      <c r="S199" s="141">
        <v>0</v>
      </c>
      <c r="T199" s="142">
        <f>S199*H199</f>
        <v>0</v>
      </c>
      <c r="AR199" s="143" t="s">
        <v>338</v>
      </c>
      <c r="AT199" s="143" t="s">
        <v>208</v>
      </c>
      <c r="AU199" s="143" t="s">
        <v>84</v>
      </c>
      <c r="AY199" s="18" t="s">
        <v>206</v>
      </c>
      <c r="BE199" s="144">
        <f>IF(N199="základní",J199,0)</f>
        <v>0</v>
      </c>
      <c r="BF199" s="144">
        <f>IF(N199="snížená",J199,0)</f>
        <v>0</v>
      </c>
      <c r="BG199" s="144">
        <f>IF(N199="zákl. přenesená",J199,0)</f>
        <v>0</v>
      </c>
      <c r="BH199" s="144">
        <f>IF(N199="sníž. přenesená",J199,0)</f>
        <v>0</v>
      </c>
      <c r="BI199" s="144">
        <f>IF(N199="nulová",J199,0)</f>
        <v>0</v>
      </c>
      <c r="BJ199" s="18" t="s">
        <v>82</v>
      </c>
      <c r="BK199" s="144">
        <f>ROUND(I199*H199,2)</f>
        <v>0</v>
      </c>
      <c r="BL199" s="18" t="s">
        <v>338</v>
      </c>
      <c r="BM199" s="143" t="s">
        <v>3868</v>
      </c>
    </row>
    <row r="200" spans="2:51" s="12" customFormat="1" ht="12">
      <c r="B200" s="149"/>
      <c r="D200" s="150" t="s">
        <v>216</v>
      </c>
      <c r="E200" s="151" t="s">
        <v>19</v>
      </c>
      <c r="F200" s="152" t="s">
        <v>1879</v>
      </c>
      <c r="H200" s="151" t="s">
        <v>19</v>
      </c>
      <c r="I200" s="153"/>
      <c r="L200" s="149"/>
      <c r="M200" s="154"/>
      <c r="T200" s="155"/>
      <c r="AT200" s="151" t="s">
        <v>216</v>
      </c>
      <c r="AU200" s="151" t="s">
        <v>84</v>
      </c>
      <c r="AV200" s="12" t="s">
        <v>82</v>
      </c>
      <c r="AW200" s="12" t="s">
        <v>37</v>
      </c>
      <c r="AX200" s="12" t="s">
        <v>75</v>
      </c>
      <c r="AY200" s="151" t="s">
        <v>206</v>
      </c>
    </row>
    <row r="201" spans="2:51" s="13" customFormat="1" ht="12">
      <c r="B201" s="156"/>
      <c r="D201" s="150" t="s">
        <v>216</v>
      </c>
      <c r="E201" s="157" t="s">
        <v>19</v>
      </c>
      <c r="F201" s="158" t="s">
        <v>3869</v>
      </c>
      <c r="H201" s="159">
        <v>2.64</v>
      </c>
      <c r="I201" s="160"/>
      <c r="L201" s="156"/>
      <c r="M201" s="161"/>
      <c r="T201" s="162"/>
      <c r="AT201" s="157" t="s">
        <v>216</v>
      </c>
      <c r="AU201" s="157" t="s">
        <v>84</v>
      </c>
      <c r="AV201" s="13" t="s">
        <v>84</v>
      </c>
      <c r="AW201" s="13" t="s">
        <v>37</v>
      </c>
      <c r="AX201" s="13" t="s">
        <v>75</v>
      </c>
      <c r="AY201" s="157" t="s">
        <v>206</v>
      </c>
    </row>
    <row r="202" spans="2:51" s="14" customFormat="1" ht="12">
      <c r="B202" s="163"/>
      <c r="D202" s="150" t="s">
        <v>216</v>
      </c>
      <c r="E202" s="164" t="s">
        <v>19</v>
      </c>
      <c r="F202" s="165" t="s">
        <v>224</v>
      </c>
      <c r="H202" s="166">
        <v>2.64</v>
      </c>
      <c r="I202" s="167"/>
      <c r="L202" s="163"/>
      <c r="M202" s="168"/>
      <c r="T202" s="169"/>
      <c r="AT202" s="164" t="s">
        <v>216</v>
      </c>
      <c r="AU202" s="164" t="s">
        <v>84</v>
      </c>
      <c r="AV202" s="14" t="s">
        <v>153</v>
      </c>
      <c r="AW202" s="14" t="s">
        <v>37</v>
      </c>
      <c r="AX202" s="14" t="s">
        <v>82</v>
      </c>
      <c r="AY202" s="164" t="s">
        <v>206</v>
      </c>
    </row>
    <row r="203" spans="2:65" s="1" customFormat="1" ht="24.2" customHeight="1">
      <c r="B203" s="33"/>
      <c r="C203" s="132" t="s">
        <v>380</v>
      </c>
      <c r="D203" s="132" t="s">
        <v>208</v>
      </c>
      <c r="E203" s="133" t="s">
        <v>1915</v>
      </c>
      <c r="F203" s="134" t="s">
        <v>1916</v>
      </c>
      <c r="G203" s="135" t="s">
        <v>298</v>
      </c>
      <c r="H203" s="136">
        <v>4</v>
      </c>
      <c r="I203" s="137"/>
      <c r="J203" s="138">
        <f>ROUND(I203*H203,2)</f>
        <v>0</v>
      </c>
      <c r="K203" s="134" t="s">
        <v>19</v>
      </c>
      <c r="L203" s="33"/>
      <c r="M203" s="139" t="s">
        <v>19</v>
      </c>
      <c r="N203" s="140" t="s">
        <v>46</v>
      </c>
      <c r="P203" s="141">
        <f>O203*H203</f>
        <v>0</v>
      </c>
      <c r="Q203" s="141">
        <v>0</v>
      </c>
      <c r="R203" s="141">
        <f>Q203*H203</f>
        <v>0</v>
      </c>
      <c r="S203" s="141">
        <v>0</v>
      </c>
      <c r="T203" s="142">
        <f>S203*H203</f>
        <v>0</v>
      </c>
      <c r="AR203" s="143" t="s">
        <v>338</v>
      </c>
      <c r="AT203" s="143" t="s">
        <v>208</v>
      </c>
      <c r="AU203" s="143" t="s">
        <v>84</v>
      </c>
      <c r="AY203" s="18" t="s">
        <v>206</v>
      </c>
      <c r="BE203" s="144">
        <f>IF(N203="základní",J203,0)</f>
        <v>0</v>
      </c>
      <c r="BF203" s="144">
        <f>IF(N203="snížená",J203,0)</f>
        <v>0</v>
      </c>
      <c r="BG203" s="144">
        <f>IF(N203="zákl. přenesená",J203,0)</f>
        <v>0</v>
      </c>
      <c r="BH203" s="144">
        <f>IF(N203="sníž. přenesená",J203,0)</f>
        <v>0</v>
      </c>
      <c r="BI203" s="144">
        <f>IF(N203="nulová",J203,0)</f>
        <v>0</v>
      </c>
      <c r="BJ203" s="18" t="s">
        <v>82</v>
      </c>
      <c r="BK203" s="144">
        <f>ROUND(I203*H203,2)</f>
        <v>0</v>
      </c>
      <c r="BL203" s="18" t="s">
        <v>338</v>
      </c>
      <c r="BM203" s="143" t="s">
        <v>3870</v>
      </c>
    </row>
    <row r="204" spans="2:51" s="12" customFormat="1" ht="12">
      <c r="B204" s="149"/>
      <c r="D204" s="150" t="s">
        <v>216</v>
      </c>
      <c r="E204" s="151" t="s">
        <v>19</v>
      </c>
      <c r="F204" s="152" t="s">
        <v>1879</v>
      </c>
      <c r="H204" s="151" t="s">
        <v>19</v>
      </c>
      <c r="I204" s="153"/>
      <c r="L204" s="149"/>
      <c r="M204" s="154"/>
      <c r="T204" s="155"/>
      <c r="AT204" s="151" t="s">
        <v>216</v>
      </c>
      <c r="AU204" s="151" t="s">
        <v>84</v>
      </c>
      <c r="AV204" s="12" t="s">
        <v>82</v>
      </c>
      <c r="AW204" s="12" t="s">
        <v>37</v>
      </c>
      <c r="AX204" s="12" t="s">
        <v>75</v>
      </c>
      <c r="AY204" s="151" t="s">
        <v>206</v>
      </c>
    </row>
    <row r="205" spans="2:51" s="13" customFormat="1" ht="12">
      <c r="B205" s="156"/>
      <c r="D205" s="150" t="s">
        <v>216</v>
      </c>
      <c r="E205" s="157" t="s">
        <v>19</v>
      </c>
      <c r="F205" s="158" t="s">
        <v>1919</v>
      </c>
      <c r="H205" s="159">
        <v>1</v>
      </c>
      <c r="I205" s="160"/>
      <c r="L205" s="156"/>
      <c r="M205" s="161"/>
      <c r="T205" s="162"/>
      <c r="AT205" s="157" t="s">
        <v>216</v>
      </c>
      <c r="AU205" s="157" t="s">
        <v>84</v>
      </c>
      <c r="AV205" s="13" t="s">
        <v>84</v>
      </c>
      <c r="AW205" s="13" t="s">
        <v>37</v>
      </c>
      <c r="AX205" s="13" t="s">
        <v>75</v>
      </c>
      <c r="AY205" s="157" t="s">
        <v>206</v>
      </c>
    </row>
    <row r="206" spans="2:51" s="13" customFormat="1" ht="12">
      <c r="B206" s="156"/>
      <c r="D206" s="150" t="s">
        <v>216</v>
      </c>
      <c r="E206" s="157" t="s">
        <v>19</v>
      </c>
      <c r="F206" s="158" t="s">
        <v>3871</v>
      </c>
      <c r="H206" s="159">
        <v>2</v>
      </c>
      <c r="I206" s="160"/>
      <c r="L206" s="156"/>
      <c r="M206" s="161"/>
      <c r="T206" s="162"/>
      <c r="AT206" s="157" t="s">
        <v>216</v>
      </c>
      <c r="AU206" s="157" t="s">
        <v>84</v>
      </c>
      <c r="AV206" s="13" t="s">
        <v>84</v>
      </c>
      <c r="AW206" s="13" t="s">
        <v>37</v>
      </c>
      <c r="AX206" s="13" t="s">
        <v>75</v>
      </c>
      <c r="AY206" s="157" t="s">
        <v>206</v>
      </c>
    </row>
    <row r="207" spans="2:51" s="13" customFormat="1" ht="12">
      <c r="B207" s="156"/>
      <c r="D207" s="150" t="s">
        <v>216</v>
      </c>
      <c r="E207" s="157" t="s">
        <v>19</v>
      </c>
      <c r="F207" s="158" t="s">
        <v>3872</v>
      </c>
      <c r="H207" s="159">
        <v>1</v>
      </c>
      <c r="I207" s="160"/>
      <c r="L207" s="156"/>
      <c r="M207" s="161"/>
      <c r="T207" s="162"/>
      <c r="AT207" s="157" t="s">
        <v>216</v>
      </c>
      <c r="AU207" s="157" t="s">
        <v>84</v>
      </c>
      <c r="AV207" s="13" t="s">
        <v>84</v>
      </c>
      <c r="AW207" s="13" t="s">
        <v>37</v>
      </c>
      <c r="AX207" s="13" t="s">
        <v>75</v>
      </c>
      <c r="AY207" s="157" t="s">
        <v>206</v>
      </c>
    </row>
    <row r="208" spans="2:51" s="14" customFormat="1" ht="12">
      <c r="B208" s="163"/>
      <c r="D208" s="150" t="s">
        <v>216</v>
      </c>
      <c r="E208" s="164" t="s">
        <v>19</v>
      </c>
      <c r="F208" s="165" t="s">
        <v>224</v>
      </c>
      <c r="H208" s="166">
        <v>4</v>
      </c>
      <c r="I208" s="167"/>
      <c r="L208" s="163"/>
      <c r="M208" s="168"/>
      <c r="T208" s="169"/>
      <c r="AT208" s="164" t="s">
        <v>216</v>
      </c>
      <c r="AU208" s="164" t="s">
        <v>84</v>
      </c>
      <c r="AV208" s="14" t="s">
        <v>153</v>
      </c>
      <c r="AW208" s="14" t="s">
        <v>37</v>
      </c>
      <c r="AX208" s="14" t="s">
        <v>82</v>
      </c>
      <c r="AY208" s="164" t="s">
        <v>206</v>
      </c>
    </row>
    <row r="209" spans="2:65" s="1" customFormat="1" ht="24.2" customHeight="1">
      <c r="B209" s="33"/>
      <c r="C209" s="132" t="s">
        <v>389</v>
      </c>
      <c r="D209" s="132" t="s">
        <v>208</v>
      </c>
      <c r="E209" s="133" t="s">
        <v>1920</v>
      </c>
      <c r="F209" s="134" t="s">
        <v>1921</v>
      </c>
      <c r="G209" s="135" t="s">
        <v>298</v>
      </c>
      <c r="H209" s="136">
        <v>3</v>
      </c>
      <c r="I209" s="137"/>
      <c r="J209" s="138">
        <f>ROUND(I209*H209,2)</f>
        <v>0</v>
      </c>
      <c r="K209" s="134" t="s">
        <v>19</v>
      </c>
      <c r="L209" s="33"/>
      <c r="M209" s="139" t="s">
        <v>19</v>
      </c>
      <c r="N209" s="140" t="s">
        <v>46</v>
      </c>
      <c r="P209" s="141">
        <f>O209*H209</f>
        <v>0</v>
      </c>
      <c r="Q209" s="141">
        <v>0</v>
      </c>
      <c r="R209" s="141">
        <f>Q209*H209</f>
        <v>0</v>
      </c>
      <c r="S209" s="141">
        <v>0</v>
      </c>
      <c r="T209" s="142">
        <f>S209*H209</f>
        <v>0</v>
      </c>
      <c r="AR209" s="143" t="s">
        <v>338</v>
      </c>
      <c r="AT209" s="143" t="s">
        <v>208</v>
      </c>
      <c r="AU209" s="143" t="s">
        <v>84</v>
      </c>
      <c r="AY209" s="18" t="s">
        <v>206</v>
      </c>
      <c r="BE209" s="144">
        <f>IF(N209="základní",J209,0)</f>
        <v>0</v>
      </c>
      <c r="BF209" s="144">
        <f>IF(N209="snížená",J209,0)</f>
        <v>0</v>
      </c>
      <c r="BG209" s="144">
        <f>IF(N209="zákl. přenesená",J209,0)</f>
        <v>0</v>
      </c>
      <c r="BH209" s="144">
        <f>IF(N209="sníž. přenesená",J209,0)</f>
        <v>0</v>
      </c>
      <c r="BI209" s="144">
        <f>IF(N209="nulová",J209,0)</f>
        <v>0</v>
      </c>
      <c r="BJ209" s="18" t="s">
        <v>82</v>
      </c>
      <c r="BK209" s="144">
        <f>ROUND(I209*H209,2)</f>
        <v>0</v>
      </c>
      <c r="BL209" s="18" t="s">
        <v>338</v>
      </c>
      <c r="BM209" s="143" t="s">
        <v>3873</v>
      </c>
    </row>
    <row r="210" spans="2:51" s="12" customFormat="1" ht="12">
      <c r="B210" s="149"/>
      <c r="D210" s="150" t="s">
        <v>216</v>
      </c>
      <c r="E210" s="151" t="s">
        <v>19</v>
      </c>
      <c r="F210" s="152" t="s">
        <v>1879</v>
      </c>
      <c r="H210" s="151" t="s">
        <v>19</v>
      </c>
      <c r="I210" s="153"/>
      <c r="L210" s="149"/>
      <c r="M210" s="154"/>
      <c r="T210" s="155"/>
      <c r="AT210" s="151" t="s">
        <v>216</v>
      </c>
      <c r="AU210" s="151" t="s">
        <v>84</v>
      </c>
      <c r="AV210" s="12" t="s">
        <v>82</v>
      </c>
      <c r="AW210" s="12" t="s">
        <v>37</v>
      </c>
      <c r="AX210" s="12" t="s">
        <v>75</v>
      </c>
      <c r="AY210" s="151" t="s">
        <v>206</v>
      </c>
    </row>
    <row r="211" spans="2:51" s="13" customFormat="1" ht="12">
      <c r="B211" s="156"/>
      <c r="D211" s="150" t="s">
        <v>216</v>
      </c>
      <c r="E211" s="157" t="s">
        <v>19</v>
      </c>
      <c r="F211" s="158" t="s">
        <v>1923</v>
      </c>
      <c r="H211" s="159">
        <v>1</v>
      </c>
      <c r="I211" s="160"/>
      <c r="L211" s="156"/>
      <c r="M211" s="161"/>
      <c r="T211" s="162"/>
      <c r="AT211" s="157" t="s">
        <v>216</v>
      </c>
      <c r="AU211" s="157" t="s">
        <v>84</v>
      </c>
      <c r="AV211" s="13" t="s">
        <v>84</v>
      </c>
      <c r="AW211" s="13" t="s">
        <v>37</v>
      </c>
      <c r="AX211" s="13" t="s">
        <v>75</v>
      </c>
      <c r="AY211" s="157" t="s">
        <v>206</v>
      </c>
    </row>
    <row r="212" spans="2:51" s="13" customFormat="1" ht="12">
      <c r="B212" s="156"/>
      <c r="D212" s="150" t="s">
        <v>216</v>
      </c>
      <c r="E212" s="157" t="s">
        <v>19</v>
      </c>
      <c r="F212" s="158" t="s">
        <v>1924</v>
      </c>
      <c r="H212" s="159">
        <v>1</v>
      </c>
      <c r="I212" s="160"/>
      <c r="L212" s="156"/>
      <c r="M212" s="161"/>
      <c r="T212" s="162"/>
      <c r="AT212" s="157" t="s">
        <v>216</v>
      </c>
      <c r="AU212" s="157" t="s">
        <v>84</v>
      </c>
      <c r="AV212" s="13" t="s">
        <v>84</v>
      </c>
      <c r="AW212" s="13" t="s">
        <v>37</v>
      </c>
      <c r="AX212" s="13" t="s">
        <v>75</v>
      </c>
      <c r="AY212" s="157" t="s">
        <v>206</v>
      </c>
    </row>
    <row r="213" spans="2:51" s="13" customFormat="1" ht="12">
      <c r="B213" s="156"/>
      <c r="D213" s="150" t="s">
        <v>216</v>
      </c>
      <c r="E213" s="157" t="s">
        <v>19</v>
      </c>
      <c r="F213" s="158" t="s">
        <v>3872</v>
      </c>
      <c r="H213" s="159">
        <v>1</v>
      </c>
      <c r="I213" s="160"/>
      <c r="L213" s="156"/>
      <c r="M213" s="161"/>
      <c r="T213" s="162"/>
      <c r="AT213" s="157" t="s">
        <v>216</v>
      </c>
      <c r="AU213" s="157" t="s">
        <v>84</v>
      </c>
      <c r="AV213" s="13" t="s">
        <v>84</v>
      </c>
      <c r="AW213" s="13" t="s">
        <v>37</v>
      </c>
      <c r="AX213" s="13" t="s">
        <v>75</v>
      </c>
      <c r="AY213" s="157" t="s">
        <v>206</v>
      </c>
    </row>
    <row r="214" spans="2:51" s="14" customFormat="1" ht="12">
      <c r="B214" s="163"/>
      <c r="D214" s="150" t="s">
        <v>216</v>
      </c>
      <c r="E214" s="164" t="s">
        <v>19</v>
      </c>
      <c r="F214" s="165" t="s">
        <v>224</v>
      </c>
      <c r="H214" s="166">
        <v>3</v>
      </c>
      <c r="I214" s="167"/>
      <c r="L214" s="163"/>
      <c r="M214" s="168"/>
      <c r="T214" s="169"/>
      <c r="AT214" s="164" t="s">
        <v>216</v>
      </c>
      <c r="AU214" s="164" t="s">
        <v>84</v>
      </c>
      <c r="AV214" s="14" t="s">
        <v>153</v>
      </c>
      <c r="AW214" s="14" t="s">
        <v>37</v>
      </c>
      <c r="AX214" s="14" t="s">
        <v>82</v>
      </c>
      <c r="AY214" s="164" t="s">
        <v>206</v>
      </c>
    </row>
    <row r="215" spans="2:65" s="1" customFormat="1" ht="24.2" customHeight="1">
      <c r="B215" s="33"/>
      <c r="C215" s="132" t="s">
        <v>397</v>
      </c>
      <c r="D215" s="132" t="s">
        <v>208</v>
      </c>
      <c r="E215" s="133" t="s">
        <v>1925</v>
      </c>
      <c r="F215" s="134" t="s">
        <v>1926</v>
      </c>
      <c r="G215" s="135" t="s">
        <v>298</v>
      </c>
      <c r="H215" s="136">
        <v>1</v>
      </c>
      <c r="I215" s="137"/>
      <c r="J215" s="138">
        <f>ROUND(I215*H215,2)</f>
        <v>0</v>
      </c>
      <c r="K215" s="134" t="s">
        <v>19</v>
      </c>
      <c r="L215" s="33"/>
      <c r="M215" s="139" t="s">
        <v>19</v>
      </c>
      <c r="N215" s="140" t="s">
        <v>46</v>
      </c>
      <c r="P215" s="141">
        <f>O215*H215</f>
        <v>0</v>
      </c>
      <c r="Q215" s="141">
        <v>0</v>
      </c>
      <c r="R215" s="141">
        <f>Q215*H215</f>
        <v>0</v>
      </c>
      <c r="S215" s="141">
        <v>0</v>
      </c>
      <c r="T215" s="142">
        <f>S215*H215</f>
        <v>0</v>
      </c>
      <c r="AR215" s="143" t="s">
        <v>338</v>
      </c>
      <c r="AT215" s="143" t="s">
        <v>208</v>
      </c>
      <c r="AU215" s="143" t="s">
        <v>84</v>
      </c>
      <c r="AY215" s="18" t="s">
        <v>206</v>
      </c>
      <c r="BE215" s="144">
        <f>IF(N215="základní",J215,0)</f>
        <v>0</v>
      </c>
      <c r="BF215" s="144">
        <f>IF(N215="snížená",J215,0)</f>
        <v>0</v>
      </c>
      <c r="BG215" s="144">
        <f>IF(N215="zákl. přenesená",J215,0)</f>
        <v>0</v>
      </c>
      <c r="BH215" s="144">
        <f>IF(N215="sníž. přenesená",J215,0)</f>
        <v>0</v>
      </c>
      <c r="BI215" s="144">
        <f>IF(N215="nulová",J215,0)</f>
        <v>0</v>
      </c>
      <c r="BJ215" s="18" t="s">
        <v>82</v>
      </c>
      <c r="BK215" s="144">
        <f>ROUND(I215*H215,2)</f>
        <v>0</v>
      </c>
      <c r="BL215" s="18" t="s">
        <v>338</v>
      </c>
      <c r="BM215" s="143" t="s">
        <v>3874</v>
      </c>
    </row>
    <row r="216" spans="2:51" s="12" customFormat="1" ht="12">
      <c r="B216" s="149"/>
      <c r="D216" s="150" t="s">
        <v>216</v>
      </c>
      <c r="E216" s="151" t="s">
        <v>19</v>
      </c>
      <c r="F216" s="152" t="s">
        <v>1879</v>
      </c>
      <c r="H216" s="151" t="s">
        <v>19</v>
      </c>
      <c r="I216" s="153"/>
      <c r="L216" s="149"/>
      <c r="M216" s="154"/>
      <c r="T216" s="155"/>
      <c r="AT216" s="151" t="s">
        <v>216</v>
      </c>
      <c r="AU216" s="151" t="s">
        <v>84</v>
      </c>
      <c r="AV216" s="12" t="s">
        <v>82</v>
      </c>
      <c r="AW216" s="12" t="s">
        <v>37</v>
      </c>
      <c r="AX216" s="12" t="s">
        <v>75</v>
      </c>
      <c r="AY216" s="151" t="s">
        <v>206</v>
      </c>
    </row>
    <row r="217" spans="2:51" s="13" customFormat="1" ht="12">
      <c r="B217" s="156"/>
      <c r="D217" s="150" t="s">
        <v>216</v>
      </c>
      <c r="E217" s="157" t="s">
        <v>19</v>
      </c>
      <c r="F217" s="158" t="s">
        <v>3875</v>
      </c>
      <c r="H217" s="159">
        <v>1</v>
      </c>
      <c r="I217" s="160"/>
      <c r="L217" s="156"/>
      <c r="M217" s="161"/>
      <c r="T217" s="162"/>
      <c r="AT217" s="157" t="s">
        <v>216</v>
      </c>
      <c r="AU217" s="157" t="s">
        <v>84</v>
      </c>
      <c r="AV217" s="13" t="s">
        <v>84</v>
      </c>
      <c r="AW217" s="13" t="s">
        <v>37</v>
      </c>
      <c r="AX217" s="13" t="s">
        <v>75</v>
      </c>
      <c r="AY217" s="157" t="s">
        <v>206</v>
      </c>
    </row>
    <row r="218" spans="2:51" s="14" customFormat="1" ht="12">
      <c r="B218" s="163"/>
      <c r="D218" s="150" t="s">
        <v>216</v>
      </c>
      <c r="E218" s="164" t="s">
        <v>19</v>
      </c>
      <c r="F218" s="165" t="s">
        <v>224</v>
      </c>
      <c r="H218" s="166">
        <v>1</v>
      </c>
      <c r="I218" s="167"/>
      <c r="L218" s="163"/>
      <c r="M218" s="168"/>
      <c r="T218" s="169"/>
      <c r="AT218" s="164" t="s">
        <v>216</v>
      </c>
      <c r="AU218" s="164" t="s">
        <v>84</v>
      </c>
      <c r="AV218" s="14" t="s">
        <v>153</v>
      </c>
      <c r="AW218" s="14" t="s">
        <v>37</v>
      </c>
      <c r="AX218" s="14" t="s">
        <v>82</v>
      </c>
      <c r="AY218" s="164" t="s">
        <v>206</v>
      </c>
    </row>
    <row r="219" spans="2:65" s="1" customFormat="1" ht="24.2" customHeight="1">
      <c r="B219" s="33"/>
      <c r="C219" s="132" t="s">
        <v>403</v>
      </c>
      <c r="D219" s="132" t="s">
        <v>208</v>
      </c>
      <c r="E219" s="133" t="s">
        <v>1930</v>
      </c>
      <c r="F219" s="134" t="s">
        <v>1931</v>
      </c>
      <c r="G219" s="135" t="s">
        <v>298</v>
      </c>
      <c r="H219" s="136">
        <v>3</v>
      </c>
      <c r="I219" s="137"/>
      <c r="J219" s="138">
        <f>ROUND(I219*H219,2)</f>
        <v>0</v>
      </c>
      <c r="K219" s="134" t="s">
        <v>19</v>
      </c>
      <c r="L219" s="33"/>
      <c r="M219" s="139" t="s">
        <v>19</v>
      </c>
      <c r="N219" s="140" t="s">
        <v>46</v>
      </c>
      <c r="P219" s="141">
        <f>O219*H219</f>
        <v>0</v>
      </c>
      <c r="Q219" s="141">
        <v>0</v>
      </c>
      <c r="R219" s="141">
        <f>Q219*H219</f>
        <v>0</v>
      </c>
      <c r="S219" s="141">
        <v>0</v>
      </c>
      <c r="T219" s="142">
        <f>S219*H219</f>
        <v>0</v>
      </c>
      <c r="AR219" s="143" t="s">
        <v>338</v>
      </c>
      <c r="AT219" s="143" t="s">
        <v>208</v>
      </c>
      <c r="AU219" s="143" t="s">
        <v>84</v>
      </c>
      <c r="AY219" s="18" t="s">
        <v>206</v>
      </c>
      <c r="BE219" s="144">
        <f>IF(N219="základní",J219,0)</f>
        <v>0</v>
      </c>
      <c r="BF219" s="144">
        <f>IF(N219="snížená",J219,0)</f>
        <v>0</v>
      </c>
      <c r="BG219" s="144">
        <f>IF(N219="zákl. přenesená",J219,0)</f>
        <v>0</v>
      </c>
      <c r="BH219" s="144">
        <f>IF(N219="sníž. přenesená",J219,0)</f>
        <v>0</v>
      </c>
      <c r="BI219" s="144">
        <f>IF(N219="nulová",J219,0)</f>
        <v>0</v>
      </c>
      <c r="BJ219" s="18" t="s">
        <v>82</v>
      </c>
      <c r="BK219" s="144">
        <f>ROUND(I219*H219,2)</f>
        <v>0</v>
      </c>
      <c r="BL219" s="18" t="s">
        <v>338</v>
      </c>
      <c r="BM219" s="143" t="s">
        <v>3876</v>
      </c>
    </row>
    <row r="220" spans="2:51" s="12" customFormat="1" ht="12">
      <c r="B220" s="149"/>
      <c r="D220" s="150" t="s">
        <v>216</v>
      </c>
      <c r="E220" s="151" t="s">
        <v>19</v>
      </c>
      <c r="F220" s="152" t="s">
        <v>1879</v>
      </c>
      <c r="H220" s="151" t="s">
        <v>19</v>
      </c>
      <c r="I220" s="153"/>
      <c r="L220" s="149"/>
      <c r="M220" s="154"/>
      <c r="T220" s="155"/>
      <c r="AT220" s="151" t="s">
        <v>216</v>
      </c>
      <c r="AU220" s="151" t="s">
        <v>84</v>
      </c>
      <c r="AV220" s="12" t="s">
        <v>82</v>
      </c>
      <c r="AW220" s="12" t="s">
        <v>37</v>
      </c>
      <c r="AX220" s="12" t="s">
        <v>75</v>
      </c>
      <c r="AY220" s="151" t="s">
        <v>206</v>
      </c>
    </row>
    <row r="221" spans="2:51" s="13" customFormat="1" ht="12">
      <c r="B221" s="156"/>
      <c r="D221" s="150" t="s">
        <v>216</v>
      </c>
      <c r="E221" s="157" t="s">
        <v>19</v>
      </c>
      <c r="F221" s="158" t="s">
        <v>1933</v>
      </c>
      <c r="H221" s="159">
        <v>1</v>
      </c>
      <c r="I221" s="160"/>
      <c r="L221" s="156"/>
      <c r="M221" s="161"/>
      <c r="T221" s="162"/>
      <c r="AT221" s="157" t="s">
        <v>216</v>
      </c>
      <c r="AU221" s="157" t="s">
        <v>84</v>
      </c>
      <c r="AV221" s="13" t="s">
        <v>84</v>
      </c>
      <c r="AW221" s="13" t="s">
        <v>37</v>
      </c>
      <c r="AX221" s="13" t="s">
        <v>75</v>
      </c>
      <c r="AY221" s="157" t="s">
        <v>206</v>
      </c>
    </row>
    <row r="222" spans="2:51" s="13" customFormat="1" ht="12">
      <c r="B222" s="156"/>
      <c r="D222" s="150" t="s">
        <v>216</v>
      </c>
      <c r="E222" s="157" t="s">
        <v>19</v>
      </c>
      <c r="F222" s="158" t="s">
        <v>3877</v>
      </c>
      <c r="H222" s="159">
        <v>1</v>
      </c>
      <c r="I222" s="160"/>
      <c r="L222" s="156"/>
      <c r="M222" s="161"/>
      <c r="T222" s="162"/>
      <c r="AT222" s="157" t="s">
        <v>216</v>
      </c>
      <c r="AU222" s="157" t="s">
        <v>84</v>
      </c>
      <c r="AV222" s="13" t="s">
        <v>84</v>
      </c>
      <c r="AW222" s="13" t="s">
        <v>37</v>
      </c>
      <c r="AX222" s="13" t="s">
        <v>75</v>
      </c>
      <c r="AY222" s="157" t="s">
        <v>206</v>
      </c>
    </row>
    <row r="223" spans="2:51" s="13" customFormat="1" ht="12">
      <c r="B223" s="156"/>
      <c r="D223" s="150" t="s">
        <v>216</v>
      </c>
      <c r="E223" s="157" t="s">
        <v>19</v>
      </c>
      <c r="F223" s="158" t="s">
        <v>3878</v>
      </c>
      <c r="H223" s="159">
        <v>1</v>
      </c>
      <c r="I223" s="160"/>
      <c r="L223" s="156"/>
      <c r="M223" s="161"/>
      <c r="T223" s="162"/>
      <c r="AT223" s="157" t="s">
        <v>216</v>
      </c>
      <c r="AU223" s="157" t="s">
        <v>84</v>
      </c>
      <c r="AV223" s="13" t="s">
        <v>84</v>
      </c>
      <c r="AW223" s="13" t="s">
        <v>37</v>
      </c>
      <c r="AX223" s="13" t="s">
        <v>75</v>
      </c>
      <c r="AY223" s="157" t="s">
        <v>206</v>
      </c>
    </row>
    <row r="224" spans="2:51" s="14" customFormat="1" ht="12">
      <c r="B224" s="163"/>
      <c r="D224" s="150" t="s">
        <v>216</v>
      </c>
      <c r="E224" s="164" t="s">
        <v>19</v>
      </c>
      <c r="F224" s="165" t="s">
        <v>224</v>
      </c>
      <c r="H224" s="166">
        <v>3</v>
      </c>
      <c r="I224" s="167"/>
      <c r="L224" s="163"/>
      <c r="M224" s="168"/>
      <c r="T224" s="169"/>
      <c r="AT224" s="164" t="s">
        <v>216</v>
      </c>
      <c r="AU224" s="164" t="s">
        <v>84</v>
      </c>
      <c r="AV224" s="14" t="s">
        <v>153</v>
      </c>
      <c r="AW224" s="14" t="s">
        <v>37</v>
      </c>
      <c r="AX224" s="14" t="s">
        <v>82</v>
      </c>
      <c r="AY224" s="164" t="s">
        <v>206</v>
      </c>
    </row>
    <row r="225" spans="2:65" s="1" customFormat="1" ht="24.2" customHeight="1">
      <c r="B225" s="33"/>
      <c r="C225" s="132" t="s">
        <v>413</v>
      </c>
      <c r="D225" s="132" t="s">
        <v>208</v>
      </c>
      <c r="E225" s="133" t="s">
        <v>1935</v>
      </c>
      <c r="F225" s="134" t="s">
        <v>1936</v>
      </c>
      <c r="G225" s="135" t="s">
        <v>298</v>
      </c>
      <c r="H225" s="136">
        <v>15</v>
      </c>
      <c r="I225" s="137"/>
      <c r="J225" s="138">
        <f>ROUND(I225*H225,2)</f>
        <v>0</v>
      </c>
      <c r="K225" s="134" t="s">
        <v>19</v>
      </c>
      <c r="L225" s="33"/>
      <c r="M225" s="139" t="s">
        <v>19</v>
      </c>
      <c r="N225" s="140" t="s">
        <v>46</v>
      </c>
      <c r="P225" s="141">
        <f>O225*H225</f>
        <v>0</v>
      </c>
      <c r="Q225" s="141">
        <v>0.0009</v>
      </c>
      <c r="R225" s="141">
        <f>Q225*H225</f>
        <v>0.0135</v>
      </c>
      <c r="S225" s="141">
        <v>0</v>
      </c>
      <c r="T225" s="142">
        <f>S225*H225</f>
        <v>0</v>
      </c>
      <c r="AR225" s="143" t="s">
        <v>338</v>
      </c>
      <c r="AT225" s="143" t="s">
        <v>208</v>
      </c>
      <c r="AU225" s="143" t="s">
        <v>84</v>
      </c>
      <c r="AY225" s="18" t="s">
        <v>206</v>
      </c>
      <c r="BE225" s="144">
        <f>IF(N225="základní",J225,0)</f>
        <v>0</v>
      </c>
      <c r="BF225" s="144">
        <f>IF(N225="snížená",J225,0)</f>
        <v>0</v>
      </c>
      <c r="BG225" s="144">
        <f>IF(N225="zákl. přenesená",J225,0)</f>
        <v>0</v>
      </c>
      <c r="BH225" s="144">
        <f>IF(N225="sníž. přenesená",J225,0)</f>
        <v>0</v>
      </c>
      <c r="BI225" s="144">
        <f>IF(N225="nulová",J225,0)</f>
        <v>0</v>
      </c>
      <c r="BJ225" s="18" t="s">
        <v>82</v>
      </c>
      <c r="BK225" s="144">
        <f>ROUND(I225*H225,2)</f>
        <v>0</v>
      </c>
      <c r="BL225" s="18" t="s">
        <v>338</v>
      </c>
      <c r="BM225" s="143" t="s">
        <v>3879</v>
      </c>
    </row>
    <row r="226" spans="2:51" s="12" customFormat="1" ht="12">
      <c r="B226" s="149"/>
      <c r="D226" s="150" t="s">
        <v>216</v>
      </c>
      <c r="E226" s="151" t="s">
        <v>19</v>
      </c>
      <c r="F226" s="152" t="s">
        <v>1879</v>
      </c>
      <c r="H226" s="151" t="s">
        <v>19</v>
      </c>
      <c r="I226" s="153"/>
      <c r="L226" s="149"/>
      <c r="M226" s="154"/>
      <c r="T226" s="155"/>
      <c r="AT226" s="151" t="s">
        <v>216</v>
      </c>
      <c r="AU226" s="151" t="s">
        <v>84</v>
      </c>
      <c r="AV226" s="12" t="s">
        <v>82</v>
      </c>
      <c r="AW226" s="12" t="s">
        <v>37</v>
      </c>
      <c r="AX226" s="12" t="s">
        <v>75</v>
      </c>
      <c r="AY226" s="151" t="s">
        <v>206</v>
      </c>
    </row>
    <row r="227" spans="2:51" s="13" customFormat="1" ht="12">
      <c r="B227" s="156"/>
      <c r="D227" s="150" t="s">
        <v>216</v>
      </c>
      <c r="E227" s="157" t="s">
        <v>19</v>
      </c>
      <c r="F227" s="158" t="s">
        <v>3880</v>
      </c>
      <c r="H227" s="159">
        <v>15</v>
      </c>
      <c r="I227" s="160"/>
      <c r="L227" s="156"/>
      <c r="M227" s="161"/>
      <c r="T227" s="162"/>
      <c r="AT227" s="157" t="s">
        <v>216</v>
      </c>
      <c r="AU227" s="157" t="s">
        <v>84</v>
      </c>
      <c r="AV227" s="13" t="s">
        <v>84</v>
      </c>
      <c r="AW227" s="13" t="s">
        <v>37</v>
      </c>
      <c r="AX227" s="13" t="s">
        <v>75</v>
      </c>
      <c r="AY227" s="157" t="s">
        <v>206</v>
      </c>
    </row>
    <row r="228" spans="2:51" s="14" customFormat="1" ht="12">
      <c r="B228" s="163"/>
      <c r="D228" s="150" t="s">
        <v>216</v>
      </c>
      <c r="E228" s="164" t="s">
        <v>19</v>
      </c>
      <c r="F228" s="165" t="s">
        <v>224</v>
      </c>
      <c r="H228" s="166">
        <v>15</v>
      </c>
      <c r="I228" s="167"/>
      <c r="L228" s="163"/>
      <c r="M228" s="168"/>
      <c r="T228" s="169"/>
      <c r="AT228" s="164" t="s">
        <v>216</v>
      </c>
      <c r="AU228" s="164" t="s">
        <v>84</v>
      </c>
      <c r="AV228" s="14" t="s">
        <v>153</v>
      </c>
      <c r="AW228" s="14" t="s">
        <v>37</v>
      </c>
      <c r="AX228" s="14" t="s">
        <v>82</v>
      </c>
      <c r="AY228" s="164" t="s">
        <v>206</v>
      </c>
    </row>
    <row r="229" spans="2:65" s="1" customFormat="1" ht="37.9" customHeight="1">
      <c r="B229" s="33"/>
      <c r="C229" s="132" t="s">
        <v>418</v>
      </c>
      <c r="D229" s="132" t="s">
        <v>208</v>
      </c>
      <c r="E229" s="133" t="s">
        <v>3881</v>
      </c>
      <c r="F229" s="134" t="s">
        <v>3882</v>
      </c>
      <c r="G229" s="135" t="s">
        <v>298</v>
      </c>
      <c r="H229" s="136">
        <v>1</v>
      </c>
      <c r="I229" s="137"/>
      <c r="J229" s="138">
        <f>ROUND(I229*H229,2)</f>
        <v>0</v>
      </c>
      <c r="K229" s="134" t="s">
        <v>19</v>
      </c>
      <c r="L229" s="33"/>
      <c r="M229" s="139" t="s">
        <v>19</v>
      </c>
      <c r="N229" s="140" t="s">
        <v>46</v>
      </c>
      <c r="P229" s="141">
        <f>O229*H229</f>
        <v>0</v>
      </c>
      <c r="Q229" s="141">
        <v>0.01019</v>
      </c>
      <c r="R229" s="141">
        <f>Q229*H229</f>
        <v>0.01019</v>
      </c>
      <c r="S229" s="141">
        <v>0</v>
      </c>
      <c r="T229" s="142">
        <f>S229*H229</f>
        <v>0</v>
      </c>
      <c r="AR229" s="143" t="s">
        <v>338</v>
      </c>
      <c r="AT229" s="143" t="s">
        <v>208</v>
      </c>
      <c r="AU229" s="143" t="s">
        <v>84</v>
      </c>
      <c r="AY229" s="18" t="s">
        <v>206</v>
      </c>
      <c r="BE229" s="144">
        <f>IF(N229="základní",J229,0)</f>
        <v>0</v>
      </c>
      <c r="BF229" s="144">
        <f>IF(N229="snížená",J229,0)</f>
        <v>0</v>
      </c>
      <c r="BG229" s="144">
        <f>IF(N229="zákl. přenesená",J229,0)</f>
        <v>0</v>
      </c>
      <c r="BH229" s="144">
        <f>IF(N229="sníž. přenesená",J229,0)</f>
        <v>0</v>
      </c>
      <c r="BI229" s="144">
        <f>IF(N229="nulová",J229,0)</f>
        <v>0</v>
      </c>
      <c r="BJ229" s="18" t="s">
        <v>82</v>
      </c>
      <c r="BK229" s="144">
        <f>ROUND(I229*H229,2)</f>
        <v>0</v>
      </c>
      <c r="BL229" s="18" t="s">
        <v>338</v>
      </c>
      <c r="BM229" s="143" t="s">
        <v>3883</v>
      </c>
    </row>
    <row r="230" spans="2:51" s="12" customFormat="1" ht="12">
      <c r="B230" s="149"/>
      <c r="D230" s="150" t="s">
        <v>216</v>
      </c>
      <c r="E230" s="151" t="s">
        <v>19</v>
      </c>
      <c r="F230" s="152" t="s">
        <v>3884</v>
      </c>
      <c r="H230" s="151" t="s">
        <v>19</v>
      </c>
      <c r="I230" s="153"/>
      <c r="L230" s="149"/>
      <c r="M230" s="154"/>
      <c r="T230" s="155"/>
      <c r="AT230" s="151" t="s">
        <v>216</v>
      </c>
      <c r="AU230" s="151" t="s">
        <v>84</v>
      </c>
      <c r="AV230" s="12" t="s">
        <v>82</v>
      </c>
      <c r="AW230" s="12" t="s">
        <v>37</v>
      </c>
      <c r="AX230" s="12" t="s">
        <v>75</v>
      </c>
      <c r="AY230" s="151" t="s">
        <v>206</v>
      </c>
    </row>
    <row r="231" spans="2:51" s="13" customFormat="1" ht="12">
      <c r="B231" s="156"/>
      <c r="D231" s="150" t="s">
        <v>216</v>
      </c>
      <c r="E231" s="157" t="s">
        <v>19</v>
      </c>
      <c r="F231" s="158" t="s">
        <v>3885</v>
      </c>
      <c r="H231" s="159">
        <v>1</v>
      </c>
      <c r="I231" s="160"/>
      <c r="L231" s="156"/>
      <c r="M231" s="161"/>
      <c r="T231" s="162"/>
      <c r="AT231" s="157" t="s">
        <v>216</v>
      </c>
      <c r="AU231" s="157" t="s">
        <v>84</v>
      </c>
      <c r="AV231" s="13" t="s">
        <v>84</v>
      </c>
      <c r="AW231" s="13" t="s">
        <v>37</v>
      </c>
      <c r="AX231" s="13" t="s">
        <v>75</v>
      </c>
      <c r="AY231" s="157" t="s">
        <v>206</v>
      </c>
    </row>
    <row r="232" spans="2:51" s="14" customFormat="1" ht="12">
      <c r="B232" s="163"/>
      <c r="D232" s="150" t="s">
        <v>216</v>
      </c>
      <c r="E232" s="164" t="s">
        <v>19</v>
      </c>
      <c r="F232" s="165" t="s">
        <v>224</v>
      </c>
      <c r="H232" s="166">
        <v>1</v>
      </c>
      <c r="I232" s="167"/>
      <c r="L232" s="163"/>
      <c r="M232" s="168"/>
      <c r="T232" s="169"/>
      <c r="AT232" s="164" t="s">
        <v>216</v>
      </c>
      <c r="AU232" s="164" t="s">
        <v>84</v>
      </c>
      <c r="AV232" s="14" t="s">
        <v>153</v>
      </c>
      <c r="AW232" s="14" t="s">
        <v>37</v>
      </c>
      <c r="AX232" s="14" t="s">
        <v>82</v>
      </c>
      <c r="AY232" s="164" t="s">
        <v>206</v>
      </c>
    </row>
    <row r="233" spans="2:65" s="1" customFormat="1" ht="24.2" customHeight="1">
      <c r="B233" s="33"/>
      <c r="C233" s="132" t="s">
        <v>423</v>
      </c>
      <c r="D233" s="132" t="s">
        <v>208</v>
      </c>
      <c r="E233" s="133" t="s">
        <v>3886</v>
      </c>
      <c r="F233" s="134" t="s">
        <v>3887</v>
      </c>
      <c r="G233" s="135" t="s">
        <v>298</v>
      </c>
      <c r="H233" s="136">
        <v>1</v>
      </c>
      <c r="I233" s="137"/>
      <c r="J233" s="138">
        <f>ROUND(I233*H233,2)</f>
        <v>0</v>
      </c>
      <c r="K233" s="134" t="s">
        <v>19</v>
      </c>
      <c r="L233" s="33"/>
      <c r="M233" s="139" t="s">
        <v>19</v>
      </c>
      <c r="N233" s="140" t="s">
        <v>46</v>
      </c>
      <c r="P233" s="141">
        <f>O233*H233</f>
        <v>0</v>
      </c>
      <c r="Q233" s="141">
        <v>0.00028</v>
      </c>
      <c r="R233" s="141">
        <f>Q233*H233</f>
        <v>0.00028</v>
      </c>
      <c r="S233" s="141">
        <v>0</v>
      </c>
      <c r="T233" s="142">
        <f>S233*H233</f>
        <v>0</v>
      </c>
      <c r="AR233" s="143" t="s">
        <v>338</v>
      </c>
      <c r="AT233" s="143" t="s">
        <v>208</v>
      </c>
      <c r="AU233" s="143" t="s">
        <v>84</v>
      </c>
      <c r="AY233" s="18" t="s">
        <v>206</v>
      </c>
      <c r="BE233" s="144">
        <f>IF(N233="základní",J233,0)</f>
        <v>0</v>
      </c>
      <c r="BF233" s="144">
        <f>IF(N233="snížená",J233,0)</f>
        <v>0</v>
      </c>
      <c r="BG233" s="144">
        <f>IF(N233="zákl. přenesená",J233,0)</f>
        <v>0</v>
      </c>
      <c r="BH233" s="144">
        <f>IF(N233="sníž. přenesená",J233,0)</f>
        <v>0</v>
      </c>
      <c r="BI233" s="144">
        <f>IF(N233="nulová",J233,0)</f>
        <v>0</v>
      </c>
      <c r="BJ233" s="18" t="s">
        <v>82</v>
      </c>
      <c r="BK233" s="144">
        <f>ROUND(I233*H233,2)</f>
        <v>0</v>
      </c>
      <c r="BL233" s="18" t="s">
        <v>338</v>
      </c>
      <c r="BM233" s="143" t="s">
        <v>3888</v>
      </c>
    </row>
    <row r="234" spans="2:51" s="12" customFormat="1" ht="12">
      <c r="B234" s="149"/>
      <c r="D234" s="150" t="s">
        <v>216</v>
      </c>
      <c r="E234" s="151" t="s">
        <v>19</v>
      </c>
      <c r="F234" s="152" t="s">
        <v>1879</v>
      </c>
      <c r="H234" s="151" t="s">
        <v>19</v>
      </c>
      <c r="I234" s="153"/>
      <c r="L234" s="149"/>
      <c r="M234" s="154"/>
      <c r="T234" s="155"/>
      <c r="AT234" s="151" t="s">
        <v>216</v>
      </c>
      <c r="AU234" s="151" t="s">
        <v>84</v>
      </c>
      <c r="AV234" s="12" t="s">
        <v>82</v>
      </c>
      <c r="AW234" s="12" t="s">
        <v>37</v>
      </c>
      <c r="AX234" s="12" t="s">
        <v>75</v>
      </c>
      <c r="AY234" s="151" t="s">
        <v>206</v>
      </c>
    </row>
    <row r="235" spans="2:51" s="13" customFormat="1" ht="12">
      <c r="B235" s="156"/>
      <c r="D235" s="150" t="s">
        <v>216</v>
      </c>
      <c r="E235" s="157" t="s">
        <v>19</v>
      </c>
      <c r="F235" s="158" t="s">
        <v>3889</v>
      </c>
      <c r="H235" s="159">
        <v>1</v>
      </c>
      <c r="I235" s="160"/>
      <c r="L235" s="156"/>
      <c r="M235" s="161"/>
      <c r="T235" s="162"/>
      <c r="AT235" s="157" t="s">
        <v>216</v>
      </c>
      <c r="AU235" s="157" t="s">
        <v>84</v>
      </c>
      <c r="AV235" s="13" t="s">
        <v>84</v>
      </c>
      <c r="AW235" s="13" t="s">
        <v>37</v>
      </c>
      <c r="AX235" s="13" t="s">
        <v>75</v>
      </c>
      <c r="AY235" s="157" t="s">
        <v>206</v>
      </c>
    </row>
    <row r="236" spans="2:51" s="14" customFormat="1" ht="12">
      <c r="B236" s="163"/>
      <c r="D236" s="150" t="s">
        <v>216</v>
      </c>
      <c r="E236" s="164" t="s">
        <v>19</v>
      </c>
      <c r="F236" s="165" t="s">
        <v>224</v>
      </c>
      <c r="H236" s="166">
        <v>1</v>
      </c>
      <c r="I236" s="167"/>
      <c r="L236" s="163"/>
      <c r="M236" s="168"/>
      <c r="T236" s="169"/>
      <c r="AT236" s="164" t="s">
        <v>216</v>
      </c>
      <c r="AU236" s="164" t="s">
        <v>84</v>
      </c>
      <c r="AV236" s="14" t="s">
        <v>153</v>
      </c>
      <c r="AW236" s="14" t="s">
        <v>37</v>
      </c>
      <c r="AX236" s="14" t="s">
        <v>82</v>
      </c>
      <c r="AY236" s="164" t="s">
        <v>206</v>
      </c>
    </row>
    <row r="237" spans="2:65" s="1" customFormat="1" ht="24.2" customHeight="1">
      <c r="B237" s="33"/>
      <c r="C237" s="175" t="s">
        <v>430</v>
      </c>
      <c r="D237" s="175" t="s">
        <v>820</v>
      </c>
      <c r="E237" s="176" t="s">
        <v>820</v>
      </c>
      <c r="F237" s="177" t="s">
        <v>3890</v>
      </c>
      <c r="G237" s="178" t="s">
        <v>298</v>
      </c>
      <c r="H237" s="179">
        <v>1</v>
      </c>
      <c r="I237" s="180"/>
      <c r="J237" s="181">
        <f>ROUND(I237*H237,2)</f>
        <v>0</v>
      </c>
      <c r="K237" s="177" t="s">
        <v>19</v>
      </c>
      <c r="L237" s="182"/>
      <c r="M237" s="183" t="s">
        <v>19</v>
      </c>
      <c r="N237" s="184" t="s">
        <v>46</v>
      </c>
      <c r="P237" s="141">
        <f>O237*H237</f>
        <v>0</v>
      </c>
      <c r="Q237" s="141">
        <v>0</v>
      </c>
      <c r="R237" s="141">
        <f>Q237*H237</f>
        <v>0</v>
      </c>
      <c r="S237" s="141">
        <v>0</v>
      </c>
      <c r="T237" s="142">
        <f>S237*H237</f>
        <v>0</v>
      </c>
      <c r="AR237" s="143" t="s">
        <v>437</v>
      </c>
      <c r="AT237" s="143" t="s">
        <v>820</v>
      </c>
      <c r="AU237" s="143" t="s">
        <v>84</v>
      </c>
      <c r="AY237" s="18" t="s">
        <v>206</v>
      </c>
      <c r="BE237" s="144">
        <f>IF(N237="základní",J237,0)</f>
        <v>0</v>
      </c>
      <c r="BF237" s="144">
        <f>IF(N237="snížená",J237,0)</f>
        <v>0</v>
      </c>
      <c r="BG237" s="144">
        <f>IF(N237="zákl. přenesená",J237,0)</f>
        <v>0</v>
      </c>
      <c r="BH237" s="144">
        <f>IF(N237="sníž. přenesená",J237,0)</f>
        <v>0</v>
      </c>
      <c r="BI237" s="144">
        <f>IF(N237="nulová",J237,0)</f>
        <v>0</v>
      </c>
      <c r="BJ237" s="18" t="s">
        <v>82</v>
      </c>
      <c r="BK237" s="144">
        <f>ROUND(I237*H237,2)</f>
        <v>0</v>
      </c>
      <c r="BL237" s="18" t="s">
        <v>338</v>
      </c>
      <c r="BM237" s="143" t="s">
        <v>3891</v>
      </c>
    </row>
    <row r="238" spans="2:65" s="1" customFormat="1" ht="21.75" customHeight="1">
      <c r="B238" s="33"/>
      <c r="C238" s="132" t="s">
        <v>437</v>
      </c>
      <c r="D238" s="132" t="s">
        <v>208</v>
      </c>
      <c r="E238" s="133" t="s">
        <v>3892</v>
      </c>
      <c r="F238" s="134" t="s">
        <v>3893</v>
      </c>
      <c r="G238" s="135" t="s">
        <v>298</v>
      </c>
      <c r="H238" s="136">
        <v>1</v>
      </c>
      <c r="I238" s="137"/>
      <c r="J238" s="138">
        <f>ROUND(I238*H238,2)</f>
        <v>0</v>
      </c>
      <c r="K238" s="134" t="s">
        <v>19</v>
      </c>
      <c r="L238" s="33"/>
      <c r="M238" s="139" t="s">
        <v>19</v>
      </c>
      <c r="N238" s="140" t="s">
        <v>46</v>
      </c>
      <c r="P238" s="141">
        <f>O238*H238</f>
        <v>0</v>
      </c>
      <c r="Q238" s="141">
        <v>8E-05</v>
      </c>
      <c r="R238" s="141">
        <f>Q238*H238</f>
        <v>8E-05</v>
      </c>
      <c r="S238" s="141">
        <v>0</v>
      </c>
      <c r="T238" s="142">
        <f>S238*H238</f>
        <v>0</v>
      </c>
      <c r="AR238" s="143" t="s">
        <v>338</v>
      </c>
      <c r="AT238" s="143" t="s">
        <v>208</v>
      </c>
      <c r="AU238" s="143" t="s">
        <v>84</v>
      </c>
      <c r="AY238" s="18" t="s">
        <v>206</v>
      </c>
      <c r="BE238" s="144">
        <f>IF(N238="základní",J238,0)</f>
        <v>0</v>
      </c>
      <c r="BF238" s="144">
        <f>IF(N238="snížená",J238,0)</f>
        <v>0</v>
      </c>
      <c r="BG238" s="144">
        <f>IF(N238="zákl. přenesená",J238,0)</f>
        <v>0</v>
      </c>
      <c r="BH238" s="144">
        <f>IF(N238="sníž. přenesená",J238,0)</f>
        <v>0</v>
      </c>
      <c r="BI238" s="144">
        <f>IF(N238="nulová",J238,0)</f>
        <v>0</v>
      </c>
      <c r="BJ238" s="18" t="s">
        <v>82</v>
      </c>
      <c r="BK238" s="144">
        <f>ROUND(I238*H238,2)</f>
        <v>0</v>
      </c>
      <c r="BL238" s="18" t="s">
        <v>338</v>
      </c>
      <c r="BM238" s="143" t="s">
        <v>3894</v>
      </c>
    </row>
    <row r="239" spans="2:51" s="12" customFormat="1" ht="12">
      <c r="B239" s="149"/>
      <c r="D239" s="150" t="s">
        <v>216</v>
      </c>
      <c r="E239" s="151" t="s">
        <v>19</v>
      </c>
      <c r="F239" s="152" t="s">
        <v>2044</v>
      </c>
      <c r="H239" s="151" t="s">
        <v>19</v>
      </c>
      <c r="I239" s="153"/>
      <c r="L239" s="149"/>
      <c r="M239" s="154"/>
      <c r="T239" s="155"/>
      <c r="AT239" s="151" t="s">
        <v>216</v>
      </c>
      <c r="AU239" s="151" t="s">
        <v>84</v>
      </c>
      <c r="AV239" s="12" t="s">
        <v>82</v>
      </c>
      <c r="AW239" s="12" t="s">
        <v>37</v>
      </c>
      <c r="AX239" s="12" t="s">
        <v>75</v>
      </c>
      <c r="AY239" s="151" t="s">
        <v>206</v>
      </c>
    </row>
    <row r="240" spans="2:51" s="13" customFormat="1" ht="12">
      <c r="B240" s="156"/>
      <c r="D240" s="150" t="s">
        <v>216</v>
      </c>
      <c r="E240" s="157" t="s">
        <v>19</v>
      </c>
      <c r="F240" s="158" t="s">
        <v>3875</v>
      </c>
      <c r="H240" s="159">
        <v>1</v>
      </c>
      <c r="I240" s="160"/>
      <c r="L240" s="156"/>
      <c r="M240" s="161"/>
      <c r="T240" s="162"/>
      <c r="AT240" s="157" t="s">
        <v>216</v>
      </c>
      <c r="AU240" s="157" t="s">
        <v>84</v>
      </c>
      <c r="AV240" s="13" t="s">
        <v>84</v>
      </c>
      <c r="AW240" s="13" t="s">
        <v>37</v>
      </c>
      <c r="AX240" s="13" t="s">
        <v>75</v>
      </c>
      <c r="AY240" s="157" t="s">
        <v>206</v>
      </c>
    </row>
    <row r="241" spans="2:51" s="14" customFormat="1" ht="12">
      <c r="B241" s="163"/>
      <c r="D241" s="150" t="s">
        <v>216</v>
      </c>
      <c r="E241" s="164" t="s">
        <v>19</v>
      </c>
      <c r="F241" s="165" t="s">
        <v>224</v>
      </c>
      <c r="H241" s="166">
        <v>1</v>
      </c>
      <c r="I241" s="167"/>
      <c r="L241" s="163"/>
      <c r="M241" s="168"/>
      <c r="T241" s="169"/>
      <c r="AT241" s="164" t="s">
        <v>216</v>
      </c>
      <c r="AU241" s="164" t="s">
        <v>84</v>
      </c>
      <c r="AV241" s="14" t="s">
        <v>153</v>
      </c>
      <c r="AW241" s="14" t="s">
        <v>37</v>
      </c>
      <c r="AX241" s="14" t="s">
        <v>82</v>
      </c>
      <c r="AY241" s="164" t="s">
        <v>206</v>
      </c>
    </row>
    <row r="242" spans="2:65" s="1" customFormat="1" ht="24.2" customHeight="1">
      <c r="B242" s="33"/>
      <c r="C242" s="132" t="s">
        <v>443</v>
      </c>
      <c r="D242" s="132" t="s">
        <v>208</v>
      </c>
      <c r="E242" s="133" t="s">
        <v>1938</v>
      </c>
      <c r="F242" s="134" t="s">
        <v>1939</v>
      </c>
      <c r="G242" s="135" t="s">
        <v>229</v>
      </c>
      <c r="H242" s="136">
        <v>51.15</v>
      </c>
      <c r="I242" s="137"/>
      <c r="J242" s="138">
        <f>ROUND(I242*H242,2)</f>
        <v>0</v>
      </c>
      <c r="K242" s="134" t="s">
        <v>19</v>
      </c>
      <c r="L242" s="33"/>
      <c r="M242" s="139" t="s">
        <v>19</v>
      </c>
      <c r="N242" s="140" t="s">
        <v>46</v>
      </c>
      <c r="P242" s="141">
        <f>O242*H242</f>
        <v>0</v>
      </c>
      <c r="Q242" s="141">
        <v>0</v>
      </c>
      <c r="R242" s="141">
        <f>Q242*H242</f>
        <v>0</v>
      </c>
      <c r="S242" s="141">
        <v>0</v>
      </c>
      <c r="T242" s="142">
        <f>S242*H242</f>
        <v>0</v>
      </c>
      <c r="AR242" s="143" t="s">
        <v>338</v>
      </c>
      <c r="AT242" s="143" t="s">
        <v>208</v>
      </c>
      <c r="AU242" s="143" t="s">
        <v>84</v>
      </c>
      <c r="AY242" s="18" t="s">
        <v>206</v>
      </c>
      <c r="BE242" s="144">
        <f>IF(N242="základní",J242,0)</f>
        <v>0</v>
      </c>
      <c r="BF242" s="144">
        <f>IF(N242="snížená",J242,0)</f>
        <v>0</v>
      </c>
      <c r="BG242" s="144">
        <f>IF(N242="zákl. přenesená",J242,0)</f>
        <v>0</v>
      </c>
      <c r="BH242" s="144">
        <f>IF(N242="sníž. přenesená",J242,0)</f>
        <v>0</v>
      </c>
      <c r="BI242" s="144">
        <f>IF(N242="nulová",J242,0)</f>
        <v>0</v>
      </c>
      <c r="BJ242" s="18" t="s">
        <v>82</v>
      </c>
      <c r="BK242" s="144">
        <f>ROUND(I242*H242,2)</f>
        <v>0</v>
      </c>
      <c r="BL242" s="18" t="s">
        <v>338</v>
      </c>
      <c r="BM242" s="143" t="s">
        <v>3895</v>
      </c>
    </row>
    <row r="243" spans="2:51" s="13" customFormat="1" ht="12">
      <c r="B243" s="156"/>
      <c r="D243" s="150" t="s">
        <v>216</v>
      </c>
      <c r="E243" s="157" t="s">
        <v>19</v>
      </c>
      <c r="F243" s="158" t="s">
        <v>3896</v>
      </c>
      <c r="H243" s="159">
        <v>51.15</v>
      </c>
      <c r="I243" s="160"/>
      <c r="L243" s="156"/>
      <c r="M243" s="161"/>
      <c r="T243" s="162"/>
      <c r="AT243" s="157" t="s">
        <v>216</v>
      </c>
      <c r="AU243" s="157" t="s">
        <v>84</v>
      </c>
      <c r="AV243" s="13" t="s">
        <v>84</v>
      </c>
      <c r="AW243" s="13" t="s">
        <v>37</v>
      </c>
      <c r="AX243" s="13" t="s">
        <v>82</v>
      </c>
      <c r="AY243" s="157" t="s">
        <v>206</v>
      </c>
    </row>
    <row r="244" spans="2:65" s="1" customFormat="1" ht="44.25" customHeight="1">
      <c r="B244" s="33"/>
      <c r="C244" s="132" t="s">
        <v>448</v>
      </c>
      <c r="D244" s="132" t="s">
        <v>208</v>
      </c>
      <c r="E244" s="133" t="s">
        <v>1942</v>
      </c>
      <c r="F244" s="134" t="s">
        <v>1943</v>
      </c>
      <c r="G244" s="135" t="s">
        <v>211</v>
      </c>
      <c r="H244" s="136">
        <v>0.102</v>
      </c>
      <c r="I244" s="137"/>
      <c r="J244" s="138">
        <f>ROUND(I244*H244,2)</f>
        <v>0</v>
      </c>
      <c r="K244" s="134" t="s">
        <v>19</v>
      </c>
      <c r="L244" s="33"/>
      <c r="M244" s="139" t="s">
        <v>19</v>
      </c>
      <c r="N244" s="140" t="s">
        <v>46</v>
      </c>
      <c r="P244" s="141">
        <f>O244*H244</f>
        <v>0</v>
      </c>
      <c r="Q244" s="141">
        <v>0</v>
      </c>
      <c r="R244" s="141">
        <f>Q244*H244</f>
        <v>0</v>
      </c>
      <c r="S244" s="141">
        <v>0</v>
      </c>
      <c r="T244" s="142">
        <f>S244*H244</f>
        <v>0</v>
      </c>
      <c r="AR244" s="143" t="s">
        <v>338</v>
      </c>
      <c r="AT244" s="143" t="s">
        <v>208</v>
      </c>
      <c r="AU244" s="143" t="s">
        <v>84</v>
      </c>
      <c r="AY244" s="18" t="s">
        <v>206</v>
      </c>
      <c r="BE244" s="144">
        <f>IF(N244="základní",J244,0)</f>
        <v>0</v>
      </c>
      <c r="BF244" s="144">
        <f>IF(N244="snížená",J244,0)</f>
        <v>0</v>
      </c>
      <c r="BG244" s="144">
        <f>IF(N244="zákl. přenesená",J244,0)</f>
        <v>0</v>
      </c>
      <c r="BH244" s="144">
        <f>IF(N244="sníž. přenesená",J244,0)</f>
        <v>0</v>
      </c>
      <c r="BI244" s="144">
        <f>IF(N244="nulová",J244,0)</f>
        <v>0</v>
      </c>
      <c r="BJ244" s="18" t="s">
        <v>82</v>
      </c>
      <c r="BK244" s="144">
        <f>ROUND(I244*H244,2)</f>
        <v>0</v>
      </c>
      <c r="BL244" s="18" t="s">
        <v>338</v>
      </c>
      <c r="BM244" s="143" t="s">
        <v>3897</v>
      </c>
    </row>
    <row r="245" spans="2:65" s="1" customFormat="1" ht="49.15" customHeight="1">
      <c r="B245" s="33"/>
      <c r="C245" s="132" t="s">
        <v>453</v>
      </c>
      <c r="D245" s="132" t="s">
        <v>208</v>
      </c>
      <c r="E245" s="133" t="s">
        <v>1945</v>
      </c>
      <c r="F245" s="134" t="s">
        <v>1946</v>
      </c>
      <c r="G245" s="135" t="s">
        <v>211</v>
      </c>
      <c r="H245" s="136">
        <v>0.102</v>
      </c>
      <c r="I245" s="137"/>
      <c r="J245" s="138">
        <f>ROUND(I245*H245,2)</f>
        <v>0</v>
      </c>
      <c r="K245" s="134" t="s">
        <v>19</v>
      </c>
      <c r="L245" s="33"/>
      <c r="M245" s="139" t="s">
        <v>19</v>
      </c>
      <c r="N245" s="140" t="s">
        <v>46</v>
      </c>
      <c r="P245" s="141">
        <f>O245*H245</f>
        <v>0</v>
      </c>
      <c r="Q245" s="141">
        <v>0</v>
      </c>
      <c r="R245" s="141">
        <f>Q245*H245</f>
        <v>0</v>
      </c>
      <c r="S245" s="141">
        <v>0</v>
      </c>
      <c r="T245" s="142">
        <f>S245*H245</f>
        <v>0</v>
      </c>
      <c r="AR245" s="143" t="s">
        <v>338</v>
      </c>
      <c r="AT245" s="143" t="s">
        <v>208</v>
      </c>
      <c r="AU245" s="143" t="s">
        <v>84</v>
      </c>
      <c r="AY245" s="18" t="s">
        <v>206</v>
      </c>
      <c r="BE245" s="144">
        <f>IF(N245="základní",J245,0)</f>
        <v>0</v>
      </c>
      <c r="BF245" s="144">
        <f>IF(N245="snížená",J245,0)</f>
        <v>0</v>
      </c>
      <c r="BG245" s="144">
        <f>IF(N245="zákl. přenesená",J245,0)</f>
        <v>0</v>
      </c>
      <c r="BH245" s="144">
        <f>IF(N245="sníž. přenesená",J245,0)</f>
        <v>0</v>
      </c>
      <c r="BI245" s="144">
        <f>IF(N245="nulová",J245,0)</f>
        <v>0</v>
      </c>
      <c r="BJ245" s="18" t="s">
        <v>82</v>
      </c>
      <c r="BK245" s="144">
        <f>ROUND(I245*H245,2)</f>
        <v>0</v>
      </c>
      <c r="BL245" s="18" t="s">
        <v>338</v>
      </c>
      <c r="BM245" s="143" t="s">
        <v>3898</v>
      </c>
    </row>
    <row r="246" spans="2:65" s="1" customFormat="1" ht="49.15" customHeight="1">
      <c r="B246" s="33"/>
      <c r="C246" s="132" t="s">
        <v>458</v>
      </c>
      <c r="D246" s="132" t="s">
        <v>208</v>
      </c>
      <c r="E246" s="133" t="s">
        <v>1948</v>
      </c>
      <c r="F246" s="134" t="s">
        <v>1949</v>
      </c>
      <c r="G246" s="135" t="s">
        <v>211</v>
      </c>
      <c r="H246" s="136">
        <v>0.102</v>
      </c>
      <c r="I246" s="137"/>
      <c r="J246" s="138">
        <f>ROUND(I246*H246,2)</f>
        <v>0</v>
      </c>
      <c r="K246" s="134" t="s">
        <v>19</v>
      </c>
      <c r="L246" s="33"/>
      <c r="M246" s="139" t="s">
        <v>19</v>
      </c>
      <c r="N246" s="140" t="s">
        <v>46</v>
      </c>
      <c r="P246" s="141">
        <f>O246*H246</f>
        <v>0</v>
      </c>
      <c r="Q246" s="141">
        <v>0</v>
      </c>
      <c r="R246" s="141">
        <f>Q246*H246</f>
        <v>0</v>
      </c>
      <c r="S246" s="141">
        <v>0</v>
      </c>
      <c r="T246" s="142">
        <f>S246*H246</f>
        <v>0</v>
      </c>
      <c r="AR246" s="143" t="s">
        <v>338</v>
      </c>
      <c r="AT246" s="143" t="s">
        <v>208</v>
      </c>
      <c r="AU246" s="143" t="s">
        <v>84</v>
      </c>
      <c r="AY246" s="18" t="s">
        <v>206</v>
      </c>
      <c r="BE246" s="144">
        <f>IF(N246="základní",J246,0)</f>
        <v>0</v>
      </c>
      <c r="BF246" s="144">
        <f>IF(N246="snížená",J246,0)</f>
        <v>0</v>
      </c>
      <c r="BG246" s="144">
        <f>IF(N246="zákl. přenesená",J246,0)</f>
        <v>0</v>
      </c>
      <c r="BH246" s="144">
        <f>IF(N246="sníž. přenesená",J246,0)</f>
        <v>0</v>
      </c>
      <c r="BI246" s="144">
        <f>IF(N246="nulová",J246,0)</f>
        <v>0</v>
      </c>
      <c r="BJ246" s="18" t="s">
        <v>82</v>
      </c>
      <c r="BK246" s="144">
        <f>ROUND(I246*H246,2)</f>
        <v>0</v>
      </c>
      <c r="BL246" s="18" t="s">
        <v>338</v>
      </c>
      <c r="BM246" s="143" t="s">
        <v>3899</v>
      </c>
    </row>
    <row r="247" spans="2:63" s="11" customFormat="1" ht="22.9" customHeight="1">
      <c r="B247" s="120"/>
      <c r="D247" s="121" t="s">
        <v>74</v>
      </c>
      <c r="E247" s="130" t="s">
        <v>428</v>
      </c>
      <c r="F247" s="130" t="s">
        <v>429</v>
      </c>
      <c r="I247" s="123"/>
      <c r="J247" s="131">
        <f>BK247</f>
        <v>0</v>
      </c>
      <c r="L247" s="120"/>
      <c r="M247" s="125"/>
      <c r="P247" s="126">
        <f>SUM(P248:P391)</f>
        <v>0</v>
      </c>
      <c r="R247" s="126">
        <f>SUM(R248:R391)</f>
        <v>0.40057580000000004</v>
      </c>
      <c r="T247" s="127">
        <f>SUM(T248:T391)</f>
        <v>0.00416</v>
      </c>
      <c r="AR247" s="121" t="s">
        <v>84</v>
      </c>
      <c r="AT247" s="128" t="s">
        <v>74</v>
      </c>
      <c r="AU247" s="128" t="s">
        <v>82</v>
      </c>
      <c r="AY247" s="121" t="s">
        <v>206</v>
      </c>
      <c r="BK247" s="129">
        <f>SUM(BK248:BK391)</f>
        <v>0</v>
      </c>
    </row>
    <row r="248" spans="2:65" s="1" customFormat="1" ht="37.9" customHeight="1">
      <c r="B248" s="33"/>
      <c r="C248" s="132" t="s">
        <v>463</v>
      </c>
      <c r="D248" s="132" t="s">
        <v>208</v>
      </c>
      <c r="E248" s="133" t="s">
        <v>3900</v>
      </c>
      <c r="F248" s="134" t="s">
        <v>3901</v>
      </c>
      <c r="G248" s="135" t="s">
        <v>440</v>
      </c>
      <c r="H248" s="136">
        <v>1</v>
      </c>
      <c r="I248" s="137"/>
      <c r="J248" s="138">
        <f>ROUND(I248*H248,2)</f>
        <v>0</v>
      </c>
      <c r="K248" s="134" t="s">
        <v>19</v>
      </c>
      <c r="L248" s="33"/>
      <c r="M248" s="139" t="s">
        <v>19</v>
      </c>
      <c r="N248" s="140" t="s">
        <v>46</v>
      </c>
      <c r="P248" s="141">
        <f>O248*H248</f>
        <v>0</v>
      </c>
      <c r="Q248" s="141">
        <v>0.01583</v>
      </c>
      <c r="R248" s="141">
        <f>Q248*H248</f>
        <v>0.01583</v>
      </c>
      <c r="S248" s="141">
        <v>0</v>
      </c>
      <c r="T248" s="142">
        <f>S248*H248</f>
        <v>0</v>
      </c>
      <c r="AR248" s="143" t="s">
        <v>338</v>
      </c>
      <c r="AT248" s="143" t="s">
        <v>208</v>
      </c>
      <c r="AU248" s="143" t="s">
        <v>84</v>
      </c>
      <c r="AY248" s="18" t="s">
        <v>206</v>
      </c>
      <c r="BE248" s="144">
        <f>IF(N248="základní",J248,0)</f>
        <v>0</v>
      </c>
      <c r="BF248" s="144">
        <f>IF(N248="snížená",J248,0)</f>
        <v>0</v>
      </c>
      <c r="BG248" s="144">
        <f>IF(N248="zákl. přenesená",J248,0)</f>
        <v>0</v>
      </c>
      <c r="BH248" s="144">
        <f>IF(N248="sníž. přenesená",J248,0)</f>
        <v>0</v>
      </c>
      <c r="BI248" s="144">
        <f>IF(N248="nulová",J248,0)</f>
        <v>0</v>
      </c>
      <c r="BJ248" s="18" t="s">
        <v>82</v>
      </c>
      <c r="BK248" s="144">
        <f>ROUND(I248*H248,2)</f>
        <v>0</v>
      </c>
      <c r="BL248" s="18" t="s">
        <v>338</v>
      </c>
      <c r="BM248" s="143" t="s">
        <v>3902</v>
      </c>
    </row>
    <row r="249" spans="2:51" s="12" customFormat="1" ht="12">
      <c r="B249" s="149"/>
      <c r="D249" s="150" t="s">
        <v>216</v>
      </c>
      <c r="E249" s="151" t="s">
        <v>19</v>
      </c>
      <c r="F249" s="152" t="s">
        <v>1879</v>
      </c>
      <c r="H249" s="151" t="s">
        <v>19</v>
      </c>
      <c r="I249" s="153"/>
      <c r="L249" s="149"/>
      <c r="M249" s="154"/>
      <c r="T249" s="155"/>
      <c r="AT249" s="151" t="s">
        <v>216</v>
      </c>
      <c r="AU249" s="151" t="s">
        <v>84</v>
      </c>
      <c r="AV249" s="12" t="s">
        <v>82</v>
      </c>
      <c r="AW249" s="12" t="s">
        <v>37</v>
      </c>
      <c r="AX249" s="12" t="s">
        <v>75</v>
      </c>
      <c r="AY249" s="151" t="s">
        <v>206</v>
      </c>
    </row>
    <row r="250" spans="2:51" s="13" customFormat="1" ht="12">
      <c r="B250" s="156"/>
      <c r="D250" s="150" t="s">
        <v>216</v>
      </c>
      <c r="E250" s="157" t="s">
        <v>19</v>
      </c>
      <c r="F250" s="158" t="s">
        <v>3903</v>
      </c>
      <c r="H250" s="159">
        <v>1</v>
      </c>
      <c r="I250" s="160"/>
      <c r="L250" s="156"/>
      <c r="M250" s="161"/>
      <c r="T250" s="162"/>
      <c r="AT250" s="157" t="s">
        <v>216</v>
      </c>
      <c r="AU250" s="157" t="s">
        <v>84</v>
      </c>
      <c r="AV250" s="13" t="s">
        <v>84</v>
      </c>
      <c r="AW250" s="13" t="s">
        <v>37</v>
      </c>
      <c r="AX250" s="13" t="s">
        <v>75</v>
      </c>
      <c r="AY250" s="157" t="s">
        <v>206</v>
      </c>
    </row>
    <row r="251" spans="2:51" s="14" customFormat="1" ht="12">
      <c r="B251" s="163"/>
      <c r="D251" s="150" t="s">
        <v>216</v>
      </c>
      <c r="E251" s="164" t="s">
        <v>19</v>
      </c>
      <c r="F251" s="165" t="s">
        <v>224</v>
      </c>
      <c r="H251" s="166">
        <v>1</v>
      </c>
      <c r="I251" s="167"/>
      <c r="L251" s="163"/>
      <c r="M251" s="168"/>
      <c r="T251" s="169"/>
      <c r="AT251" s="164" t="s">
        <v>216</v>
      </c>
      <c r="AU251" s="164" t="s">
        <v>84</v>
      </c>
      <c r="AV251" s="14" t="s">
        <v>153</v>
      </c>
      <c r="AW251" s="14" t="s">
        <v>37</v>
      </c>
      <c r="AX251" s="14" t="s">
        <v>82</v>
      </c>
      <c r="AY251" s="164" t="s">
        <v>206</v>
      </c>
    </row>
    <row r="252" spans="2:65" s="1" customFormat="1" ht="24.2" customHeight="1">
      <c r="B252" s="33"/>
      <c r="C252" s="132" t="s">
        <v>468</v>
      </c>
      <c r="D252" s="132" t="s">
        <v>208</v>
      </c>
      <c r="E252" s="133" t="s">
        <v>3904</v>
      </c>
      <c r="F252" s="134" t="s">
        <v>3905</v>
      </c>
      <c r="G252" s="135" t="s">
        <v>298</v>
      </c>
      <c r="H252" s="136">
        <v>16</v>
      </c>
      <c r="I252" s="137"/>
      <c r="J252" s="138">
        <f>ROUND(I252*H252,2)</f>
        <v>0</v>
      </c>
      <c r="K252" s="134" t="s">
        <v>19</v>
      </c>
      <c r="L252" s="33"/>
      <c r="M252" s="139" t="s">
        <v>19</v>
      </c>
      <c r="N252" s="140" t="s">
        <v>46</v>
      </c>
      <c r="P252" s="141">
        <f>O252*H252</f>
        <v>0</v>
      </c>
      <c r="Q252" s="141">
        <v>0</v>
      </c>
      <c r="R252" s="141">
        <f>Q252*H252</f>
        <v>0</v>
      </c>
      <c r="S252" s="141">
        <v>0</v>
      </c>
      <c r="T252" s="142">
        <f>S252*H252</f>
        <v>0</v>
      </c>
      <c r="AR252" s="143" t="s">
        <v>338</v>
      </c>
      <c r="AT252" s="143" t="s">
        <v>208</v>
      </c>
      <c r="AU252" s="143" t="s">
        <v>84</v>
      </c>
      <c r="AY252" s="18" t="s">
        <v>206</v>
      </c>
      <c r="BE252" s="144">
        <f>IF(N252="základní",J252,0)</f>
        <v>0</v>
      </c>
      <c r="BF252" s="144">
        <f>IF(N252="snížená",J252,0)</f>
        <v>0</v>
      </c>
      <c r="BG252" s="144">
        <f>IF(N252="zákl. přenesená",J252,0)</f>
        <v>0</v>
      </c>
      <c r="BH252" s="144">
        <f>IF(N252="sníž. přenesená",J252,0)</f>
        <v>0</v>
      </c>
      <c r="BI252" s="144">
        <f>IF(N252="nulová",J252,0)</f>
        <v>0</v>
      </c>
      <c r="BJ252" s="18" t="s">
        <v>82</v>
      </c>
      <c r="BK252" s="144">
        <f>ROUND(I252*H252,2)</f>
        <v>0</v>
      </c>
      <c r="BL252" s="18" t="s">
        <v>338</v>
      </c>
      <c r="BM252" s="143" t="s">
        <v>3906</v>
      </c>
    </row>
    <row r="253" spans="2:51" s="12" customFormat="1" ht="12">
      <c r="B253" s="149"/>
      <c r="D253" s="150" t="s">
        <v>216</v>
      </c>
      <c r="E253" s="151" t="s">
        <v>19</v>
      </c>
      <c r="F253" s="152" t="s">
        <v>1879</v>
      </c>
      <c r="H253" s="151" t="s">
        <v>19</v>
      </c>
      <c r="I253" s="153"/>
      <c r="L253" s="149"/>
      <c r="M253" s="154"/>
      <c r="T253" s="155"/>
      <c r="AT253" s="151" t="s">
        <v>216</v>
      </c>
      <c r="AU253" s="151" t="s">
        <v>84</v>
      </c>
      <c r="AV253" s="12" t="s">
        <v>82</v>
      </c>
      <c r="AW253" s="12" t="s">
        <v>37</v>
      </c>
      <c r="AX253" s="12" t="s">
        <v>75</v>
      </c>
      <c r="AY253" s="151" t="s">
        <v>206</v>
      </c>
    </row>
    <row r="254" spans="2:51" s="13" customFormat="1" ht="12">
      <c r="B254" s="156"/>
      <c r="D254" s="150" t="s">
        <v>216</v>
      </c>
      <c r="E254" s="157" t="s">
        <v>19</v>
      </c>
      <c r="F254" s="158" t="s">
        <v>3907</v>
      </c>
      <c r="H254" s="159">
        <v>16</v>
      </c>
      <c r="I254" s="160"/>
      <c r="L254" s="156"/>
      <c r="M254" s="161"/>
      <c r="T254" s="162"/>
      <c r="AT254" s="157" t="s">
        <v>216</v>
      </c>
      <c r="AU254" s="157" t="s">
        <v>84</v>
      </c>
      <c r="AV254" s="13" t="s">
        <v>84</v>
      </c>
      <c r="AW254" s="13" t="s">
        <v>37</v>
      </c>
      <c r="AX254" s="13" t="s">
        <v>75</v>
      </c>
      <c r="AY254" s="157" t="s">
        <v>206</v>
      </c>
    </row>
    <row r="255" spans="2:51" s="14" customFormat="1" ht="12">
      <c r="B255" s="163"/>
      <c r="D255" s="150" t="s">
        <v>216</v>
      </c>
      <c r="E255" s="164" t="s">
        <v>19</v>
      </c>
      <c r="F255" s="165" t="s">
        <v>224</v>
      </c>
      <c r="H255" s="166">
        <v>16</v>
      </c>
      <c r="I255" s="167"/>
      <c r="L255" s="163"/>
      <c r="M255" s="168"/>
      <c r="T255" s="169"/>
      <c r="AT255" s="164" t="s">
        <v>216</v>
      </c>
      <c r="AU255" s="164" t="s">
        <v>84</v>
      </c>
      <c r="AV255" s="14" t="s">
        <v>153</v>
      </c>
      <c r="AW255" s="14" t="s">
        <v>37</v>
      </c>
      <c r="AX255" s="14" t="s">
        <v>82</v>
      </c>
      <c r="AY255" s="164" t="s">
        <v>206</v>
      </c>
    </row>
    <row r="256" spans="2:65" s="1" customFormat="1" ht="24.2" customHeight="1">
      <c r="B256" s="33"/>
      <c r="C256" s="132" t="s">
        <v>475</v>
      </c>
      <c r="D256" s="132" t="s">
        <v>208</v>
      </c>
      <c r="E256" s="133" t="s">
        <v>3908</v>
      </c>
      <c r="F256" s="134" t="s">
        <v>3909</v>
      </c>
      <c r="G256" s="135" t="s">
        <v>298</v>
      </c>
      <c r="H256" s="136">
        <v>8</v>
      </c>
      <c r="I256" s="137"/>
      <c r="J256" s="138">
        <f>ROUND(I256*H256,2)</f>
        <v>0</v>
      </c>
      <c r="K256" s="134" t="s">
        <v>19</v>
      </c>
      <c r="L256" s="33"/>
      <c r="M256" s="139" t="s">
        <v>19</v>
      </c>
      <c r="N256" s="140" t="s">
        <v>46</v>
      </c>
      <c r="P256" s="141">
        <f>O256*H256</f>
        <v>0</v>
      </c>
      <c r="Q256" s="141">
        <v>5E-05</v>
      </c>
      <c r="R256" s="141">
        <f>Q256*H256</f>
        <v>0.0004</v>
      </c>
      <c r="S256" s="141">
        <v>0.00052</v>
      </c>
      <c r="T256" s="142">
        <f>S256*H256</f>
        <v>0.00416</v>
      </c>
      <c r="AR256" s="143" t="s">
        <v>338</v>
      </c>
      <c r="AT256" s="143" t="s">
        <v>208</v>
      </c>
      <c r="AU256" s="143" t="s">
        <v>84</v>
      </c>
      <c r="AY256" s="18" t="s">
        <v>206</v>
      </c>
      <c r="BE256" s="144">
        <f>IF(N256="základní",J256,0)</f>
        <v>0</v>
      </c>
      <c r="BF256" s="144">
        <f>IF(N256="snížená",J256,0)</f>
        <v>0</v>
      </c>
      <c r="BG256" s="144">
        <f>IF(N256="zákl. přenesená",J256,0)</f>
        <v>0</v>
      </c>
      <c r="BH256" s="144">
        <f>IF(N256="sníž. přenesená",J256,0)</f>
        <v>0</v>
      </c>
      <c r="BI256" s="144">
        <f>IF(N256="nulová",J256,0)</f>
        <v>0</v>
      </c>
      <c r="BJ256" s="18" t="s">
        <v>82</v>
      </c>
      <c r="BK256" s="144">
        <f>ROUND(I256*H256,2)</f>
        <v>0</v>
      </c>
      <c r="BL256" s="18" t="s">
        <v>338</v>
      </c>
      <c r="BM256" s="143" t="s">
        <v>3910</v>
      </c>
    </row>
    <row r="257" spans="2:51" s="12" customFormat="1" ht="12">
      <c r="B257" s="149"/>
      <c r="D257" s="150" t="s">
        <v>216</v>
      </c>
      <c r="E257" s="151" t="s">
        <v>19</v>
      </c>
      <c r="F257" s="152" t="s">
        <v>1879</v>
      </c>
      <c r="H257" s="151" t="s">
        <v>19</v>
      </c>
      <c r="I257" s="153"/>
      <c r="L257" s="149"/>
      <c r="M257" s="154"/>
      <c r="T257" s="155"/>
      <c r="AT257" s="151" t="s">
        <v>216</v>
      </c>
      <c r="AU257" s="151" t="s">
        <v>84</v>
      </c>
      <c r="AV257" s="12" t="s">
        <v>82</v>
      </c>
      <c r="AW257" s="12" t="s">
        <v>37</v>
      </c>
      <c r="AX257" s="12" t="s">
        <v>75</v>
      </c>
      <c r="AY257" s="151" t="s">
        <v>206</v>
      </c>
    </row>
    <row r="258" spans="2:51" s="13" customFormat="1" ht="12">
      <c r="B258" s="156"/>
      <c r="D258" s="150" t="s">
        <v>216</v>
      </c>
      <c r="E258" s="157" t="s">
        <v>19</v>
      </c>
      <c r="F258" s="158" t="s">
        <v>3911</v>
      </c>
      <c r="H258" s="159">
        <v>8</v>
      </c>
      <c r="I258" s="160"/>
      <c r="L258" s="156"/>
      <c r="M258" s="161"/>
      <c r="T258" s="162"/>
      <c r="AT258" s="157" t="s">
        <v>216</v>
      </c>
      <c r="AU258" s="157" t="s">
        <v>84</v>
      </c>
      <c r="AV258" s="13" t="s">
        <v>84</v>
      </c>
      <c r="AW258" s="13" t="s">
        <v>37</v>
      </c>
      <c r="AX258" s="13" t="s">
        <v>75</v>
      </c>
      <c r="AY258" s="157" t="s">
        <v>206</v>
      </c>
    </row>
    <row r="259" spans="2:51" s="14" customFormat="1" ht="12">
      <c r="B259" s="163"/>
      <c r="D259" s="150" t="s">
        <v>216</v>
      </c>
      <c r="E259" s="164" t="s">
        <v>19</v>
      </c>
      <c r="F259" s="165" t="s">
        <v>224</v>
      </c>
      <c r="H259" s="166">
        <v>8</v>
      </c>
      <c r="I259" s="167"/>
      <c r="L259" s="163"/>
      <c r="M259" s="168"/>
      <c r="T259" s="169"/>
      <c r="AT259" s="164" t="s">
        <v>216</v>
      </c>
      <c r="AU259" s="164" t="s">
        <v>84</v>
      </c>
      <c r="AV259" s="14" t="s">
        <v>153</v>
      </c>
      <c r="AW259" s="14" t="s">
        <v>37</v>
      </c>
      <c r="AX259" s="14" t="s">
        <v>82</v>
      </c>
      <c r="AY259" s="164" t="s">
        <v>206</v>
      </c>
    </row>
    <row r="260" spans="2:65" s="1" customFormat="1" ht="16.5" customHeight="1">
      <c r="B260" s="33"/>
      <c r="C260" s="175" t="s">
        <v>486</v>
      </c>
      <c r="D260" s="175" t="s">
        <v>820</v>
      </c>
      <c r="E260" s="176" t="s">
        <v>3912</v>
      </c>
      <c r="F260" s="177" t="s">
        <v>3913</v>
      </c>
      <c r="G260" s="178" t="s">
        <v>298</v>
      </c>
      <c r="H260" s="179">
        <v>8</v>
      </c>
      <c r="I260" s="180"/>
      <c r="J260" s="181">
        <f>ROUND(I260*H260,2)</f>
        <v>0</v>
      </c>
      <c r="K260" s="177" t="s">
        <v>19</v>
      </c>
      <c r="L260" s="182"/>
      <c r="M260" s="183" t="s">
        <v>19</v>
      </c>
      <c r="N260" s="184" t="s">
        <v>46</v>
      </c>
      <c r="P260" s="141">
        <f>O260*H260</f>
        <v>0</v>
      </c>
      <c r="Q260" s="141">
        <v>0.00056</v>
      </c>
      <c r="R260" s="141">
        <f>Q260*H260</f>
        <v>0.00448</v>
      </c>
      <c r="S260" s="141">
        <v>0</v>
      </c>
      <c r="T260" s="142">
        <f>S260*H260</f>
        <v>0</v>
      </c>
      <c r="AR260" s="143" t="s">
        <v>437</v>
      </c>
      <c r="AT260" s="143" t="s">
        <v>820</v>
      </c>
      <c r="AU260" s="143" t="s">
        <v>84</v>
      </c>
      <c r="AY260" s="18" t="s">
        <v>206</v>
      </c>
      <c r="BE260" s="144">
        <f>IF(N260="základní",J260,0)</f>
        <v>0</v>
      </c>
      <c r="BF260" s="144">
        <f>IF(N260="snížená",J260,0)</f>
        <v>0</v>
      </c>
      <c r="BG260" s="144">
        <f>IF(N260="zákl. přenesená",J260,0)</f>
        <v>0</v>
      </c>
      <c r="BH260" s="144">
        <f>IF(N260="sníž. přenesená",J260,0)</f>
        <v>0</v>
      </c>
      <c r="BI260" s="144">
        <f>IF(N260="nulová",J260,0)</f>
        <v>0</v>
      </c>
      <c r="BJ260" s="18" t="s">
        <v>82</v>
      </c>
      <c r="BK260" s="144">
        <f>ROUND(I260*H260,2)</f>
        <v>0</v>
      </c>
      <c r="BL260" s="18" t="s">
        <v>338</v>
      </c>
      <c r="BM260" s="143" t="s">
        <v>3914</v>
      </c>
    </row>
    <row r="261" spans="2:51" s="12" customFormat="1" ht="12">
      <c r="B261" s="149"/>
      <c r="D261" s="150" t="s">
        <v>216</v>
      </c>
      <c r="E261" s="151" t="s">
        <v>19</v>
      </c>
      <c r="F261" s="152" t="s">
        <v>1879</v>
      </c>
      <c r="H261" s="151" t="s">
        <v>19</v>
      </c>
      <c r="I261" s="153"/>
      <c r="L261" s="149"/>
      <c r="M261" s="154"/>
      <c r="T261" s="155"/>
      <c r="AT261" s="151" t="s">
        <v>216</v>
      </c>
      <c r="AU261" s="151" t="s">
        <v>84</v>
      </c>
      <c r="AV261" s="12" t="s">
        <v>82</v>
      </c>
      <c r="AW261" s="12" t="s">
        <v>37</v>
      </c>
      <c r="AX261" s="12" t="s">
        <v>75</v>
      </c>
      <c r="AY261" s="151" t="s">
        <v>206</v>
      </c>
    </row>
    <row r="262" spans="2:51" s="13" customFormat="1" ht="12">
      <c r="B262" s="156"/>
      <c r="D262" s="150" t="s">
        <v>216</v>
      </c>
      <c r="E262" s="157" t="s">
        <v>19</v>
      </c>
      <c r="F262" s="158" t="s">
        <v>3911</v>
      </c>
      <c r="H262" s="159">
        <v>8</v>
      </c>
      <c r="I262" s="160"/>
      <c r="L262" s="156"/>
      <c r="M262" s="161"/>
      <c r="T262" s="162"/>
      <c r="AT262" s="157" t="s">
        <v>216</v>
      </c>
      <c r="AU262" s="157" t="s">
        <v>84</v>
      </c>
      <c r="AV262" s="13" t="s">
        <v>84</v>
      </c>
      <c r="AW262" s="13" t="s">
        <v>37</v>
      </c>
      <c r="AX262" s="13" t="s">
        <v>75</v>
      </c>
      <c r="AY262" s="157" t="s">
        <v>206</v>
      </c>
    </row>
    <row r="263" spans="2:51" s="14" customFormat="1" ht="12">
      <c r="B263" s="163"/>
      <c r="D263" s="150" t="s">
        <v>216</v>
      </c>
      <c r="E263" s="164" t="s">
        <v>19</v>
      </c>
      <c r="F263" s="165" t="s">
        <v>224</v>
      </c>
      <c r="H263" s="166">
        <v>8</v>
      </c>
      <c r="I263" s="167"/>
      <c r="L263" s="163"/>
      <c r="M263" s="168"/>
      <c r="T263" s="169"/>
      <c r="AT263" s="164" t="s">
        <v>216</v>
      </c>
      <c r="AU263" s="164" t="s">
        <v>84</v>
      </c>
      <c r="AV263" s="14" t="s">
        <v>153</v>
      </c>
      <c r="AW263" s="14" t="s">
        <v>37</v>
      </c>
      <c r="AX263" s="14" t="s">
        <v>82</v>
      </c>
      <c r="AY263" s="164" t="s">
        <v>206</v>
      </c>
    </row>
    <row r="264" spans="2:65" s="1" customFormat="1" ht="33" customHeight="1">
      <c r="B264" s="33"/>
      <c r="C264" s="132" t="s">
        <v>494</v>
      </c>
      <c r="D264" s="132" t="s">
        <v>208</v>
      </c>
      <c r="E264" s="133" t="s">
        <v>1962</v>
      </c>
      <c r="F264" s="134" t="s">
        <v>1963</v>
      </c>
      <c r="G264" s="135" t="s">
        <v>229</v>
      </c>
      <c r="H264" s="136">
        <v>157.3</v>
      </c>
      <c r="I264" s="137"/>
      <c r="J264" s="138">
        <f>ROUND(I264*H264,2)</f>
        <v>0</v>
      </c>
      <c r="K264" s="134" t="s">
        <v>19</v>
      </c>
      <c r="L264" s="33"/>
      <c r="M264" s="139" t="s">
        <v>19</v>
      </c>
      <c r="N264" s="140" t="s">
        <v>46</v>
      </c>
      <c r="P264" s="141">
        <f>O264*H264</f>
        <v>0</v>
      </c>
      <c r="Q264" s="141">
        <v>0.00098</v>
      </c>
      <c r="R264" s="141">
        <f>Q264*H264</f>
        <v>0.154154</v>
      </c>
      <c r="S264" s="141">
        <v>0</v>
      </c>
      <c r="T264" s="142">
        <f>S264*H264</f>
        <v>0</v>
      </c>
      <c r="AR264" s="143" t="s">
        <v>338</v>
      </c>
      <c r="AT264" s="143" t="s">
        <v>208</v>
      </c>
      <c r="AU264" s="143" t="s">
        <v>84</v>
      </c>
      <c r="AY264" s="18" t="s">
        <v>206</v>
      </c>
      <c r="BE264" s="144">
        <f>IF(N264="základní",J264,0)</f>
        <v>0</v>
      </c>
      <c r="BF264" s="144">
        <f>IF(N264="snížená",J264,0)</f>
        <v>0</v>
      </c>
      <c r="BG264" s="144">
        <f>IF(N264="zákl. přenesená",J264,0)</f>
        <v>0</v>
      </c>
      <c r="BH264" s="144">
        <f>IF(N264="sníž. přenesená",J264,0)</f>
        <v>0</v>
      </c>
      <c r="BI264" s="144">
        <f>IF(N264="nulová",J264,0)</f>
        <v>0</v>
      </c>
      <c r="BJ264" s="18" t="s">
        <v>82</v>
      </c>
      <c r="BK264" s="144">
        <f>ROUND(I264*H264,2)</f>
        <v>0</v>
      </c>
      <c r="BL264" s="18" t="s">
        <v>338</v>
      </c>
      <c r="BM264" s="143" t="s">
        <v>3915</v>
      </c>
    </row>
    <row r="265" spans="2:51" s="12" customFormat="1" ht="12">
      <c r="B265" s="149"/>
      <c r="D265" s="150" t="s">
        <v>216</v>
      </c>
      <c r="E265" s="151" t="s">
        <v>19</v>
      </c>
      <c r="F265" s="152" t="s">
        <v>1879</v>
      </c>
      <c r="H265" s="151" t="s">
        <v>19</v>
      </c>
      <c r="I265" s="153"/>
      <c r="L265" s="149"/>
      <c r="M265" s="154"/>
      <c r="T265" s="155"/>
      <c r="AT265" s="151" t="s">
        <v>216</v>
      </c>
      <c r="AU265" s="151" t="s">
        <v>84</v>
      </c>
      <c r="AV265" s="12" t="s">
        <v>82</v>
      </c>
      <c r="AW265" s="12" t="s">
        <v>37</v>
      </c>
      <c r="AX265" s="12" t="s">
        <v>75</v>
      </c>
      <c r="AY265" s="151" t="s">
        <v>206</v>
      </c>
    </row>
    <row r="266" spans="2:51" s="13" customFormat="1" ht="33.75">
      <c r="B266" s="156"/>
      <c r="D266" s="150" t="s">
        <v>216</v>
      </c>
      <c r="E266" s="157" t="s">
        <v>19</v>
      </c>
      <c r="F266" s="158" t="s">
        <v>3916</v>
      </c>
      <c r="H266" s="159">
        <v>75.35</v>
      </c>
      <c r="I266" s="160"/>
      <c r="L266" s="156"/>
      <c r="M266" s="161"/>
      <c r="T266" s="162"/>
      <c r="AT266" s="157" t="s">
        <v>216</v>
      </c>
      <c r="AU266" s="157" t="s">
        <v>84</v>
      </c>
      <c r="AV266" s="13" t="s">
        <v>84</v>
      </c>
      <c r="AW266" s="13" t="s">
        <v>37</v>
      </c>
      <c r="AX266" s="13" t="s">
        <v>75</v>
      </c>
      <c r="AY266" s="157" t="s">
        <v>206</v>
      </c>
    </row>
    <row r="267" spans="2:51" s="13" customFormat="1" ht="22.5">
      <c r="B267" s="156"/>
      <c r="D267" s="150" t="s">
        <v>216</v>
      </c>
      <c r="E267" s="157" t="s">
        <v>19</v>
      </c>
      <c r="F267" s="158" t="s">
        <v>3917</v>
      </c>
      <c r="H267" s="159">
        <v>52.36</v>
      </c>
      <c r="I267" s="160"/>
      <c r="L267" s="156"/>
      <c r="M267" s="161"/>
      <c r="T267" s="162"/>
      <c r="AT267" s="157" t="s">
        <v>216</v>
      </c>
      <c r="AU267" s="157" t="s">
        <v>84</v>
      </c>
      <c r="AV267" s="13" t="s">
        <v>84</v>
      </c>
      <c r="AW267" s="13" t="s">
        <v>37</v>
      </c>
      <c r="AX267" s="13" t="s">
        <v>75</v>
      </c>
      <c r="AY267" s="157" t="s">
        <v>206</v>
      </c>
    </row>
    <row r="268" spans="2:51" s="13" customFormat="1" ht="12">
      <c r="B268" s="156"/>
      <c r="D268" s="150" t="s">
        <v>216</v>
      </c>
      <c r="E268" s="157" t="s">
        <v>19</v>
      </c>
      <c r="F268" s="158" t="s">
        <v>3918</v>
      </c>
      <c r="H268" s="159">
        <v>29.59</v>
      </c>
      <c r="I268" s="160"/>
      <c r="L268" s="156"/>
      <c r="M268" s="161"/>
      <c r="T268" s="162"/>
      <c r="AT268" s="157" t="s">
        <v>216</v>
      </c>
      <c r="AU268" s="157" t="s">
        <v>84</v>
      </c>
      <c r="AV268" s="13" t="s">
        <v>84</v>
      </c>
      <c r="AW268" s="13" t="s">
        <v>37</v>
      </c>
      <c r="AX268" s="13" t="s">
        <v>75</v>
      </c>
      <c r="AY268" s="157" t="s">
        <v>206</v>
      </c>
    </row>
    <row r="269" spans="2:51" s="14" customFormat="1" ht="12">
      <c r="B269" s="163"/>
      <c r="D269" s="150" t="s">
        <v>216</v>
      </c>
      <c r="E269" s="164" t="s">
        <v>19</v>
      </c>
      <c r="F269" s="165" t="s">
        <v>224</v>
      </c>
      <c r="H269" s="166">
        <v>157.29999999999998</v>
      </c>
      <c r="I269" s="167"/>
      <c r="L269" s="163"/>
      <c r="M269" s="168"/>
      <c r="T269" s="169"/>
      <c r="AT269" s="164" t="s">
        <v>216</v>
      </c>
      <c r="AU269" s="164" t="s">
        <v>84</v>
      </c>
      <c r="AV269" s="14" t="s">
        <v>153</v>
      </c>
      <c r="AW269" s="14" t="s">
        <v>37</v>
      </c>
      <c r="AX269" s="14" t="s">
        <v>82</v>
      </c>
      <c r="AY269" s="164" t="s">
        <v>206</v>
      </c>
    </row>
    <row r="270" spans="2:65" s="1" customFormat="1" ht="33" customHeight="1">
      <c r="B270" s="33"/>
      <c r="C270" s="132" t="s">
        <v>506</v>
      </c>
      <c r="D270" s="132" t="s">
        <v>208</v>
      </c>
      <c r="E270" s="133" t="s">
        <v>1969</v>
      </c>
      <c r="F270" s="134" t="s">
        <v>1970</v>
      </c>
      <c r="G270" s="135" t="s">
        <v>229</v>
      </c>
      <c r="H270" s="136">
        <v>38.17</v>
      </c>
      <c r="I270" s="137"/>
      <c r="J270" s="138">
        <f>ROUND(I270*H270,2)</f>
        <v>0</v>
      </c>
      <c r="K270" s="134" t="s">
        <v>19</v>
      </c>
      <c r="L270" s="33"/>
      <c r="M270" s="139" t="s">
        <v>19</v>
      </c>
      <c r="N270" s="140" t="s">
        <v>46</v>
      </c>
      <c r="P270" s="141">
        <f>O270*H270</f>
        <v>0</v>
      </c>
      <c r="Q270" s="141">
        <v>0.00126</v>
      </c>
      <c r="R270" s="141">
        <f>Q270*H270</f>
        <v>0.048094200000000004</v>
      </c>
      <c r="S270" s="141">
        <v>0</v>
      </c>
      <c r="T270" s="142">
        <f>S270*H270</f>
        <v>0</v>
      </c>
      <c r="AR270" s="143" t="s">
        <v>338</v>
      </c>
      <c r="AT270" s="143" t="s">
        <v>208</v>
      </c>
      <c r="AU270" s="143" t="s">
        <v>84</v>
      </c>
      <c r="AY270" s="18" t="s">
        <v>206</v>
      </c>
      <c r="BE270" s="144">
        <f>IF(N270="základní",J270,0)</f>
        <v>0</v>
      </c>
      <c r="BF270" s="144">
        <f>IF(N270="snížená",J270,0)</f>
        <v>0</v>
      </c>
      <c r="BG270" s="144">
        <f>IF(N270="zákl. přenesená",J270,0)</f>
        <v>0</v>
      </c>
      <c r="BH270" s="144">
        <f>IF(N270="sníž. přenesená",J270,0)</f>
        <v>0</v>
      </c>
      <c r="BI270" s="144">
        <f>IF(N270="nulová",J270,0)</f>
        <v>0</v>
      </c>
      <c r="BJ270" s="18" t="s">
        <v>82</v>
      </c>
      <c r="BK270" s="144">
        <f>ROUND(I270*H270,2)</f>
        <v>0</v>
      </c>
      <c r="BL270" s="18" t="s">
        <v>338</v>
      </c>
      <c r="BM270" s="143" t="s">
        <v>3919</v>
      </c>
    </row>
    <row r="271" spans="2:51" s="12" customFormat="1" ht="12">
      <c r="B271" s="149"/>
      <c r="D271" s="150" t="s">
        <v>216</v>
      </c>
      <c r="E271" s="151" t="s">
        <v>19</v>
      </c>
      <c r="F271" s="152" t="s">
        <v>1879</v>
      </c>
      <c r="H271" s="151" t="s">
        <v>19</v>
      </c>
      <c r="I271" s="153"/>
      <c r="L271" s="149"/>
      <c r="M271" s="154"/>
      <c r="T271" s="155"/>
      <c r="AT271" s="151" t="s">
        <v>216</v>
      </c>
      <c r="AU271" s="151" t="s">
        <v>84</v>
      </c>
      <c r="AV271" s="12" t="s">
        <v>82</v>
      </c>
      <c r="AW271" s="12" t="s">
        <v>37</v>
      </c>
      <c r="AX271" s="12" t="s">
        <v>75</v>
      </c>
      <c r="AY271" s="151" t="s">
        <v>206</v>
      </c>
    </row>
    <row r="272" spans="2:51" s="13" customFormat="1" ht="12">
      <c r="B272" s="156"/>
      <c r="D272" s="150" t="s">
        <v>216</v>
      </c>
      <c r="E272" s="157" t="s">
        <v>19</v>
      </c>
      <c r="F272" s="158" t="s">
        <v>3920</v>
      </c>
      <c r="H272" s="159">
        <v>6.6</v>
      </c>
      <c r="I272" s="160"/>
      <c r="L272" s="156"/>
      <c r="M272" s="161"/>
      <c r="T272" s="162"/>
      <c r="AT272" s="157" t="s">
        <v>216</v>
      </c>
      <c r="AU272" s="157" t="s">
        <v>84</v>
      </c>
      <c r="AV272" s="13" t="s">
        <v>84</v>
      </c>
      <c r="AW272" s="13" t="s">
        <v>37</v>
      </c>
      <c r="AX272" s="13" t="s">
        <v>75</v>
      </c>
      <c r="AY272" s="157" t="s">
        <v>206</v>
      </c>
    </row>
    <row r="273" spans="2:51" s="13" customFormat="1" ht="12">
      <c r="B273" s="156"/>
      <c r="D273" s="150" t="s">
        <v>216</v>
      </c>
      <c r="E273" s="157" t="s">
        <v>19</v>
      </c>
      <c r="F273" s="158" t="s">
        <v>3921</v>
      </c>
      <c r="H273" s="159">
        <v>6.6</v>
      </c>
      <c r="I273" s="160"/>
      <c r="L273" s="156"/>
      <c r="M273" s="161"/>
      <c r="T273" s="162"/>
      <c r="AT273" s="157" t="s">
        <v>216</v>
      </c>
      <c r="AU273" s="157" t="s">
        <v>84</v>
      </c>
      <c r="AV273" s="13" t="s">
        <v>84</v>
      </c>
      <c r="AW273" s="13" t="s">
        <v>37</v>
      </c>
      <c r="AX273" s="13" t="s">
        <v>75</v>
      </c>
      <c r="AY273" s="157" t="s">
        <v>206</v>
      </c>
    </row>
    <row r="274" spans="2:51" s="13" customFormat="1" ht="12">
      <c r="B274" s="156"/>
      <c r="D274" s="150" t="s">
        <v>216</v>
      </c>
      <c r="E274" s="157" t="s">
        <v>19</v>
      </c>
      <c r="F274" s="158" t="s">
        <v>3922</v>
      </c>
      <c r="H274" s="159">
        <v>24.97</v>
      </c>
      <c r="I274" s="160"/>
      <c r="L274" s="156"/>
      <c r="M274" s="161"/>
      <c r="T274" s="162"/>
      <c r="AT274" s="157" t="s">
        <v>216</v>
      </c>
      <c r="AU274" s="157" t="s">
        <v>84</v>
      </c>
      <c r="AV274" s="13" t="s">
        <v>84</v>
      </c>
      <c r="AW274" s="13" t="s">
        <v>37</v>
      </c>
      <c r="AX274" s="13" t="s">
        <v>75</v>
      </c>
      <c r="AY274" s="157" t="s">
        <v>206</v>
      </c>
    </row>
    <row r="275" spans="2:51" s="14" customFormat="1" ht="12">
      <c r="B275" s="163"/>
      <c r="D275" s="150" t="s">
        <v>216</v>
      </c>
      <c r="E275" s="164" t="s">
        <v>19</v>
      </c>
      <c r="F275" s="165" t="s">
        <v>224</v>
      </c>
      <c r="H275" s="166">
        <v>38.17</v>
      </c>
      <c r="I275" s="167"/>
      <c r="L275" s="163"/>
      <c r="M275" s="168"/>
      <c r="T275" s="169"/>
      <c r="AT275" s="164" t="s">
        <v>216</v>
      </c>
      <c r="AU275" s="164" t="s">
        <v>84</v>
      </c>
      <c r="AV275" s="14" t="s">
        <v>153</v>
      </c>
      <c r="AW275" s="14" t="s">
        <v>37</v>
      </c>
      <c r="AX275" s="14" t="s">
        <v>82</v>
      </c>
      <c r="AY275" s="164" t="s">
        <v>206</v>
      </c>
    </row>
    <row r="276" spans="2:65" s="1" customFormat="1" ht="33" customHeight="1">
      <c r="B276" s="33"/>
      <c r="C276" s="132" t="s">
        <v>513</v>
      </c>
      <c r="D276" s="132" t="s">
        <v>208</v>
      </c>
      <c r="E276" s="133" t="s">
        <v>3923</v>
      </c>
      <c r="F276" s="134" t="s">
        <v>3924</v>
      </c>
      <c r="G276" s="135" t="s">
        <v>229</v>
      </c>
      <c r="H276" s="136">
        <v>49.5</v>
      </c>
      <c r="I276" s="137"/>
      <c r="J276" s="138">
        <f>ROUND(I276*H276,2)</f>
        <v>0</v>
      </c>
      <c r="K276" s="134" t="s">
        <v>19</v>
      </c>
      <c r="L276" s="33"/>
      <c r="M276" s="139" t="s">
        <v>19</v>
      </c>
      <c r="N276" s="140" t="s">
        <v>46</v>
      </c>
      <c r="P276" s="141">
        <f>O276*H276</f>
        <v>0</v>
      </c>
      <c r="Q276" s="141">
        <v>0.00153</v>
      </c>
      <c r="R276" s="141">
        <f>Q276*H276</f>
        <v>0.075735</v>
      </c>
      <c r="S276" s="141">
        <v>0</v>
      </c>
      <c r="T276" s="142">
        <f>S276*H276</f>
        <v>0</v>
      </c>
      <c r="AR276" s="143" t="s">
        <v>338</v>
      </c>
      <c r="AT276" s="143" t="s">
        <v>208</v>
      </c>
      <c r="AU276" s="143" t="s">
        <v>84</v>
      </c>
      <c r="AY276" s="18" t="s">
        <v>206</v>
      </c>
      <c r="BE276" s="144">
        <f>IF(N276="základní",J276,0)</f>
        <v>0</v>
      </c>
      <c r="BF276" s="144">
        <f>IF(N276="snížená",J276,0)</f>
        <v>0</v>
      </c>
      <c r="BG276" s="144">
        <f>IF(N276="zákl. přenesená",J276,0)</f>
        <v>0</v>
      </c>
      <c r="BH276" s="144">
        <f>IF(N276="sníž. přenesená",J276,0)</f>
        <v>0</v>
      </c>
      <c r="BI276" s="144">
        <f>IF(N276="nulová",J276,0)</f>
        <v>0</v>
      </c>
      <c r="BJ276" s="18" t="s">
        <v>82</v>
      </c>
      <c r="BK276" s="144">
        <f>ROUND(I276*H276,2)</f>
        <v>0</v>
      </c>
      <c r="BL276" s="18" t="s">
        <v>338</v>
      </c>
      <c r="BM276" s="143" t="s">
        <v>3925</v>
      </c>
    </row>
    <row r="277" spans="2:51" s="12" customFormat="1" ht="12">
      <c r="B277" s="149"/>
      <c r="D277" s="150" t="s">
        <v>216</v>
      </c>
      <c r="E277" s="151" t="s">
        <v>19</v>
      </c>
      <c r="F277" s="152" t="s">
        <v>1879</v>
      </c>
      <c r="H277" s="151" t="s">
        <v>19</v>
      </c>
      <c r="I277" s="153"/>
      <c r="L277" s="149"/>
      <c r="M277" s="154"/>
      <c r="T277" s="155"/>
      <c r="AT277" s="151" t="s">
        <v>216</v>
      </c>
      <c r="AU277" s="151" t="s">
        <v>84</v>
      </c>
      <c r="AV277" s="12" t="s">
        <v>82</v>
      </c>
      <c r="AW277" s="12" t="s">
        <v>37</v>
      </c>
      <c r="AX277" s="12" t="s">
        <v>75</v>
      </c>
      <c r="AY277" s="151" t="s">
        <v>206</v>
      </c>
    </row>
    <row r="278" spans="2:51" s="13" customFormat="1" ht="12">
      <c r="B278" s="156"/>
      <c r="D278" s="150" t="s">
        <v>216</v>
      </c>
      <c r="E278" s="157" t="s">
        <v>19</v>
      </c>
      <c r="F278" s="158" t="s">
        <v>3926</v>
      </c>
      <c r="H278" s="159">
        <v>25.08</v>
      </c>
      <c r="I278" s="160"/>
      <c r="L278" s="156"/>
      <c r="M278" s="161"/>
      <c r="T278" s="162"/>
      <c r="AT278" s="157" t="s">
        <v>216</v>
      </c>
      <c r="AU278" s="157" t="s">
        <v>84</v>
      </c>
      <c r="AV278" s="13" t="s">
        <v>84</v>
      </c>
      <c r="AW278" s="13" t="s">
        <v>37</v>
      </c>
      <c r="AX278" s="13" t="s">
        <v>75</v>
      </c>
      <c r="AY278" s="157" t="s">
        <v>206</v>
      </c>
    </row>
    <row r="279" spans="2:51" s="13" customFormat="1" ht="12">
      <c r="B279" s="156"/>
      <c r="D279" s="150" t="s">
        <v>216</v>
      </c>
      <c r="E279" s="157" t="s">
        <v>19</v>
      </c>
      <c r="F279" s="158" t="s">
        <v>3927</v>
      </c>
      <c r="H279" s="159">
        <v>24.42</v>
      </c>
      <c r="I279" s="160"/>
      <c r="L279" s="156"/>
      <c r="M279" s="161"/>
      <c r="T279" s="162"/>
      <c r="AT279" s="157" t="s">
        <v>216</v>
      </c>
      <c r="AU279" s="157" t="s">
        <v>84</v>
      </c>
      <c r="AV279" s="13" t="s">
        <v>84</v>
      </c>
      <c r="AW279" s="13" t="s">
        <v>37</v>
      </c>
      <c r="AX279" s="13" t="s">
        <v>75</v>
      </c>
      <c r="AY279" s="157" t="s">
        <v>206</v>
      </c>
    </row>
    <row r="280" spans="2:51" s="14" customFormat="1" ht="12">
      <c r="B280" s="163"/>
      <c r="D280" s="150" t="s">
        <v>216</v>
      </c>
      <c r="E280" s="164" t="s">
        <v>19</v>
      </c>
      <c r="F280" s="165" t="s">
        <v>224</v>
      </c>
      <c r="H280" s="166">
        <v>49.5</v>
      </c>
      <c r="I280" s="167"/>
      <c r="L280" s="163"/>
      <c r="M280" s="168"/>
      <c r="T280" s="169"/>
      <c r="AT280" s="164" t="s">
        <v>216</v>
      </c>
      <c r="AU280" s="164" t="s">
        <v>84</v>
      </c>
      <c r="AV280" s="14" t="s">
        <v>153</v>
      </c>
      <c r="AW280" s="14" t="s">
        <v>37</v>
      </c>
      <c r="AX280" s="14" t="s">
        <v>82</v>
      </c>
      <c r="AY280" s="164" t="s">
        <v>206</v>
      </c>
    </row>
    <row r="281" spans="2:65" s="1" customFormat="1" ht="33" customHeight="1">
      <c r="B281" s="33"/>
      <c r="C281" s="132" t="s">
        <v>520</v>
      </c>
      <c r="D281" s="132" t="s">
        <v>208</v>
      </c>
      <c r="E281" s="133" t="s">
        <v>3928</v>
      </c>
      <c r="F281" s="134" t="s">
        <v>3929</v>
      </c>
      <c r="G281" s="135" t="s">
        <v>229</v>
      </c>
      <c r="H281" s="136">
        <v>7.04</v>
      </c>
      <c r="I281" s="137"/>
      <c r="J281" s="138">
        <f>ROUND(I281*H281,2)</f>
        <v>0</v>
      </c>
      <c r="K281" s="134" t="s">
        <v>19</v>
      </c>
      <c r="L281" s="33"/>
      <c r="M281" s="139" t="s">
        <v>19</v>
      </c>
      <c r="N281" s="140" t="s">
        <v>46</v>
      </c>
      <c r="P281" s="141">
        <f>O281*H281</f>
        <v>0</v>
      </c>
      <c r="Q281" s="141">
        <v>0.00284</v>
      </c>
      <c r="R281" s="141">
        <f>Q281*H281</f>
        <v>0.0199936</v>
      </c>
      <c r="S281" s="141">
        <v>0</v>
      </c>
      <c r="T281" s="142">
        <f>S281*H281</f>
        <v>0</v>
      </c>
      <c r="AR281" s="143" t="s">
        <v>338</v>
      </c>
      <c r="AT281" s="143" t="s">
        <v>208</v>
      </c>
      <c r="AU281" s="143" t="s">
        <v>84</v>
      </c>
      <c r="AY281" s="18" t="s">
        <v>206</v>
      </c>
      <c r="BE281" s="144">
        <f>IF(N281="základní",J281,0)</f>
        <v>0</v>
      </c>
      <c r="BF281" s="144">
        <f>IF(N281="snížená",J281,0)</f>
        <v>0</v>
      </c>
      <c r="BG281" s="144">
        <f>IF(N281="zákl. přenesená",J281,0)</f>
        <v>0</v>
      </c>
      <c r="BH281" s="144">
        <f>IF(N281="sníž. přenesená",J281,0)</f>
        <v>0</v>
      </c>
      <c r="BI281" s="144">
        <f>IF(N281="nulová",J281,0)</f>
        <v>0</v>
      </c>
      <c r="BJ281" s="18" t="s">
        <v>82</v>
      </c>
      <c r="BK281" s="144">
        <f>ROUND(I281*H281,2)</f>
        <v>0</v>
      </c>
      <c r="BL281" s="18" t="s">
        <v>338</v>
      </c>
      <c r="BM281" s="143" t="s">
        <v>3930</v>
      </c>
    </row>
    <row r="282" spans="2:51" s="12" customFormat="1" ht="12">
      <c r="B282" s="149"/>
      <c r="D282" s="150" t="s">
        <v>216</v>
      </c>
      <c r="E282" s="151" t="s">
        <v>19</v>
      </c>
      <c r="F282" s="152" t="s">
        <v>1879</v>
      </c>
      <c r="H282" s="151" t="s">
        <v>19</v>
      </c>
      <c r="I282" s="153"/>
      <c r="L282" s="149"/>
      <c r="M282" s="154"/>
      <c r="T282" s="155"/>
      <c r="AT282" s="151" t="s">
        <v>216</v>
      </c>
      <c r="AU282" s="151" t="s">
        <v>84</v>
      </c>
      <c r="AV282" s="12" t="s">
        <v>82</v>
      </c>
      <c r="AW282" s="12" t="s">
        <v>37</v>
      </c>
      <c r="AX282" s="12" t="s">
        <v>75</v>
      </c>
      <c r="AY282" s="151" t="s">
        <v>206</v>
      </c>
    </row>
    <row r="283" spans="2:51" s="13" customFormat="1" ht="12">
      <c r="B283" s="156"/>
      <c r="D283" s="150" t="s">
        <v>216</v>
      </c>
      <c r="E283" s="157" t="s">
        <v>19</v>
      </c>
      <c r="F283" s="158" t="s">
        <v>3931</v>
      </c>
      <c r="H283" s="159">
        <v>7.04</v>
      </c>
      <c r="I283" s="160"/>
      <c r="L283" s="156"/>
      <c r="M283" s="161"/>
      <c r="T283" s="162"/>
      <c r="AT283" s="157" t="s">
        <v>216</v>
      </c>
      <c r="AU283" s="157" t="s">
        <v>84</v>
      </c>
      <c r="AV283" s="13" t="s">
        <v>84</v>
      </c>
      <c r="AW283" s="13" t="s">
        <v>37</v>
      </c>
      <c r="AX283" s="13" t="s">
        <v>75</v>
      </c>
      <c r="AY283" s="157" t="s">
        <v>206</v>
      </c>
    </row>
    <row r="284" spans="2:51" s="14" customFormat="1" ht="12">
      <c r="B284" s="163"/>
      <c r="D284" s="150" t="s">
        <v>216</v>
      </c>
      <c r="E284" s="164" t="s">
        <v>19</v>
      </c>
      <c r="F284" s="165" t="s">
        <v>224</v>
      </c>
      <c r="H284" s="166">
        <v>7.04</v>
      </c>
      <c r="I284" s="167"/>
      <c r="L284" s="163"/>
      <c r="M284" s="168"/>
      <c r="T284" s="169"/>
      <c r="AT284" s="164" t="s">
        <v>216</v>
      </c>
      <c r="AU284" s="164" t="s">
        <v>84</v>
      </c>
      <c r="AV284" s="14" t="s">
        <v>153</v>
      </c>
      <c r="AW284" s="14" t="s">
        <v>37</v>
      </c>
      <c r="AX284" s="14" t="s">
        <v>82</v>
      </c>
      <c r="AY284" s="164" t="s">
        <v>206</v>
      </c>
    </row>
    <row r="285" spans="2:65" s="1" customFormat="1" ht="55.5" customHeight="1">
      <c r="B285" s="33"/>
      <c r="C285" s="132" t="s">
        <v>537</v>
      </c>
      <c r="D285" s="132" t="s">
        <v>208</v>
      </c>
      <c r="E285" s="133" t="s">
        <v>1977</v>
      </c>
      <c r="F285" s="134" t="s">
        <v>1978</v>
      </c>
      <c r="G285" s="135" t="s">
        <v>229</v>
      </c>
      <c r="H285" s="136">
        <v>157.3</v>
      </c>
      <c r="I285" s="137"/>
      <c r="J285" s="138">
        <f>ROUND(I285*H285,2)</f>
        <v>0</v>
      </c>
      <c r="K285" s="134" t="s">
        <v>19</v>
      </c>
      <c r="L285" s="33"/>
      <c r="M285" s="139" t="s">
        <v>19</v>
      </c>
      <c r="N285" s="140" t="s">
        <v>46</v>
      </c>
      <c r="P285" s="141">
        <f>O285*H285</f>
        <v>0</v>
      </c>
      <c r="Q285" s="141">
        <v>5E-05</v>
      </c>
      <c r="R285" s="141">
        <f>Q285*H285</f>
        <v>0.007865</v>
      </c>
      <c r="S285" s="141">
        <v>0</v>
      </c>
      <c r="T285" s="142">
        <f>S285*H285</f>
        <v>0</v>
      </c>
      <c r="AR285" s="143" t="s">
        <v>338</v>
      </c>
      <c r="AT285" s="143" t="s">
        <v>208</v>
      </c>
      <c r="AU285" s="143" t="s">
        <v>84</v>
      </c>
      <c r="AY285" s="18" t="s">
        <v>206</v>
      </c>
      <c r="BE285" s="144">
        <f>IF(N285="základní",J285,0)</f>
        <v>0</v>
      </c>
      <c r="BF285" s="144">
        <f>IF(N285="snížená",J285,0)</f>
        <v>0</v>
      </c>
      <c r="BG285" s="144">
        <f>IF(N285="zákl. přenesená",J285,0)</f>
        <v>0</v>
      </c>
      <c r="BH285" s="144">
        <f>IF(N285="sníž. přenesená",J285,0)</f>
        <v>0</v>
      </c>
      <c r="BI285" s="144">
        <f>IF(N285="nulová",J285,0)</f>
        <v>0</v>
      </c>
      <c r="BJ285" s="18" t="s">
        <v>82</v>
      </c>
      <c r="BK285" s="144">
        <f>ROUND(I285*H285,2)</f>
        <v>0</v>
      </c>
      <c r="BL285" s="18" t="s">
        <v>338</v>
      </c>
      <c r="BM285" s="143" t="s">
        <v>3932</v>
      </c>
    </row>
    <row r="286" spans="2:51" s="12" customFormat="1" ht="12">
      <c r="B286" s="149"/>
      <c r="D286" s="150" t="s">
        <v>216</v>
      </c>
      <c r="E286" s="151" t="s">
        <v>19</v>
      </c>
      <c r="F286" s="152" t="s">
        <v>1879</v>
      </c>
      <c r="H286" s="151" t="s">
        <v>19</v>
      </c>
      <c r="I286" s="153"/>
      <c r="L286" s="149"/>
      <c r="M286" s="154"/>
      <c r="T286" s="155"/>
      <c r="AT286" s="151" t="s">
        <v>216</v>
      </c>
      <c r="AU286" s="151" t="s">
        <v>84</v>
      </c>
      <c r="AV286" s="12" t="s">
        <v>82</v>
      </c>
      <c r="AW286" s="12" t="s">
        <v>37</v>
      </c>
      <c r="AX286" s="12" t="s">
        <v>75</v>
      </c>
      <c r="AY286" s="151" t="s">
        <v>206</v>
      </c>
    </row>
    <row r="287" spans="2:51" s="13" customFormat="1" ht="33.75">
      <c r="B287" s="156"/>
      <c r="D287" s="150" t="s">
        <v>216</v>
      </c>
      <c r="E287" s="157" t="s">
        <v>19</v>
      </c>
      <c r="F287" s="158" t="s">
        <v>3916</v>
      </c>
      <c r="H287" s="159">
        <v>75.35</v>
      </c>
      <c r="I287" s="160"/>
      <c r="L287" s="156"/>
      <c r="M287" s="161"/>
      <c r="T287" s="162"/>
      <c r="AT287" s="157" t="s">
        <v>216</v>
      </c>
      <c r="AU287" s="157" t="s">
        <v>84</v>
      </c>
      <c r="AV287" s="13" t="s">
        <v>84</v>
      </c>
      <c r="AW287" s="13" t="s">
        <v>37</v>
      </c>
      <c r="AX287" s="13" t="s">
        <v>75</v>
      </c>
      <c r="AY287" s="157" t="s">
        <v>206</v>
      </c>
    </row>
    <row r="288" spans="2:51" s="13" customFormat="1" ht="22.5">
      <c r="B288" s="156"/>
      <c r="D288" s="150" t="s">
        <v>216</v>
      </c>
      <c r="E288" s="157" t="s">
        <v>19</v>
      </c>
      <c r="F288" s="158" t="s">
        <v>3917</v>
      </c>
      <c r="H288" s="159">
        <v>52.36</v>
      </c>
      <c r="I288" s="160"/>
      <c r="L288" s="156"/>
      <c r="M288" s="161"/>
      <c r="T288" s="162"/>
      <c r="AT288" s="157" t="s">
        <v>216</v>
      </c>
      <c r="AU288" s="157" t="s">
        <v>84</v>
      </c>
      <c r="AV288" s="13" t="s">
        <v>84</v>
      </c>
      <c r="AW288" s="13" t="s">
        <v>37</v>
      </c>
      <c r="AX288" s="13" t="s">
        <v>75</v>
      </c>
      <c r="AY288" s="157" t="s">
        <v>206</v>
      </c>
    </row>
    <row r="289" spans="2:51" s="13" customFormat="1" ht="12">
      <c r="B289" s="156"/>
      <c r="D289" s="150" t="s">
        <v>216</v>
      </c>
      <c r="E289" s="157" t="s">
        <v>19</v>
      </c>
      <c r="F289" s="158" t="s">
        <v>3918</v>
      </c>
      <c r="H289" s="159">
        <v>29.59</v>
      </c>
      <c r="I289" s="160"/>
      <c r="L289" s="156"/>
      <c r="M289" s="161"/>
      <c r="T289" s="162"/>
      <c r="AT289" s="157" t="s">
        <v>216</v>
      </c>
      <c r="AU289" s="157" t="s">
        <v>84</v>
      </c>
      <c r="AV289" s="13" t="s">
        <v>84</v>
      </c>
      <c r="AW289" s="13" t="s">
        <v>37</v>
      </c>
      <c r="AX289" s="13" t="s">
        <v>75</v>
      </c>
      <c r="AY289" s="157" t="s">
        <v>206</v>
      </c>
    </row>
    <row r="290" spans="2:51" s="14" customFormat="1" ht="12">
      <c r="B290" s="163"/>
      <c r="D290" s="150" t="s">
        <v>216</v>
      </c>
      <c r="E290" s="164" t="s">
        <v>19</v>
      </c>
      <c r="F290" s="165" t="s">
        <v>224</v>
      </c>
      <c r="H290" s="166">
        <v>157.29999999999998</v>
      </c>
      <c r="I290" s="167"/>
      <c r="L290" s="163"/>
      <c r="M290" s="168"/>
      <c r="T290" s="169"/>
      <c r="AT290" s="164" t="s">
        <v>216</v>
      </c>
      <c r="AU290" s="164" t="s">
        <v>84</v>
      </c>
      <c r="AV290" s="14" t="s">
        <v>153</v>
      </c>
      <c r="AW290" s="14" t="s">
        <v>37</v>
      </c>
      <c r="AX290" s="14" t="s">
        <v>82</v>
      </c>
      <c r="AY290" s="164" t="s">
        <v>206</v>
      </c>
    </row>
    <row r="291" spans="2:65" s="1" customFormat="1" ht="55.5" customHeight="1">
      <c r="B291" s="33"/>
      <c r="C291" s="132" t="s">
        <v>548</v>
      </c>
      <c r="D291" s="132" t="s">
        <v>208</v>
      </c>
      <c r="E291" s="133" t="s">
        <v>1983</v>
      </c>
      <c r="F291" s="134" t="s">
        <v>1984</v>
      </c>
      <c r="G291" s="135" t="s">
        <v>229</v>
      </c>
      <c r="H291" s="136">
        <v>94.71</v>
      </c>
      <c r="I291" s="137"/>
      <c r="J291" s="138">
        <f>ROUND(I291*H291,2)</f>
        <v>0</v>
      </c>
      <c r="K291" s="134" t="s">
        <v>19</v>
      </c>
      <c r="L291" s="33"/>
      <c r="M291" s="139" t="s">
        <v>19</v>
      </c>
      <c r="N291" s="140" t="s">
        <v>46</v>
      </c>
      <c r="P291" s="141">
        <f>O291*H291</f>
        <v>0</v>
      </c>
      <c r="Q291" s="141">
        <v>7E-05</v>
      </c>
      <c r="R291" s="141">
        <f>Q291*H291</f>
        <v>0.006629699999999999</v>
      </c>
      <c r="S291" s="141">
        <v>0</v>
      </c>
      <c r="T291" s="142">
        <f>S291*H291</f>
        <v>0</v>
      </c>
      <c r="AR291" s="143" t="s">
        <v>338</v>
      </c>
      <c r="AT291" s="143" t="s">
        <v>208</v>
      </c>
      <c r="AU291" s="143" t="s">
        <v>84</v>
      </c>
      <c r="AY291" s="18" t="s">
        <v>206</v>
      </c>
      <c r="BE291" s="144">
        <f>IF(N291="základní",J291,0)</f>
        <v>0</v>
      </c>
      <c r="BF291" s="144">
        <f>IF(N291="snížená",J291,0)</f>
        <v>0</v>
      </c>
      <c r="BG291" s="144">
        <f>IF(N291="zákl. přenesená",J291,0)</f>
        <v>0</v>
      </c>
      <c r="BH291" s="144">
        <f>IF(N291="sníž. přenesená",J291,0)</f>
        <v>0</v>
      </c>
      <c r="BI291" s="144">
        <f>IF(N291="nulová",J291,0)</f>
        <v>0</v>
      </c>
      <c r="BJ291" s="18" t="s">
        <v>82</v>
      </c>
      <c r="BK291" s="144">
        <f>ROUND(I291*H291,2)</f>
        <v>0</v>
      </c>
      <c r="BL291" s="18" t="s">
        <v>338</v>
      </c>
      <c r="BM291" s="143" t="s">
        <v>3933</v>
      </c>
    </row>
    <row r="292" spans="2:51" s="12" customFormat="1" ht="12">
      <c r="B292" s="149"/>
      <c r="D292" s="150" t="s">
        <v>216</v>
      </c>
      <c r="E292" s="151" t="s">
        <v>19</v>
      </c>
      <c r="F292" s="152" t="s">
        <v>1879</v>
      </c>
      <c r="H292" s="151" t="s">
        <v>19</v>
      </c>
      <c r="I292" s="153"/>
      <c r="L292" s="149"/>
      <c r="M292" s="154"/>
      <c r="T292" s="155"/>
      <c r="AT292" s="151" t="s">
        <v>216</v>
      </c>
      <c r="AU292" s="151" t="s">
        <v>84</v>
      </c>
      <c r="AV292" s="12" t="s">
        <v>82</v>
      </c>
      <c r="AW292" s="12" t="s">
        <v>37</v>
      </c>
      <c r="AX292" s="12" t="s">
        <v>75</v>
      </c>
      <c r="AY292" s="151" t="s">
        <v>206</v>
      </c>
    </row>
    <row r="293" spans="2:51" s="12" customFormat="1" ht="12">
      <c r="B293" s="149"/>
      <c r="D293" s="150" t="s">
        <v>216</v>
      </c>
      <c r="E293" s="151" t="s">
        <v>19</v>
      </c>
      <c r="F293" s="152" t="s">
        <v>3934</v>
      </c>
      <c r="H293" s="151" t="s">
        <v>19</v>
      </c>
      <c r="I293" s="153"/>
      <c r="L293" s="149"/>
      <c r="M293" s="154"/>
      <c r="T293" s="155"/>
      <c r="AT293" s="151" t="s">
        <v>216</v>
      </c>
      <c r="AU293" s="151" t="s">
        <v>84</v>
      </c>
      <c r="AV293" s="12" t="s">
        <v>82</v>
      </c>
      <c r="AW293" s="12" t="s">
        <v>37</v>
      </c>
      <c r="AX293" s="12" t="s">
        <v>75</v>
      </c>
      <c r="AY293" s="151" t="s">
        <v>206</v>
      </c>
    </row>
    <row r="294" spans="2:51" s="13" customFormat="1" ht="12">
      <c r="B294" s="156"/>
      <c r="D294" s="150" t="s">
        <v>216</v>
      </c>
      <c r="E294" s="157" t="s">
        <v>19</v>
      </c>
      <c r="F294" s="158" t="s">
        <v>3920</v>
      </c>
      <c r="H294" s="159">
        <v>6.6</v>
      </c>
      <c r="I294" s="160"/>
      <c r="L294" s="156"/>
      <c r="M294" s="161"/>
      <c r="T294" s="162"/>
      <c r="AT294" s="157" t="s">
        <v>216</v>
      </c>
      <c r="AU294" s="157" t="s">
        <v>84</v>
      </c>
      <c r="AV294" s="13" t="s">
        <v>84</v>
      </c>
      <c r="AW294" s="13" t="s">
        <v>37</v>
      </c>
      <c r="AX294" s="13" t="s">
        <v>75</v>
      </c>
      <c r="AY294" s="157" t="s">
        <v>206</v>
      </c>
    </row>
    <row r="295" spans="2:51" s="13" customFormat="1" ht="12">
      <c r="B295" s="156"/>
      <c r="D295" s="150" t="s">
        <v>216</v>
      </c>
      <c r="E295" s="157" t="s">
        <v>19</v>
      </c>
      <c r="F295" s="158" t="s">
        <v>3921</v>
      </c>
      <c r="H295" s="159">
        <v>6.6</v>
      </c>
      <c r="I295" s="160"/>
      <c r="L295" s="156"/>
      <c r="M295" s="161"/>
      <c r="T295" s="162"/>
      <c r="AT295" s="157" t="s">
        <v>216</v>
      </c>
      <c r="AU295" s="157" t="s">
        <v>84</v>
      </c>
      <c r="AV295" s="13" t="s">
        <v>84</v>
      </c>
      <c r="AW295" s="13" t="s">
        <v>37</v>
      </c>
      <c r="AX295" s="13" t="s">
        <v>75</v>
      </c>
      <c r="AY295" s="157" t="s">
        <v>206</v>
      </c>
    </row>
    <row r="296" spans="2:51" s="13" customFormat="1" ht="12">
      <c r="B296" s="156"/>
      <c r="D296" s="150" t="s">
        <v>216</v>
      </c>
      <c r="E296" s="157" t="s">
        <v>19</v>
      </c>
      <c r="F296" s="158" t="s">
        <v>3922</v>
      </c>
      <c r="H296" s="159">
        <v>24.97</v>
      </c>
      <c r="I296" s="160"/>
      <c r="L296" s="156"/>
      <c r="M296" s="161"/>
      <c r="T296" s="162"/>
      <c r="AT296" s="157" t="s">
        <v>216</v>
      </c>
      <c r="AU296" s="157" t="s">
        <v>84</v>
      </c>
      <c r="AV296" s="13" t="s">
        <v>84</v>
      </c>
      <c r="AW296" s="13" t="s">
        <v>37</v>
      </c>
      <c r="AX296" s="13" t="s">
        <v>75</v>
      </c>
      <c r="AY296" s="157" t="s">
        <v>206</v>
      </c>
    </row>
    <row r="297" spans="2:51" s="15" customFormat="1" ht="12">
      <c r="B297" s="185"/>
      <c r="D297" s="150" t="s">
        <v>216</v>
      </c>
      <c r="E297" s="186" t="s">
        <v>19</v>
      </c>
      <c r="F297" s="187" t="s">
        <v>1174</v>
      </c>
      <c r="H297" s="188">
        <v>38.17</v>
      </c>
      <c r="I297" s="189"/>
      <c r="L297" s="185"/>
      <c r="M297" s="190"/>
      <c r="T297" s="191"/>
      <c r="AT297" s="186" t="s">
        <v>216</v>
      </c>
      <c r="AU297" s="186" t="s">
        <v>84</v>
      </c>
      <c r="AV297" s="15" t="s">
        <v>92</v>
      </c>
      <c r="AW297" s="15" t="s">
        <v>37</v>
      </c>
      <c r="AX297" s="15" t="s">
        <v>75</v>
      </c>
      <c r="AY297" s="186" t="s">
        <v>206</v>
      </c>
    </row>
    <row r="298" spans="2:51" s="12" customFormat="1" ht="12">
      <c r="B298" s="149"/>
      <c r="D298" s="150" t="s">
        <v>216</v>
      </c>
      <c r="E298" s="151" t="s">
        <v>19</v>
      </c>
      <c r="F298" s="152" t="s">
        <v>3935</v>
      </c>
      <c r="H298" s="151" t="s">
        <v>19</v>
      </c>
      <c r="I298" s="153"/>
      <c r="L298" s="149"/>
      <c r="M298" s="154"/>
      <c r="T298" s="155"/>
      <c r="AT298" s="151" t="s">
        <v>216</v>
      </c>
      <c r="AU298" s="151" t="s">
        <v>84</v>
      </c>
      <c r="AV298" s="12" t="s">
        <v>82</v>
      </c>
      <c r="AW298" s="12" t="s">
        <v>37</v>
      </c>
      <c r="AX298" s="12" t="s">
        <v>75</v>
      </c>
      <c r="AY298" s="151" t="s">
        <v>206</v>
      </c>
    </row>
    <row r="299" spans="2:51" s="13" customFormat="1" ht="12">
      <c r="B299" s="156"/>
      <c r="D299" s="150" t="s">
        <v>216</v>
      </c>
      <c r="E299" s="157" t="s">
        <v>19</v>
      </c>
      <c r="F299" s="158" t="s">
        <v>3926</v>
      </c>
      <c r="H299" s="159">
        <v>25.08</v>
      </c>
      <c r="I299" s="160"/>
      <c r="L299" s="156"/>
      <c r="M299" s="161"/>
      <c r="T299" s="162"/>
      <c r="AT299" s="157" t="s">
        <v>216</v>
      </c>
      <c r="AU299" s="157" t="s">
        <v>84</v>
      </c>
      <c r="AV299" s="13" t="s">
        <v>84</v>
      </c>
      <c r="AW299" s="13" t="s">
        <v>37</v>
      </c>
      <c r="AX299" s="13" t="s">
        <v>75</v>
      </c>
      <c r="AY299" s="157" t="s">
        <v>206</v>
      </c>
    </row>
    <row r="300" spans="2:51" s="13" customFormat="1" ht="12">
      <c r="B300" s="156"/>
      <c r="D300" s="150" t="s">
        <v>216</v>
      </c>
      <c r="E300" s="157" t="s">
        <v>19</v>
      </c>
      <c r="F300" s="158" t="s">
        <v>3927</v>
      </c>
      <c r="H300" s="159">
        <v>24.42</v>
      </c>
      <c r="I300" s="160"/>
      <c r="L300" s="156"/>
      <c r="M300" s="161"/>
      <c r="T300" s="162"/>
      <c r="AT300" s="157" t="s">
        <v>216</v>
      </c>
      <c r="AU300" s="157" t="s">
        <v>84</v>
      </c>
      <c r="AV300" s="13" t="s">
        <v>84</v>
      </c>
      <c r="AW300" s="13" t="s">
        <v>37</v>
      </c>
      <c r="AX300" s="13" t="s">
        <v>75</v>
      </c>
      <c r="AY300" s="157" t="s">
        <v>206</v>
      </c>
    </row>
    <row r="301" spans="2:51" s="15" customFormat="1" ht="12">
      <c r="B301" s="185"/>
      <c r="D301" s="150" t="s">
        <v>216</v>
      </c>
      <c r="E301" s="186" t="s">
        <v>19</v>
      </c>
      <c r="F301" s="187" t="s">
        <v>1174</v>
      </c>
      <c r="H301" s="188">
        <v>49.5</v>
      </c>
      <c r="I301" s="189"/>
      <c r="L301" s="185"/>
      <c r="M301" s="190"/>
      <c r="T301" s="191"/>
      <c r="AT301" s="186" t="s">
        <v>216</v>
      </c>
      <c r="AU301" s="186" t="s">
        <v>84</v>
      </c>
      <c r="AV301" s="15" t="s">
        <v>92</v>
      </c>
      <c r="AW301" s="15" t="s">
        <v>37</v>
      </c>
      <c r="AX301" s="15" t="s">
        <v>75</v>
      </c>
      <c r="AY301" s="186" t="s">
        <v>206</v>
      </c>
    </row>
    <row r="302" spans="2:51" s="12" customFormat="1" ht="12">
      <c r="B302" s="149"/>
      <c r="D302" s="150" t="s">
        <v>216</v>
      </c>
      <c r="E302" s="151" t="s">
        <v>19</v>
      </c>
      <c r="F302" s="152" t="s">
        <v>3936</v>
      </c>
      <c r="H302" s="151" t="s">
        <v>19</v>
      </c>
      <c r="I302" s="153"/>
      <c r="L302" s="149"/>
      <c r="M302" s="154"/>
      <c r="T302" s="155"/>
      <c r="AT302" s="151" t="s">
        <v>216</v>
      </c>
      <c r="AU302" s="151" t="s">
        <v>84</v>
      </c>
      <c r="AV302" s="12" t="s">
        <v>82</v>
      </c>
      <c r="AW302" s="12" t="s">
        <v>37</v>
      </c>
      <c r="AX302" s="12" t="s">
        <v>75</v>
      </c>
      <c r="AY302" s="151" t="s">
        <v>206</v>
      </c>
    </row>
    <row r="303" spans="2:51" s="13" customFormat="1" ht="12">
      <c r="B303" s="156"/>
      <c r="D303" s="150" t="s">
        <v>216</v>
      </c>
      <c r="E303" s="157" t="s">
        <v>19</v>
      </c>
      <c r="F303" s="158" t="s">
        <v>3931</v>
      </c>
      <c r="H303" s="159">
        <v>7.04</v>
      </c>
      <c r="I303" s="160"/>
      <c r="L303" s="156"/>
      <c r="M303" s="161"/>
      <c r="T303" s="162"/>
      <c r="AT303" s="157" t="s">
        <v>216</v>
      </c>
      <c r="AU303" s="157" t="s">
        <v>84</v>
      </c>
      <c r="AV303" s="13" t="s">
        <v>84</v>
      </c>
      <c r="AW303" s="13" t="s">
        <v>37</v>
      </c>
      <c r="AX303" s="13" t="s">
        <v>75</v>
      </c>
      <c r="AY303" s="157" t="s">
        <v>206</v>
      </c>
    </row>
    <row r="304" spans="2:51" s="15" customFormat="1" ht="12">
      <c r="B304" s="185"/>
      <c r="D304" s="150" t="s">
        <v>216</v>
      </c>
      <c r="E304" s="186" t="s">
        <v>19</v>
      </c>
      <c r="F304" s="187" t="s">
        <v>1174</v>
      </c>
      <c r="H304" s="188">
        <v>7.04</v>
      </c>
      <c r="I304" s="189"/>
      <c r="L304" s="185"/>
      <c r="M304" s="190"/>
      <c r="T304" s="191"/>
      <c r="AT304" s="186" t="s">
        <v>216</v>
      </c>
      <c r="AU304" s="186" t="s">
        <v>84</v>
      </c>
      <c r="AV304" s="15" t="s">
        <v>92</v>
      </c>
      <c r="AW304" s="15" t="s">
        <v>37</v>
      </c>
      <c r="AX304" s="15" t="s">
        <v>75</v>
      </c>
      <c r="AY304" s="186" t="s">
        <v>206</v>
      </c>
    </row>
    <row r="305" spans="2:51" s="14" customFormat="1" ht="12">
      <c r="B305" s="163"/>
      <c r="D305" s="150" t="s">
        <v>216</v>
      </c>
      <c r="E305" s="164" t="s">
        <v>19</v>
      </c>
      <c r="F305" s="165" t="s">
        <v>224</v>
      </c>
      <c r="H305" s="166">
        <v>94.71000000000001</v>
      </c>
      <c r="I305" s="167"/>
      <c r="L305" s="163"/>
      <c r="M305" s="168"/>
      <c r="T305" s="169"/>
      <c r="AT305" s="164" t="s">
        <v>216</v>
      </c>
      <c r="AU305" s="164" t="s">
        <v>84</v>
      </c>
      <c r="AV305" s="14" t="s">
        <v>153</v>
      </c>
      <c r="AW305" s="14" t="s">
        <v>37</v>
      </c>
      <c r="AX305" s="14" t="s">
        <v>82</v>
      </c>
      <c r="AY305" s="164" t="s">
        <v>206</v>
      </c>
    </row>
    <row r="306" spans="2:65" s="1" customFormat="1" ht="16.5" customHeight="1">
      <c r="B306" s="33"/>
      <c r="C306" s="132" t="s">
        <v>560</v>
      </c>
      <c r="D306" s="132" t="s">
        <v>208</v>
      </c>
      <c r="E306" s="133" t="s">
        <v>1986</v>
      </c>
      <c r="F306" s="134" t="s">
        <v>1987</v>
      </c>
      <c r="G306" s="135" t="s">
        <v>229</v>
      </c>
      <c r="H306" s="136">
        <v>76.7</v>
      </c>
      <c r="I306" s="137"/>
      <c r="J306" s="138">
        <f>ROUND(I306*H306,2)</f>
        <v>0</v>
      </c>
      <c r="K306" s="134" t="s">
        <v>19</v>
      </c>
      <c r="L306" s="33"/>
      <c r="M306" s="139" t="s">
        <v>19</v>
      </c>
      <c r="N306" s="140" t="s">
        <v>46</v>
      </c>
      <c r="P306" s="141">
        <f>O306*H306</f>
        <v>0</v>
      </c>
      <c r="Q306" s="141">
        <v>0.00019</v>
      </c>
      <c r="R306" s="141">
        <f>Q306*H306</f>
        <v>0.014573000000000001</v>
      </c>
      <c r="S306" s="141">
        <v>0</v>
      </c>
      <c r="T306" s="142">
        <f>S306*H306</f>
        <v>0</v>
      </c>
      <c r="AR306" s="143" t="s">
        <v>338</v>
      </c>
      <c r="AT306" s="143" t="s">
        <v>208</v>
      </c>
      <c r="AU306" s="143" t="s">
        <v>84</v>
      </c>
      <c r="AY306" s="18" t="s">
        <v>206</v>
      </c>
      <c r="BE306" s="144">
        <f>IF(N306="základní",J306,0)</f>
        <v>0</v>
      </c>
      <c r="BF306" s="144">
        <f>IF(N306="snížená",J306,0)</f>
        <v>0</v>
      </c>
      <c r="BG306" s="144">
        <f>IF(N306="zákl. přenesená",J306,0)</f>
        <v>0</v>
      </c>
      <c r="BH306" s="144">
        <f>IF(N306="sníž. přenesená",J306,0)</f>
        <v>0</v>
      </c>
      <c r="BI306" s="144">
        <f>IF(N306="nulová",J306,0)</f>
        <v>0</v>
      </c>
      <c r="BJ306" s="18" t="s">
        <v>82</v>
      </c>
      <c r="BK306" s="144">
        <f>ROUND(I306*H306,2)</f>
        <v>0</v>
      </c>
      <c r="BL306" s="18" t="s">
        <v>338</v>
      </c>
      <c r="BM306" s="143" t="s">
        <v>3937</v>
      </c>
    </row>
    <row r="307" spans="2:51" s="12" customFormat="1" ht="12">
      <c r="B307" s="149"/>
      <c r="D307" s="150" t="s">
        <v>216</v>
      </c>
      <c r="E307" s="151" t="s">
        <v>19</v>
      </c>
      <c r="F307" s="152" t="s">
        <v>1879</v>
      </c>
      <c r="H307" s="151" t="s">
        <v>19</v>
      </c>
      <c r="I307" s="153"/>
      <c r="L307" s="149"/>
      <c r="M307" s="154"/>
      <c r="T307" s="155"/>
      <c r="AT307" s="151" t="s">
        <v>216</v>
      </c>
      <c r="AU307" s="151" t="s">
        <v>84</v>
      </c>
      <c r="AV307" s="12" t="s">
        <v>82</v>
      </c>
      <c r="AW307" s="12" t="s">
        <v>37</v>
      </c>
      <c r="AX307" s="12" t="s">
        <v>75</v>
      </c>
      <c r="AY307" s="151" t="s">
        <v>206</v>
      </c>
    </row>
    <row r="308" spans="2:51" s="13" customFormat="1" ht="12">
      <c r="B308" s="156"/>
      <c r="D308" s="150" t="s">
        <v>216</v>
      </c>
      <c r="E308" s="157" t="s">
        <v>19</v>
      </c>
      <c r="F308" s="158" t="s">
        <v>3938</v>
      </c>
      <c r="H308" s="159">
        <v>28.6</v>
      </c>
      <c r="I308" s="160"/>
      <c r="L308" s="156"/>
      <c r="M308" s="161"/>
      <c r="T308" s="162"/>
      <c r="AT308" s="157" t="s">
        <v>216</v>
      </c>
      <c r="AU308" s="157" t="s">
        <v>84</v>
      </c>
      <c r="AV308" s="13" t="s">
        <v>84</v>
      </c>
      <c r="AW308" s="13" t="s">
        <v>37</v>
      </c>
      <c r="AX308" s="13" t="s">
        <v>75</v>
      </c>
      <c r="AY308" s="157" t="s">
        <v>206</v>
      </c>
    </row>
    <row r="309" spans="2:51" s="13" customFormat="1" ht="12">
      <c r="B309" s="156"/>
      <c r="D309" s="150" t="s">
        <v>216</v>
      </c>
      <c r="E309" s="157" t="s">
        <v>19</v>
      </c>
      <c r="F309" s="158" t="s">
        <v>3939</v>
      </c>
      <c r="H309" s="159">
        <v>21.3</v>
      </c>
      <c r="I309" s="160"/>
      <c r="L309" s="156"/>
      <c r="M309" s="161"/>
      <c r="T309" s="162"/>
      <c r="AT309" s="157" t="s">
        <v>216</v>
      </c>
      <c r="AU309" s="157" t="s">
        <v>84</v>
      </c>
      <c r="AV309" s="13" t="s">
        <v>84</v>
      </c>
      <c r="AW309" s="13" t="s">
        <v>37</v>
      </c>
      <c r="AX309" s="13" t="s">
        <v>75</v>
      </c>
      <c r="AY309" s="157" t="s">
        <v>206</v>
      </c>
    </row>
    <row r="310" spans="2:51" s="13" customFormat="1" ht="12">
      <c r="B310" s="156"/>
      <c r="D310" s="150" t="s">
        <v>216</v>
      </c>
      <c r="E310" s="157" t="s">
        <v>19</v>
      </c>
      <c r="F310" s="158" t="s">
        <v>3940</v>
      </c>
      <c r="H310" s="159">
        <v>26.8</v>
      </c>
      <c r="I310" s="160"/>
      <c r="L310" s="156"/>
      <c r="M310" s="161"/>
      <c r="T310" s="162"/>
      <c r="AT310" s="157" t="s">
        <v>216</v>
      </c>
      <c r="AU310" s="157" t="s">
        <v>84</v>
      </c>
      <c r="AV310" s="13" t="s">
        <v>84</v>
      </c>
      <c r="AW310" s="13" t="s">
        <v>37</v>
      </c>
      <c r="AX310" s="13" t="s">
        <v>75</v>
      </c>
      <c r="AY310" s="157" t="s">
        <v>206</v>
      </c>
    </row>
    <row r="311" spans="2:51" s="14" customFormat="1" ht="12">
      <c r="B311" s="163"/>
      <c r="D311" s="150" t="s">
        <v>216</v>
      </c>
      <c r="E311" s="164" t="s">
        <v>19</v>
      </c>
      <c r="F311" s="165" t="s">
        <v>224</v>
      </c>
      <c r="H311" s="166">
        <v>76.7</v>
      </c>
      <c r="I311" s="167"/>
      <c r="L311" s="163"/>
      <c r="M311" s="168"/>
      <c r="T311" s="169"/>
      <c r="AT311" s="164" t="s">
        <v>216</v>
      </c>
      <c r="AU311" s="164" t="s">
        <v>84</v>
      </c>
      <c r="AV311" s="14" t="s">
        <v>153</v>
      </c>
      <c r="AW311" s="14" t="s">
        <v>37</v>
      </c>
      <c r="AX311" s="14" t="s">
        <v>82</v>
      </c>
      <c r="AY311" s="164" t="s">
        <v>206</v>
      </c>
    </row>
    <row r="312" spans="2:65" s="1" customFormat="1" ht="16.5" customHeight="1">
      <c r="B312" s="33"/>
      <c r="C312" s="132" t="s">
        <v>570</v>
      </c>
      <c r="D312" s="132" t="s">
        <v>208</v>
      </c>
      <c r="E312" s="133" t="s">
        <v>1990</v>
      </c>
      <c r="F312" s="134" t="s">
        <v>1991</v>
      </c>
      <c r="G312" s="135" t="s">
        <v>229</v>
      </c>
      <c r="H312" s="136">
        <v>29.3</v>
      </c>
      <c r="I312" s="137"/>
      <c r="J312" s="138">
        <f>ROUND(I312*H312,2)</f>
        <v>0</v>
      </c>
      <c r="K312" s="134" t="s">
        <v>19</v>
      </c>
      <c r="L312" s="33"/>
      <c r="M312" s="139" t="s">
        <v>19</v>
      </c>
      <c r="N312" s="140" t="s">
        <v>46</v>
      </c>
      <c r="P312" s="141">
        <f>O312*H312</f>
        <v>0</v>
      </c>
      <c r="Q312" s="141">
        <v>0.00025</v>
      </c>
      <c r="R312" s="141">
        <f>Q312*H312</f>
        <v>0.007325</v>
      </c>
      <c r="S312" s="141">
        <v>0</v>
      </c>
      <c r="T312" s="142">
        <f>S312*H312</f>
        <v>0</v>
      </c>
      <c r="AR312" s="143" t="s">
        <v>338</v>
      </c>
      <c r="AT312" s="143" t="s">
        <v>208</v>
      </c>
      <c r="AU312" s="143" t="s">
        <v>84</v>
      </c>
      <c r="AY312" s="18" t="s">
        <v>206</v>
      </c>
      <c r="BE312" s="144">
        <f>IF(N312="základní",J312,0)</f>
        <v>0</v>
      </c>
      <c r="BF312" s="144">
        <f>IF(N312="snížená",J312,0)</f>
        <v>0</v>
      </c>
      <c r="BG312" s="144">
        <f>IF(N312="zákl. přenesená",J312,0)</f>
        <v>0</v>
      </c>
      <c r="BH312" s="144">
        <f>IF(N312="sníž. přenesená",J312,0)</f>
        <v>0</v>
      </c>
      <c r="BI312" s="144">
        <f>IF(N312="nulová",J312,0)</f>
        <v>0</v>
      </c>
      <c r="BJ312" s="18" t="s">
        <v>82</v>
      </c>
      <c r="BK312" s="144">
        <f>ROUND(I312*H312,2)</f>
        <v>0</v>
      </c>
      <c r="BL312" s="18" t="s">
        <v>338</v>
      </c>
      <c r="BM312" s="143" t="s">
        <v>3941</v>
      </c>
    </row>
    <row r="313" spans="2:51" s="12" customFormat="1" ht="12">
      <c r="B313" s="149"/>
      <c r="D313" s="150" t="s">
        <v>216</v>
      </c>
      <c r="E313" s="151" t="s">
        <v>19</v>
      </c>
      <c r="F313" s="152" t="s">
        <v>1879</v>
      </c>
      <c r="H313" s="151" t="s">
        <v>19</v>
      </c>
      <c r="I313" s="153"/>
      <c r="L313" s="149"/>
      <c r="M313" s="154"/>
      <c r="T313" s="155"/>
      <c r="AT313" s="151" t="s">
        <v>216</v>
      </c>
      <c r="AU313" s="151" t="s">
        <v>84</v>
      </c>
      <c r="AV313" s="12" t="s">
        <v>82</v>
      </c>
      <c r="AW313" s="12" t="s">
        <v>37</v>
      </c>
      <c r="AX313" s="12" t="s">
        <v>75</v>
      </c>
      <c r="AY313" s="151" t="s">
        <v>206</v>
      </c>
    </row>
    <row r="314" spans="2:51" s="13" customFormat="1" ht="12">
      <c r="B314" s="156"/>
      <c r="D314" s="150" t="s">
        <v>216</v>
      </c>
      <c r="E314" s="157" t="s">
        <v>19</v>
      </c>
      <c r="F314" s="158" t="s">
        <v>3942</v>
      </c>
      <c r="H314" s="159">
        <v>6</v>
      </c>
      <c r="I314" s="160"/>
      <c r="L314" s="156"/>
      <c r="M314" s="161"/>
      <c r="T314" s="162"/>
      <c r="AT314" s="157" t="s">
        <v>216</v>
      </c>
      <c r="AU314" s="157" t="s">
        <v>84</v>
      </c>
      <c r="AV314" s="13" t="s">
        <v>84</v>
      </c>
      <c r="AW314" s="13" t="s">
        <v>37</v>
      </c>
      <c r="AX314" s="13" t="s">
        <v>75</v>
      </c>
      <c r="AY314" s="157" t="s">
        <v>206</v>
      </c>
    </row>
    <row r="315" spans="2:51" s="13" customFormat="1" ht="12">
      <c r="B315" s="156"/>
      <c r="D315" s="150" t="s">
        <v>216</v>
      </c>
      <c r="E315" s="157" t="s">
        <v>19</v>
      </c>
      <c r="F315" s="158" t="s">
        <v>3943</v>
      </c>
      <c r="H315" s="159">
        <v>6</v>
      </c>
      <c r="I315" s="160"/>
      <c r="L315" s="156"/>
      <c r="M315" s="161"/>
      <c r="T315" s="162"/>
      <c r="AT315" s="157" t="s">
        <v>216</v>
      </c>
      <c r="AU315" s="157" t="s">
        <v>84</v>
      </c>
      <c r="AV315" s="13" t="s">
        <v>84</v>
      </c>
      <c r="AW315" s="13" t="s">
        <v>37</v>
      </c>
      <c r="AX315" s="13" t="s">
        <v>75</v>
      </c>
      <c r="AY315" s="157" t="s">
        <v>206</v>
      </c>
    </row>
    <row r="316" spans="2:51" s="13" customFormat="1" ht="12">
      <c r="B316" s="156"/>
      <c r="D316" s="150" t="s">
        <v>216</v>
      </c>
      <c r="E316" s="157" t="s">
        <v>19</v>
      </c>
      <c r="F316" s="158" t="s">
        <v>3944</v>
      </c>
      <c r="H316" s="159">
        <v>17.3</v>
      </c>
      <c r="I316" s="160"/>
      <c r="L316" s="156"/>
      <c r="M316" s="161"/>
      <c r="T316" s="162"/>
      <c r="AT316" s="157" t="s">
        <v>216</v>
      </c>
      <c r="AU316" s="157" t="s">
        <v>84</v>
      </c>
      <c r="AV316" s="13" t="s">
        <v>84</v>
      </c>
      <c r="AW316" s="13" t="s">
        <v>37</v>
      </c>
      <c r="AX316" s="13" t="s">
        <v>75</v>
      </c>
      <c r="AY316" s="157" t="s">
        <v>206</v>
      </c>
    </row>
    <row r="317" spans="2:51" s="14" customFormat="1" ht="12">
      <c r="B317" s="163"/>
      <c r="D317" s="150" t="s">
        <v>216</v>
      </c>
      <c r="E317" s="164" t="s">
        <v>19</v>
      </c>
      <c r="F317" s="165" t="s">
        <v>224</v>
      </c>
      <c r="H317" s="166">
        <v>29.3</v>
      </c>
      <c r="I317" s="167"/>
      <c r="L317" s="163"/>
      <c r="M317" s="168"/>
      <c r="T317" s="169"/>
      <c r="AT317" s="164" t="s">
        <v>216</v>
      </c>
      <c r="AU317" s="164" t="s">
        <v>84</v>
      </c>
      <c r="AV317" s="14" t="s">
        <v>153</v>
      </c>
      <c r="AW317" s="14" t="s">
        <v>37</v>
      </c>
      <c r="AX317" s="14" t="s">
        <v>82</v>
      </c>
      <c r="AY317" s="164" t="s">
        <v>206</v>
      </c>
    </row>
    <row r="318" spans="2:65" s="1" customFormat="1" ht="16.5" customHeight="1">
      <c r="B318" s="33"/>
      <c r="C318" s="132" t="s">
        <v>579</v>
      </c>
      <c r="D318" s="132" t="s">
        <v>208</v>
      </c>
      <c r="E318" s="133" t="s">
        <v>3945</v>
      </c>
      <c r="F318" s="134" t="s">
        <v>3946</v>
      </c>
      <c r="G318" s="135" t="s">
        <v>229</v>
      </c>
      <c r="H318" s="136">
        <v>37.8</v>
      </c>
      <c r="I318" s="137"/>
      <c r="J318" s="138">
        <f>ROUND(I318*H318,2)</f>
        <v>0</v>
      </c>
      <c r="K318" s="134" t="s">
        <v>19</v>
      </c>
      <c r="L318" s="33"/>
      <c r="M318" s="139" t="s">
        <v>19</v>
      </c>
      <c r="N318" s="140" t="s">
        <v>46</v>
      </c>
      <c r="P318" s="141">
        <f>O318*H318</f>
        <v>0</v>
      </c>
      <c r="Q318" s="141">
        <v>0.00026</v>
      </c>
      <c r="R318" s="141">
        <f>Q318*H318</f>
        <v>0.009827999999999998</v>
      </c>
      <c r="S318" s="141">
        <v>0</v>
      </c>
      <c r="T318" s="142">
        <f>S318*H318</f>
        <v>0</v>
      </c>
      <c r="AR318" s="143" t="s">
        <v>338</v>
      </c>
      <c r="AT318" s="143" t="s">
        <v>208</v>
      </c>
      <c r="AU318" s="143" t="s">
        <v>84</v>
      </c>
      <c r="AY318" s="18" t="s">
        <v>206</v>
      </c>
      <c r="BE318" s="144">
        <f>IF(N318="základní",J318,0)</f>
        <v>0</v>
      </c>
      <c r="BF318" s="144">
        <f>IF(N318="snížená",J318,0)</f>
        <v>0</v>
      </c>
      <c r="BG318" s="144">
        <f>IF(N318="zákl. přenesená",J318,0)</f>
        <v>0</v>
      </c>
      <c r="BH318" s="144">
        <f>IF(N318="sníž. přenesená",J318,0)</f>
        <v>0</v>
      </c>
      <c r="BI318" s="144">
        <f>IF(N318="nulová",J318,0)</f>
        <v>0</v>
      </c>
      <c r="BJ318" s="18" t="s">
        <v>82</v>
      </c>
      <c r="BK318" s="144">
        <f>ROUND(I318*H318,2)</f>
        <v>0</v>
      </c>
      <c r="BL318" s="18" t="s">
        <v>338</v>
      </c>
      <c r="BM318" s="143" t="s">
        <v>3947</v>
      </c>
    </row>
    <row r="319" spans="2:51" s="12" customFormat="1" ht="12">
      <c r="B319" s="149"/>
      <c r="D319" s="150" t="s">
        <v>216</v>
      </c>
      <c r="E319" s="151" t="s">
        <v>19</v>
      </c>
      <c r="F319" s="152" t="s">
        <v>1879</v>
      </c>
      <c r="H319" s="151" t="s">
        <v>19</v>
      </c>
      <c r="I319" s="153"/>
      <c r="L319" s="149"/>
      <c r="M319" s="154"/>
      <c r="T319" s="155"/>
      <c r="AT319" s="151" t="s">
        <v>216</v>
      </c>
      <c r="AU319" s="151" t="s">
        <v>84</v>
      </c>
      <c r="AV319" s="12" t="s">
        <v>82</v>
      </c>
      <c r="AW319" s="12" t="s">
        <v>37</v>
      </c>
      <c r="AX319" s="12" t="s">
        <v>75</v>
      </c>
      <c r="AY319" s="151" t="s">
        <v>206</v>
      </c>
    </row>
    <row r="320" spans="2:51" s="13" customFormat="1" ht="12">
      <c r="B320" s="156"/>
      <c r="D320" s="150" t="s">
        <v>216</v>
      </c>
      <c r="E320" s="157" t="s">
        <v>19</v>
      </c>
      <c r="F320" s="158" t="s">
        <v>3948</v>
      </c>
      <c r="H320" s="159">
        <v>20.5</v>
      </c>
      <c r="I320" s="160"/>
      <c r="L320" s="156"/>
      <c r="M320" s="161"/>
      <c r="T320" s="162"/>
      <c r="AT320" s="157" t="s">
        <v>216</v>
      </c>
      <c r="AU320" s="157" t="s">
        <v>84</v>
      </c>
      <c r="AV320" s="13" t="s">
        <v>84</v>
      </c>
      <c r="AW320" s="13" t="s">
        <v>37</v>
      </c>
      <c r="AX320" s="13" t="s">
        <v>75</v>
      </c>
      <c r="AY320" s="157" t="s">
        <v>206</v>
      </c>
    </row>
    <row r="321" spans="2:51" s="13" customFormat="1" ht="12">
      <c r="B321" s="156"/>
      <c r="D321" s="150" t="s">
        <v>216</v>
      </c>
      <c r="E321" s="157" t="s">
        <v>19</v>
      </c>
      <c r="F321" s="158" t="s">
        <v>3949</v>
      </c>
      <c r="H321" s="159">
        <v>17.3</v>
      </c>
      <c r="I321" s="160"/>
      <c r="L321" s="156"/>
      <c r="M321" s="161"/>
      <c r="T321" s="162"/>
      <c r="AT321" s="157" t="s">
        <v>216</v>
      </c>
      <c r="AU321" s="157" t="s">
        <v>84</v>
      </c>
      <c r="AV321" s="13" t="s">
        <v>84</v>
      </c>
      <c r="AW321" s="13" t="s">
        <v>37</v>
      </c>
      <c r="AX321" s="13" t="s">
        <v>75</v>
      </c>
      <c r="AY321" s="157" t="s">
        <v>206</v>
      </c>
    </row>
    <row r="322" spans="2:51" s="14" customFormat="1" ht="12">
      <c r="B322" s="163"/>
      <c r="D322" s="150" t="s">
        <v>216</v>
      </c>
      <c r="E322" s="164" t="s">
        <v>19</v>
      </c>
      <c r="F322" s="165" t="s">
        <v>224</v>
      </c>
      <c r="H322" s="166">
        <v>37.8</v>
      </c>
      <c r="I322" s="167"/>
      <c r="L322" s="163"/>
      <c r="M322" s="168"/>
      <c r="T322" s="169"/>
      <c r="AT322" s="164" t="s">
        <v>216</v>
      </c>
      <c r="AU322" s="164" t="s">
        <v>84</v>
      </c>
      <c r="AV322" s="14" t="s">
        <v>153</v>
      </c>
      <c r="AW322" s="14" t="s">
        <v>37</v>
      </c>
      <c r="AX322" s="14" t="s">
        <v>82</v>
      </c>
      <c r="AY322" s="164" t="s">
        <v>206</v>
      </c>
    </row>
    <row r="323" spans="2:65" s="1" customFormat="1" ht="16.5" customHeight="1">
      <c r="B323" s="33"/>
      <c r="C323" s="132" t="s">
        <v>595</v>
      </c>
      <c r="D323" s="132" t="s">
        <v>208</v>
      </c>
      <c r="E323" s="133" t="s">
        <v>3950</v>
      </c>
      <c r="F323" s="134" t="s">
        <v>3951</v>
      </c>
      <c r="G323" s="135" t="s">
        <v>229</v>
      </c>
      <c r="H323" s="136">
        <v>6.4</v>
      </c>
      <c r="I323" s="137"/>
      <c r="J323" s="138">
        <f>ROUND(I323*H323,2)</f>
        <v>0</v>
      </c>
      <c r="K323" s="134" t="s">
        <v>19</v>
      </c>
      <c r="L323" s="33"/>
      <c r="M323" s="139" t="s">
        <v>19</v>
      </c>
      <c r="N323" s="140" t="s">
        <v>46</v>
      </c>
      <c r="P323" s="141">
        <f>O323*H323</f>
        <v>0</v>
      </c>
      <c r="Q323" s="141">
        <v>0.00027</v>
      </c>
      <c r="R323" s="141">
        <f>Q323*H323</f>
        <v>0.0017280000000000002</v>
      </c>
      <c r="S323" s="141">
        <v>0</v>
      </c>
      <c r="T323" s="142">
        <f>S323*H323</f>
        <v>0</v>
      </c>
      <c r="AR323" s="143" t="s">
        <v>338</v>
      </c>
      <c r="AT323" s="143" t="s">
        <v>208</v>
      </c>
      <c r="AU323" s="143" t="s">
        <v>84</v>
      </c>
      <c r="AY323" s="18" t="s">
        <v>206</v>
      </c>
      <c r="BE323" s="144">
        <f>IF(N323="základní",J323,0)</f>
        <v>0</v>
      </c>
      <c r="BF323" s="144">
        <f>IF(N323="snížená",J323,0)</f>
        <v>0</v>
      </c>
      <c r="BG323" s="144">
        <f>IF(N323="zákl. přenesená",J323,0)</f>
        <v>0</v>
      </c>
      <c r="BH323" s="144">
        <f>IF(N323="sníž. přenesená",J323,0)</f>
        <v>0</v>
      </c>
      <c r="BI323" s="144">
        <f>IF(N323="nulová",J323,0)</f>
        <v>0</v>
      </c>
      <c r="BJ323" s="18" t="s">
        <v>82</v>
      </c>
      <c r="BK323" s="144">
        <f>ROUND(I323*H323,2)</f>
        <v>0</v>
      </c>
      <c r="BL323" s="18" t="s">
        <v>338</v>
      </c>
      <c r="BM323" s="143" t="s">
        <v>3952</v>
      </c>
    </row>
    <row r="324" spans="2:51" s="12" customFormat="1" ht="12">
      <c r="B324" s="149"/>
      <c r="D324" s="150" t="s">
        <v>216</v>
      </c>
      <c r="E324" s="151" t="s">
        <v>19</v>
      </c>
      <c r="F324" s="152" t="s">
        <v>1879</v>
      </c>
      <c r="H324" s="151" t="s">
        <v>19</v>
      </c>
      <c r="I324" s="153"/>
      <c r="L324" s="149"/>
      <c r="M324" s="154"/>
      <c r="T324" s="155"/>
      <c r="AT324" s="151" t="s">
        <v>216</v>
      </c>
      <c r="AU324" s="151" t="s">
        <v>84</v>
      </c>
      <c r="AV324" s="12" t="s">
        <v>82</v>
      </c>
      <c r="AW324" s="12" t="s">
        <v>37</v>
      </c>
      <c r="AX324" s="12" t="s">
        <v>75</v>
      </c>
      <c r="AY324" s="151" t="s">
        <v>206</v>
      </c>
    </row>
    <row r="325" spans="2:51" s="13" customFormat="1" ht="12">
      <c r="B325" s="156"/>
      <c r="D325" s="150" t="s">
        <v>216</v>
      </c>
      <c r="E325" s="157" t="s">
        <v>19</v>
      </c>
      <c r="F325" s="158" t="s">
        <v>3953</v>
      </c>
      <c r="H325" s="159">
        <v>6.4</v>
      </c>
      <c r="I325" s="160"/>
      <c r="L325" s="156"/>
      <c r="M325" s="161"/>
      <c r="T325" s="162"/>
      <c r="AT325" s="157" t="s">
        <v>216</v>
      </c>
      <c r="AU325" s="157" t="s">
        <v>84</v>
      </c>
      <c r="AV325" s="13" t="s">
        <v>84</v>
      </c>
      <c r="AW325" s="13" t="s">
        <v>37</v>
      </c>
      <c r="AX325" s="13" t="s">
        <v>75</v>
      </c>
      <c r="AY325" s="157" t="s">
        <v>206</v>
      </c>
    </row>
    <row r="326" spans="2:51" s="14" customFormat="1" ht="12">
      <c r="B326" s="163"/>
      <c r="D326" s="150" t="s">
        <v>216</v>
      </c>
      <c r="E326" s="164" t="s">
        <v>19</v>
      </c>
      <c r="F326" s="165" t="s">
        <v>224</v>
      </c>
      <c r="H326" s="166">
        <v>6.4</v>
      </c>
      <c r="I326" s="167"/>
      <c r="L326" s="163"/>
      <c r="M326" s="168"/>
      <c r="T326" s="169"/>
      <c r="AT326" s="164" t="s">
        <v>216</v>
      </c>
      <c r="AU326" s="164" t="s">
        <v>84</v>
      </c>
      <c r="AV326" s="14" t="s">
        <v>153</v>
      </c>
      <c r="AW326" s="14" t="s">
        <v>37</v>
      </c>
      <c r="AX326" s="14" t="s">
        <v>82</v>
      </c>
      <c r="AY326" s="164" t="s">
        <v>206</v>
      </c>
    </row>
    <row r="327" spans="2:65" s="1" customFormat="1" ht="24.2" customHeight="1">
      <c r="B327" s="33"/>
      <c r="C327" s="132" t="s">
        <v>601</v>
      </c>
      <c r="D327" s="132" t="s">
        <v>208</v>
      </c>
      <c r="E327" s="133" t="s">
        <v>1994</v>
      </c>
      <c r="F327" s="134" t="s">
        <v>1995</v>
      </c>
      <c r="G327" s="135" t="s">
        <v>298</v>
      </c>
      <c r="H327" s="136">
        <v>50</v>
      </c>
      <c r="I327" s="137"/>
      <c r="J327" s="138">
        <f>ROUND(I327*H327,2)</f>
        <v>0</v>
      </c>
      <c r="K327" s="134" t="s">
        <v>19</v>
      </c>
      <c r="L327" s="33"/>
      <c r="M327" s="139" t="s">
        <v>19</v>
      </c>
      <c r="N327" s="140" t="s">
        <v>46</v>
      </c>
      <c r="P327" s="141">
        <f>O327*H327</f>
        <v>0</v>
      </c>
      <c r="Q327" s="141">
        <v>0</v>
      </c>
      <c r="R327" s="141">
        <f>Q327*H327</f>
        <v>0</v>
      </c>
      <c r="S327" s="141">
        <v>0</v>
      </c>
      <c r="T327" s="142">
        <f>S327*H327</f>
        <v>0</v>
      </c>
      <c r="AR327" s="143" t="s">
        <v>338</v>
      </c>
      <c r="AT327" s="143" t="s">
        <v>208</v>
      </c>
      <c r="AU327" s="143" t="s">
        <v>84</v>
      </c>
      <c r="AY327" s="18" t="s">
        <v>206</v>
      </c>
      <c r="BE327" s="144">
        <f>IF(N327="základní",J327,0)</f>
        <v>0</v>
      </c>
      <c r="BF327" s="144">
        <f>IF(N327="snížená",J327,0)</f>
        <v>0</v>
      </c>
      <c r="BG327" s="144">
        <f>IF(N327="zákl. přenesená",J327,0)</f>
        <v>0</v>
      </c>
      <c r="BH327" s="144">
        <f>IF(N327="sníž. přenesená",J327,0)</f>
        <v>0</v>
      </c>
      <c r="BI327" s="144">
        <f>IF(N327="nulová",J327,0)</f>
        <v>0</v>
      </c>
      <c r="BJ327" s="18" t="s">
        <v>82</v>
      </c>
      <c r="BK327" s="144">
        <f>ROUND(I327*H327,2)</f>
        <v>0</v>
      </c>
      <c r="BL327" s="18" t="s">
        <v>338</v>
      </c>
      <c r="BM327" s="143" t="s">
        <v>3954</v>
      </c>
    </row>
    <row r="328" spans="2:51" s="12" customFormat="1" ht="12">
      <c r="B328" s="149"/>
      <c r="D328" s="150" t="s">
        <v>216</v>
      </c>
      <c r="E328" s="151" t="s">
        <v>19</v>
      </c>
      <c r="F328" s="152" t="s">
        <v>1879</v>
      </c>
      <c r="H328" s="151" t="s">
        <v>19</v>
      </c>
      <c r="I328" s="153"/>
      <c r="L328" s="149"/>
      <c r="M328" s="154"/>
      <c r="T328" s="155"/>
      <c r="AT328" s="151" t="s">
        <v>216</v>
      </c>
      <c r="AU328" s="151" t="s">
        <v>84</v>
      </c>
      <c r="AV328" s="12" t="s">
        <v>82</v>
      </c>
      <c r="AW328" s="12" t="s">
        <v>37</v>
      </c>
      <c r="AX328" s="12" t="s">
        <v>75</v>
      </c>
      <c r="AY328" s="151" t="s">
        <v>206</v>
      </c>
    </row>
    <row r="329" spans="2:51" s="13" customFormat="1" ht="12">
      <c r="B329" s="156"/>
      <c r="D329" s="150" t="s">
        <v>216</v>
      </c>
      <c r="E329" s="157" t="s">
        <v>19</v>
      </c>
      <c r="F329" s="158" t="s">
        <v>1997</v>
      </c>
      <c r="H329" s="159">
        <v>1</v>
      </c>
      <c r="I329" s="160"/>
      <c r="L329" s="156"/>
      <c r="M329" s="161"/>
      <c r="T329" s="162"/>
      <c r="AT329" s="157" t="s">
        <v>216</v>
      </c>
      <c r="AU329" s="157" t="s">
        <v>84</v>
      </c>
      <c r="AV329" s="13" t="s">
        <v>84</v>
      </c>
      <c r="AW329" s="13" t="s">
        <v>37</v>
      </c>
      <c r="AX329" s="13" t="s">
        <v>75</v>
      </c>
      <c r="AY329" s="157" t="s">
        <v>206</v>
      </c>
    </row>
    <row r="330" spans="2:51" s="13" customFormat="1" ht="12">
      <c r="B330" s="156"/>
      <c r="D330" s="150" t="s">
        <v>216</v>
      </c>
      <c r="E330" s="157" t="s">
        <v>19</v>
      </c>
      <c r="F330" s="158" t="s">
        <v>3955</v>
      </c>
      <c r="H330" s="159">
        <v>3</v>
      </c>
      <c r="I330" s="160"/>
      <c r="L330" s="156"/>
      <c r="M330" s="161"/>
      <c r="T330" s="162"/>
      <c r="AT330" s="157" t="s">
        <v>216</v>
      </c>
      <c r="AU330" s="157" t="s">
        <v>84</v>
      </c>
      <c r="AV330" s="13" t="s">
        <v>84</v>
      </c>
      <c r="AW330" s="13" t="s">
        <v>37</v>
      </c>
      <c r="AX330" s="13" t="s">
        <v>75</v>
      </c>
      <c r="AY330" s="157" t="s">
        <v>206</v>
      </c>
    </row>
    <row r="331" spans="2:51" s="13" customFormat="1" ht="12">
      <c r="B331" s="156"/>
      <c r="D331" s="150" t="s">
        <v>216</v>
      </c>
      <c r="E331" s="157" t="s">
        <v>19</v>
      </c>
      <c r="F331" s="158" t="s">
        <v>1999</v>
      </c>
      <c r="H331" s="159">
        <v>2</v>
      </c>
      <c r="I331" s="160"/>
      <c r="L331" s="156"/>
      <c r="M331" s="161"/>
      <c r="T331" s="162"/>
      <c r="AT331" s="157" t="s">
        <v>216</v>
      </c>
      <c r="AU331" s="157" t="s">
        <v>84</v>
      </c>
      <c r="AV331" s="13" t="s">
        <v>84</v>
      </c>
      <c r="AW331" s="13" t="s">
        <v>37</v>
      </c>
      <c r="AX331" s="13" t="s">
        <v>75</v>
      </c>
      <c r="AY331" s="157" t="s">
        <v>206</v>
      </c>
    </row>
    <row r="332" spans="2:51" s="13" customFormat="1" ht="12">
      <c r="B332" s="156"/>
      <c r="D332" s="150" t="s">
        <v>216</v>
      </c>
      <c r="E332" s="157" t="s">
        <v>19</v>
      </c>
      <c r="F332" s="158" t="s">
        <v>3956</v>
      </c>
      <c r="H332" s="159">
        <v>18</v>
      </c>
      <c r="I332" s="160"/>
      <c r="L332" s="156"/>
      <c r="M332" s="161"/>
      <c r="T332" s="162"/>
      <c r="AT332" s="157" t="s">
        <v>216</v>
      </c>
      <c r="AU332" s="157" t="s">
        <v>84</v>
      </c>
      <c r="AV332" s="13" t="s">
        <v>84</v>
      </c>
      <c r="AW332" s="13" t="s">
        <v>37</v>
      </c>
      <c r="AX332" s="13" t="s">
        <v>75</v>
      </c>
      <c r="AY332" s="157" t="s">
        <v>206</v>
      </c>
    </row>
    <row r="333" spans="2:51" s="13" customFormat="1" ht="12">
      <c r="B333" s="156"/>
      <c r="D333" s="150" t="s">
        <v>216</v>
      </c>
      <c r="E333" s="157" t="s">
        <v>19</v>
      </c>
      <c r="F333" s="158" t="s">
        <v>3957</v>
      </c>
      <c r="H333" s="159">
        <v>4</v>
      </c>
      <c r="I333" s="160"/>
      <c r="L333" s="156"/>
      <c r="M333" s="161"/>
      <c r="T333" s="162"/>
      <c r="AT333" s="157" t="s">
        <v>216</v>
      </c>
      <c r="AU333" s="157" t="s">
        <v>84</v>
      </c>
      <c r="AV333" s="13" t="s">
        <v>84</v>
      </c>
      <c r="AW333" s="13" t="s">
        <v>37</v>
      </c>
      <c r="AX333" s="13" t="s">
        <v>75</v>
      </c>
      <c r="AY333" s="157" t="s">
        <v>206</v>
      </c>
    </row>
    <row r="334" spans="2:51" s="13" customFormat="1" ht="12">
      <c r="B334" s="156"/>
      <c r="D334" s="150" t="s">
        <v>216</v>
      </c>
      <c r="E334" s="157" t="s">
        <v>19</v>
      </c>
      <c r="F334" s="158" t="s">
        <v>2003</v>
      </c>
      <c r="H334" s="159">
        <v>2</v>
      </c>
      <c r="I334" s="160"/>
      <c r="L334" s="156"/>
      <c r="M334" s="161"/>
      <c r="T334" s="162"/>
      <c r="AT334" s="157" t="s">
        <v>216</v>
      </c>
      <c r="AU334" s="157" t="s">
        <v>84</v>
      </c>
      <c r="AV334" s="13" t="s">
        <v>84</v>
      </c>
      <c r="AW334" s="13" t="s">
        <v>37</v>
      </c>
      <c r="AX334" s="13" t="s">
        <v>75</v>
      </c>
      <c r="AY334" s="157" t="s">
        <v>206</v>
      </c>
    </row>
    <row r="335" spans="2:51" s="13" customFormat="1" ht="12">
      <c r="B335" s="156"/>
      <c r="D335" s="150" t="s">
        <v>216</v>
      </c>
      <c r="E335" s="157" t="s">
        <v>19</v>
      </c>
      <c r="F335" s="158" t="s">
        <v>2004</v>
      </c>
      <c r="H335" s="159">
        <v>2</v>
      </c>
      <c r="I335" s="160"/>
      <c r="L335" s="156"/>
      <c r="M335" s="161"/>
      <c r="T335" s="162"/>
      <c r="AT335" s="157" t="s">
        <v>216</v>
      </c>
      <c r="AU335" s="157" t="s">
        <v>84</v>
      </c>
      <c r="AV335" s="13" t="s">
        <v>84</v>
      </c>
      <c r="AW335" s="13" t="s">
        <v>37</v>
      </c>
      <c r="AX335" s="13" t="s">
        <v>75</v>
      </c>
      <c r="AY335" s="157" t="s">
        <v>206</v>
      </c>
    </row>
    <row r="336" spans="2:51" s="13" customFormat="1" ht="12">
      <c r="B336" s="156"/>
      <c r="D336" s="150" t="s">
        <v>216</v>
      </c>
      <c r="E336" s="157" t="s">
        <v>19</v>
      </c>
      <c r="F336" s="158" t="s">
        <v>3958</v>
      </c>
      <c r="H336" s="159">
        <v>6</v>
      </c>
      <c r="I336" s="160"/>
      <c r="L336" s="156"/>
      <c r="M336" s="161"/>
      <c r="T336" s="162"/>
      <c r="AT336" s="157" t="s">
        <v>216</v>
      </c>
      <c r="AU336" s="157" t="s">
        <v>84</v>
      </c>
      <c r="AV336" s="13" t="s">
        <v>84</v>
      </c>
      <c r="AW336" s="13" t="s">
        <v>37</v>
      </c>
      <c r="AX336" s="13" t="s">
        <v>75</v>
      </c>
      <c r="AY336" s="157" t="s">
        <v>206</v>
      </c>
    </row>
    <row r="337" spans="2:51" s="13" customFormat="1" ht="12">
      <c r="B337" s="156"/>
      <c r="D337" s="150" t="s">
        <v>216</v>
      </c>
      <c r="E337" s="157" t="s">
        <v>19</v>
      </c>
      <c r="F337" s="158" t="s">
        <v>3959</v>
      </c>
      <c r="H337" s="159">
        <v>1</v>
      </c>
      <c r="I337" s="160"/>
      <c r="L337" s="156"/>
      <c r="M337" s="161"/>
      <c r="T337" s="162"/>
      <c r="AT337" s="157" t="s">
        <v>216</v>
      </c>
      <c r="AU337" s="157" t="s">
        <v>84</v>
      </c>
      <c r="AV337" s="13" t="s">
        <v>84</v>
      </c>
      <c r="AW337" s="13" t="s">
        <v>37</v>
      </c>
      <c r="AX337" s="13" t="s">
        <v>75</v>
      </c>
      <c r="AY337" s="157" t="s">
        <v>206</v>
      </c>
    </row>
    <row r="338" spans="2:51" s="13" customFormat="1" ht="12">
      <c r="B338" s="156"/>
      <c r="D338" s="150" t="s">
        <v>216</v>
      </c>
      <c r="E338" s="157" t="s">
        <v>19</v>
      </c>
      <c r="F338" s="158" t="s">
        <v>3960</v>
      </c>
      <c r="H338" s="159">
        <v>5</v>
      </c>
      <c r="I338" s="160"/>
      <c r="L338" s="156"/>
      <c r="M338" s="161"/>
      <c r="T338" s="162"/>
      <c r="AT338" s="157" t="s">
        <v>216</v>
      </c>
      <c r="AU338" s="157" t="s">
        <v>84</v>
      </c>
      <c r="AV338" s="13" t="s">
        <v>84</v>
      </c>
      <c r="AW338" s="13" t="s">
        <v>37</v>
      </c>
      <c r="AX338" s="13" t="s">
        <v>75</v>
      </c>
      <c r="AY338" s="157" t="s">
        <v>206</v>
      </c>
    </row>
    <row r="339" spans="2:51" s="13" customFormat="1" ht="12">
      <c r="B339" s="156"/>
      <c r="D339" s="150" t="s">
        <v>216</v>
      </c>
      <c r="E339" s="157" t="s">
        <v>19</v>
      </c>
      <c r="F339" s="158" t="s">
        <v>3961</v>
      </c>
      <c r="H339" s="159">
        <v>6</v>
      </c>
      <c r="I339" s="160"/>
      <c r="L339" s="156"/>
      <c r="M339" s="161"/>
      <c r="T339" s="162"/>
      <c r="AT339" s="157" t="s">
        <v>216</v>
      </c>
      <c r="AU339" s="157" t="s">
        <v>84</v>
      </c>
      <c r="AV339" s="13" t="s">
        <v>84</v>
      </c>
      <c r="AW339" s="13" t="s">
        <v>37</v>
      </c>
      <c r="AX339" s="13" t="s">
        <v>75</v>
      </c>
      <c r="AY339" s="157" t="s">
        <v>206</v>
      </c>
    </row>
    <row r="340" spans="2:51" s="14" customFormat="1" ht="12">
      <c r="B340" s="163"/>
      <c r="D340" s="150" t="s">
        <v>216</v>
      </c>
      <c r="E340" s="164" t="s">
        <v>19</v>
      </c>
      <c r="F340" s="165" t="s">
        <v>224</v>
      </c>
      <c r="H340" s="166">
        <v>50</v>
      </c>
      <c r="I340" s="167"/>
      <c r="L340" s="163"/>
      <c r="M340" s="168"/>
      <c r="T340" s="169"/>
      <c r="AT340" s="164" t="s">
        <v>216</v>
      </c>
      <c r="AU340" s="164" t="s">
        <v>84</v>
      </c>
      <c r="AV340" s="14" t="s">
        <v>153</v>
      </c>
      <c r="AW340" s="14" t="s">
        <v>37</v>
      </c>
      <c r="AX340" s="14" t="s">
        <v>82</v>
      </c>
      <c r="AY340" s="164" t="s">
        <v>206</v>
      </c>
    </row>
    <row r="341" spans="2:65" s="1" customFormat="1" ht="24.2" customHeight="1">
      <c r="B341" s="33"/>
      <c r="C341" s="132" t="s">
        <v>609</v>
      </c>
      <c r="D341" s="132" t="s">
        <v>208</v>
      </c>
      <c r="E341" s="133" t="s">
        <v>3962</v>
      </c>
      <c r="F341" s="134" t="s">
        <v>3963</v>
      </c>
      <c r="G341" s="135" t="s">
        <v>298</v>
      </c>
      <c r="H341" s="136">
        <v>9</v>
      </c>
      <c r="I341" s="137"/>
      <c r="J341" s="138">
        <f>ROUND(I341*H341,2)</f>
        <v>0</v>
      </c>
      <c r="K341" s="134" t="s">
        <v>19</v>
      </c>
      <c r="L341" s="33"/>
      <c r="M341" s="139" t="s">
        <v>19</v>
      </c>
      <c r="N341" s="140" t="s">
        <v>46</v>
      </c>
      <c r="P341" s="141">
        <f>O341*H341</f>
        <v>0</v>
      </c>
      <c r="Q341" s="141">
        <v>0</v>
      </c>
      <c r="R341" s="141">
        <f>Q341*H341</f>
        <v>0</v>
      </c>
      <c r="S341" s="141">
        <v>0</v>
      </c>
      <c r="T341" s="142">
        <f>S341*H341</f>
        <v>0</v>
      </c>
      <c r="AR341" s="143" t="s">
        <v>338</v>
      </c>
      <c r="AT341" s="143" t="s">
        <v>208</v>
      </c>
      <c r="AU341" s="143" t="s">
        <v>84</v>
      </c>
      <c r="AY341" s="18" t="s">
        <v>206</v>
      </c>
      <c r="BE341" s="144">
        <f>IF(N341="základní",J341,0)</f>
        <v>0</v>
      </c>
      <c r="BF341" s="144">
        <f>IF(N341="snížená",J341,0)</f>
        <v>0</v>
      </c>
      <c r="BG341" s="144">
        <f>IF(N341="zákl. přenesená",J341,0)</f>
        <v>0</v>
      </c>
      <c r="BH341" s="144">
        <f>IF(N341="sníž. přenesená",J341,0)</f>
        <v>0</v>
      </c>
      <c r="BI341" s="144">
        <f>IF(N341="nulová",J341,0)</f>
        <v>0</v>
      </c>
      <c r="BJ341" s="18" t="s">
        <v>82</v>
      </c>
      <c r="BK341" s="144">
        <f>ROUND(I341*H341,2)</f>
        <v>0</v>
      </c>
      <c r="BL341" s="18" t="s">
        <v>338</v>
      </c>
      <c r="BM341" s="143" t="s">
        <v>3964</v>
      </c>
    </row>
    <row r="342" spans="2:51" s="12" customFormat="1" ht="12">
      <c r="B342" s="149"/>
      <c r="D342" s="150" t="s">
        <v>216</v>
      </c>
      <c r="E342" s="151" t="s">
        <v>19</v>
      </c>
      <c r="F342" s="152" t="s">
        <v>1879</v>
      </c>
      <c r="H342" s="151" t="s">
        <v>19</v>
      </c>
      <c r="I342" s="153"/>
      <c r="L342" s="149"/>
      <c r="M342" s="154"/>
      <c r="T342" s="155"/>
      <c r="AT342" s="151" t="s">
        <v>216</v>
      </c>
      <c r="AU342" s="151" t="s">
        <v>84</v>
      </c>
      <c r="AV342" s="12" t="s">
        <v>82</v>
      </c>
      <c r="AW342" s="12" t="s">
        <v>37</v>
      </c>
      <c r="AX342" s="12" t="s">
        <v>75</v>
      </c>
      <c r="AY342" s="151" t="s">
        <v>206</v>
      </c>
    </row>
    <row r="343" spans="2:51" s="13" customFormat="1" ht="12">
      <c r="B343" s="156"/>
      <c r="D343" s="150" t="s">
        <v>216</v>
      </c>
      <c r="E343" s="157" t="s">
        <v>19</v>
      </c>
      <c r="F343" s="158" t="s">
        <v>3965</v>
      </c>
      <c r="H343" s="159">
        <v>8</v>
      </c>
      <c r="I343" s="160"/>
      <c r="L343" s="156"/>
      <c r="M343" s="161"/>
      <c r="T343" s="162"/>
      <c r="AT343" s="157" t="s">
        <v>216</v>
      </c>
      <c r="AU343" s="157" t="s">
        <v>84</v>
      </c>
      <c r="AV343" s="13" t="s">
        <v>84</v>
      </c>
      <c r="AW343" s="13" t="s">
        <v>37</v>
      </c>
      <c r="AX343" s="13" t="s">
        <v>75</v>
      </c>
      <c r="AY343" s="157" t="s">
        <v>206</v>
      </c>
    </row>
    <row r="344" spans="2:51" s="13" customFormat="1" ht="12">
      <c r="B344" s="156"/>
      <c r="D344" s="150" t="s">
        <v>216</v>
      </c>
      <c r="E344" s="157" t="s">
        <v>19</v>
      </c>
      <c r="F344" s="158" t="s">
        <v>3966</v>
      </c>
      <c r="H344" s="159">
        <v>1</v>
      </c>
      <c r="I344" s="160"/>
      <c r="L344" s="156"/>
      <c r="M344" s="161"/>
      <c r="T344" s="162"/>
      <c r="AT344" s="157" t="s">
        <v>216</v>
      </c>
      <c r="AU344" s="157" t="s">
        <v>84</v>
      </c>
      <c r="AV344" s="13" t="s">
        <v>84</v>
      </c>
      <c r="AW344" s="13" t="s">
        <v>37</v>
      </c>
      <c r="AX344" s="13" t="s">
        <v>75</v>
      </c>
      <c r="AY344" s="157" t="s">
        <v>206</v>
      </c>
    </row>
    <row r="345" spans="2:51" s="14" customFormat="1" ht="12">
      <c r="B345" s="163"/>
      <c r="D345" s="150" t="s">
        <v>216</v>
      </c>
      <c r="E345" s="164" t="s">
        <v>19</v>
      </c>
      <c r="F345" s="165" t="s">
        <v>224</v>
      </c>
      <c r="H345" s="166">
        <v>9</v>
      </c>
      <c r="I345" s="167"/>
      <c r="L345" s="163"/>
      <c r="M345" s="168"/>
      <c r="T345" s="169"/>
      <c r="AT345" s="164" t="s">
        <v>216</v>
      </c>
      <c r="AU345" s="164" t="s">
        <v>84</v>
      </c>
      <c r="AV345" s="14" t="s">
        <v>153</v>
      </c>
      <c r="AW345" s="14" t="s">
        <v>37</v>
      </c>
      <c r="AX345" s="14" t="s">
        <v>82</v>
      </c>
      <c r="AY345" s="164" t="s">
        <v>206</v>
      </c>
    </row>
    <row r="346" spans="2:65" s="1" customFormat="1" ht="33" customHeight="1">
      <c r="B346" s="33"/>
      <c r="C346" s="132" t="s">
        <v>626</v>
      </c>
      <c r="D346" s="132" t="s">
        <v>208</v>
      </c>
      <c r="E346" s="133" t="s">
        <v>2005</v>
      </c>
      <c r="F346" s="134" t="s">
        <v>2006</v>
      </c>
      <c r="G346" s="135" t="s">
        <v>298</v>
      </c>
      <c r="H346" s="136">
        <v>6</v>
      </c>
      <c r="I346" s="137"/>
      <c r="J346" s="138">
        <f>ROUND(I346*H346,2)</f>
        <v>0</v>
      </c>
      <c r="K346" s="134" t="s">
        <v>19</v>
      </c>
      <c r="L346" s="33"/>
      <c r="M346" s="139" t="s">
        <v>19</v>
      </c>
      <c r="N346" s="140" t="s">
        <v>46</v>
      </c>
      <c r="P346" s="141">
        <f>O346*H346</f>
        <v>0</v>
      </c>
      <c r="Q346" s="141">
        <v>0</v>
      </c>
      <c r="R346" s="141">
        <f>Q346*H346</f>
        <v>0</v>
      </c>
      <c r="S346" s="141">
        <v>0</v>
      </c>
      <c r="T346" s="142">
        <f>S346*H346</f>
        <v>0</v>
      </c>
      <c r="AR346" s="143" t="s">
        <v>338</v>
      </c>
      <c r="AT346" s="143" t="s">
        <v>208</v>
      </c>
      <c r="AU346" s="143" t="s">
        <v>84</v>
      </c>
      <c r="AY346" s="18" t="s">
        <v>206</v>
      </c>
      <c r="BE346" s="144">
        <f>IF(N346="základní",J346,0)</f>
        <v>0</v>
      </c>
      <c r="BF346" s="144">
        <f>IF(N346="snížená",J346,0)</f>
        <v>0</v>
      </c>
      <c r="BG346" s="144">
        <f>IF(N346="zákl. přenesená",J346,0)</f>
        <v>0</v>
      </c>
      <c r="BH346" s="144">
        <f>IF(N346="sníž. přenesená",J346,0)</f>
        <v>0</v>
      </c>
      <c r="BI346" s="144">
        <f>IF(N346="nulová",J346,0)</f>
        <v>0</v>
      </c>
      <c r="BJ346" s="18" t="s">
        <v>82</v>
      </c>
      <c r="BK346" s="144">
        <f>ROUND(I346*H346,2)</f>
        <v>0</v>
      </c>
      <c r="BL346" s="18" t="s">
        <v>338</v>
      </c>
      <c r="BM346" s="143" t="s">
        <v>3967</v>
      </c>
    </row>
    <row r="347" spans="2:51" s="12" customFormat="1" ht="12">
      <c r="B347" s="149"/>
      <c r="D347" s="150" t="s">
        <v>216</v>
      </c>
      <c r="E347" s="151" t="s">
        <v>19</v>
      </c>
      <c r="F347" s="152" t="s">
        <v>1879</v>
      </c>
      <c r="H347" s="151" t="s">
        <v>19</v>
      </c>
      <c r="I347" s="153"/>
      <c r="L347" s="149"/>
      <c r="M347" s="154"/>
      <c r="T347" s="155"/>
      <c r="AT347" s="151" t="s">
        <v>216</v>
      </c>
      <c r="AU347" s="151" t="s">
        <v>84</v>
      </c>
      <c r="AV347" s="12" t="s">
        <v>82</v>
      </c>
      <c r="AW347" s="12" t="s">
        <v>37</v>
      </c>
      <c r="AX347" s="12" t="s">
        <v>75</v>
      </c>
      <c r="AY347" s="151" t="s">
        <v>206</v>
      </c>
    </row>
    <row r="348" spans="2:51" s="13" customFormat="1" ht="12">
      <c r="B348" s="156"/>
      <c r="D348" s="150" t="s">
        <v>216</v>
      </c>
      <c r="E348" s="157" t="s">
        <v>19</v>
      </c>
      <c r="F348" s="158" t="s">
        <v>3968</v>
      </c>
      <c r="H348" s="159">
        <v>6</v>
      </c>
      <c r="I348" s="160"/>
      <c r="L348" s="156"/>
      <c r="M348" s="161"/>
      <c r="T348" s="162"/>
      <c r="AT348" s="157" t="s">
        <v>216</v>
      </c>
      <c r="AU348" s="157" t="s">
        <v>84</v>
      </c>
      <c r="AV348" s="13" t="s">
        <v>84</v>
      </c>
      <c r="AW348" s="13" t="s">
        <v>37</v>
      </c>
      <c r="AX348" s="13" t="s">
        <v>75</v>
      </c>
      <c r="AY348" s="157" t="s">
        <v>206</v>
      </c>
    </row>
    <row r="349" spans="2:51" s="14" customFormat="1" ht="12">
      <c r="B349" s="163"/>
      <c r="D349" s="150" t="s">
        <v>216</v>
      </c>
      <c r="E349" s="164" t="s">
        <v>19</v>
      </c>
      <c r="F349" s="165" t="s">
        <v>224</v>
      </c>
      <c r="H349" s="166">
        <v>6</v>
      </c>
      <c r="I349" s="167"/>
      <c r="L349" s="163"/>
      <c r="M349" s="168"/>
      <c r="T349" s="169"/>
      <c r="AT349" s="164" t="s">
        <v>216</v>
      </c>
      <c r="AU349" s="164" t="s">
        <v>84</v>
      </c>
      <c r="AV349" s="14" t="s">
        <v>153</v>
      </c>
      <c r="AW349" s="14" t="s">
        <v>37</v>
      </c>
      <c r="AX349" s="14" t="s">
        <v>82</v>
      </c>
      <c r="AY349" s="164" t="s">
        <v>206</v>
      </c>
    </row>
    <row r="350" spans="2:65" s="1" customFormat="1" ht="16.5" customHeight="1">
      <c r="B350" s="33"/>
      <c r="C350" s="132" t="s">
        <v>974</v>
      </c>
      <c r="D350" s="132" t="s">
        <v>208</v>
      </c>
      <c r="E350" s="133" t="s">
        <v>3969</v>
      </c>
      <c r="F350" s="134" t="s">
        <v>3970</v>
      </c>
      <c r="G350" s="135" t="s">
        <v>796</v>
      </c>
      <c r="H350" s="136">
        <v>1</v>
      </c>
      <c r="I350" s="137"/>
      <c r="J350" s="138">
        <f>ROUND(I350*H350,2)</f>
        <v>0</v>
      </c>
      <c r="K350" s="134" t="s">
        <v>19</v>
      </c>
      <c r="L350" s="33"/>
      <c r="M350" s="139" t="s">
        <v>19</v>
      </c>
      <c r="N350" s="140" t="s">
        <v>46</v>
      </c>
      <c r="P350" s="141">
        <f>O350*H350</f>
        <v>0</v>
      </c>
      <c r="Q350" s="141">
        <v>0.00011</v>
      </c>
      <c r="R350" s="141">
        <f>Q350*H350</f>
        <v>0.00011</v>
      </c>
      <c r="S350" s="141">
        <v>0</v>
      </c>
      <c r="T350" s="142">
        <f>S350*H350</f>
        <v>0</v>
      </c>
      <c r="AR350" s="143" t="s">
        <v>338</v>
      </c>
      <c r="AT350" s="143" t="s">
        <v>208</v>
      </c>
      <c r="AU350" s="143" t="s">
        <v>84</v>
      </c>
      <c r="AY350" s="18" t="s">
        <v>206</v>
      </c>
      <c r="BE350" s="144">
        <f>IF(N350="základní",J350,0)</f>
        <v>0</v>
      </c>
      <c r="BF350" s="144">
        <f>IF(N350="snížená",J350,0)</f>
        <v>0</v>
      </c>
      <c r="BG350" s="144">
        <f>IF(N350="zákl. přenesená",J350,0)</f>
        <v>0</v>
      </c>
      <c r="BH350" s="144">
        <f>IF(N350="sníž. přenesená",J350,0)</f>
        <v>0</v>
      </c>
      <c r="BI350" s="144">
        <f>IF(N350="nulová",J350,0)</f>
        <v>0</v>
      </c>
      <c r="BJ350" s="18" t="s">
        <v>82</v>
      </c>
      <c r="BK350" s="144">
        <f>ROUND(I350*H350,2)</f>
        <v>0</v>
      </c>
      <c r="BL350" s="18" t="s">
        <v>338</v>
      </c>
      <c r="BM350" s="143" t="s">
        <v>3971</v>
      </c>
    </row>
    <row r="351" spans="2:65" s="1" customFormat="1" ht="24.2" customHeight="1">
      <c r="B351" s="33"/>
      <c r="C351" s="132" t="s">
        <v>979</v>
      </c>
      <c r="D351" s="132" t="s">
        <v>208</v>
      </c>
      <c r="E351" s="133" t="s">
        <v>2012</v>
      </c>
      <c r="F351" s="134" t="s">
        <v>2013</v>
      </c>
      <c r="G351" s="135" t="s">
        <v>298</v>
      </c>
      <c r="H351" s="136">
        <v>17</v>
      </c>
      <c r="I351" s="137"/>
      <c r="J351" s="138">
        <f>ROUND(I351*H351,2)</f>
        <v>0</v>
      </c>
      <c r="K351" s="134" t="s">
        <v>19</v>
      </c>
      <c r="L351" s="33"/>
      <c r="M351" s="139" t="s">
        <v>19</v>
      </c>
      <c r="N351" s="140" t="s">
        <v>46</v>
      </c>
      <c r="P351" s="141">
        <f>O351*H351</f>
        <v>0</v>
      </c>
      <c r="Q351" s="141">
        <v>0.00017</v>
      </c>
      <c r="R351" s="141">
        <f>Q351*H351</f>
        <v>0.00289</v>
      </c>
      <c r="S351" s="141">
        <v>0</v>
      </c>
      <c r="T351" s="142">
        <f>S351*H351</f>
        <v>0</v>
      </c>
      <c r="AR351" s="143" t="s">
        <v>338</v>
      </c>
      <c r="AT351" s="143" t="s">
        <v>208</v>
      </c>
      <c r="AU351" s="143" t="s">
        <v>84</v>
      </c>
      <c r="AY351" s="18" t="s">
        <v>206</v>
      </c>
      <c r="BE351" s="144">
        <f>IF(N351="základní",J351,0)</f>
        <v>0</v>
      </c>
      <c r="BF351" s="144">
        <f>IF(N351="snížená",J351,0)</f>
        <v>0</v>
      </c>
      <c r="BG351" s="144">
        <f>IF(N351="zákl. přenesená",J351,0)</f>
        <v>0</v>
      </c>
      <c r="BH351" s="144">
        <f>IF(N351="sníž. přenesená",J351,0)</f>
        <v>0</v>
      </c>
      <c r="BI351" s="144">
        <f>IF(N351="nulová",J351,0)</f>
        <v>0</v>
      </c>
      <c r="BJ351" s="18" t="s">
        <v>82</v>
      </c>
      <c r="BK351" s="144">
        <f>ROUND(I351*H351,2)</f>
        <v>0</v>
      </c>
      <c r="BL351" s="18" t="s">
        <v>338</v>
      </c>
      <c r="BM351" s="143" t="s">
        <v>3972</v>
      </c>
    </row>
    <row r="352" spans="2:51" s="12" customFormat="1" ht="12">
      <c r="B352" s="149"/>
      <c r="D352" s="150" t="s">
        <v>216</v>
      </c>
      <c r="E352" s="151" t="s">
        <v>19</v>
      </c>
      <c r="F352" s="152" t="s">
        <v>1879</v>
      </c>
      <c r="H352" s="151" t="s">
        <v>19</v>
      </c>
      <c r="I352" s="153"/>
      <c r="L352" s="149"/>
      <c r="M352" s="154"/>
      <c r="T352" s="155"/>
      <c r="AT352" s="151" t="s">
        <v>216</v>
      </c>
      <c r="AU352" s="151" t="s">
        <v>84</v>
      </c>
      <c r="AV352" s="12" t="s">
        <v>82</v>
      </c>
      <c r="AW352" s="12" t="s">
        <v>37</v>
      </c>
      <c r="AX352" s="12" t="s">
        <v>75</v>
      </c>
      <c r="AY352" s="151" t="s">
        <v>206</v>
      </c>
    </row>
    <row r="353" spans="2:51" s="13" customFormat="1" ht="12">
      <c r="B353" s="156"/>
      <c r="D353" s="150" t="s">
        <v>216</v>
      </c>
      <c r="E353" s="157" t="s">
        <v>19</v>
      </c>
      <c r="F353" s="158" t="s">
        <v>1997</v>
      </c>
      <c r="H353" s="159">
        <v>1</v>
      </c>
      <c r="I353" s="160"/>
      <c r="L353" s="156"/>
      <c r="M353" s="161"/>
      <c r="T353" s="162"/>
      <c r="AT353" s="157" t="s">
        <v>216</v>
      </c>
      <c r="AU353" s="157" t="s">
        <v>84</v>
      </c>
      <c r="AV353" s="13" t="s">
        <v>84</v>
      </c>
      <c r="AW353" s="13" t="s">
        <v>37</v>
      </c>
      <c r="AX353" s="13" t="s">
        <v>75</v>
      </c>
      <c r="AY353" s="157" t="s">
        <v>206</v>
      </c>
    </row>
    <row r="354" spans="2:51" s="13" customFormat="1" ht="12">
      <c r="B354" s="156"/>
      <c r="D354" s="150" t="s">
        <v>216</v>
      </c>
      <c r="E354" s="157" t="s">
        <v>19</v>
      </c>
      <c r="F354" s="158" t="s">
        <v>3955</v>
      </c>
      <c r="H354" s="159">
        <v>3</v>
      </c>
      <c r="I354" s="160"/>
      <c r="L354" s="156"/>
      <c r="M354" s="161"/>
      <c r="T354" s="162"/>
      <c r="AT354" s="157" t="s">
        <v>216</v>
      </c>
      <c r="AU354" s="157" t="s">
        <v>84</v>
      </c>
      <c r="AV354" s="13" t="s">
        <v>84</v>
      </c>
      <c r="AW354" s="13" t="s">
        <v>37</v>
      </c>
      <c r="AX354" s="13" t="s">
        <v>75</v>
      </c>
      <c r="AY354" s="157" t="s">
        <v>206</v>
      </c>
    </row>
    <row r="355" spans="2:51" s="13" customFormat="1" ht="12">
      <c r="B355" s="156"/>
      <c r="D355" s="150" t="s">
        <v>216</v>
      </c>
      <c r="E355" s="157" t="s">
        <v>19</v>
      </c>
      <c r="F355" s="158" t="s">
        <v>1999</v>
      </c>
      <c r="H355" s="159">
        <v>2</v>
      </c>
      <c r="I355" s="160"/>
      <c r="L355" s="156"/>
      <c r="M355" s="161"/>
      <c r="T355" s="162"/>
      <c r="AT355" s="157" t="s">
        <v>216</v>
      </c>
      <c r="AU355" s="157" t="s">
        <v>84</v>
      </c>
      <c r="AV355" s="13" t="s">
        <v>84</v>
      </c>
      <c r="AW355" s="13" t="s">
        <v>37</v>
      </c>
      <c r="AX355" s="13" t="s">
        <v>75</v>
      </c>
      <c r="AY355" s="157" t="s">
        <v>206</v>
      </c>
    </row>
    <row r="356" spans="2:51" s="13" customFormat="1" ht="12">
      <c r="B356" s="156"/>
      <c r="D356" s="150" t="s">
        <v>216</v>
      </c>
      <c r="E356" s="157" t="s">
        <v>19</v>
      </c>
      <c r="F356" s="158" t="s">
        <v>2003</v>
      </c>
      <c r="H356" s="159">
        <v>2</v>
      </c>
      <c r="I356" s="160"/>
      <c r="L356" s="156"/>
      <c r="M356" s="161"/>
      <c r="T356" s="162"/>
      <c r="AT356" s="157" t="s">
        <v>216</v>
      </c>
      <c r="AU356" s="157" t="s">
        <v>84</v>
      </c>
      <c r="AV356" s="13" t="s">
        <v>84</v>
      </c>
      <c r="AW356" s="13" t="s">
        <v>37</v>
      </c>
      <c r="AX356" s="13" t="s">
        <v>75</v>
      </c>
      <c r="AY356" s="157" t="s">
        <v>206</v>
      </c>
    </row>
    <row r="357" spans="2:51" s="13" customFormat="1" ht="12">
      <c r="B357" s="156"/>
      <c r="D357" s="150" t="s">
        <v>216</v>
      </c>
      <c r="E357" s="157" t="s">
        <v>19</v>
      </c>
      <c r="F357" s="158" t="s">
        <v>2004</v>
      </c>
      <c r="H357" s="159">
        <v>2</v>
      </c>
      <c r="I357" s="160"/>
      <c r="L357" s="156"/>
      <c r="M357" s="161"/>
      <c r="T357" s="162"/>
      <c r="AT357" s="157" t="s">
        <v>216</v>
      </c>
      <c r="AU357" s="157" t="s">
        <v>84</v>
      </c>
      <c r="AV357" s="13" t="s">
        <v>84</v>
      </c>
      <c r="AW357" s="13" t="s">
        <v>37</v>
      </c>
      <c r="AX357" s="13" t="s">
        <v>75</v>
      </c>
      <c r="AY357" s="157" t="s">
        <v>206</v>
      </c>
    </row>
    <row r="358" spans="2:51" s="13" customFormat="1" ht="12">
      <c r="B358" s="156"/>
      <c r="D358" s="150" t="s">
        <v>216</v>
      </c>
      <c r="E358" s="157" t="s">
        <v>19</v>
      </c>
      <c r="F358" s="158" t="s">
        <v>3958</v>
      </c>
      <c r="H358" s="159">
        <v>6</v>
      </c>
      <c r="I358" s="160"/>
      <c r="L358" s="156"/>
      <c r="M358" s="161"/>
      <c r="T358" s="162"/>
      <c r="AT358" s="157" t="s">
        <v>216</v>
      </c>
      <c r="AU358" s="157" t="s">
        <v>84</v>
      </c>
      <c r="AV358" s="13" t="s">
        <v>84</v>
      </c>
      <c r="AW358" s="13" t="s">
        <v>37</v>
      </c>
      <c r="AX358" s="13" t="s">
        <v>75</v>
      </c>
      <c r="AY358" s="157" t="s">
        <v>206</v>
      </c>
    </row>
    <row r="359" spans="2:51" s="13" customFormat="1" ht="12">
      <c r="B359" s="156"/>
      <c r="D359" s="150" t="s">
        <v>216</v>
      </c>
      <c r="E359" s="157" t="s">
        <v>19</v>
      </c>
      <c r="F359" s="158" t="s">
        <v>3959</v>
      </c>
      <c r="H359" s="159">
        <v>1</v>
      </c>
      <c r="I359" s="160"/>
      <c r="L359" s="156"/>
      <c r="M359" s="161"/>
      <c r="T359" s="162"/>
      <c r="AT359" s="157" t="s">
        <v>216</v>
      </c>
      <c r="AU359" s="157" t="s">
        <v>84</v>
      </c>
      <c r="AV359" s="13" t="s">
        <v>84</v>
      </c>
      <c r="AW359" s="13" t="s">
        <v>37</v>
      </c>
      <c r="AX359" s="13" t="s">
        <v>75</v>
      </c>
      <c r="AY359" s="157" t="s">
        <v>206</v>
      </c>
    </row>
    <row r="360" spans="2:51" s="14" customFormat="1" ht="12">
      <c r="B360" s="163"/>
      <c r="D360" s="150" t="s">
        <v>216</v>
      </c>
      <c r="E360" s="164" t="s">
        <v>19</v>
      </c>
      <c r="F360" s="165" t="s">
        <v>224</v>
      </c>
      <c r="H360" s="166">
        <v>17</v>
      </c>
      <c r="I360" s="167"/>
      <c r="L360" s="163"/>
      <c r="M360" s="168"/>
      <c r="T360" s="169"/>
      <c r="AT360" s="164" t="s">
        <v>216</v>
      </c>
      <c r="AU360" s="164" t="s">
        <v>84</v>
      </c>
      <c r="AV360" s="14" t="s">
        <v>153</v>
      </c>
      <c r="AW360" s="14" t="s">
        <v>37</v>
      </c>
      <c r="AX360" s="14" t="s">
        <v>82</v>
      </c>
      <c r="AY360" s="164" t="s">
        <v>206</v>
      </c>
    </row>
    <row r="361" spans="2:65" s="1" customFormat="1" ht="24.2" customHeight="1">
      <c r="B361" s="33"/>
      <c r="C361" s="132" t="s">
        <v>984</v>
      </c>
      <c r="D361" s="132" t="s">
        <v>208</v>
      </c>
      <c r="E361" s="133" t="s">
        <v>3973</v>
      </c>
      <c r="F361" s="134" t="s">
        <v>3974</v>
      </c>
      <c r="G361" s="135" t="s">
        <v>298</v>
      </c>
      <c r="H361" s="136">
        <v>1</v>
      </c>
      <c r="I361" s="137"/>
      <c r="J361" s="138">
        <f>ROUND(I361*H361,2)</f>
        <v>0</v>
      </c>
      <c r="K361" s="134" t="s">
        <v>19</v>
      </c>
      <c r="L361" s="33"/>
      <c r="M361" s="139" t="s">
        <v>19</v>
      </c>
      <c r="N361" s="140" t="s">
        <v>46</v>
      </c>
      <c r="P361" s="141">
        <f>O361*H361</f>
        <v>0</v>
      </c>
      <c r="Q361" s="141">
        <v>0.00056</v>
      </c>
      <c r="R361" s="141">
        <f>Q361*H361</f>
        <v>0.00056</v>
      </c>
      <c r="S361" s="141">
        <v>0</v>
      </c>
      <c r="T361" s="142">
        <f>S361*H361</f>
        <v>0</v>
      </c>
      <c r="AR361" s="143" t="s">
        <v>338</v>
      </c>
      <c r="AT361" s="143" t="s">
        <v>208</v>
      </c>
      <c r="AU361" s="143" t="s">
        <v>84</v>
      </c>
      <c r="AY361" s="18" t="s">
        <v>206</v>
      </c>
      <c r="BE361" s="144">
        <f>IF(N361="základní",J361,0)</f>
        <v>0</v>
      </c>
      <c r="BF361" s="144">
        <f>IF(N361="snížená",J361,0)</f>
        <v>0</v>
      </c>
      <c r="BG361" s="144">
        <f>IF(N361="zákl. přenesená",J361,0)</f>
        <v>0</v>
      </c>
      <c r="BH361" s="144">
        <f>IF(N361="sníž. přenesená",J361,0)</f>
        <v>0</v>
      </c>
      <c r="BI361" s="144">
        <f>IF(N361="nulová",J361,0)</f>
        <v>0</v>
      </c>
      <c r="BJ361" s="18" t="s">
        <v>82</v>
      </c>
      <c r="BK361" s="144">
        <f>ROUND(I361*H361,2)</f>
        <v>0</v>
      </c>
      <c r="BL361" s="18" t="s">
        <v>338</v>
      </c>
      <c r="BM361" s="143" t="s">
        <v>3975</v>
      </c>
    </row>
    <row r="362" spans="2:65" s="1" customFormat="1" ht="24.2" customHeight="1">
      <c r="B362" s="33"/>
      <c r="C362" s="132" t="s">
        <v>989</v>
      </c>
      <c r="D362" s="132" t="s">
        <v>208</v>
      </c>
      <c r="E362" s="133" t="s">
        <v>3976</v>
      </c>
      <c r="F362" s="134" t="s">
        <v>3977</v>
      </c>
      <c r="G362" s="135" t="s">
        <v>298</v>
      </c>
      <c r="H362" s="136">
        <v>1</v>
      </c>
      <c r="I362" s="137"/>
      <c r="J362" s="138">
        <f>ROUND(I362*H362,2)</f>
        <v>0</v>
      </c>
      <c r="K362" s="134" t="s">
        <v>19</v>
      </c>
      <c r="L362" s="33"/>
      <c r="M362" s="139" t="s">
        <v>19</v>
      </c>
      <c r="N362" s="140" t="s">
        <v>46</v>
      </c>
      <c r="P362" s="141">
        <f>O362*H362</f>
        <v>0</v>
      </c>
      <c r="Q362" s="141">
        <v>0.00091</v>
      </c>
      <c r="R362" s="141">
        <f>Q362*H362</f>
        <v>0.00091</v>
      </c>
      <c r="S362" s="141">
        <v>0</v>
      </c>
      <c r="T362" s="142">
        <f>S362*H362</f>
        <v>0</v>
      </c>
      <c r="AR362" s="143" t="s">
        <v>338</v>
      </c>
      <c r="AT362" s="143" t="s">
        <v>208</v>
      </c>
      <c r="AU362" s="143" t="s">
        <v>84</v>
      </c>
      <c r="AY362" s="18" t="s">
        <v>206</v>
      </c>
      <c r="BE362" s="144">
        <f>IF(N362="základní",J362,0)</f>
        <v>0</v>
      </c>
      <c r="BF362" s="144">
        <f>IF(N362="snížená",J362,0)</f>
        <v>0</v>
      </c>
      <c r="BG362" s="144">
        <f>IF(N362="zákl. přenesená",J362,0)</f>
        <v>0</v>
      </c>
      <c r="BH362" s="144">
        <f>IF(N362="sníž. přenesená",J362,0)</f>
        <v>0</v>
      </c>
      <c r="BI362" s="144">
        <f>IF(N362="nulová",J362,0)</f>
        <v>0</v>
      </c>
      <c r="BJ362" s="18" t="s">
        <v>82</v>
      </c>
      <c r="BK362" s="144">
        <f>ROUND(I362*H362,2)</f>
        <v>0</v>
      </c>
      <c r="BL362" s="18" t="s">
        <v>338</v>
      </c>
      <c r="BM362" s="143" t="s">
        <v>3978</v>
      </c>
    </row>
    <row r="363" spans="2:65" s="1" customFormat="1" ht="24.2" customHeight="1">
      <c r="B363" s="33"/>
      <c r="C363" s="132" t="s">
        <v>994</v>
      </c>
      <c r="D363" s="132" t="s">
        <v>208</v>
      </c>
      <c r="E363" s="133" t="s">
        <v>3979</v>
      </c>
      <c r="F363" s="134" t="s">
        <v>3980</v>
      </c>
      <c r="G363" s="135" t="s">
        <v>298</v>
      </c>
      <c r="H363" s="136">
        <v>1</v>
      </c>
      <c r="I363" s="137"/>
      <c r="J363" s="138">
        <f>ROUND(I363*H363,2)</f>
        <v>0</v>
      </c>
      <c r="K363" s="134" t="s">
        <v>19</v>
      </c>
      <c r="L363" s="33"/>
      <c r="M363" s="139" t="s">
        <v>19</v>
      </c>
      <c r="N363" s="140" t="s">
        <v>46</v>
      </c>
      <c r="P363" s="141">
        <f>O363*H363</f>
        <v>0</v>
      </c>
      <c r="Q363" s="141">
        <v>0.00031</v>
      </c>
      <c r="R363" s="141">
        <f>Q363*H363</f>
        <v>0.00031</v>
      </c>
      <c r="S363" s="141">
        <v>0</v>
      </c>
      <c r="T363" s="142">
        <f>S363*H363</f>
        <v>0</v>
      </c>
      <c r="AR363" s="143" t="s">
        <v>338</v>
      </c>
      <c r="AT363" s="143" t="s">
        <v>208</v>
      </c>
      <c r="AU363" s="143" t="s">
        <v>84</v>
      </c>
      <c r="AY363" s="18" t="s">
        <v>206</v>
      </c>
      <c r="BE363" s="144">
        <f>IF(N363="základní",J363,0)</f>
        <v>0</v>
      </c>
      <c r="BF363" s="144">
        <f>IF(N363="snížená",J363,0)</f>
        <v>0</v>
      </c>
      <c r="BG363" s="144">
        <f>IF(N363="zákl. přenesená",J363,0)</f>
        <v>0</v>
      </c>
      <c r="BH363" s="144">
        <f>IF(N363="sníž. přenesená",J363,0)</f>
        <v>0</v>
      </c>
      <c r="BI363" s="144">
        <f>IF(N363="nulová",J363,0)</f>
        <v>0</v>
      </c>
      <c r="BJ363" s="18" t="s">
        <v>82</v>
      </c>
      <c r="BK363" s="144">
        <f>ROUND(I363*H363,2)</f>
        <v>0</v>
      </c>
      <c r="BL363" s="18" t="s">
        <v>338</v>
      </c>
      <c r="BM363" s="143" t="s">
        <v>3981</v>
      </c>
    </row>
    <row r="364" spans="2:65" s="1" customFormat="1" ht="24.2" customHeight="1">
      <c r="B364" s="33"/>
      <c r="C364" s="132" t="s">
        <v>999</v>
      </c>
      <c r="D364" s="132" t="s">
        <v>208</v>
      </c>
      <c r="E364" s="133" t="s">
        <v>3982</v>
      </c>
      <c r="F364" s="134" t="s">
        <v>3983</v>
      </c>
      <c r="G364" s="135" t="s">
        <v>298</v>
      </c>
      <c r="H364" s="136">
        <v>1</v>
      </c>
      <c r="I364" s="137"/>
      <c r="J364" s="138">
        <f>ROUND(I364*H364,2)</f>
        <v>0</v>
      </c>
      <c r="K364" s="134" t="s">
        <v>19</v>
      </c>
      <c r="L364" s="33"/>
      <c r="M364" s="139" t="s">
        <v>19</v>
      </c>
      <c r="N364" s="140" t="s">
        <v>46</v>
      </c>
      <c r="P364" s="141">
        <f>O364*H364</f>
        <v>0</v>
      </c>
      <c r="Q364" s="141">
        <v>0.00043</v>
      </c>
      <c r="R364" s="141">
        <f>Q364*H364</f>
        <v>0.00043</v>
      </c>
      <c r="S364" s="141">
        <v>0</v>
      </c>
      <c r="T364" s="142">
        <f>S364*H364</f>
        <v>0</v>
      </c>
      <c r="AR364" s="143" t="s">
        <v>338</v>
      </c>
      <c r="AT364" s="143" t="s">
        <v>208</v>
      </c>
      <c r="AU364" s="143" t="s">
        <v>84</v>
      </c>
      <c r="AY364" s="18" t="s">
        <v>206</v>
      </c>
      <c r="BE364" s="144">
        <f>IF(N364="základní",J364,0)</f>
        <v>0</v>
      </c>
      <c r="BF364" s="144">
        <f>IF(N364="snížená",J364,0)</f>
        <v>0</v>
      </c>
      <c r="BG364" s="144">
        <f>IF(N364="zákl. přenesená",J364,0)</f>
        <v>0</v>
      </c>
      <c r="BH364" s="144">
        <f>IF(N364="sníž. přenesená",J364,0)</f>
        <v>0</v>
      </c>
      <c r="BI364" s="144">
        <f>IF(N364="nulová",J364,0)</f>
        <v>0</v>
      </c>
      <c r="BJ364" s="18" t="s">
        <v>82</v>
      </c>
      <c r="BK364" s="144">
        <f>ROUND(I364*H364,2)</f>
        <v>0</v>
      </c>
      <c r="BL364" s="18" t="s">
        <v>338</v>
      </c>
      <c r="BM364" s="143" t="s">
        <v>3984</v>
      </c>
    </row>
    <row r="365" spans="2:65" s="1" customFormat="1" ht="24.2" customHeight="1">
      <c r="B365" s="33"/>
      <c r="C365" s="132" t="s">
        <v>1004</v>
      </c>
      <c r="D365" s="132" t="s">
        <v>208</v>
      </c>
      <c r="E365" s="133" t="s">
        <v>2015</v>
      </c>
      <c r="F365" s="134" t="s">
        <v>2016</v>
      </c>
      <c r="G365" s="135" t="s">
        <v>298</v>
      </c>
      <c r="H365" s="136">
        <v>5</v>
      </c>
      <c r="I365" s="137"/>
      <c r="J365" s="138">
        <f>ROUND(I365*H365,2)</f>
        <v>0</v>
      </c>
      <c r="K365" s="134" t="s">
        <v>19</v>
      </c>
      <c r="L365" s="33"/>
      <c r="M365" s="139" t="s">
        <v>19</v>
      </c>
      <c r="N365" s="140" t="s">
        <v>46</v>
      </c>
      <c r="P365" s="141">
        <f>O365*H365</f>
        <v>0</v>
      </c>
      <c r="Q365" s="141">
        <v>0.00075</v>
      </c>
      <c r="R365" s="141">
        <f>Q365*H365</f>
        <v>0.00375</v>
      </c>
      <c r="S365" s="141">
        <v>0</v>
      </c>
      <c r="T365" s="142">
        <f>S365*H365</f>
        <v>0</v>
      </c>
      <c r="AR365" s="143" t="s">
        <v>338</v>
      </c>
      <c r="AT365" s="143" t="s">
        <v>208</v>
      </c>
      <c r="AU365" s="143" t="s">
        <v>84</v>
      </c>
      <c r="AY365" s="18" t="s">
        <v>206</v>
      </c>
      <c r="BE365" s="144">
        <f>IF(N365="základní",J365,0)</f>
        <v>0</v>
      </c>
      <c r="BF365" s="144">
        <f>IF(N365="snížená",J365,0)</f>
        <v>0</v>
      </c>
      <c r="BG365" s="144">
        <f>IF(N365="zákl. přenesená",J365,0)</f>
        <v>0</v>
      </c>
      <c r="BH365" s="144">
        <f>IF(N365="sníž. přenesená",J365,0)</f>
        <v>0</v>
      </c>
      <c r="BI365" s="144">
        <f>IF(N365="nulová",J365,0)</f>
        <v>0</v>
      </c>
      <c r="BJ365" s="18" t="s">
        <v>82</v>
      </c>
      <c r="BK365" s="144">
        <f>ROUND(I365*H365,2)</f>
        <v>0</v>
      </c>
      <c r="BL365" s="18" t="s">
        <v>338</v>
      </c>
      <c r="BM365" s="143" t="s">
        <v>3985</v>
      </c>
    </row>
    <row r="366" spans="2:51" s="12" customFormat="1" ht="12">
      <c r="B366" s="149"/>
      <c r="D366" s="150" t="s">
        <v>216</v>
      </c>
      <c r="E366" s="151" t="s">
        <v>19</v>
      </c>
      <c r="F366" s="152" t="s">
        <v>2044</v>
      </c>
      <c r="H366" s="151" t="s">
        <v>19</v>
      </c>
      <c r="I366" s="153"/>
      <c r="L366" s="149"/>
      <c r="M366" s="154"/>
      <c r="T366" s="155"/>
      <c r="AT366" s="151" t="s">
        <v>216</v>
      </c>
      <c r="AU366" s="151" t="s">
        <v>84</v>
      </c>
      <c r="AV366" s="12" t="s">
        <v>82</v>
      </c>
      <c r="AW366" s="12" t="s">
        <v>37</v>
      </c>
      <c r="AX366" s="12" t="s">
        <v>75</v>
      </c>
      <c r="AY366" s="151" t="s">
        <v>206</v>
      </c>
    </row>
    <row r="367" spans="2:51" s="13" customFormat="1" ht="12">
      <c r="B367" s="156"/>
      <c r="D367" s="150" t="s">
        <v>216</v>
      </c>
      <c r="E367" s="157" t="s">
        <v>19</v>
      </c>
      <c r="F367" s="158" t="s">
        <v>3960</v>
      </c>
      <c r="H367" s="159">
        <v>5</v>
      </c>
      <c r="I367" s="160"/>
      <c r="L367" s="156"/>
      <c r="M367" s="161"/>
      <c r="T367" s="162"/>
      <c r="AT367" s="157" t="s">
        <v>216</v>
      </c>
      <c r="AU367" s="157" t="s">
        <v>84</v>
      </c>
      <c r="AV367" s="13" t="s">
        <v>84</v>
      </c>
      <c r="AW367" s="13" t="s">
        <v>37</v>
      </c>
      <c r="AX367" s="13" t="s">
        <v>75</v>
      </c>
      <c r="AY367" s="157" t="s">
        <v>206</v>
      </c>
    </row>
    <row r="368" spans="2:51" s="14" customFormat="1" ht="12">
      <c r="B368" s="163"/>
      <c r="D368" s="150" t="s">
        <v>216</v>
      </c>
      <c r="E368" s="164" t="s">
        <v>19</v>
      </c>
      <c r="F368" s="165" t="s">
        <v>224</v>
      </c>
      <c r="H368" s="166">
        <v>5</v>
      </c>
      <c r="I368" s="167"/>
      <c r="L368" s="163"/>
      <c r="M368" s="168"/>
      <c r="T368" s="169"/>
      <c r="AT368" s="164" t="s">
        <v>216</v>
      </c>
      <c r="AU368" s="164" t="s">
        <v>84</v>
      </c>
      <c r="AV368" s="14" t="s">
        <v>153</v>
      </c>
      <c r="AW368" s="14" t="s">
        <v>37</v>
      </c>
      <c r="AX368" s="14" t="s">
        <v>82</v>
      </c>
      <c r="AY368" s="164" t="s">
        <v>206</v>
      </c>
    </row>
    <row r="369" spans="2:65" s="1" customFormat="1" ht="24.2" customHeight="1">
      <c r="B369" s="33"/>
      <c r="C369" s="132" t="s">
        <v>1009</v>
      </c>
      <c r="D369" s="132" t="s">
        <v>208</v>
      </c>
      <c r="E369" s="133" t="s">
        <v>2018</v>
      </c>
      <c r="F369" s="134" t="s">
        <v>2019</v>
      </c>
      <c r="G369" s="135" t="s">
        <v>298</v>
      </c>
      <c r="H369" s="136">
        <v>6</v>
      </c>
      <c r="I369" s="137"/>
      <c r="J369" s="138">
        <f>ROUND(I369*H369,2)</f>
        <v>0</v>
      </c>
      <c r="K369" s="134" t="s">
        <v>19</v>
      </c>
      <c r="L369" s="33"/>
      <c r="M369" s="139" t="s">
        <v>19</v>
      </c>
      <c r="N369" s="140" t="s">
        <v>46</v>
      </c>
      <c r="P369" s="141">
        <f>O369*H369</f>
        <v>0</v>
      </c>
      <c r="Q369" s="141">
        <v>0.00097</v>
      </c>
      <c r="R369" s="141">
        <f>Q369*H369</f>
        <v>0.0058200000000000005</v>
      </c>
      <c r="S369" s="141">
        <v>0</v>
      </c>
      <c r="T369" s="142">
        <f>S369*H369</f>
        <v>0</v>
      </c>
      <c r="AR369" s="143" t="s">
        <v>338</v>
      </c>
      <c r="AT369" s="143" t="s">
        <v>208</v>
      </c>
      <c r="AU369" s="143" t="s">
        <v>84</v>
      </c>
      <c r="AY369" s="18" t="s">
        <v>206</v>
      </c>
      <c r="BE369" s="144">
        <f>IF(N369="základní",J369,0)</f>
        <v>0</v>
      </c>
      <c r="BF369" s="144">
        <f>IF(N369="snížená",J369,0)</f>
        <v>0</v>
      </c>
      <c r="BG369" s="144">
        <f>IF(N369="zákl. přenesená",J369,0)</f>
        <v>0</v>
      </c>
      <c r="BH369" s="144">
        <f>IF(N369="sníž. přenesená",J369,0)</f>
        <v>0</v>
      </c>
      <c r="BI369" s="144">
        <f>IF(N369="nulová",J369,0)</f>
        <v>0</v>
      </c>
      <c r="BJ369" s="18" t="s">
        <v>82</v>
      </c>
      <c r="BK369" s="144">
        <f>ROUND(I369*H369,2)</f>
        <v>0</v>
      </c>
      <c r="BL369" s="18" t="s">
        <v>338</v>
      </c>
      <c r="BM369" s="143" t="s">
        <v>3986</v>
      </c>
    </row>
    <row r="370" spans="2:51" s="12" customFormat="1" ht="12">
      <c r="B370" s="149"/>
      <c r="D370" s="150" t="s">
        <v>216</v>
      </c>
      <c r="E370" s="151" t="s">
        <v>19</v>
      </c>
      <c r="F370" s="152" t="s">
        <v>2044</v>
      </c>
      <c r="H370" s="151" t="s">
        <v>19</v>
      </c>
      <c r="I370" s="153"/>
      <c r="L370" s="149"/>
      <c r="M370" s="154"/>
      <c r="T370" s="155"/>
      <c r="AT370" s="151" t="s">
        <v>216</v>
      </c>
      <c r="AU370" s="151" t="s">
        <v>84</v>
      </c>
      <c r="AV370" s="12" t="s">
        <v>82</v>
      </c>
      <c r="AW370" s="12" t="s">
        <v>37</v>
      </c>
      <c r="AX370" s="12" t="s">
        <v>75</v>
      </c>
      <c r="AY370" s="151" t="s">
        <v>206</v>
      </c>
    </row>
    <row r="371" spans="2:51" s="13" customFormat="1" ht="12">
      <c r="B371" s="156"/>
      <c r="D371" s="150" t="s">
        <v>216</v>
      </c>
      <c r="E371" s="157" t="s">
        <v>19</v>
      </c>
      <c r="F371" s="158" t="s">
        <v>3961</v>
      </c>
      <c r="H371" s="159">
        <v>6</v>
      </c>
      <c r="I371" s="160"/>
      <c r="L371" s="156"/>
      <c r="M371" s="161"/>
      <c r="T371" s="162"/>
      <c r="AT371" s="157" t="s">
        <v>216</v>
      </c>
      <c r="AU371" s="157" t="s">
        <v>84</v>
      </c>
      <c r="AV371" s="13" t="s">
        <v>84</v>
      </c>
      <c r="AW371" s="13" t="s">
        <v>37</v>
      </c>
      <c r="AX371" s="13" t="s">
        <v>75</v>
      </c>
      <c r="AY371" s="157" t="s">
        <v>206</v>
      </c>
    </row>
    <row r="372" spans="2:51" s="14" customFormat="1" ht="12">
      <c r="B372" s="163"/>
      <c r="D372" s="150" t="s">
        <v>216</v>
      </c>
      <c r="E372" s="164" t="s">
        <v>19</v>
      </c>
      <c r="F372" s="165" t="s">
        <v>224</v>
      </c>
      <c r="H372" s="166">
        <v>6</v>
      </c>
      <c r="I372" s="167"/>
      <c r="L372" s="163"/>
      <c r="M372" s="168"/>
      <c r="T372" s="169"/>
      <c r="AT372" s="164" t="s">
        <v>216</v>
      </c>
      <c r="AU372" s="164" t="s">
        <v>84</v>
      </c>
      <c r="AV372" s="14" t="s">
        <v>153</v>
      </c>
      <c r="AW372" s="14" t="s">
        <v>37</v>
      </c>
      <c r="AX372" s="14" t="s">
        <v>82</v>
      </c>
      <c r="AY372" s="164" t="s">
        <v>206</v>
      </c>
    </row>
    <row r="373" spans="2:65" s="1" customFormat="1" ht="24.2" customHeight="1">
      <c r="B373" s="33"/>
      <c r="C373" s="132" t="s">
        <v>1014</v>
      </c>
      <c r="D373" s="132" t="s">
        <v>208</v>
      </c>
      <c r="E373" s="133" t="s">
        <v>3987</v>
      </c>
      <c r="F373" s="134" t="s">
        <v>3988</v>
      </c>
      <c r="G373" s="135" t="s">
        <v>298</v>
      </c>
      <c r="H373" s="136">
        <v>8</v>
      </c>
      <c r="I373" s="137"/>
      <c r="J373" s="138">
        <f>ROUND(I373*H373,2)</f>
        <v>0</v>
      </c>
      <c r="K373" s="134" t="s">
        <v>19</v>
      </c>
      <c r="L373" s="33"/>
      <c r="M373" s="139" t="s">
        <v>19</v>
      </c>
      <c r="N373" s="140" t="s">
        <v>46</v>
      </c>
      <c r="P373" s="141">
        <f>O373*H373</f>
        <v>0</v>
      </c>
      <c r="Q373" s="141">
        <v>0.00123</v>
      </c>
      <c r="R373" s="141">
        <f>Q373*H373</f>
        <v>0.00984</v>
      </c>
      <c r="S373" s="141">
        <v>0</v>
      </c>
      <c r="T373" s="142">
        <f>S373*H373</f>
        <v>0</v>
      </c>
      <c r="AR373" s="143" t="s">
        <v>338</v>
      </c>
      <c r="AT373" s="143" t="s">
        <v>208</v>
      </c>
      <c r="AU373" s="143" t="s">
        <v>84</v>
      </c>
      <c r="AY373" s="18" t="s">
        <v>206</v>
      </c>
      <c r="BE373" s="144">
        <f>IF(N373="základní",J373,0)</f>
        <v>0</v>
      </c>
      <c r="BF373" s="144">
        <f>IF(N373="snížená",J373,0)</f>
        <v>0</v>
      </c>
      <c r="BG373" s="144">
        <f>IF(N373="zákl. přenesená",J373,0)</f>
        <v>0</v>
      </c>
      <c r="BH373" s="144">
        <f>IF(N373="sníž. přenesená",J373,0)</f>
        <v>0</v>
      </c>
      <c r="BI373" s="144">
        <f>IF(N373="nulová",J373,0)</f>
        <v>0</v>
      </c>
      <c r="BJ373" s="18" t="s">
        <v>82</v>
      </c>
      <c r="BK373" s="144">
        <f>ROUND(I373*H373,2)</f>
        <v>0</v>
      </c>
      <c r="BL373" s="18" t="s">
        <v>338</v>
      </c>
      <c r="BM373" s="143" t="s">
        <v>3989</v>
      </c>
    </row>
    <row r="374" spans="2:51" s="12" customFormat="1" ht="12">
      <c r="B374" s="149"/>
      <c r="D374" s="150" t="s">
        <v>216</v>
      </c>
      <c r="E374" s="151" t="s">
        <v>19</v>
      </c>
      <c r="F374" s="152" t="s">
        <v>2044</v>
      </c>
      <c r="H374" s="151" t="s">
        <v>19</v>
      </c>
      <c r="I374" s="153"/>
      <c r="L374" s="149"/>
      <c r="M374" s="154"/>
      <c r="T374" s="155"/>
      <c r="AT374" s="151" t="s">
        <v>216</v>
      </c>
      <c r="AU374" s="151" t="s">
        <v>84</v>
      </c>
      <c r="AV374" s="12" t="s">
        <v>82</v>
      </c>
      <c r="AW374" s="12" t="s">
        <v>37</v>
      </c>
      <c r="AX374" s="12" t="s">
        <v>75</v>
      </c>
      <c r="AY374" s="151" t="s">
        <v>206</v>
      </c>
    </row>
    <row r="375" spans="2:51" s="13" customFormat="1" ht="12">
      <c r="B375" s="156"/>
      <c r="D375" s="150" t="s">
        <v>216</v>
      </c>
      <c r="E375" s="157" t="s">
        <v>19</v>
      </c>
      <c r="F375" s="158" t="s">
        <v>3965</v>
      </c>
      <c r="H375" s="159">
        <v>8</v>
      </c>
      <c r="I375" s="160"/>
      <c r="L375" s="156"/>
      <c r="M375" s="161"/>
      <c r="T375" s="162"/>
      <c r="AT375" s="157" t="s">
        <v>216</v>
      </c>
      <c r="AU375" s="157" t="s">
        <v>84</v>
      </c>
      <c r="AV375" s="13" t="s">
        <v>84</v>
      </c>
      <c r="AW375" s="13" t="s">
        <v>37</v>
      </c>
      <c r="AX375" s="13" t="s">
        <v>75</v>
      </c>
      <c r="AY375" s="157" t="s">
        <v>206</v>
      </c>
    </row>
    <row r="376" spans="2:51" s="14" customFormat="1" ht="12">
      <c r="B376" s="163"/>
      <c r="D376" s="150" t="s">
        <v>216</v>
      </c>
      <c r="E376" s="164" t="s">
        <v>19</v>
      </c>
      <c r="F376" s="165" t="s">
        <v>224</v>
      </c>
      <c r="H376" s="166">
        <v>8</v>
      </c>
      <c r="I376" s="167"/>
      <c r="L376" s="163"/>
      <c r="M376" s="168"/>
      <c r="T376" s="169"/>
      <c r="AT376" s="164" t="s">
        <v>216</v>
      </c>
      <c r="AU376" s="164" t="s">
        <v>84</v>
      </c>
      <c r="AV376" s="14" t="s">
        <v>153</v>
      </c>
      <c r="AW376" s="14" t="s">
        <v>37</v>
      </c>
      <c r="AX376" s="14" t="s">
        <v>82</v>
      </c>
      <c r="AY376" s="164" t="s">
        <v>206</v>
      </c>
    </row>
    <row r="377" spans="2:65" s="1" customFormat="1" ht="24.2" customHeight="1">
      <c r="B377" s="33"/>
      <c r="C377" s="132" t="s">
        <v>1019</v>
      </c>
      <c r="D377" s="132" t="s">
        <v>208</v>
      </c>
      <c r="E377" s="133" t="s">
        <v>3990</v>
      </c>
      <c r="F377" s="134" t="s">
        <v>3991</v>
      </c>
      <c r="G377" s="135" t="s">
        <v>298</v>
      </c>
      <c r="H377" s="136">
        <v>1</v>
      </c>
      <c r="I377" s="137"/>
      <c r="J377" s="138">
        <f>ROUND(I377*H377,2)</f>
        <v>0</v>
      </c>
      <c r="K377" s="134" t="s">
        <v>19</v>
      </c>
      <c r="L377" s="33"/>
      <c r="M377" s="139" t="s">
        <v>19</v>
      </c>
      <c r="N377" s="140" t="s">
        <v>46</v>
      </c>
      <c r="P377" s="141">
        <f>O377*H377</f>
        <v>0</v>
      </c>
      <c r="Q377" s="141">
        <v>0.00176</v>
      </c>
      <c r="R377" s="141">
        <f>Q377*H377</f>
        <v>0.00176</v>
      </c>
      <c r="S377" s="141">
        <v>0</v>
      </c>
      <c r="T377" s="142">
        <f>S377*H377</f>
        <v>0</v>
      </c>
      <c r="AR377" s="143" t="s">
        <v>338</v>
      </c>
      <c r="AT377" s="143" t="s">
        <v>208</v>
      </c>
      <c r="AU377" s="143" t="s">
        <v>84</v>
      </c>
      <c r="AY377" s="18" t="s">
        <v>206</v>
      </c>
      <c r="BE377" s="144">
        <f>IF(N377="základní",J377,0)</f>
        <v>0</v>
      </c>
      <c r="BF377" s="144">
        <f>IF(N377="snížená",J377,0)</f>
        <v>0</v>
      </c>
      <c r="BG377" s="144">
        <f>IF(N377="zákl. přenesená",J377,0)</f>
        <v>0</v>
      </c>
      <c r="BH377" s="144">
        <f>IF(N377="sníž. přenesená",J377,0)</f>
        <v>0</v>
      </c>
      <c r="BI377" s="144">
        <f>IF(N377="nulová",J377,0)</f>
        <v>0</v>
      </c>
      <c r="BJ377" s="18" t="s">
        <v>82</v>
      </c>
      <c r="BK377" s="144">
        <f>ROUND(I377*H377,2)</f>
        <v>0</v>
      </c>
      <c r="BL377" s="18" t="s">
        <v>338</v>
      </c>
      <c r="BM377" s="143" t="s">
        <v>3992</v>
      </c>
    </row>
    <row r="378" spans="2:51" s="12" customFormat="1" ht="12">
      <c r="B378" s="149"/>
      <c r="D378" s="150" t="s">
        <v>216</v>
      </c>
      <c r="E378" s="151" t="s">
        <v>19</v>
      </c>
      <c r="F378" s="152" t="s">
        <v>2044</v>
      </c>
      <c r="H378" s="151" t="s">
        <v>19</v>
      </c>
      <c r="I378" s="153"/>
      <c r="L378" s="149"/>
      <c r="M378" s="154"/>
      <c r="T378" s="155"/>
      <c r="AT378" s="151" t="s">
        <v>216</v>
      </c>
      <c r="AU378" s="151" t="s">
        <v>84</v>
      </c>
      <c r="AV378" s="12" t="s">
        <v>82</v>
      </c>
      <c r="AW378" s="12" t="s">
        <v>37</v>
      </c>
      <c r="AX378" s="12" t="s">
        <v>75</v>
      </c>
      <c r="AY378" s="151" t="s">
        <v>206</v>
      </c>
    </row>
    <row r="379" spans="2:51" s="13" customFormat="1" ht="12">
      <c r="B379" s="156"/>
      <c r="D379" s="150" t="s">
        <v>216</v>
      </c>
      <c r="E379" s="157" t="s">
        <v>19</v>
      </c>
      <c r="F379" s="158" t="s">
        <v>3966</v>
      </c>
      <c r="H379" s="159">
        <v>1</v>
      </c>
      <c r="I379" s="160"/>
      <c r="L379" s="156"/>
      <c r="M379" s="161"/>
      <c r="T379" s="162"/>
      <c r="AT379" s="157" t="s">
        <v>216</v>
      </c>
      <c r="AU379" s="157" t="s">
        <v>84</v>
      </c>
      <c r="AV379" s="13" t="s">
        <v>84</v>
      </c>
      <c r="AW379" s="13" t="s">
        <v>37</v>
      </c>
      <c r="AX379" s="13" t="s">
        <v>75</v>
      </c>
      <c r="AY379" s="157" t="s">
        <v>206</v>
      </c>
    </row>
    <row r="380" spans="2:51" s="14" customFormat="1" ht="12">
      <c r="B380" s="163"/>
      <c r="D380" s="150" t="s">
        <v>216</v>
      </c>
      <c r="E380" s="164" t="s">
        <v>19</v>
      </c>
      <c r="F380" s="165" t="s">
        <v>224</v>
      </c>
      <c r="H380" s="166">
        <v>1</v>
      </c>
      <c r="I380" s="167"/>
      <c r="L380" s="163"/>
      <c r="M380" s="168"/>
      <c r="T380" s="169"/>
      <c r="AT380" s="164" t="s">
        <v>216</v>
      </c>
      <c r="AU380" s="164" t="s">
        <v>84</v>
      </c>
      <c r="AV380" s="14" t="s">
        <v>153</v>
      </c>
      <c r="AW380" s="14" t="s">
        <v>37</v>
      </c>
      <c r="AX380" s="14" t="s">
        <v>82</v>
      </c>
      <c r="AY380" s="164" t="s">
        <v>206</v>
      </c>
    </row>
    <row r="381" spans="2:65" s="1" customFormat="1" ht="33" customHeight="1">
      <c r="B381" s="33"/>
      <c r="C381" s="132" t="s">
        <v>1024</v>
      </c>
      <c r="D381" s="132" t="s">
        <v>208</v>
      </c>
      <c r="E381" s="133" t="s">
        <v>2024</v>
      </c>
      <c r="F381" s="134" t="s">
        <v>2025</v>
      </c>
      <c r="G381" s="135" t="s">
        <v>229</v>
      </c>
      <c r="H381" s="136">
        <v>252.01</v>
      </c>
      <c r="I381" s="137"/>
      <c r="J381" s="138">
        <f>ROUND(I381*H381,2)</f>
        <v>0</v>
      </c>
      <c r="K381" s="134" t="s">
        <v>19</v>
      </c>
      <c r="L381" s="33"/>
      <c r="M381" s="139" t="s">
        <v>19</v>
      </c>
      <c r="N381" s="140" t="s">
        <v>46</v>
      </c>
      <c r="P381" s="141">
        <f>O381*H381</f>
        <v>0</v>
      </c>
      <c r="Q381" s="141">
        <v>1E-05</v>
      </c>
      <c r="R381" s="141">
        <f>Q381*H381</f>
        <v>0.0025201</v>
      </c>
      <c r="S381" s="141">
        <v>0</v>
      </c>
      <c r="T381" s="142">
        <f>S381*H381</f>
        <v>0</v>
      </c>
      <c r="AR381" s="143" t="s">
        <v>338</v>
      </c>
      <c r="AT381" s="143" t="s">
        <v>208</v>
      </c>
      <c r="AU381" s="143" t="s">
        <v>84</v>
      </c>
      <c r="AY381" s="18" t="s">
        <v>206</v>
      </c>
      <c r="BE381" s="144">
        <f>IF(N381="základní",J381,0)</f>
        <v>0</v>
      </c>
      <c r="BF381" s="144">
        <f>IF(N381="snížená",J381,0)</f>
        <v>0</v>
      </c>
      <c r="BG381" s="144">
        <f>IF(N381="zákl. přenesená",J381,0)</f>
        <v>0</v>
      </c>
      <c r="BH381" s="144">
        <f>IF(N381="sníž. přenesená",J381,0)</f>
        <v>0</v>
      </c>
      <c r="BI381" s="144">
        <f>IF(N381="nulová",J381,0)</f>
        <v>0</v>
      </c>
      <c r="BJ381" s="18" t="s">
        <v>82</v>
      </c>
      <c r="BK381" s="144">
        <f>ROUND(I381*H381,2)</f>
        <v>0</v>
      </c>
      <c r="BL381" s="18" t="s">
        <v>338</v>
      </c>
      <c r="BM381" s="143" t="s">
        <v>3993</v>
      </c>
    </row>
    <row r="382" spans="2:51" s="12" customFormat="1" ht="12">
      <c r="B382" s="149"/>
      <c r="D382" s="150" t="s">
        <v>216</v>
      </c>
      <c r="E382" s="151" t="s">
        <v>19</v>
      </c>
      <c r="F382" s="152" t="s">
        <v>1879</v>
      </c>
      <c r="H382" s="151" t="s">
        <v>19</v>
      </c>
      <c r="I382" s="153"/>
      <c r="L382" s="149"/>
      <c r="M382" s="154"/>
      <c r="T382" s="155"/>
      <c r="AT382" s="151" t="s">
        <v>216</v>
      </c>
      <c r="AU382" s="151" t="s">
        <v>84</v>
      </c>
      <c r="AV382" s="12" t="s">
        <v>82</v>
      </c>
      <c r="AW382" s="12" t="s">
        <v>37</v>
      </c>
      <c r="AX382" s="12" t="s">
        <v>75</v>
      </c>
      <c r="AY382" s="151" t="s">
        <v>206</v>
      </c>
    </row>
    <row r="383" spans="2:51" s="13" customFormat="1" ht="12">
      <c r="B383" s="156"/>
      <c r="D383" s="150" t="s">
        <v>216</v>
      </c>
      <c r="E383" s="157" t="s">
        <v>19</v>
      </c>
      <c r="F383" s="158" t="s">
        <v>3994</v>
      </c>
      <c r="H383" s="159">
        <v>252.01</v>
      </c>
      <c r="I383" s="160"/>
      <c r="L383" s="156"/>
      <c r="M383" s="161"/>
      <c r="T383" s="162"/>
      <c r="AT383" s="157" t="s">
        <v>216</v>
      </c>
      <c r="AU383" s="157" t="s">
        <v>84</v>
      </c>
      <c r="AV383" s="13" t="s">
        <v>84</v>
      </c>
      <c r="AW383" s="13" t="s">
        <v>37</v>
      </c>
      <c r="AX383" s="13" t="s">
        <v>75</v>
      </c>
      <c r="AY383" s="157" t="s">
        <v>206</v>
      </c>
    </row>
    <row r="384" spans="2:51" s="14" customFormat="1" ht="12">
      <c r="B384" s="163"/>
      <c r="D384" s="150" t="s">
        <v>216</v>
      </c>
      <c r="E384" s="164" t="s">
        <v>19</v>
      </c>
      <c r="F384" s="165" t="s">
        <v>224</v>
      </c>
      <c r="H384" s="166">
        <v>252.01</v>
      </c>
      <c r="I384" s="167"/>
      <c r="L384" s="163"/>
      <c r="M384" s="168"/>
      <c r="T384" s="169"/>
      <c r="AT384" s="164" t="s">
        <v>216</v>
      </c>
      <c r="AU384" s="164" t="s">
        <v>84</v>
      </c>
      <c r="AV384" s="14" t="s">
        <v>153</v>
      </c>
      <c r="AW384" s="14" t="s">
        <v>37</v>
      </c>
      <c r="AX384" s="14" t="s">
        <v>82</v>
      </c>
      <c r="AY384" s="164" t="s">
        <v>206</v>
      </c>
    </row>
    <row r="385" spans="2:65" s="1" customFormat="1" ht="37.9" customHeight="1">
      <c r="B385" s="33"/>
      <c r="C385" s="132" t="s">
        <v>1031</v>
      </c>
      <c r="D385" s="132" t="s">
        <v>208</v>
      </c>
      <c r="E385" s="133" t="s">
        <v>2028</v>
      </c>
      <c r="F385" s="134" t="s">
        <v>2029</v>
      </c>
      <c r="G385" s="135" t="s">
        <v>229</v>
      </c>
      <c r="H385" s="136">
        <v>252.01</v>
      </c>
      <c r="I385" s="137"/>
      <c r="J385" s="138">
        <f>ROUND(I385*H385,2)</f>
        <v>0</v>
      </c>
      <c r="K385" s="134" t="s">
        <v>19</v>
      </c>
      <c r="L385" s="33"/>
      <c r="M385" s="139" t="s">
        <v>19</v>
      </c>
      <c r="N385" s="140" t="s">
        <v>46</v>
      </c>
      <c r="P385" s="141">
        <f>O385*H385</f>
        <v>0</v>
      </c>
      <c r="Q385" s="141">
        <v>2E-05</v>
      </c>
      <c r="R385" s="141">
        <f>Q385*H385</f>
        <v>0.0050402</v>
      </c>
      <c r="S385" s="141">
        <v>0</v>
      </c>
      <c r="T385" s="142">
        <f>S385*H385</f>
        <v>0</v>
      </c>
      <c r="AR385" s="143" t="s">
        <v>338</v>
      </c>
      <c r="AT385" s="143" t="s">
        <v>208</v>
      </c>
      <c r="AU385" s="143" t="s">
        <v>84</v>
      </c>
      <c r="AY385" s="18" t="s">
        <v>206</v>
      </c>
      <c r="BE385" s="144">
        <f>IF(N385="základní",J385,0)</f>
        <v>0</v>
      </c>
      <c r="BF385" s="144">
        <f>IF(N385="snížená",J385,0)</f>
        <v>0</v>
      </c>
      <c r="BG385" s="144">
        <f>IF(N385="zákl. přenesená",J385,0)</f>
        <v>0</v>
      </c>
      <c r="BH385" s="144">
        <f>IF(N385="sníž. přenesená",J385,0)</f>
        <v>0</v>
      </c>
      <c r="BI385" s="144">
        <f>IF(N385="nulová",J385,0)</f>
        <v>0</v>
      </c>
      <c r="BJ385" s="18" t="s">
        <v>82</v>
      </c>
      <c r="BK385" s="144">
        <f>ROUND(I385*H385,2)</f>
        <v>0</v>
      </c>
      <c r="BL385" s="18" t="s">
        <v>338</v>
      </c>
      <c r="BM385" s="143" t="s">
        <v>3995</v>
      </c>
    </row>
    <row r="386" spans="2:51" s="12" customFormat="1" ht="12">
      <c r="B386" s="149"/>
      <c r="D386" s="150" t="s">
        <v>216</v>
      </c>
      <c r="E386" s="151" t="s">
        <v>19</v>
      </c>
      <c r="F386" s="152" t="s">
        <v>1879</v>
      </c>
      <c r="H386" s="151" t="s">
        <v>19</v>
      </c>
      <c r="I386" s="153"/>
      <c r="L386" s="149"/>
      <c r="M386" s="154"/>
      <c r="T386" s="155"/>
      <c r="AT386" s="151" t="s">
        <v>216</v>
      </c>
      <c r="AU386" s="151" t="s">
        <v>84</v>
      </c>
      <c r="AV386" s="12" t="s">
        <v>82</v>
      </c>
      <c r="AW386" s="12" t="s">
        <v>37</v>
      </c>
      <c r="AX386" s="12" t="s">
        <v>75</v>
      </c>
      <c r="AY386" s="151" t="s">
        <v>206</v>
      </c>
    </row>
    <row r="387" spans="2:51" s="13" customFormat="1" ht="12">
      <c r="B387" s="156"/>
      <c r="D387" s="150" t="s">
        <v>216</v>
      </c>
      <c r="E387" s="157" t="s">
        <v>19</v>
      </c>
      <c r="F387" s="158" t="s">
        <v>3994</v>
      </c>
      <c r="H387" s="159">
        <v>252.01</v>
      </c>
      <c r="I387" s="160"/>
      <c r="L387" s="156"/>
      <c r="M387" s="161"/>
      <c r="T387" s="162"/>
      <c r="AT387" s="157" t="s">
        <v>216</v>
      </c>
      <c r="AU387" s="157" t="s">
        <v>84</v>
      </c>
      <c r="AV387" s="13" t="s">
        <v>84</v>
      </c>
      <c r="AW387" s="13" t="s">
        <v>37</v>
      </c>
      <c r="AX387" s="13" t="s">
        <v>75</v>
      </c>
      <c r="AY387" s="157" t="s">
        <v>206</v>
      </c>
    </row>
    <row r="388" spans="2:51" s="14" customFormat="1" ht="12">
      <c r="B388" s="163"/>
      <c r="D388" s="150" t="s">
        <v>216</v>
      </c>
      <c r="E388" s="164" t="s">
        <v>19</v>
      </c>
      <c r="F388" s="165" t="s">
        <v>224</v>
      </c>
      <c r="H388" s="166">
        <v>252.01</v>
      </c>
      <c r="I388" s="167"/>
      <c r="L388" s="163"/>
      <c r="M388" s="168"/>
      <c r="T388" s="169"/>
      <c r="AT388" s="164" t="s">
        <v>216</v>
      </c>
      <c r="AU388" s="164" t="s">
        <v>84</v>
      </c>
      <c r="AV388" s="14" t="s">
        <v>153</v>
      </c>
      <c r="AW388" s="14" t="s">
        <v>37</v>
      </c>
      <c r="AX388" s="14" t="s">
        <v>82</v>
      </c>
      <c r="AY388" s="164" t="s">
        <v>206</v>
      </c>
    </row>
    <row r="389" spans="2:65" s="1" customFormat="1" ht="44.25" customHeight="1">
      <c r="B389" s="33"/>
      <c r="C389" s="132" t="s">
        <v>1037</v>
      </c>
      <c r="D389" s="132" t="s">
        <v>208</v>
      </c>
      <c r="E389" s="133" t="s">
        <v>2032</v>
      </c>
      <c r="F389" s="134" t="s">
        <v>2033</v>
      </c>
      <c r="G389" s="135" t="s">
        <v>211</v>
      </c>
      <c r="H389" s="136">
        <v>0.4</v>
      </c>
      <c r="I389" s="137"/>
      <c r="J389" s="138">
        <f>ROUND(I389*H389,2)</f>
        <v>0</v>
      </c>
      <c r="K389" s="134" t="s">
        <v>19</v>
      </c>
      <c r="L389" s="33"/>
      <c r="M389" s="139" t="s">
        <v>19</v>
      </c>
      <c r="N389" s="140" t="s">
        <v>46</v>
      </c>
      <c r="P389" s="141">
        <f>O389*H389</f>
        <v>0</v>
      </c>
      <c r="Q389" s="141">
        <v>0</v>
      </c>
      <c r="R389" s="141">
        <f>Q389*H389</f>
        <v>0</v>
      </c>
      <c r="S389" s="141">
        <v>0</v>
      </c>
      <c r="T389" s="142">
        <f>S389*H389</f>
        <v>0</v>
      </c>
      <c r="AR389" s="143" t="s">
        <v>338</v>
      </c>
      <c r="AT389" s="143" t="s">
        <v>208</v>
      </c>
      <c r="AU389" s="143" t="s">
        <v>84</v>
      </c>
      <c r="AY389" s="18" t="s">
        <v>206</v>
      </c>
      <c r="BE389" s="144">
        <f>IF(N389="základní",J389,0)</f>
        <v>0</v>
      </c>
      <c r="BF389" s="144">
        <f>IF(N389="snížená",J389,0)</f>
        <v>0</v>
      </c>
      <c r="BG389" s="144">
        <f>IF(N389="zákl. přenesená",J389,0)</f>
        <v>0</v>
      </c>
      <c r="BH389" s="144">
        <f>IF(N389="sníž. přenesená",J389,0)</f>
        <v>0</v>
      </c>
      <c r="BI389" s="144">
        <f>IF(N389="nulová",J389,0)</f>
        <v>0</v>
      </c>
      <c r="BJ389" s="18" t="s">
        <v>82</v>
      </c>
      <c r="BK389" s="144">
        <f>ROUND(I389*H389,2)</f>
        <v>0</v>
      </c>
      <c r="BL389" s="18" t="s">
        <v>338</v>
      </c>
      <c r="BM389" s="143" t="s">
        <v>3996</v>
      </c>
    </row>
    <row r="390" spans="2:65" s="1" customFormat="1" ht="49.15" customHeight="1">
      <c r="B390" s="33"/>
      <c r="C390" s="132" t="s">
        <v>1042</v>
      </c>
      <c r="D390" s="132" t="s">
        <v>208</v>
      </c>
      <c r="E390" s="133" t="s">
        <v>2035</v>
      </c>
      <c r="F390" s="134" t="s">
        <v>2036</v>
      </c>
      <c r="G390" s="135" t="s">
        <v>211</v>
      </c>
      <c r="H390" s="136">
        <v>0.4</v>
      </c>
      <c r="I390" s="137"/>
      <c r="J390" s="138">
        <f>ROUND(I390*H390,2)</f>
        <v>0</v>
      </c>
      <c r="K390" s="134" t="s">
        <v>19</v>
      </c>
      <c r="L390" s="33"/>
      <c r="M390" s="139" t="s">
        <v>19</v>
      </c>
      <c r="N390" s="140" t="s">
        <v>46</v>
      </c>
      <c r="P390" s="141">
        <f>O390*H390</f>
        <v>0</v>
      </c>
      <c r="Q390" s="141">
        <v>0</v>
      </c>
      <c r="R390" s="141">
        <f>Q390*H390</f>
        <v>0</v>
      </c>
      <c r="S390" s="141">
        <v>0</v>
      </c>
      <c r="T390" s="142">
        <f>S390*H390</f>
        <v>0</v>
      </c>
      <c r="AR390" s="143" t="s">
        <v>338</v>
      </c>
      <c r="AT390" s="143" t="s">
        <v>208</v>
      </c>
      <c r="AU390" s="143" t="s">
        <v>84</v>
      </c>
      <c r="AY390" s="18" t="s">
        <v>206</v>
      </c>
      <c r="BE390" s="144">
        <f>IF(N390="základní",J390,0)</f>
        <v>0</v>
      </c>
      <c r="BF390" s="144">
        <f>IF(N390="snížená",J390,0)</f>
        <v>0</v>
      </c>
      <c r="BG390" s="144">
        <f>IF(N390="zákl. přenesená",J390,0)</f>
        <v>0</v>
      </c>
      <c r="BH390" s="144">
        <f>IF(N390="sníž. přenesená",J390,0)</f>
        <v>0</v>
      </c>
      <c r="BI390" s="144">
        <f>IF(N390="nulová",J390,0)</f>
        <v>0</v>
      </c>
      <c r="BJ390" s="18" t="s">
        <v>82</v>
      </c>
      <c r="BK390" s="144">
        <f>ROUND(I390*H390,2)</f>
        <v>0</v>
      </c>
      <c r="BL390" s="18" t="s">
        <v>338</v>
      </c>
      <c r="BM390" s="143" t="s">
        <v>3997</v>
      </c>
    </row>
    <row r="391" spans="2:65" s="1" customFormat="1" ht="49.15" customHeight="1">
      <c r="B391" s="33"/>
      <c r="C391" s="132" t="s">
        <v>1048</v>
      </c>
      <c r="D391" s="132" t="s">
        <v>208</v>
      </c>
      <c r="E391" s="133" t="s">
        <v>2038</v>
      </c>
      <c r="F391" s="134" t="s">
        <v>2039</v>
      </c>
      <c r="G391" s="135" t="s">
        <v>211</v>
      </c>
      <c r="H391" s="136">
        <v>0.4</v>
      </c>
      <c r="I391" s="137"/>
      <c r="J391" s="138">
        <f>ROUND(I391*H391,2)</f>
        <v>0</v>
      </c>
      <c r="K391" s="134" t="s">
        <v>19</v>
      </c>
      <c r="L391" s="33"/>
      <c r="M391" s="139" t="s">
        <v>19</v>
      </c>
      <c r="N391" s="140" t="s">
        <v>46</v>
      </c>
      <c r="P391" s="141">
        <f>O391*H391</f>
        <v>0</v>
      </c>
      <c r="Q391" s="141">
        <v>0</v>
      </c>
      <c r="R391" s="141">
        <f>Q391*H391</f>
        <v>0</v>
      </c>
      <c r="S391" s="141">
        <v>0</v>
      </c>
      <c r="T391" s="142">
        <f>S391*H391</f>
        <v>0</v>
      </c>
      <c r="AR391" s="143" t="s">
        <v>338</v>
      </c>
      <c r="AT391" s="143" t="s">
        <v>208</v>
      </c>
      <c r="AU391" s="143" t="s">
        <v>84</v>
      </c>
      <c r="AY391" s="18" t="s">
        <v>206</v>
      </c>
      <c r="BE391" s="144">
        <f>IF(N391="základní",J391,0)</f>
        <v>0</v>
      </c>
      <c r="BF391" s="144">
        <f>IF(N391="snížená",J391,0)</f>
        <v>0</v>
      </c>
      <c r="BG391" s="144">
        <f>IF(N391="zákl. přenesená",J391,0)</f>
        <v>0</v>
      </c>
      <c r="BH391" s="144">
        <f>IF(N391="sníž. přenesená",J391,0)</f>
        <v>0</v>
      </c>
      <c r="BI391" s="144">
        <f>IF(N391="nulová",J391,0)</f>
        <v>0</v>
      </c>
      <c r="BJ391" s="18" t="s">
        <v>82</v>
      </c>
      <c r="BK391" s="144">
        <f>ROUND(I391*H391,2)</f>
        <v>0</v>
      </c>
      <c r="BL391" s="18" t="s">
        <v>338</v>
      </c>
      <c r="BM391" s="143" t="s">
        <v>3998</v>
      </c>
    </row>
    <row r="392" spans="2:63" s="11" customFormat="1" ht="22.9" customHeight="1">
      <c r="B392" s="120"/>
      <c r="D392" s="121" t="s">
        <v>74</v>
      </c>
      <c r="E392" s="130" t="s">
        <v>3999</v>
      </c>
      <c r="F392" s="130" t="s">
        <v>4000</v>
      </c>
      <c r="I392" s="123"/>
      <c r="J392" s="131">
        <f>BK392</f>
        <v>0</v>
      </c>
      <c r="L392" s="120"/>
      <c r="M392" s="125"/>
      <c r="P392" s="126">
        <f>SUM(P393:P397)</f>
        <v>0</v>
      </c>
      <c r="R392" s="126">
        <f>SUM(R393:R397)</f>
        <v>0</v>
      </c>
      <c r="T392" s="127">
        <f>SUM(T393:T397)</f>
        <v>0</v>
      </c>
      <c r="AR392" s="121" t="s">
        <v>84</v>
      </c>
      <c r="AT392" s="128" t="s">
        <v>74</v>
      </c>
      <c r="AU392" s="128" t="s">
        <v>82</v>
      </c>
      <c r="AY392" s="121" t="s">
        <v>206</v>
      </c>
      <c r="BK392" s="129">
        <f>SUM(BK393:BK397)</f>
        <v>0</v>
      </c>
    </row>
    <row r="393" spans="2:65" s="1" customFormat="1" ht="24.2" customHeight="1">
      <c r="B393" s="33"/>
      <c r="C393" s="132" t="s">
        <v>1053</v>
      </c>
      <c r="D393" s="132" t="s">
        <v>208</v>
      </c>
      <c r="E393" s="133" t="s">
        <v>4001</v>
      </c>
      <c r="F393" s="134" t="s">
        <v>4002</v>
      </c>
      <c r="G393" s="135" t="s">
        <v>298</v>
      </c>
      <c r="H393" s="136">
        <v>2</v>
      </c>
      <c r="I393" s="137"/>
      <c r="J393" s="138">
        <f>ROUND(I393*H393,2)</f>
        <v>0</v>
      </c>
      <c r="K393" s="134" t="s">
        <v>19</v>
      </c>
      <c r="L393" s="33"/>
      <c r="M393" s="139" t="s">
        <v>19</v>
      </c>
      <c r="N393" s="140" t="s">
        <v>46</v>
      </c>
      <c r="P393" s="141">
        <f>O393*H393</f>
        <v>0</v>
      </c>
      <c r="Q393" s="141">
        <v>0</v>
      </c>
      <c r="R393" s="141">
        <f>Q393*H393</f>
        <v>0</v>
      </c>
      <c r="S393" s="141">
        <v>0</v>
      </c>
      <c r="T393" s="142">
        <f>S393*H393</f>
        <v>0</v>
      </c>
      <c r="AR393" s="143" t="s">
        <v>338</v>
      </c>
      <c r="AT393" s="143" t="s">
        <v>208</v>
      </c>
      <c r="AU393" s="143" t="s">
        <v>84</v>
      </c>
      <c r="AY393" s="18" t="s">
        <v>206</v>
      </c>
      <c r="BE393" s="144">
        <f>IF(N393="základní",J393,0)</f>
        <v>0</v>
      </c>
      <c r="BF393" s="144">
        <f>IF(N393="snížená",J393,0)</f>
        <v>0</v>
      </c>
      <c r="BG393" s="144">
        <f>IF(N393="zákl. přenesená",J393,0)</f>
        <v>0</v>
      </c>
      <c r="BH393" s="144">
        <f>IF(N393="sníž. přenesená",J393,0)</f>
        <v>0</v>
      </c>
      <c r="BI393" s="144">
        <f>IF(N393="nulová",J393,0)</f>
        <v>0</v>
      </c>
      <c r="BJ393" s="18" t="s">
        <v>82</v>
      </c>
      <c r="BK393" s="144">
        <f>ROUND(I393*H393,2)</f>
        <v>0</v>
      </c>
      <c r="BL393" s="18" t="s">
        <v>338</v>
      </c>
      <c r="BM393" s="143" t="s">
        <v>4003</v>
      </c>
    </row>
    <row r="394" spans="2:51" s="12" customFormat="1" ht="12">
      <c r="B394" s="149"/>
      <c r="D394" s="150" t="s">
        <v>216</v>
      </c>
      <c r="E394" s="151" t="s">
        <v>19</v>
      </c>
      <c r="F394" s="152" t="s">
        <v>4004</v>
      </c>
      <c r="H394" s="151" t="s">
        <v>19</v>
      </c>
      <c r="I394" s="153"/>
      <c r="L394" s="149"/>
      <c r="M394" s="154"/>
      <c r="T394" s="155"/>
      <c r="AT394" s="151" t="s">
        <v>216</v>
      </c>
      <c r="AU394" s="151" t="s">
        <v>84</v>
      </c>
      <c r="AV394" s="12" t="s">
        <v>82</v>
      </c>
      <c r="AW394" s="12" t="s">
        <v>37</v>
      </c>
      <c r="AX394" s="12" t="s">
        <v>75</v>
      </c>
      <c r="AY394" s="151" t="s">
        <v>206</v>
      </c>
    </row>
    <row r="395" spans="2:51" s="13" customFormat="1" ht="12">
      <c r="B395" s="156"/>
      <c r="D395" s="150" t="s">
        <v>216</v>
      </c>
      <c r="E395" s="157" t="s">
        <v>19</v>
      </c>
      <c r="F395" s="158" t="s">
        <v>4005</v>
      </c>
      <c r="H395" s="159">
        <v>2</v>
      </c>
      <c r="I395" s="160"/>
      <c r="L395" s="156"/>
      <c r="M395" s="161"/>
      <c r="T395" s="162"/>
      <c r="AT395" s="157" t="s">
        <v>216</v>
      </c>
      <c r="AU395" s="157" t="s">
        <v>84</v>
      </c>
      <c r="AV395" s="13" t="s">
        <v>84</v>
      </c>
      <c r="AW395" s="13" t="s">
        <v>37</v>
      </c>
      <c r="AX395" s="13" t="s">
        <v>75</v>
      </c>
      <c r="AY395" s="157" t="s">
        <v>206</v>
      </c>
    </row>
    <row r="396" spans="2:51" s="14" customFormat="1" ht="12">
      <c r="B396" s="163"/>
      <c r="D396" s="150" t="s">
        <v>216</v>
      </c>
      <c r="E396" s="164" t="s">
        <v>19</v>
      </c>
      <c r="F396" s="165" t="s">
        <v>224</v>
      </c>
      <c r="H396" s="166">
        <v>2</v>
      </c>
      <c r="I396" s="167"/>
      <c r="L396" s="163"/>
      <c r="M396" s="168"/>
      <c r="T396" s="169"/>
      <c r="AT396" s="164" t="s">
        <v>216</v>
      </c>
      <c r="AU396" s="164" t="s">
        <v>84</v>
      </c>
      <c r="AV396" s="14" t="s">
        <v>153</v>
      </c>
      <c r="AW396" s="14" t="s">
        <v>37</v>
      </c>
      <c r="AX396" s="14" t="s">
        <v>82</v>
      </c>
      <c r="AY396" s="164" t="s">
        <v>206</v>
      </c>
    </row>
    <row r="397" spans="2:65" s="1" customFormat="1" ht="44.25" customHeight="1">
      <c r="B397" s="33"/>
      <c r="C397" s="132" t="s">
        <v>1058</v>
      </c>
      <c r="D397" s="132" t="s">
        <v>208</v>
      </c>
      <c r="E397" s="133" t="s">
        <v>4006</v>
      </c>
      <c r="F397" s="134" t="s">
        <v>4007</v>
      </c>
      <c r="G397" s="135" t="s">
        <v>2093</v>
      </c>
      <c r="H397" s="200"/>
      <c r="I397" s="137"/>
      <c r="J397" s="138">
        <f>ROUND(I397*H397,2)</f>
        <v>0</v>
      </c>
      <c r="K397" s="134" t="s">
        <v>19</v>
      </c>
      <c r="L397" s="33"/>
      <c r="M397" s="139" t="s">
        <v>19</v>
      </c>
      <c r="N397" s="140" t="s">
        <v>46</v>
      </c>
      <c r="P397" s="141">
        <f>O397*H397</f>
        <v>0</v>
      </c>
      <c r="Q397" s="141">
        <v>0</v>
      </c>
      <c r="R397" s="141">
        <f>Q397*H397</f>
        <v>0</v>
      </c>
      <c r="S397" s="141">
        <v>0</v>
      </c>
      <c r="T397" s="142">
        <f>S397*H397</f>
        <v>0</v>
      </c>
      <c r="AR397" s="143" t="s">
        <v>338</v>
      </c>
      <c r="AT397" s="143" t="s">
        <v>208</v>
      </c>
      <c r="AU397" s="143" t="s">
        <v>84</v>
      </c>
      <c r="AY397" s="18" t="s">
        <v>206</v>
      </c>
      <c r="BE397" s="144">
        <f>IF(N397="základní",J397,0)</f>
        <v>0</v>
      </c>
      <c r="BF397" s="144">
        <f>IF(N397="snížená",J397,0)</f>
        <v>0</v>
      </c>
      <c r="BG397" s="144">
        <f>IF(N397="zákl. přenesená",J397,0)</f>
        <v>0</v>
      </c>
      <c r="BH397" s="144">
        <f>IF(N397="sníž. přenesená",J397,0)</f>
        <v>0</v>
      </c>
      <c r="BI397" s="144">
        <f>IF(N397="nulová",J397,0)</f>
        <v>0</v>
      </c>
      <c r="BJ397" s="18" t="s">
        <v>82</v>
      </c>
      <c r="BK397" s="144">
        <f>ROUND(I397*H397,2)</f>
        <v>0</v>
      </c>
      <c r="BL397" s="18" t="s">
        <v>338</v>
      </c>
      <c r="BM397" s="143" t="s">
        <v>4008</v>
      </c>
    </row>
    <row r="398" spans="2:63" s="11" customFormat="1" ht="22.9" customHeight="1">
      <c r="B398" s="120"/>
      <c r="D398" s="121" t="s">
        <v>74</v>
      </c>
      <c r="E398" s="130" t="s">
        <v>435</v>
      </c>
      <c r="F398" s="130" t="s">
        <v>436</v>
      </c>
      <c r="I398" s="123"/>
      <c r="J398" s="131">
        <f>BK398</f>
        <v>0</v>
      </c>
      <c r="L398" s="120"/>
      <c r="M398" s="125"/>
      <c r="P398" s="126">
        <f>SUM(P399:P464)</f>
        <v>0</v>
      </c>
      <c r="R398" s="126">
        <f>SUM(R399:R464)</f>
        <v>0.23157999999999998</v>
      </c>
      <c r="T398" s="127">
        <f>SUM(T399:T464)</f>
        <v>0</v>
      </c>
      <c r="AR398" s="121" t="s">
        <v>84</v>
      </c>
      <c r="AT398" s="128" t="s">
        <v>74</v>
      </c>
      <c r="AU398" s="128" t="s">
        <v>82</v>
      </c>
      <c r="AY398" s="121" t="s">
        <v>206</v>
      </c>
      <c r="BK398" s="129">
        <f>SUM(BK399:BK464)</f>
        <v>0</v>
      </c>
    </row>
    <row r="399" spans="2:65" s="1" customFormat="1" ht="24.2" customHeight="1">
      <c r="B399" s="33"/>
      <c r="C399" s="132" t="s">
        <v>1063</v>
      </c>
      <c r="D399" s="132" t="s">
        <v>208</v>
      </c>
      <c r="E399" s="133" t="s">
        <v>4009</v>
      </c>
      <c r="F399" s="134" t="s">
        <v>4010</v>
      </c>
      <c r="G399" s="135" t="s">
        <v>298</v>
      </c>
      <c r="H399" s="136">
        <v>1</v>
      </c>
      <c r="I399" s="137"/>
      <c r="J399" s="138">
        <f>ROUND(I399*H399,2)</f>
        <v>0</v>
      </c>
      <c r="K399" s="134" t="s">
        <v>19</v>
      </c>
      <c r="L399" s="33"/>
      <c r="M399" s="139" t="s">
        <v>19</v>
      </c>
      <c r="N399" s="140" t="s">
        <v>46</v>
      </c>
      <c r="P399" s="141">
        <f>O399*H399</f>
        <v>0</v>
      </c>
      <c r="Q399" s="141">
        <v>0.00023</v>
      </c>
      <c r="R399" s="141">
        <f>Q399*H399</f>
        <v>0.00023</v>
      </c>
      <c r="S399" s="141">
        <v>0</v>
      </c>
      <c r="T399" s="142">
        <f>S399*H399</f>
        <v>0</v>
      </c>
      <c r="AR399" s="143" t="s">
        <v>338</v>
      </c>
      <c r="AT399" s="143" t="s">
        <v>208</v>
      </c>
      <c r="AU399" s="143" t="s">
        <v>84</v>
      </c>
      <c r="AY399" s="18" t="s">
        <v>206</v>
      </c>
      <c r="BE399" s="144">
        <f>IF(N399="základní",J399,0)</f>
        <v>0</v>
      </c>
      <c r="BF399" s="144">
        <f>IF(N399="snížená",J399,0)</f>
        <v>0</v>
      </c>
      <c r="BG399" s="144">
        <f>IF(N399="zákl. přenesená",J399,0)</f>
        <v>0</v>
      </c>
      <c r="BH399" s="144">
        <f>IF(N399="sníž. přenesená",J399,0)</f>
        <v>0</v>
      </c>
      <c r="BI399" s="144">
        <f>IF(N399="nulová",J399,0)</f>
        <v>0</v>
      </c>
      <c r="BJ399" s="18" t="s">
        <v>82</v>
      </c>
      <c r="BK399" s="144">
        <f>ROUND(I399*H399,2)</f>
        <v>0</v>
      </c>
      <c r="BL399" s="18" t="s">
        <v>338</v>
      </c>
      <c r="BM399" s="143" t="s">
        <v>4011</v>
      </c>
    </row>
    <row r="400" spans="2:51" s="12" customFormat="1" ht="12">
      <c r="B400" s="149"/>
      <c r="D400" s="150" t="s">
        <v>216</v>
      </c>
      <c r="E400" s="151" t="s">
        <v>19</v>
      </c>
      <c r="F400" s="152" t="s">
        <v>2044</v>
      </c>
      <c r="H400" s="151" t="s">
        <v>19</v>
      </c>
      <c r="I400" s="153"/>
      <c r="L400" s="149"/>
      <c r="M400" s="154"/>
      <c r="T400" s="155"/>
      <c r="AT400" s="151" t="s">
        <v>216</v>
      </c>
      <c r="AU400" s="151" t="s">
        <v>84</v>
      </c>
      <c r="AV400" s="12" t="s">
        <v>82</v>
      </c>
      <c r="AW400" s="12" t="s">
        <v>37</v>
      </c>
      <c r="AX400" s="12" t="s">
        <v>75</v>
      </c>
      <c r="AY400" s="151" t="s">
        <v>206</v>
      </c>
    </row>
    <row r="401" spans="2:51" s="13" customFormat="1" ht="12">
      <c r="B401" s="156"/>
      <c r="D401" s="150" t="s">
        <v>216</v>
      </c>
      <c r="E401" s="157" t="s">
        <v>19</v>
      </c>
      <c r="F401" s="158" t="s">
        <v>4012</v>
      </c>
      <c r="H401" s="159">
        <v>1</v>
      </c>
      <c r="I401" s="160"/>
      <c r="L401" s="156"/>
      <c r="M401" s="161"/>
      <c r="T401" s="162"/>
      <c r="AT401" s="157" t="s">
        <v>216</v>
      </c>
      <c r="AU401" s="157" t="s">
        <v>84</v>
      </c>
      <c r="AV401" s="13" t="s">
        <v>84</v>
      </c>
      <c r="AW401" s="13" t="s">
        <v>37</v>
      </c>
      <c r="AX401" s="13" t="s">
        <v>75</v>
      </c>
      <c r="AY401" s="157" t="s">
        <v>206</v>
      </c>
    </row>
    <row r="402" spans="2:51" s="14" customFormat="1" ht="12">
      <c r="B402" s="163"/>
      <c r="D402" s="150" t="s">
        <v>216</v>
      </c>
      <c r="E402" s="164" t="s">
        <v>19</v>
      </c>
      <c r="F402" s="165" t="s">
        <v>224</v>
      </c>
      <c r="H402" s="166">
        <v>1</v>
      </c>
      <c r="I402" s="167"/>
      <c r="L402" s="163"/>
      <c r="M402" s="168"/>
      <c r="T402" s="169"/>
      <c r="AT402" s="164" t="s">
        <v>216</v>
      </c>
      <c r="AU402" s="164" t="s">
        <v>84</v>
      </c>
      <c r="AV402" s="14" t="s">
        <v>153</v>
      </c>
      <c r="AW402" s="14" t="s">
        <v>37</v>
      </c>
      <c r="AX402" s="14" t="s">
        <v>82</v>
      </c>
      <c r="AY402" s="164" t="s">
        <v>206</v>
      </c>
    </row>
    <row r="403" spans="2:65" s="1" customFormat="1" ht="78" customHeight="1">
      <c r="B403" s="33"/>
      <c r="C403" s="132" t="s">
        <v>1068</v>
      </c>
      <c r="D403" s="132" t="s">
        <v>208</v>
      </c>
      <c r="E403" s="133" t="s">
        <v>4013</v>
      </c>
      <c r="F403" s="134" t="s">
        <v>4014</v>
      </c>
      <c r="G403" s="135" t="s">
        <v>440</v>
      </c>
      <c r="H403" s="136">
        <v>2</v>
      </c>
      <c r="I403" s="137"/>
      <c r="J403" s="138">
        <f>ROUND(I403*H403,2)</f>
        <v>0</v>
      </c>
      <c r="K403" s="134" t="s">
        <v>19</v>
      </c>
      <c r="L403" s="33"/>
      <c r="M403" s="139" t="s">
        <v>19</v>
      </c>
      <c r="N403" s="140" t="s">
        <v>46</v>
      </c>
      <c r="P403" s="141">
        <f>O403*H403</f>
        <v>0</v>
      </c>
      <c r="Q403" s="141">
        <v>0.11034</v>
      </c>
      <c r="R403" s="141">
        <f>Q403*H403</f>
        <v>0.22068</v>
      </c>
      <c r="S403" s="141">
        <v>0</v>
      </c>
      <c r="T403" s="142">
        <f>S403*H403</f>
        <v>0</v>
      </c>
      <c r="AR403" s="143" t="s">
        <v>338</v>
      </c>
      <c r="AT403" s="143" t="s">
        <v>208</v>
      </c>
      <c r="AU403" s="143" t="s">
        <v>84</v>
      </c>
      <c r="AY403" s="18" t="s">
        <v>206</v>
      </c>
      <c r="BE403" s="144">
        <f>IF(N403="základní",J403,0)</f>
        <v>0</v>
      </c>
      <c r="BF403" s="144">
        <f>IF(N403="snížená",J403,0)</f>
        <v>0</v>
      </c>
      <c r="BG403" s="144">
        <f>IF(N403="zákl. přenesená",J403,0)</f>
        <v>0</v>
      </c>
      <c r="BH403" s="144">
        <f>IF(N403="sníž. přenesená",J403,0)</f>
        <v>0</v>
      </c>
      <c r="BI403" s="144">
        <f>IF(N403="nulová",J403,0)</f>
        <v>0</v>
      </c>
      <c r="BJ403" s="18" t="s">
        <v>82</v>
      </c>
      <c r="BK403" s="144">
        <f>ROUND(I403*H403,2)</f>
        <v>0</v>
      </c>
      <c r="BL403" s="18" t="s">
        <v>338</v>
      </c>
      <c r="BM403" s="143" t="s">
        <v>4015</v>
      </c>
    </row>
    <row r="404" spans="2:65" s="1" customFormat="1" ht="24.2" customHeight="1">
      <c r="B404" s="33"/>
      <c r="C404" s="132" t="s">
        <v>1073</v>
      </c>
      <c r="D404" s="132" t="s">
        <v>208</v>
      </c>
      <c r="E404" s="133" t="s">
        <v>2041</v>
      </c>
      <c r="F404" s="134" t="s">
        <v>2042</v>
      </c>
      <c r="G404" s="135" t="s">
        <v>298</v>
      </c>
      <c r="H404" s="136">
        <v>9</v>
      </c>
      <c r="I404" s="137"/>
      <c r="J404" s="138">
        <f>ROUND(I404*H404,2)</f>
        <v>0</v>
      </c>
      <c r="K404" s="134" t="s">
        <v>19</v>
      </c>
      <c r="L404" s="33"/>
      <c r="M404" s="139" t="s">
        <v>19</v>
      </c>
      <c r="N404" s="140" t="s">
        <v>46</v>
      </c>
      <c r="P404" s="141">
        <f>O404*H404</f>
        <v>0</v>
      </c>
      <c r="Q404" s="141">
        <v>0.00012</v>
      </c>
      <c r="R404" s="141">
        <f>Q404*H404</f>
        <v>0.00108</v>
      </c>
      <c r="S404" s="141">
        <v>0</v>
      </c>
      <c r="T404" s="142">
        <f>S404*H404</f>
        <v>0</v>
      </c>
      <c r="AR404" s="143" t="s">
        <v>338</v>
      </c>
      <c r="AT404" s="143" t="s">
        <v>208</v>
      </c>
      <c r="AU404" s="143" t="s">
        <v>84</v>
      </c>
      <c r="AY404" s="18" t="s">
        <v>206</v>
      </c>
      <c r="BE404" s="144">
        <f>IF(N404="základní",J404,0)</f>
        <v>0</v>
      </c>
      <c r="BF404" s="144">
        <f>IF(N404="snížená",J404,0)</f>
        <v>0</v>
      </c>
      <c r="BG404" s="144">
        <f>IF(N404="zákl. přenesená",J404,0)</f>
        <v>0</v>
      </c>
      <c r="BH404" s="144">
        <f>IF(N404="sníž. přenesená",J404,0)</f>
        <v>0</v>
      </c>
      <c r="BI404" s="144">
        <f>IF(N404="nulová",J404,0)</f>
        <v>0</v>
      </c>
      <c r="BJ404" s="18" t="s">
        <v>82</v>
      </c>
      <c r="BK404" s="144">
        <f>ROUND(I404*H404,2)</f>
        <v>0</v>
      </c>
      <c r="BL404" s="18" t="s">
        <v>338</v>
      </c>
      <c r="BM404" s="143" t="s">
        <v>4016</v>
      </c>
    </row>
    <row r="405" spans="2:51" s="12" customFormat="1" ht="12">
      <c r="B405" s="149"/>
      <c r="D405" s="150" t="s">
        <v>216</v>
      </c>
      <c r="E405" s="151" t="s">
        <v>19</v>
      </c>
      <c r="F405" s="152" t="s">
        <v>2044</v>
      </c>
      <c r="H405" s="151" t="s">
        <v>19</v>
      </c>
      <c r="I405" s="153"/>
      <c r="L405" s="149"/>
      <c r="M405" s="154"/>
      <c r="T405" s="155"/>
      <c r="AT405" s="151" t="s">
        <v>216</v>
      </c>
      <c r="AU405" s="151" t="s">
        <v>84</v>
      </c>
      <c r="AV405" s="12" t="s">
        <v>82</v>
      </c>
      <c r="AW405" s="12" t="s">
        <v>37</v>
      </c>
      <c r="AX405" s="12" t="s">
        <v>75</v>
      </c>
      <c r="AY405" s="151" t="s">
        <v>206</v>
      </c>
    </row>
    <row r="406" spans="2:51" s="13" customFormat="1" ht="12">
      <c r="B406" s="156"/>
      <c r="D406" s="150" t="s">
        <v>216</v>
      </c>
      <c r="E406" s="157" t="s">
        <v>19</v>
      </c>
      <c r="F406" s="158" t="s">
        <v>4017</v>
      </c>
      <c r="H406" s="159">
        <v>9</v>
      </c>
      <c r="I406" s="160"/>
      <c r="L406" s="156"/>
      <c r="M406" s="161"/>
      <c r="T406" s="162"/>
      <c r="AT406" s="157" t="s">
        <v>216</v>
      </c>
      <c r="AU406" s="157" t="s">
        <v>84</v>
      </c>
      <c r="AV406" s="13" t="s">
        <v>84</v>
      </c>
      <c r="AW406" s="13" t="s">
        <v>37</v>
      </c>
      <c r="AX406" s="13" t="s">
        <v>75</v>
      </c>
      <c r="AY406" s="157" t="s">
        <v>206</v>
      </c>
    </row>
    <row r="407" spans="2:51" s="14" customFormat="1" ht="12">
      <c r="B407" s="163"/>
      <c r="D407" s="150" t="s">
        <v>216</v>
      </c>
      <c r="E407" s="164" t="s">
        <v>19</v>
      </c>
      <c r="F407" s="165" t="s">
        <v>224</v>
      </c>
      <c r="H407" s="166">
        <v>9</v>
      </c>
      <c r="I407" s="167"/>
      <c r="L407" s="163"/>
      <c r="M407" s="168"/>
      <c r="T407" s="169"/>
      <c r="AT407" s="164" t="s">
        <v>216</v>
      </c>
      <c r="AU407" s="164" t="s">
        <v>84</v>
      </c>
      <c r="AV407" s="14" t="s">
        <v>153</v>
      </c>
      <c r="AW407" s="14" t="s">
        <v>37</v>
      </c>
      <c r="AX407" s="14" t="s">
        <v>82</v>
      </c>
      <c r="AY407" s="164" t="s">
        <v>206</v>
      </c>
    </row>
    <row r="408" spans="2:65" s="1" customFormat="1" ht="24.2" customHeight="1">
      <c r="B408" s="33"/>
      <c r="C408" s="175" t="s">
        <v>1078</v>
      </c>
      <c r="D408" s="175" t="s">
        <v>820</v>
      </c>
      <c r="E408" s="176" t="s">
        <v>2046</v>
      </c>
      <c r="F408" s="177" t="s">
        <v>2047</v>
      </c>
      <c r="G408" s="178" t="s">
        <v>298</v>
      </c>
      <c r="H408" s="179">
        <v>9</v>
      </c>
      <c r="I408" s="180"/>
      <c r="J408" s="181">
        <f>ROUND(I408*H408,2)</f>
        <v>0</v>
      </c>
      <c r="K408" s="177" t="s">
        <v>19</v>
      </c>
      <c r="L408" s="182"/>
      <c r="M408" s="183" t="s">
        <v>19</v>
      </c>
      <c r="N408" s="184" t="s">
        <v>46</v>
      </c>
      <c r="P408" s="141">
        <f>O408*H408</f>
        <v>0</v>
      </c>
      <c r="Q408" s="141">
        <v>0</v>
      </c>
      <c r="R408" s="141">
        <f>Q408*H408</f>
        <v>0</v>
      </c>
      <c r="S408" s="141">
        <v>0</v>
      </c>
      <c r="T408" s="142">
        <f>S408*H408</f>
        <v>0</v>
      </c>
      <c r="AR408" s="143" t="s">
        <v>437</v>
      </c>
      <c r="AT408" s="143" t="s">
        <v>820</v>
      </c>
      <c r="AU408" s="143" t="s">
        <v>84</v>
      </c>
      <c r="AY408" s="18" t="s">
        <v>206</v>
      </c>
      <c r="BE408" s="144">
        <f>IF(N408="základní",J408,0)</f>
        <v>0</v>
      </c>
      <c r="BF408" s="144">
        <f>IF(N408="snížená",J408,0)</f>
        <v>0</v>
      </c>
      <c r="BG408" s="144">
        <f>IF(N408="zákl. přenesená",J408,0)</f>
        <v>0</v>
      </c>
      <c r="BH408" s="144">
        <f>IF(N408="sníž. přenesená",J408,0)</f>
        <v>0</v>
      </c>
      <c r="BI408" s="144">
        <f>IF(N408="nulová",J408,0)</f>
        <v>0</v>
      </c>
      <c r="BJ408" s="18" t="s">
        <v>82</v>
      </c>
      <c r="BK408" s="144">
        <f>ROUND(I408*H408,2)</f>
        <v>0</v>
      </c>
      <c r="BL408" s="18" t="s">
        <v>338</v>
      </c>
      <c r="BM408" s="143" t="s">
        <v>4018</v>
      </c>
    </row>
    <row r="409" spans="2:65" s="1" customFormat="1" ht="24.2" customHeight="1">
      <c r="B409" s="33"/>
      <c r="C409" s="132" t="s">
        <v>1085</v>
      </c>
      <c r="D409" s="132" t="s">
        <v>208</v>
      </c>
      <c r="E409" s="133" t="s">
        <v>4019</v>
      </c>
      <c r="F409" s="134" t="s">
        <v>2042</v>
      </c>
      <c r="G409" s="135" t="s">
        <v>298</v>
      </c>
      <c r="H409" s="136">
        <v>2</v>
      </c>
      <c r="I409" s="137"/>
      <c r="J409" s="138">
        <f>ROUND(I409*H409,2)</f>
        <v>0</v>
      </c>
      <c r="K409" s="134" t="s">
        <v>19</v>
      </c>
      <c r="L409" s="33"/>
      <c r="M409" s="139" t="s">
        <v>19</v>
      </c>
      <c r="N409" s="140" t="s">
        <v>46</v>
      </c>
      <c r="P409" s="141">
        <f>O409*H409</f>
        <v>0</v>
      </c>
      <c r="Q409" s="141">
        <v>0.00012</v>
      </c>
      <c r="R409" s="141">
        <f>Q409*H409</f>
        <v>0.00024</v>
      </c>
      <c r="S409" s="141">
        <v>0</v>
      </c>
      <c r="T409" s="142">
        <f>S409*H409</f>
        <v>0</v>
      </c>
      <c r="AR409" s="143" t="s">
        <v>338</v>
      </c>
      <c r="AT409" s="143" t="s">
        <v>208</v>
      </c>
      <c r="AU409" s="143" t="s">
        <v>84</v>
      </c>
      <c r="AY409" s="18" t="s">
        <v>206</v>
      </c>
      <c r="BE409" s="144">
        <f>IF(N409="základní",J409,0)</f>
        <v>0</v>
      </c>
      <c r="BF409" s="144">
        <f>IF(N409="snížená",J409,0)</f>
        <v>0</v>
      </c>
      <c r="BG409" s="144">
        <f>IF(N409="zákl. přenesená",J409,0)</f>
        <v>0</v>
      </c>
      <c r="BH409" s="144">
        <f>IF(N409="sníž. přenesená",J409,0)</f>
        <v>0</v>
      </c>
      <c r="BI409" s="144">
        <f>IF(N409="nulová",J409,0)</f>
        <v>0</v>
      </c>
      <c r="BJ409" s="18" t="s">
        <v>82</v>
      </c>
      <c r="BK409" s="144">
        <f>ROUND(I409*H409,2)</f>
        <v>0</v>
      </c>
      <c r="BL409" s="18" t="s">
        <v>338</v>
      </c>
      <c r="BM409" s="143" t="s">
        <v>4020</v>
      </c>
    </row>
    <row r="410" spans="2:51" s="12" customFormat="1" ht="12">
      <c r="B410" s="149"/>
      <c r="D410" s="150" t="s">
        <v>216</v>
      </c>
      <c r="E410" s="151" t="s">
        <v>19</v>
      </c>
      <c r="F410" s="152" t="s">
        <v>2044</v>
      </c>
      <c r="H410" s="151" t="s">
        <v>19</v>
      </c>
      <c r="I410" s="153"/>
      <c r="L410" s="149"/>
      <c r="M410" s="154"/>
      <c r="T410" s="155"/>
      <c r="AT410" s="151" t="s">
        <v>216</v>
      </c>
      <c r="AU410" s="151" t="s">
        <v>84</v>
      </c>
      <c r="AV410" s="12" t="s">
        <v>82</v>
      </c>
      <c r="AW410" s="12" t="s">
        <v>37</v>
      </c>
      <c r="AX410" s="12" t="s">
        <v>75</v>
      </c>
      <c r="AY410" s="151" t="s">
        <v>206</v>
      </c>
    </row>
    <row r="411" spans="2:51" s="13" customFormat="1" ht="12">
      <c r="B411" s="156"/>
      <c r="D411" s="150" t="s">
        <v>216</v>
      </c>
      <c r="E411" s="157" t="s">
        <v>19</v>
      </c>
      <c r="F411" s="158" t="s">
        <v>4021</v>
      </c>
      <c r="H411" s="159">
        <v>2</v>
      </c>
      <c r="I411" s="160"/>
      <c r="L411" s="156"/>
      <c r="M411" s="161"/>
      <c r="T411" s="162"/>
      <c r="AT411" s="157" t="s">
        <v>216</v>
      </c>
      <c r="AU411" s="157" t="s">
        <v>84</v>
      </c>
      <c r="AV411" s="13" t="s">
        <v>84</v>
      </c>
      <c r="AW411" s="13" t="s">
        <v>37</v>
      </c>
      <c r="AX411" s="13" t="s">
        <v>75</v>
      </c>
      <c r="AY411" s="157" t="s">
        <v>206</v>
      </c>
    </row>
    <row r="412" spans="2:51" s="14" customFormat="1" ht="12">
      <c r="B412" s="163"/>
      <c r="D412" s="150" t="s">
        <v>216</v>
      </c>
      <c r="E412" s="164" t="s">
        <v>19</v>
      </c>
      <c r="F412" s="165" t="s">
        <v>224</v>
      </c>
      <c r="H412" s="166">
        <v>2</v>
      </c>
      <c r="I412" s="167"/>
      <c r="L412" s="163"/>
      <c r="M412" s="168"/>
      <c r="T412" s="169"/>
      <c r="AT412" s="164" t="s">
        <v>216</v>
      </c>
      <c r="AU412" s="164" t="s">
        <v>84</v>
      </c>
      <c r="AV412" s="14" t="s">
        <v>153</v>
      </c>
      <c r="AW412" s="14" t="s">
        <v>37</v>
      </c>
      <c r="AX412" s="14" t="s">
        <v>82</v>
      </c>
      <c r="AY412" s="164" t="s">
        <v>206</v>
      </c>
    </row>
    <row r="413" spans="2:65" s="1" customFormat="1" ht="49.15" customHeight="1">
      <c r="B413" s="33"/>
      <c r="C413" s="175" t="s">
        <v>1090</v>
      </c>
      <c r="D413" s="175" t="s">
        <v>820</v>
      </c>
      <c r="E413" s="176" t="s">
        <v>4022</v>
      </c>
      <c r="F413" s="177" t="s">
        <v>4023</v>
      </c>
      <c r="G413" s="178" t="s">
        <v>298</v>
      </c>
      <c r="H413" s="179">
        <v>2</v>
      </c>
      <c r="I413" s="180"/>
      <c r="J413" s="181">
        <f>ROUND(I413*H413,2)</f>
        <v>0</v>
      </c>
      <c r="K413" s="177" t="s">
        <v>19</v>
      </c>
      <c r="L413" s="182"/>
      <c r="M413" s="183" t="s">
        <v>19</v>
      </c>
      <c r="N413" s="184" t="s">
        <v>46</v>
      </c>
      <c r="P413" s="141">
        <f>O413*H413</f>
        <v>0</v>
      </c>
      <c r="Q413" s="141">
        <v>0</v>
      </c>
      <c r="R413" s="141">
        <f>Q413*H413</f>
        <v>0</v>
      </c>
      <c r="S413" s="141">
        <v>0</v>
      </c>
      <c r="T413" s="142">
        <f>S413*H413</f>
        <v>0</v>
      </c>
      <c r="AR413" s="143" t="s">
        <v>437</v>
      </c>
      <c r="AT413" s="143" t="s">
        <v>820</v>
      </c>
      <c r="AU413" s="143" t="s">
        <v>84</v>
      </c>
      <c r="AY413" s="18" t="s">
        <v>206</v>
      </c>
      <c r="BE413" s="144">
        <f>IF(N413="základní",J413,0)</f>
        <v>0</v>
      </c>
      <c r="BF413" s="144">
        <f>IF(N413="snížená",J413,0)</f>
        <v>0</v>
      </c>
      <c r="BG413" s="144">
        <f>IF(N413="zákl. přenesená",J413,0)</f>
        <v>0</v>
      </c>
      <c r="BH413" s="144">
        <f>IF(N413="sníž. přenesená",J413,0)</f>
        <v>0</v>
      </c>
      <c r="BI413" s="144">
        <f>IF(N413="nulová",J413,0)</f>
        <v>0</v>
      </c>
      <c r="BJ413" s="18" t="s">
        <v>82</v>
      </c>
      <c r="BK413" s="144">
        <f>ROUND(I413*H413,2)</f>
        <v>0</v>
      </c>
      <c r="BL413" s="18" t="s">
        <v>338</v>
      </c>
      <c r="BM413" s="143" t="s">
        <v>4024</v>
      </c>
    </row>
    <row r="414" spans="2:65" s="1" customFormat="1" ht="24.2" customHeight="1">
      <c r="B414" s="33"/>
      <c r="C414" s="132" t="s">
        <v>1095</v>
      </c>
      <c r="D414" s="132" t="s">
        <v>208</v>
      </c>
      <c r="E414" s="133" t="s">
        <v>2055</v>
      </c>
      <c r="F414" s="134" t="s">
        <v>2056</v>
      </c>
      <c r="G414" s="135" t="s">
        <v>298</v>
      </c>
      <c r="H414" s="136">
        <v>1</v>
      </c>
      <c r="I414" s="137"/>
      <c r="J414" s="138">
        <f>ROUND(I414*H414,2)</f>
        <v>0</v>
      </c>
      <c r="K414" s="134" t="s">
        <v>19</v>
      </c>
      <c r="L414" s="33"/>
      <c r="M414" s="139" t="s">
        <v>19</v>
      </c>
      <c r="N414" s="140" t="s">
        <v>46</v>
      </c>
      <c r="P414" s="141">
        <f>O414*H414</f>
        <v>0</v>
      </c>
      <c r="Q414" s="141">
        <v>0.00119</v>
      </c>
      <c r="R414" s="141">
        <f>Q414*H414</f>
        <v>0.00119</v>
      </c>
      <c r="S414" s="141">
        <v>0</v>
      </c>
      <c r="T414" s="142">
        <f>S414*H414</f>
        <v>0</v>
      </c>
      <c r="AR414" s="143" t="s">
        <v>338</v>
      </c>
      <c r="AT414" s="143" t="s">
        <v>208</v>
      </c>
      <c r="AU414" s="143" t="s">
        <v>84</v>
      </c>
      <c r="AY414" s="18" t="s">
        <v>206</v>
      </c>
      <c r="BE414" s="144">
        <f>IF(N414="základní",J414,0)</f>
        <v>0</v>
      </c>
      <c r="BF414" s="144">
        <f>IF(N414="snížená",J414,0)</f>
        <v>0</v>
      </c>
      <c r="BG414" s="144">
        <f>IF(N414="zákl. přenesená",J414,0)</f>
        <v>0</v>
      </c>
      <c r="BH414" s="144">
        <f>IF(N414="sníž. přenesená",J414,0)</f>
        <v>0</v>
      </c>
      <c r="BI414" s="144">
        <f>IF(N414="nulová",J414,0)</f>
        <v>0</v>
      </c>
      <c r="BJ414" s="18" t="s">
        <v>82</v>
      </c>
      <c r="BK414" s="144">
        <f>ROUND(I414*H414,2)</f>
        <v>0</v>
      </c>
      <c r="BL414" s="18" t="s">
        <v>338</v>
      </c>
      <c r="BM414" s="143" t="s">
        <v>4025</v>
      </c>
    </row>
    <row r="415" spans="2:51" s="12" customFormat="1" ht="12">
      <c r="B415" s="149"/>
      <c r="D415" s="150" t="s">
        <v>216</v>
      </c>
      <c r="E415" s="151" t="s">
        <v>19</v>
      </c>
      <c r="F415" s="152" t="s">
        <v>2044</v>
      </c>
      <c r="H415" s="151" t="s">
        <v>19</v>
      </c>
      <c r="I415" s="153"/>
      <c r="L415" s="149"/>
      <c r="M415" s="154"/>
      <c r="T415" s="155"/>
      <c r="AT415" s="151" t="s">
        <v>216</v>
      </c>
      <c r="AU415" s="151" t="s">
        <v>84</v>
      </c>
      <c r="AV415" s="12" t="s">
        <v>82</v>
      </c>
      <c r="AW415" s="12" t="s">
        <v>37</v>
      </c>
      <c r="AX415" s="12" t="s">
        <v>75</v>
      </c>
      <c r="AY415" s="151" t="s">
        <v>206</v>
      </c>
    </row>
    <row r="416" spans="2:51" s="13" customFormat="1" ht="12">
      <c r="B416" s="156"/>
      <c r="D416" s="150" t="s">
        <v>216</v>
      </c>
      <c r="E416" s="157" t="s">
        <v>19</v>
      </c>
      <c r="F416" s="158" t="s">
        <v>1933</v>
      </c>
      <c r="H416" s="159">
        <v>1</v>
      </c>
      <c r="I416" s="160"/>
      <c r="L416" s="156"/>
      <c r="M416" s="161"/>
      <c r="T416" s="162"/>
      <c r="AT416" s="157" t="s">
        <v>216</v>
      </c>
      <c r="AU416" s="157" t="s">
        <v>84</v>
      </c>
      <c r="AV416" s="13" t="s">
        <v>84</v>
      </c>
      <c r="AW416" s="13" t="s">
        <v>37</v>
      </c>
      <c r="AX416" s="13" t="s">
        <v>75</v>
      </c>
      <c r="AY416" s="157" t="s">
        <v>206</v>
      </c>
    </row>
    <row r="417" spans="2:51" s="14" customFormat="1" ht="12">
      <c r="B417" s="163"/>
      <c r="D417" s="150" t="s">
        <v>216</v>
      </c>
      <c r="E417" s="164" t="s">
        <v>19</v>
      </c>
      <c r="F417" s="165" t="s">
        <v>224</v>
      </c>
      <c r="H417" s="166">
        <v>1</v>
      </c>
      <c r="I417" s="167"/>
      <c r="L417" s="163"/>
      <c r="M417" s="168"/>
      <c r="T417" s="169"/>
      <c r="AT417" s="164" t="s">
        <v>216</v>
      </c>
      <c r="AU417" s="164" t="s">
        <v>84</v>
      </c>
      <c r="AV417" s="14" t="s">
        <v>153</v>
      </c>
      <c r="AW417" s="14" t="s">
        <v>37</v>
      </c>
      <c r="AX417" s="14" t="s">
        <v>82</v>
      </c>
      <c r="AY417" s="164" t="s">
        <v>206</v>
      </c>
    </row>
    <row r="418" spans="2:65" s="1" customFormat="1" ht="33" customHeight="1">
      <c r="B418" s="33"/>
      <c r="C418" s="175" t="s">
        <v>1104</v>
      </c>
      <c r="D418" s="175" t="s">
        <v>820</v>
      </c>
      <c r="E418" s="176" t="s">
        <v>2058</v>
      </c>
      <c r="F418" s="177" t="s">
        <v>2059</v>
      </c>
      <c r="G418" s="178" t="s">
        <v>298</v>
      </c>
      <c r="H418" s="179">
        <v>1</v>
      </c>
      <c r="I418" s="180"/>
      <c r="J418" s="181">
        <f>ROUND(I418*H418,2)</f>
        <v>0</v>
      </c>
      <c r="K418" s="177" t="s">
        <v>19</v>
      </c>
      <c r="L418" s="182"/>
      <c r="M418" s="183" t="s">
        <v>19</v>
      </c>
      <c r="N418" s="184" t="s">
        <v>46</v>
      </c>
      <c r="P418" s="141">
        <f>O418*H418</f>
        <v>0</v>
      </c>
      <c r="Q418" s="141">
        <v>0</v>
      </c>
      <c r="R418" s="141">
        <f>Q418*H418</f>
        <v>0</v>
      </c>
      <c r="S418" s="141">
        <v>0</v>
      </c>
      <c r="T418" s="142">
        <f>S418*H418</f>
        <v>0</v>
      </c>
      <c r="AR418" s="143" t="s">
        <v>437</v>
      </c>
      <c r="AT418" s="143" t="s">
        <v>820</v>
      </c>
      <c r="AU418" s="143" t="s">
        <v>84</v>
      </c>
      <c r="AY418" s="18" t="s">
        <v>206</v>
      </c>
      <c r="BE418" s="144">
        <f>IF(N418="základní",J418,0)</f>
        <v>0</v>
      </c>
      <c r="BF418" s="144">
        <f>IF(N418="snížená",J418,0)</f>
        <v>0</v>
      </c>
      <c r="BG418" s="144">
        <f>IF(N418="zákl. přenesená",J418,0)</f>
        <v>0</v>
      </c>
      <c r="BH418" s="144">
        <f>IF(N418="sníž. přenesená",J418,0)</f>
        <v>0</v>
      </c>
      <c r="BI418" s="144">
        <f>IF(N418="nulová",J418,0)</f>
        <v>0</v>
      </c>
      <c r="BJ418" s="18" t="s">
        <v>82</v>
      </c>
      <c r="BK418" s="144">
        <f>ROUND(I418*H418,2)</f>
        <v>0</v>
      </c>
      <c r="BL418" s="18" t="s">
        <v>338</v>
      </c>
      <c r="BM418" s="143" t="s">
        <v>4026</v>
      </c>
    </row>
    <row r="419" spans="2:65" s="1" customFormat="1" ht="21.75" customHeight="1">
      <c r="B419" s="33"/>
      <c r="C419" s="132" t="s">
        <v>1108</v>
      </c>
      <c r="D419" s="132" t="s">
        <v>208</v>
      </c>
      <c r="E419" s="133" t="s">
        <v>2064</v>
      </c>
      <c r="F419" s="134" t="s">
        <v>2065</v>
      </c>
      <c r="G419" s="135" t="s">
        <v>440</v>
      </c>
      <c r="H419" s="136">
        <v>1</v>
      </c>
      <c r="I419" s="137"/>
      <c r="J419" s="138">
        <f>ROUND(I419*H419,2)</f>
        <v>0</v>
      </c>
      <c r="K419" s="134" t="s">
        <v>19</v>
      </c>
      <c r="L419" s="33"/>
      <c r="M419" s="139" t="s">
        <v>19</v>
      </c>
      <c r="N419" s="140" t="s">
        <v>46</v>
      </c>
      <c r="P419" s="141">
        <f>O419*H419</f>
        <v>0</v>
      </c>
      <c r="Q419" s="141">
        <v>0.00173</v>
      </c>
      <c r="R419" s="141">
        <f>Q419*H419</f>
        <v>0.00173</v>
      </c>
      <c r="S419" s="141">
        <v>0</v>
      </c>
      <c r="T419" s="142">
        <f>S419*H419</f>
        <v>0</v>
      </c>
      <c r="AR419" s="143" t="s">
        <v>338</v>
      </c>
      <c r="AT419" s="143" t="s">
        <v>208</v>
      </c>
      <c r="AU419" s="143" t="s">
        <v>84</v>
      </c>
      <c r="AY419" s="18" t="s">
        <v>206</v>
      </c>
      <c r="BE419" s="144">
        <f>IF(N419="základní",J419,0)</f>
        <v>0</v>
      </c>
      <c r="BF419" s="144">
        <f>IF(N419="snížená",J419,0)</f>
        <v>0</v>
      </c>
      <c r="BG419" s="144">
        <f>IF(N419="zákl. přenesená",J419,0)</f>
        <v>0</v>
      </c>
      <c r="BH419" s="144">
        <f>IF(N419="sníž. přenesená",J419,0)</f>
        <v>0</v>
      </c>
      <c r="BI419" s="144">
        <f>IF(N419="nulová",J419,0)</f>
        <v>0</v>
      </c>
      <c r="BJ419" s="18" t="s">
        <v>82</v>
      </c>
      <c r="BK419" s="144">
        <f>ROUND(I419*H419,2)</f>
        <v>0</v>
      </c>
      <c r="BL419" s="18" t="s">
        <v>338</v>
      </c>
      <c r="BM419" s="143" t="s">
        <v>4027</v>
      </c>
    </row>
    <row r="420" spans="2:51" s="12" customFormat="1" ht="12">
      <c r="B420" s="149"/>
      <c r="D420" s="150" t="s">
        <v>216</v>
      </c>
      <c r="E420" s="151" t="s">
        <v>19</v>
      </c>
      <c r="F420" s="152" t="s">
        <v>2044</v>
      </c>
      <c r="H420" s="151" t="s">
        <v>19</v>
      </c>
      <c r="I420" s="153"/>
      <c r="L420" s="149"/>
      <c r="M420" s="154"/>
      <c r="T420" s="155"/>
      <c r="AT420" s="151" t="s">
        <v>216</v>
      </c>
      <c r="AU420" s="151" t="s">
        <v>84</v>
      </c>
      <c r="AV420" s="12" t="s">
        <v>82</v>
      </c>
      <c r="AW420" s="12" t="s">
        <v>37</v>
      </c>
      <c r="AX420" s="12" t="s">
        <v>75</v>
      </c>
      <c r="AY420" s="151" t="s">
        <v>206</v>
      </c>
    </row>
    <row r="421" spans="2:51" s="13" customFormat="1" ht="12">
      <c r="B421" s="156"/>
      <c r="D421" s="150" t="s">
        <v>216</v>
      </c>
      <c r="E421" s="157" t="s">
        <v>19</v>
      </c>
      <c r="F421" s="158" t="s">
        <v>1919</v>
      </c>
      <c r="H421" s="159">
        <v>1</v>
      </c>
      <c r="I421" s="160"/>
      <c r="L421" s="156"/>
      <c r="M421" s="161"/>
      <c r="T421" s="162"/>
      <c r="AT421" s="157" t="s">
        <v>216</v>
      </c>
      <c r="AU421" s="157" t="s">
        <v>84</v>
      </c>
      <c r="AV421" s="13" t="s">
        <v>84</v>
      </c>
      <c r="AW421" s="13" t="s">
        <v>37</v>
      </c>
      <c r="AX421" s="13" t="s">
        <v>75</v>
      </c>
      <c r="AY421" s="157" t="s">
        <v>206</v>
      </c>
    </row>
    <row r="422" spans="2:51" s="14" customFormat="1" ht="12">
      <c r="B422" s="163"/>
      <c r="D422" s="150" t="s">
        <v>216</v>
      </c>
      <c r="E422" s="164" t="s">
        <v>19</v>
      </c>
      <c r="F422" s="165" t="s">
        <v>224</v>
      </c>
      <c r="H422" s="166">
        <v>1</v>
      </c>
      <c r="I422" s="167"/>
      <c r="L422" s="163"/>
      <c r="M422" s="168"/>
      <c r="T422" s="169"/>
      <c r="AT422" s="164" t="s">
        <v>216</v>
      </c>
      <c r="AU422" s="164" t="s">
        <v>84</v>
      </c>
      <c r="AV422" s="14" t="s">
        <v>153</v>
      </c>
      <c r="AW422" s="14" t="s">
        <v>37</v>
      </c>
      <c r="AX422" s="14" t="s">
        <v>82</v>
      </c>
      <c r="AY422" s="164" t="s">
        <v>206</v>
      </c>
    </row>
    <row r="423" spans="2:65" s="1" customFormat="1" ht="44.25" customHeight="1">
      <c r="B423" s="33"/>
      <c r="C423" s="175" t="s">
        <v>1113</v>
      </c>
      <c r="D423" s="175" t="s">
        <v>820</v>
      </c>
      <c r="E423" s="176" t="s">
        <v>2068</v>
      </c>
      <c r="F423" s="177" t="s">
        <v>2069</v>
      </c>
      <c r="G423" s="178" t="s">
        <v>298</v>
      </c>
      <c r="H423" s="179">
        <v>1</v>
      </c>
      <c r="I423" s="180"/>
      <c r="J423" s="181">
        <f>ROUND(I423*H423,2)</f>
        <v>0</v>
      </c>
      <c r="K423" s="177" t="s">
        <v>19</v>
      </c>
      <c r="L423" s="182"/>
      <c r="M423" s="183" t="s">
        <v>19</v>
      </c>
      <c r="N423" s="184" t="s">
        <v>46</v>
      </c>
      <c r="P423" s="141">
        <f>O423*H423</f>
        <v>0</v>
      </c>
      <c r="Q423" s="141">
        <v>0</v>
      </c>
      <c r="R423" s="141">
        <f>Q423*H423</f>
        <v>0</v>
      </c>
      <c r="S423" s="141">
        <v>0</v>
      </c>
      <c r="T423" s="142">
        <f>S423*H423</f>
        <v>0</v>
      </c>
      <c r="AR423" s="143" t="s">
        <v>437</v>
      </c>
      <c r="AT423" s="143" t="s">
        <v>820</v>
      </c>
      <c r="AU423" s="143" t="s">
        <v>84</v>
      </c>
      <c r="AY423" s="18" t="s">
        <v>206</v>
      </c>
      <c r="BE423" s="144">
        <f>IF(N423="základní",J423,0)</f>
        <v>0</v>
      </c>
      <c r="BF423" s="144">
        <f>IF(N423="snížená",J423,0)</f>
        <v>0</v>
      </c>
      <c r="BG423" s="144">
        <f>IF(N423="zákl. přenesená",J423,0)</f>
        <v>0</v>
      </c>
      <c r="BH423" s="144">
        <f>IF(N423="sníž. přenesená",J423,0)</f>
        <v>0</v>
      </c>
      <c r="BI423" s="144">
        <f>IF(N423="nulová",J423,0)</f>
        <v>0</v>
      </c>
      <c r="BJ423" s="18" t="s">
        <v>82</v>
      </c>
      <c r="BK423" s="144">
        <f>ROUND(I423*H423,2)</f>
        <v>0</v>
      </c>
      <c r="BL423" s="18" t="s">
        <v>338</v>
      </c>
      <c r="BM423" s="143" t="s">
        <v>4028</v>
      </c>
    </row>
    <row r="424" spans="2:51" s="12" customFormat="1" ht="12">
      <c r="B424" s="149"/>
      <c r="D424" s="150" t="s">
        <v>216</v>
      </c>
      <c r="E424" s="151" t="s">
        <v>19</v>
      </c>
      <c r="F424" s="152" t="s">
        <v>2044</v>
      </c>
      <c r="H424" s="151" t="s">
        <v>19</v>
      </c>
      <c r="I424" s="153"/>
      <c r="L424" s="149"/>
      <c r="M424" s="154"/>
      <c r="T424" s="155"/>
      <c r="AT424" s="151" t="s">
        <v>216</v>
      </c>
      <c r="AU424" s="151" t="s">
        <v>84</v>
      </c>
      <c r="AV424" s="12" t="s">
        <v>82</v>
      </c>
      <c r="AW424" s="12" t="s">
        <v>37</v>
      </c>
      <c r="AX424" s="12" t="s">
        <v>75</v>
      </c>
      <c r="AY424" s="151" t="s">
        <v>206</v>
      </c>
    </row>
    <row r="425" spans="2:51" s="13" customFormat="1" ht="12">
      <c r="B425" s="156"/>
      <c r="D425" s="150" t="s">
        <v>216</v>
      </c>
      <c r="E425" s="157" t="s">
        <v>19</v>
      </c>
      <c r="F425" s="158" t="s">
        <v>1919</v>
      </c>
      <c r="H425" s="159">
        <v>1</v>
      </c>
      <c r="I425" s="160"/>
      <c r="L425" s="156"/>
      <c r="M425" s="161"/>
      <c r="T425" s="162"/>
      <c r="AT425" s="157" t="s">
        <v>216</v>
      </c>
      <c r="AU425" s="157" t="s">
        <v>84</v>
      </c>
      <c r="AV425" s="13" t="s">
        <v>84</v>
      </c>
      <c r="AW425" s="13" t="s">
        <v>37</v>
      </c>
      <c r="AX425" s="13" t="s">
        <v>75</v>
      </c>
      <c r="AY425" s="157" t="s">
        <v>206</v>
      </c>
    </row>
    <row r="426" spans="2:51" s="14" customFormat="1" ht="12">
      <c r="B426" s="163"/>
      <c r="D426" s="150" t="s">
        <v>216</v>
      </c>
      <c r="E426" s="164" t="s">
        <v>19</v>
      </c>
      <c r="F426" s="165" t="s">
        <v>224</v>
      </c>
      <c r="H426" s="166">
        <v>1</v>
      </c>
      <c r="I426" s="167"/>
      <c r="L426" s="163"/>
      <c r="M426" s="168"/>
      <c r="T426" s="169"/>
      <c r="AT426" s="164" t="s">
        <v>216</v>
      </c>
      <c r="AU426" s="164" t="s">
        <v>84</v>
      </c>
      <c r="AV426" s="14" t="s">
        <v>153</v>
      </c>
      <c r="AW426" s="14" t="s">
        <v>37</v>
      </c>
      <c r="AX426" s="14" t="s">
        <v>82</v>
      </c>
      <c r="AY426" s="164" t="s">
        <v>206</v>
      </c>
    </row>
    <row r="427" spans="2:65" s="1" customFormat="1" ht="24.2" customHeight="1">
      <c r="B427" s="33"/>
      <c r="C427" s="132" t="s">
        <v>1118</v>
      </c>
      <c r="D427" s="132" t="s">
        <v>208</v>
      </c>
      <c r="E427" s="133" t="s">
        <v>2074</v>
      </c>
      <c r="F427" s="134" t="s">
        <v>2075</v>
      </c>
      <c r="G427" s="135" t="s">
        <v>440</v>
      </c>
      <c r="H427" s="136">
        <v>2</v>
      </c>
      <c r="I427" s="137"/>
      <c r="J427" s="138">
        <f>ROUND(I427*H427,2)</f>
        <v>0</v>
      </c>
      <c r="K427" s="134" t="s">
        <v>19</v>
      </c>
      <c r="L427" s="33"/>
      <c r="M427" s="139" t="s">
        <v>19</v>
      </c>
      <c r="N427" s="140" t="s">
        <v>46</v>
      </c>
      <c r="P427" s="141">
        <f>O427*H427</f>
        <v>0</v>
      </c>
      <c r="Q427" s="141">
        <v>0.00043</v>
      </c>
      <c r="R427" s="141">
        <f>Q427*H427</f>
        <v>0.00086</v>
      </c>
      <c r="S427" s="141">
        <v>0</v>
      </c>
      <c r="T427" s="142">
        <f>S427*H427</f>
        <v>0</v>
      </c>
      <c r="AR427" s="143" t="s">
        <v>338</v>
      </c>
      <c r="AT427" s="143" t="s">
        <v>208</v>
      </c>
      <c r="AU427" s="143" t="s">
        <v>84</v>
      </c>
      <c r="AY427" s="18" t="s">
        <v>206</v>
      </c>
      <c r="BE427" s="144">
        <f>IF(N427="základní",J427,0)</f>
        <v>0</v>
      </c>
      <c r="BF427" s="144">
        <f>IF(N427="snížená",J427,0)</f>
        <v>0</v>
      </c>
      <c r="BG427" s="144">
        <f>IF(N427="zákl. přenesená",J427,0)</f>
        <v>0</v>
      </c>
      <c r="BH427" s="144">
        <f>IF(N427="sníž. přenesená",J427,0)</f>
        <v>0</v>
      </c>
      <c r="BI427" s="144">
        <f>IF(N427="nulová",J427,0)</f>
        <v>0</v>
      </c>
      <c r="BJ427" s="18" t="s">
        <v>82</v>
      </c>
      <c r="BK427" s="144">
        <f>ROUND(I427*H427,2)</f>
        <v>0</v>
      </c>
      <c r="BL427" s="18" t="s">
        <v>338</v>
      </c>
      <c r="BM427" s="143" t="s">
        <v>4029</v>
      </c>
    </row>
    <row r="428" spans="2:51" s="12" customFormat="1" ht="12">
      <c r="B428" s="149"/>
      <c r="D428" s="150" t="s">
        <v>216</v>
      </c>
      <c r="E428" s="151" t="s">
        <v>19</v>
      </c>
      <c r="F428" s="152" t="s">
        <v>2044</v>
      </c>
      <c r="H428" s="151" t="s">
        <v>19</v>
      </c>
      <c r="I428" s="153"/>
      <c r="L428" s="149"/>
      <c r="M428" s="154"/>
      <c r="T428" s="155"/>
      <c r="AT428" s="151" t="s">
        <v>216</v>
      </c>
      <c r="AU428" s="151" t="s">
        <v>84</v>
      </c>
      <c r="AV428" s="12" t="s">
        <v>82</v>
      </c>
      <c r="AW428" s="12" t="s">
        <v>37</v>
      </c>
      <c r="AX428" s="12" t="s">
        <v>75</v>
      </c>
      <c r="AY428" s="151" t="s">
        <v>206</v>
      </c>
    </row>
    <row r="429" spans="2:51" s="13" customFormat="1" ht="12">
      <c r="B429" s="156"/>
      <c r="D429" s="150" t="s">
        <v>216</v>
      </c>
      <c r="E429" s="157" t="s">
        <v>19</v>
      </c>
      <c r="F429" s="158" t="s">
        <v>1923</v>
      </c>
      <c r="H429" s="159">
        <v>1</v>
      </c>
      <c r="I429" s="160"/>
      <c r="L429" s="156"/>
      <c r="M429" s="161"/>
      <c r="T429" s="162"/>
      <c r="AT429" s="157" t="s">
        <v>216</v>
      </c>
      <c r="AU429" s="157" t="s">
        <v>84</v>
      </c>
      <c r="AV429" s="13" t="s">
        <v>84</v>
      </c>
      <c r="AW429" s="13" t="s">
        <v>37</v>
      </c>
      <c r="AX429" s="13" t="s">
        <v>75</v>
      </c>
      <c r="AY429" s="157" t="s">
        <v>206</v>
      </c>
    </row>
    <row r="430" spans="2:51" s="13" customFormat="1" ht="12">
      <c r="B430" s="156"/>
      <c r="D430" s="150" t="s">
        <v>216</v>
      </c>
      <c r="E430" s="157" t="s">
        <v>19</v>
      </c>
      <c r="F430" s="158" t="s">
        <v>1924</v>
      </c>
      <c r="H430" s="159">
        <v>1</v>
      </c>
      <c r="I430" s="160"/>
      <c r="L430" s="156"/>
      <c r="M430" s="161"/>
      <c r="T430" s="162"/>
      <c r="AT430" s="157" t="s">
        <v>216</v>
      </c>
      <c r="AU430" s="157" t="s">
        <v>84</v>
      </c>
      <c r="AV430" s="13" t="s">
        <v>84</v>
      </c>
      <c r="AW430" s="13" t="s">
        <v>37</v>
      </c>
      <c r="AX430" s="13" t="s">
        <v>75</v>
      </c>
      <c r="AY430" s="157" t="s">
        <v>206</v>
      </c>
    </row>
    <row r="431" spans="2:51" s="14" customFormat="1" ht="12">
      <c r="B431" s="163"/>
      <c r="D431" s="150" t="s">
        <v>216</v>
      </c>
      <c r="E431" s="164" t="s">
        <v>19</v>
      </c>
      <c r="F431" s="165" t="s">
        <v>224</v>
      </c>
      <c r="H431" s="166">
        <v>2</v>
      </c>
      <c r="I431" s="167"/>
      <c r="L431" s="163"/>
      <c r="M431" s="168"/>
      <c r="T431" s="169"/>
      <c r="AT431" s="164" t="s">
        <v>216</v>
      </c>
      <c r="AU431" s="164" t="s">
        <v>84</v>
      </c>
      <c r="AV431" s="14" t="s">
        <v>153</v>
      </c>
      <c r="AW431" s="14" t="s">
        <v>37</v>
      </c>
      <c r="AX431" s="14" t="s">
        <v>82</v>
      </c>
      <c r="AY431" s="164" t="s">
        <v>206</v>
      </c>
    </row>
    <row r="432" spans="2:65" s="1" customFormat="1" ht="55.5" customHeight="1">
      <c r="B432" s="33"/>
      <c r="C432" s="175" t="s">
        <v>1123</v>
      </c>
      <c r="D432" s="175" t="s">
        <v>820</v>
      </c>
      <c r="E432" s="176" t="s">
        <v>74</v>
      </c>
      <c r="F432" s="177" t="s">
        <v>2077</v>
      </c>
      <c r="G432" s="178" t="s">
        <v>298</v>
      </c>
      <c r="H432" s="179">
        <v>1</v>
      </c>
      <c r="I432" s="180"/>
      <c r="J432" s="181">
        <f>ROUND(I432*H432,2)</f>
        <v>0</v>
      </c>
      <c r="K432" s="177" t="s">
        <v>19</v>
      </c>
      <c r="L432" s="182"/>
      <c r="M432" s="183" t="s">
        <v>19</v>
      </c>
      <c r="N432" s="184" t="s">
        <v>46</v>
      </c>
      <c r="P432" s="141">
        <f>O432*H432</f>
        <v>0</v>
      </c>
      <c r="Q432" s="141">
        <v>0</v>
      </c>
      <c r="R432" s="141">
        <f>Q432*H432</f>
        <v>0</v>
      </c>
      <c r="S432" s="141">
        <v>0</v>
      </c>
      <c r="T432" s="142">
        <f>S432*H432</f>
        <v>0</v>
      </c>
      <c r="AR432" s="143" t="s">
        <v>437</v>
      </c>
      <c r="AT432" s="143" t="s">
        <v>820</v>
      </c>
      <c r="AU432" s="143" t="s">
        <v>84</v>
      </c>
      <c r="AY432" s="18" t="s">
        <v>206</v>
      </c>
      <c r="BE432" s="144">
        <f>IF(N432="základní",J432,0)</f>
        <v>0</v>
      </c>
      <c r="BF432" s="144">
        <f>IF(N432="snížená",J432,0)</f>
        <v>0</v>
      </c>
      <c r="BG432" s="144">
        <f>IF(N432="zákl. přenesená",J432,0)</f>
        <v>0</v>
      </c>
      <c r="BH432" s="144">
        <f>IF(N432="sníž. přenesená",J432,0)</f>
        <v>0</v>
      </c>
      <c r="BI432" s="144">
        <f>IF(N432="nulová",J432,0)</f>
        <v>0</v>
      </c>
      <c r="BJ432" s="18" t="s">
        <v>82</v>
      </c>
      <c r="BK432" s="144">
        <f>ROUND(I432*H432,2)</f>
        <v>0</v>
      </c>
      <c r="BL432" s="18" t="s">
        <v>338</v>
      </c>
      <c r="BM432" s="143" t="s">
        <v>4030</v>
      </c>
    </row>
    <row r="433" spans="2:51" s="12" customFormat="1" ht="12">
      <c r="B433" s="149"/>
      <c r="D433" s="150" t="s">
        <v>216</v>
      </c>
      <c r="E433" s="151" t="s">
        <v>19</v>
      </c>
      <c r="F433" s="152" t="s">
        <v>2044</v>
      </c>
      <c r="H433" s="151" t="s">
        <v>19</v>
      </c>
      <c r="I433" s="153"/>
      <c r="L433" s="149"/>
      <c r="M433" s="154"/>
      <c r="T433" s="155"/>
      <c r="AT433" s="151" t="s">
        <v>216</v>
      </c>
      <c r="AU433" s="151" t="s">
        <v>84</v>
      </c>
      <c r="AV433" s="12" t="s">
        <v>82</v>
      </c>
      <c r="AW433" s="12" t="s">
        <v>37</v>
      </c>
      <c r="AX433" s="12" t="s">
        <v>75</v>
      </c>
      <c r="AY433" s="151" t="s">
        <v>206</v>
      </c>
    </row>
    <row r="434" spans="2:51" s="13" customFormat="1" ht="12">
      <c r="B434" s="156"/>
      <c r="D434" s="150" t="s">
        <v>216</v>
      </c>
      <c r="E434" s="157" t="s">
        <v>19</v>
      </c>
      <c r="F434" s="158" t="s">
        <v>1923</v>
      </c>
      <c r="H434" s="159">
        <v>1</v>
      </c>
      <c r="I434" s="160"/>
      <c r="L434" s="156"/>
      <c r="M434" s="161"/>
      <c r="T434" s="162"/>
      <c r="AT434" s="157" t="s">
        <v>216</v>
      </c>
      <c r="AU434" s="157" t="s">
        <v>84</v>
      </c>
      <c r="AV434" s="13" t="s">
        <v>84</v>
      </c>
      <c r="AW434" s="13" t="s">
        <v>37</v>
      </c>
      <c r="AX434" s="13" t="s">
        <v>75</v>
      </c>
      <c r="AY434" s="157" t="s">
        <v>206</v>
      </c>
    </row>
    <row r="435" spans="2:51" s="14" customFormat="1" ht="12">
      <c r="B435" s="163"/>
      <c r="D435" s="150" t="s">
        <v>216</v>
      </c>
      <c r="E435" s="164" t="s">
        <v>19</v>
      </c>
      <c r="F435" s="165" t="s">
        <v>224</v>
      </c>
      <c r="H435" s="166">
        <v>1</v>
      </c>
      <c r="I435" s="167"/>
      <c r="L435" s="163"/>
      <c r="M435" s="168"/>
      <c r="T435" s="169"/>
      <c r="AT435" s="164" t="s">
        <v>216</v>
      </c>
      <c r="AU435" s="164" t="s">
        <v>84</v>
      </c>
      <c r="AV435" s="14" t="s">
        <v>153</v>
      </c>
      <c r="AW435" s="14" t="s">
        <v>37</v>
      </c>
      <c r="AX435" s="14" t="s">
        <v>82</v>
      </c>
      <c r="AY435" s="164" t="s">
        <v>206</v>
      </c>
    </row>
    <row r="436" spans="2:65" s="1" customFormat="1" ht="49.15" customHeight="1">
      <c r="B436" s="33"/>
      <c r="C436" s="175" t="s">
        <v>1129</v>
      </c>
      <c r="D436" s="175" t="s">
        <v>820</v>
      </c>
      <c r="E436" s="176" t="s">
        <v>2079</v>
      </c>
      <c r="F436" s="177" t="s">
        <v>2080</v>
      </c>
      <c r="G436" s="178" t="s">
        <v>298</v>
      </c>
      <c r="H436" s="179">
        <v>1</v>
      </c>
      <c r="I436" s="180"/>
      <c r="J436" s="181">
        <f>ROUND(I436*H436,2)</f>
        <v>0</v>
      </c>
      <c r="K436" s="177" t="s">
        <v>19</v>
      </c>
      <c r="L436" s="182"/>
      <c r="M436" s="183" t="s">
        <v>19</v>
      </c>
      <c r="N436" s="184" t="s">
        <v>46</v>
      </c>
      <c r="P436" s="141">
        <f>O436*H436</f>
        <v>0</v>
      </c>
      <c r="Q436" s="141">
        <v>0</v>
      </c>
      <c r="R436" s="141">
        <f>Q436*H436</f>
        <v>0</v>
      </c>
      <c r="S436" s="141">
        <v>0</v>
      </c>
      <c r="T436" s="142">
        <f>S436*H436</f>
        <v>0</v>
      </c>
      <c r="AR436" s="143" t="s">
        <v>437</v>
      </c>
      <c r="AT436" s="143" t="s">
        <v>820</v>
      </c>
      <c r="AU436" s="143" t="s">
        <v>84</v>
      </c>
      <c r="AY436" s="18" t="s">
        <v>206</v>
      </c>
      <c r="BE436" s="144">
        <f>IF(N436="základní",J436,0)</f>
        <v>0</v>
      </c>
      <c r="BF436" s="144">
        <f>IF(N436="snížená",J436,0)</f>
        <v>0</v>
      </c>
      <c r="BG436" s="144">
        <f>IF(N436="zákl. přenesená",J436,0)</f>
        <v>0</v>
      </c>
      <c r="BH436" s="144">
        <f>IF(N436="sníž. přenesená",J436,0)</f>
        <v>0</v>
      </c>
      <c r="BI436" s="144">
        <f>IF(N436="nulová",J436,0)</f>
        <v>0</v>
      </c>
      <c r="BJ436" s="18" t="s">
        <v>82</v>
      </c>
      <c r="BK436" s="144">
        <f>ROUND(I436*H436,2)</f>
        <v>0</v>
      </c>
      <c r="BL436" s="18" t="s">
        <v>338</v>
      </c>
      <c r="BM436" s="143" t="s">
        <v>4031</v>
      </c>
    </row>
    <row r="437" spans="2:51" s="12" customFormat="1" ht="12">
      <c r="B437" s="149"/>
      <c r="D437" s="150" t="s">
        <v>216</v>
      </c>
      <c r="E437" s="151" t="s">
        <v>19</v>
      </c>
      <c r="F437" s="152" t="s">
        <v>2044</v>
      </c>
      <c r="H437" s="151" t="s">
        <v>19</v>
      </c>
      <c r="I437" s="153"/>
      <c r="L437" s="149"/>
      <c r="M437" s="154"/>
      <c r="T437" s="155"/>
      <c r="AT437" s="151" t="s">
        <v>216</v>
      </c>
      <c r="AU437" s="151" t="s">
        <v>84</v>
      </c>
      <c r="AV437" s="12" t="s">
        <v>82</v>
      </c>
      <c r="AW437" s="12" t="s">
        <v>37</v>
      </c>
      <c r="AX437" s="12" t="s">
        <v>75</v>
      </c>
      <c r="AY437" s="151" t="s">
        <v>206</v>
      </c>
    </row>
    <row r="438" spans="2:51" s="13" customFormat="1" ht="12">
      <c r="B438" s="156"/>
      <c r="D438" s="150" t="s">
        <v>216</v>
      </c>
      <c r="E438" s="157" t="s">
        <v>19</v>
      </c>
      <c r="F438" s="158" t="s">
        <v>1924</v>
      </c>
      <c r="H438" s="159">
        <v>1</v>
      </c>
      <c r="I438" s="160"/>
      <c r="L438" s="156"/>
      <c r="M438" s="161"/>
      <c r="T438" s="162"/>
      <c r="AT438" s="157" t="s">
        <v>216</v>
      </c>
      <c r="AU438" s="157" t="s">
        <v>84</v>
      </c>
      <c r="AV438" s="13" t="s">
        <v>84</v>
      </c>
      <c r="AW438" s="13" t="s">
        <v>37</v>
      </c>
      <c r="AX438" s="13" t="s">
        <v>75</v>
      </c>
      <c r="AY438" s="157" t="s">
        <v>206</v>
      </c>
    </row>
    <row r="439" spans="2:51" s="14" customFormat="1" ht="12">
      <c r="B439" s="163"/>
      <c r="D439" s="150" t="s">
        <v>216</v>
      </c>
      <c r="E439" s="164" t="s">
        <v>19</v>
      </c>
      <c r="F439" s="165" t="s">
        <v>224</v>
      </c>
      <c r="H439" s="166">
        <v>1</v>
      </c>
      <c r="I439" s="167"/>
      <c r="L439" s="163"/>
      <c r="M439" s="168"/>
      <c r="T439" s="169"/>
      <c r="AT439" s="164" t="s">
        <v>216</v>
      </c>
      <c r="AU439" s="164" t="s">
        <v>84</v>
      </c>
      <c r="AV439" s="14" t="s">
        <v>153</v>
      </c>
      <c r="AW439" s="14" t="s">
        <v>37</v>
      </c>
      <c r="AX439" s="14" t="s">
        <v>82</v>
      </c>
      <c r="AY439" s="164" t="s">
        <v>206</v>
      </c>
    </row>
    <row r="440" spans="2:65" s="1" customFormat="1" ht="16.5" customHeight="1">
      <c r="B440" s="33"/>
      <c r="C440" s="132" t="s">
        <v>1134</v>
      </c>
      <c r="D440" s="132" t="s">
        <v>208</v>
      </c>
      <c r="E440" s="133" t="s">
        <v>4032</v>
      </c>
      <c r="F440" s="134" t="s">
        <v>4033</v>
      </c>
      <c r="G440" s="135" t="s">
        <v>440</v>
      </c>
      <c r="H440" s="136">
        <v>1</v>
      </c>
      <c r="I440" s="137"/>
      <c r="J440" s="138">
        <f>ROUND(I440*H440,2)</f>
        <v>0</v>
      </c>
      <c r="K440" s="134" t="s">
        <v>19</v>
      </c>
      <c r="L440" s="33"/>
      <c r="M440" s="139" t="s">
        <v>19</v>
      </c>
      <c r="N440" s="140" t="s">
        <v>46</v>
      </c>
      <c r="P440" s="141">
        <f>O440*H440</f>
        <v>0</v>
      </c>
      <c r="Q440" s="141">
        <v>0.00059</v>
      </c>
      <c r="R440" s="141">
        <f>Q440*H440</f>
        <v>0.00059</v>
      </c>
      <c r="S440" s="141">
        <v>0</v>
      </c>
      <c r="T440" s="142">
        <f>S440*H440</f>
        <v>0</v>
      </c>
      <c r="AR440" s="143" t="s">
        <v>338</v>
      </c>
      <c r="AT440" s="143" t="s">
        <v>208</v>
      </c>
      <c r="AU440" s="143" t="s">
        <v>84</v>
      </c>
      <c r="AY440" s="18" t="s">
        <v>206</v>
      </c>
      <c r="BE440" s="144">
        <f>IF(N440="základní",J440,0)</f>
        <v>0</v>
      </c>
      <c r="BF440" s="144">
        <f>IF(N440="snížená",J440,0)</f>
        <v>0</v>
      </c>
      <c r="BG440" s="144">
        <f>IF(N440="zákl. přenesená",J440,0)</f>
        <v>0</v>
      </c>
      <c r="BH440" s="144">
        <f>IF(N440="sníž. přenesená",J440,0)</f>
        <v>0</v>
      </c>
      <c r="BI440" s="144">
        <f>IF(N440="nulová",J440,0)</f>
        <v>0</v>
      </c>
      <c r="BJ440" s="18" t="s">
        <v>82</v>
      </c>
      <c r="BK440" s="144">
        <f>ROUND(I440*H440,2)</f>
        <v>0</v>
      </c>
      <c r="BL440" s="18" t="s">
        <v>338</v>
      </c>
      <c r="BM440" s="143" t="s">
        <v>4034</v>
      </c>
    </row>
    <row r="441" spans="2:51" s="12" customFormat="1" ht="12">
      <c r="B441" s="149"/>
      <c r="D441" s="150" t="s">
        <v>216</v>
      </c>
      <c r="E441" s="151" t="s">
        <v>19</v>
      </c>
      <c r="F441" s="152" t="s">
        <v>2044</v>
      </c>
      <c r="H441" s="151" t="s">
        <v>19</v>
      </c>
      <c r="I441" s="153"/>
      <c r="L441" s="149"/>
      <c r="M441" s="154"/>
      <c r="T441" s="155"/>
      <c r="AT441" s="151" t="s">
        <v>216</v>
      </c>
      <c r="AU441" s="151" t="s">
        <v>84</v>
      </c>
      <c r="AV441" s="12" t="s">
        <v>82</v>
      </c>
      <c r="AW441" s="12" t="s">
        <v>37</v>
      </c>
      <c r="AX441" s="12" t="s">
        <v>75</v>
      </c>
      <c r="AY441" s="151" t="s">
        <v>206</v>
      </c>
    </row>
    <row r="442" spans="2:51" s="13" customFormat="1" ht="12">
      <c r="B442" s="156"/>
      <c r="D442" s="150" t="s">
        <v>216</v>
      </c>
      <c r="E442" s="157" t="s">
        <v>19</v>
      </c>
      <c r="F442" s="158" t="s">
        <v>3877</v>
      </c>
      <c r="H442" s="159">
        <v>1</v>
      </c>
      <c r="I442" s="160"/>
      <c r="L442" s="156"/>
      <c r="M442" s="161"/>
      <c r="T442" s="162"/>
      <c r="AT442" s="157" t="s">
        <v>216</v>
      </c>
      <c r="AU442" s="157" t="s">
        <v>84</v>
      </c>
      <c r="AV442" s="13" t="s">
        <v>84</v>
      </c>
      <c r="AW442" s="13" t="s">
        <v>37</v>
      </c>
      <c r="AX442" s="13" t="s">
        <v>75</v>
      </c>
      <c r="AY442" s="157" t="s">
        <v>206</v>
      </c>
    </row>
    <row r="443" spans="2:51" s="14" customFormat="1" ht="12">
      <c r="B443" s="163"/>
      <c r="D443" s="150" t="s">
        <v>216</v>
      </c>
      <c r="E443" s="164" t="s">
        <v>19</v>
      </c>
      <c r="F443" s="165" t="s">
        <v>224</v>
      </c>
      <c r="H443" s="166">
        <v>1</v>
      </c>
      <c r="I443" s="167"/>
      <c r="L443" s="163"/>
      <c r="M443" s="168"/>
      <c r="T443" s="169"/>
      <c r="AT443" s="164" t="s">
        <v>216</v>
      </c>
      <c r="AU443" s="164" t="s">
        <v>84</v>
      </c>
      <c r="AV443" s="14" t="s">
        <v>153</v>
      </c>
      <c r="AW443" s="14" t="s">
        <v>37</v>
      </c>
      <c r="AX443" s="14" t="s">
        <v>82</v>
      </c>
      <c r="AY443" s="164" t="s">
        <v>206</v>
      </c>
    </row>
    <row r="444" spans="2:65" s="1" customFormat="1" ht="24.2" customHeight="1">
      <c r="B444" s="33"/>
      <c r="C444" s="175" t="s">
        <v>1139</v>
      </c>
      <c r="D444" s="175" t="s">
        <v>820</v>
      </c>
      <c r="E444" s="176" t="s">
        <v>4035</v>
      </c>
      <c r="F444" s="177" t="s">
        <v>4036</v>
      </c>
      <c r="G444" s="178" t="s">
        <v>4037</v>
      </c>
      <c r="H444" s="179">
        <v>1</v>
      </c>
      <c r="I444" s="180"/>
      <c r="J444" s="181">
        <f>ROUND(I444*H444,2)</f>
        <v>0</v>
      </c>
      <c r="K444" s="177" t="s">
        <v>19</v>
      </c>
      <c r="L444" s="182"/>
      <c r="M444" s="183" t="s">
        <v>19</v>
      </c>
      <c r="N444" s="184" t="s">
        <v>46</v>
      </c>
      <c r="P444" s="141">
        <f>O444*H444</f>
        <v>0</v>
      </c>
      <c r="Q444" s="141">
        <v>0</v>
      </c>
      <c r="R444" s="141">
        <f>Q444*H444</f>
        <v>0</v>
      </c>
      <c r="S444" s="141">
        <v>0</v>
      </c>
      <c r="T444" s="142">
        <f>S444*H444</f>
        <v>0</v>
      </c>
      <c r="AR444" s="143" t="s">
        <v>437</v>
      </c>
      <c r="AT444" s="143" t="s">
        <v>820</v>
      </c>
      <c r="AU444" s="143" t="s">
        <v>84</v>
      </c>
      <c r="AY444" s="18" t="s">
        <v>206</v>
      </c>
      <c r="BE444" s="144">
        <f>IF(N444="základní",J444,0)</f>
        <v>0</v>
      </c>
      <c r="BF444" s="144">
        <f>IF(N444="snížená",J444,0)</f>
        <v>0</v>
      </c>
      <c r="BG444" s="144">
        <f>IF(N444="zákl. přenesená",J444,0)</f>
        <v>0</v>
      </c>
      <c r="BH444" s="144">
        <f>IF(N444="sníž. přenesená",J444,0)</f>
        <v>0</v>
      </c>
      <c r="BI444" s="144">
        <f>IF(N444="nulová",J444,0)</f>
        <v>0</v>
      </c>
      <c r="BJ444" s="18" t="s">
        <v>82</v>
      </c>
      <c r="BK444" s="144">
        <f>ROUND(I444*H444,2)</f>
        <v>0</v>
      </c>
      <c r="BL444" s="18" t="s">
        <v>338</v>
      </c>
      <c r="BM444" s="143" t="s">
        <v>4038</v>
      </c>
    </row>
    <row r="445" spans="2:65" s="1" customFormat="1" ht="24.2" customHeight="1">
      <c r="B445" s="33"/>
      <c r="C445" s="132" t="s">
        <v>1144</v>
      </c>
      <c r="D445" s="132" t="s">
        <v>208</v>
      </c>
      <c r="E445" s="133" t="s">
        <v>4039</v>
      </c>
      <c r="F445" s="134" t="s">
        <v>4040</v>
      </c>
      <c r="G445" s="135" t="s">
        <v>298</v>
      </c>
      <c r="H445" s="136">
        <v>2</v>
      </c>
      <c r="I445" s="137"/>
      <c r="J445" s="138">
        <f>ROUND(I445*H445,2)</f>
        <v>0</v>
      </c>
      <c r="K445" s="134" t="s">
        <v>19</v>
      </c>
      <c r="L445" s="33"/>
      <c r="M445" s="139" t="s">
        <v>19</v>
      </c>
      <c r="N445" s="140" t="s">
        <v>46</v>
      </c>
      <c r="P445" s="141">
        <f>O445*H445</f>
        <v>0</v>
      </c>
      <c r="Q445" s="141">
        <v>0.0003</v>
      </c>
      <c r="R445" s="141">
        <f>Q445*H445</f>
        <v>0.0006</v>
      </c>
      <c r="S445" s="141">
        <v>0</v>
      </c>
      <c r="T445" s="142">
        <f>S445*H445</f>
        <v>0</v>
      </c>
      <c r="AR445" s="143" t="s">
        <v>338</v>
      </c>
      <c r="AT445" s="143" t="s">
        <v>208</v>
      </c>
      <c r="AU445" s="143" t="s">
        <v>84</v>
      </c>
      <c r="AY445" s="18" t="s">
        <v>206</v>
      </c>
      <c r="BE445" s="144">
        <f>IF(N445="základní",J445,0)</f>
        <v>0</v>
      </c>
      <c r="BF445" s="144">
        <f>IF(N445="snížená",J445,0)</f>
        <v>0</v>
      </c>
      <c r="BG445" s="144">
        <f>IF(N445="zákl. přenesená",J445,0)</f>
        <v>0</v>
      </c>
      <c r="BH445" s="144">
        <f>IF(N445="sníž. přenesená",J445,0)</f>
        <v>0</v>
      </c>
      <c r="BI445" s="144">
        <f>IF(N445="nulová",J445,0)</f>
        <v>0</v>
      </c>
      <c r="BJ445" s="18" t="s">
        <v>82</v>
      </c>
      <c r="BK445" s="144">
        <f>ROUND(I445*H445,2)</f>
        <v>0</v>
      </c>
      <c r="BL445" s="18" t="s">
        <v>338</v>
      </c>
      <c r="BM445" s="143" t="s">
        <v>4041</v>
      </c>
    </row>
    <row r="446" spans="2:65" s="1" customFormat="1" ht="24.2" customHeight="1">
      <c r="B446" s="33"/>
      <c r="C446" s="132" t="s">
        <v>1150</v>
      </c>
      <c r="D446" s="132" t="s">
        <v>208</v>
      </c>
      <c r="E446" s="133" t="s">
        <v>2082</v>
      </c>
      <c r="F446" s="134" t="s">
        <v>2083</v>
      </c>
      <c r="G446" s="135" t="s">
        <v>440</v>
      </c>
      <c r="H446" s="136">
        <v>15</v>
      </c>
      <c r="I446" s="137"/>
      <c r="J446" s="138">
        <f>ROUND(I446*H446,2)</f>
        <v>0</v>
      </c>
      <c r="K446" s="134" t="s">
        <v>19</v>
      </c>
      <c r="L446" s="33"/>
      <c r="M446" s="139" t="s">
        <v>19</v>
      </c>
      <c r="N446" s="140" t="s">
        <v>46</v>
      </c>
      <c r="P446" s="141">
        <f>O446*H446</f>
        <v>0</v>
      </c>
      <c r="Q446" s="141">
        <v>9E-05</v>
      </c>
      <c r="R446" s="141">
        <f>Q446*H446</f>
        <v>0.00135</v>
      </c>
      <c r="S446" s="141">
        <v>0</v>
      </c>
      <c r="T446" s="142">
        <f>S446*H446</f>
        <v>0</v>
      </c>
      <c r="AR446" s="143" t="s">
        <v>338</v>
      </c>
      <c r="AT446" s="143" t="s">
        <v>208</v>
      </c>
      <c r="AU446" s="143" t="s">
        <v>84</v>
      </c>
      <c r="AY446" s="18" t="s">
        <v>206</v>
      </c>
      <c r="BE446" s="144">
        <f>IF(N446="základní",J446,0)</f>
        <v>0</v>
      </c>
      <c r="BF446" s="144">
        <f>IF(N446="snížená",J446,0)</f>
        <v>0</v>
      </c>
      <c r="BG446" s="144">
        <f>IF(N446="zákl. přenesená",J446,0)</f>
        <v>0</v>
      </c>
      <c r="BH446" s="144">
        <f>IF(N446="sníž. přenesená",J446,0)</f>
        <v>0</v>
      </c>
      <c r="BI446" s="144">
        <f>IF(N446="nulová",J446,0)</f>
        <v>0</v>
      </c>
      <c r="BJ446" s="18" t="s">
        <v>82</v>
      </c>
      <c r="BK446" s="144">
        <f>ROUND(I446*H446,2)</f>
        <v>0</v>
      </c>
      <c r="BL446" s="18" t="s">
        <v>338</v>
      </c>
      <c r="BM446" s="143" t="s">
        <v>4042</v>
      </c>
    </row>
    <row r="447" spans="2:51" s="12" customFormat="1" ht="12">
      <c r="B447" s="149"/>
      <c r="D447" s="150" t="s">
        <v>216</v>
      </c>
      <c r="E447" s="151" t="s">
        <v>19</v>
      </c>
      <c r="F447" s="152" t="s">
        <v>1879</v>
      </c>
      <c r="H447" s="151" t="s">
        <v>19</v>
      </c>
      <c r="I447" s="153"/>
      <c r="L447" s="149"/>
      <c r="M447" s="154"/>
      <c r="T447" s="155"/>
      <c r="AT447" s="151" t="s">
        <v>216</v>
      </c>
      <c r="AU447" s="151" t="s">
        <v>84</v>
      </c>
      <c r="AV447" s="12" t="s">
        <v>82</v>
      </c>
      <c r="AW447" s="12" t="s">
        <v>37</v>
      </c>
      <c r="AX447" s="12" t="s">
        <v>75</v>
      </c>
      <c r="AY447" s="151" t="s">
        <v>206</v>
      </c>
    </row>
    <row r="448" spans="2:51" s="13" customFormat="1" ht="12">
      <c r="B448" s="156"/>
      <c r="D448" s="150" t="s">
        <v>216</v>
      </c>
      <c r="E448" s="157" t="s">
        <v>19</v>
      </c>
      <c r="F448" s="158" t="s">
        <v>1997</v>
      </c>
      <c r="H448" s="159">
        <v>1</v>
      </c>
      <c r="I448" s="160"/>
      <c r="L448" s="156"/>
      <c r="M448" s="161"/>
      <c r="T448" s="162"/>
      <c r="AT448" s="157" t="s">
        <v>216</v>
      </c>
      <c r="AU448" s="157" t="s">
        <v>84</v>
      </c>
      <c r="AV448" s="13" t="s">
        <v>84</v>
      </c>
      <c r="AW448" s="13" t="s">
        <v>37</v>
      </c>
      <c r="AX448" s="13" t="s">
        <v>75</v>
      </c>
      <c r="AY448" s="157" t="s">
        <v>206</v>
      </c>
    </row>
    <row r="449" spans="2:51" s="13" customFormat="1" ht="12">
      <c r="B449" s="156"/>
      <c r="D449" s="150" t="s">
        <v>216</v>
      </c>
      <c r="E449" s="157" t="s">
        <v>19</v>
      </c>
      <c r="F449" s="158" t="s">
        <v>4043</v>
      </c>
      <c r="H449" s="159">
        <v>1</v>
      </c>
      <c r="I449" s="160"/>
      <c r="L449" s="156"/>
      <c r="M449" s="161"/>
      <c r="T449" s="162"/>
      <c r="AT449" s="157" t="s">
        <v>216</v>
      </c>
      <c r="AU449" s="157" t="s">
        <v>84</v>
      </c>
      <c r="AV449" s="13" t="s">
        <v>84</v>
      </c>
      <c r="AW449" s="13" t="s">
        <v>37</v>
      </c>
      <c r="AX449" s="13" t="s">
        <v>75</v>
      </c>
      <c r="AY449" s="157" t="s">
        <v>206</v>
      </c>
    </row>
    <row r="450" spans="2:51" s="13" customFormat="1" ht="12">
      <c r="B450" s="156"/>
      <c r="D450" s="150" t="s">
        <v>216</v>
      </c>
      <c r="E450" s="157" t="s">
        <v>19</v>
      </c>
      <c r="F450" s="158" t="s">
        <v>1999</v>
      </c>
      <c r="H450" s="159">
        <v>2</v>
      </c>
      <c r="I450" s="160"/>
      <c r="L450" s="156"/>
      <c r="M450" s="161"/>
      <c r="T450" s="162"/>
      <c r="AT450" s="157" t="s">
        <v>216</v>
      </c>
      <c r="AU450" s="157" t="s">
        <v>84</v>
      </c>
      <c r="AV450" s="13" t="s">
        <v>84</v>
      </c>
      <c r="AW450" s="13" t="s">
        <v>37</v>
      </c>
      <c r="AX450" s="13" t="s">
        <v>75</v>
      </c>
      <c r="AY450" s="157" t="s">
        <v>206</v>
      </c>
    </row>
    <row r="451" spans="2:51" s="13" customFormat="1" ht="12">
      <c r="B451" s="156"/>
      <c r="D451" s="150" t="s">
        <v>216</v>
      </c>
      <c r="E451" s="157" t="s">
        <v>19</v>
      </c>
      <c r="F451" s="158" t="s">
        <v>2003</v>
      </c>
      <c r="H451" s="159">
        <v>2</v>
      </c>
      <c r="I451" s="160"/>
      <c r="L451" s="156"/>
      <c r="M451" s="161"/>
      <c r="T451" s="162"/>
      <c r="AT451" s="157" t="s">
        <v>216</v>
      </c>
      <c r="AU451" s="157" t="s">
        <v>84</v>
      </c>
      <c r="AV451" s="13" t="s">
        <v>84</v>
      </c>
      <c r="AW451" s="13" t="s">
        <v>37</v>
      </c>
      <c r="AX451" s="13" t="s">
        <v>75</v>
      </c>
      <c r="AY451" s="157" t="s">
        <v>206</v>
      </c>
    </row>
    <row r="452" spans="2:51" s="13" customFormat="1" ht="12">
      <c r="B452" s="156"/>
      <c r="D452" s="150" t="s">
        <v>216</v>
      </c>
      <c r="E452" s="157" t="s">
        <v>19</v>
      </c>
      <c r="F452" s="158" t="s">
        <v>2004</v>
      </c>
      <c r="H452" s="159">
        <v>2</v>
      </c>
      <c r="I452" s="160"/>
      <c r="L452" s="156"/>
      <c r="M452" s="161"/>
      <c r="T452" s="162"/>
      <c r="AT452" s="157" t="s">
        <v>216</v>
      </c>
      <c r="AU452" s="157" t="s">
        <v>84</v>
      </c>
      <c r="AV452" s="13" t="s">
        <v>84</v>
      </c>
      <c r="AW452" s="13" t="s">
        <v>37</v>
      </c>
      <c r="AX452" s="13" t="s">
        <v>75</v>
      </c>
      <c r="AY452" s="157" t="s">
        <v>206</v>
      </c>
    </row>
    <row r="453" spans="2:51" s="13" customFormat="1" ht="12">
      <c r="B453" s="156"/>
      <c r="D453" s="150" t="s">
        <v>216</v>
      </c>
      <c r="E453" s="157" t="s">
        <v>19</v>
      </c>
      <c r="F453" s="158" t="s">
        <v>3958</v>
      </c>
      <c r="H453" s="159">
        <v>6</v>
      </c>
      <c r="I453" s="160"/>
      <c r="L453" s="156"/>
      <c r="M453" s="161"/>
      <c r="T453" s="162"/>
      <c r="AT453" s="157" t="s">
        <v>216</v>
      </c>
      <c r="AU453" s="157" t="s">
        <v>84</v>
      </c>
      <c r="AV453" s="13" t="s">
        <v>84</v>
      </c>
      <c r="AW453" s="13" t="s">
        <v>37</v>
      </c>
      <c r="AX453" s="13" t="s">
        <v>75</v>
      </c>
      <c r="AY453" s="157" t="s">
        <v>206</v>
      </c>
    </row>
    <row r="454" spans="2:51" s="13" customFormat="1" ht="12">
      <c r="B454" s="156"/>
      <c r="D454" s="150" t="s">
        <v>216</v>
      </c>
      <c r="E454" s="157" t="s">
        <v>19</v>
      </c>
      <c r="F454" s="158" t="s">
        <v>3959</v>
      </c>
      <c r="H454" s="159">
        <v>1</v>
      </c>
      <c r="I454" s="160"/>
      <c r="L454" s="156"/>
      <c r="M454" s="161"/>
      <c r="T454" s="162"/>
      <c r="AT454" s="157" t="s">
        <v>216</v>
      </c>
      <c r="AU454" s="157" t="s">
        <v>84</v>
      </c>
      <c r="AV454" s="13" t="s">
        <v>84</v>
      </c>
      <c r="AW454" s="13" t="s">
        <v>37</v>
      </c>
      <c r="AX454" s="13" t="s">
        <v>75</v>
      </c>
      <c r="AY454" s="157" t="s">
        <v>206</v>
      </c>
    </row>
    <row r="455" spans="2:51" s="14" customFormat="1" ht="12">
      <c r="B455" s="163"/>
      <c r="D455" s="150" t="s">
        <v>216</v>
      </c>
      <c r="E455" s="164" t="s">
        <v>19</v>
      </c>
      <c r="F455" s="165" t="s">
        <v>224</v>
      </c>
      <c r="H455" s="166">
        <v>15</v>
      </c>
      <c r="I455" s="167"/>
      <c r="L455" s="163"/>
      <c r="M455" s="168"/>
      <c r="T455" s="169"/>
      <c r="AT455" s="164" t="s">
        <v>216</v>
      </c>
      <c r="AU455" s="164" t="s">
        <v>84</v>
      </c>
      <c r="AV455" s="14" t="s">
        <v>153</v>
      </c>
      <c r="AW455" s="14" t="s">
        <v>37</v>
      </c>
      <c r="AX455" s="14" t="s">
        <v>82</v>
      </c>
      <c r="AY455" s="164" t="s">
        <v>206</v>
      </c>
    </row>
    <row r="456" spans="2:65" s="1" customFormat="1" ht="16.5" customHeight="1">
      <c r="B456" s="33"/>
      <c r="C456" s="175" t="s">
        <v>1155</v>
      </c>
      <c r="D456" s="175" t="s">
        <v>820</v>
      </c>
      <c r="E456" s="176" t="s">
        <v>2085</v>
      </c>
      <c r="F456" s="177" t="s">
        <v>2086</v>
      </c>
      <c r="G456" s="178" t="s">
        <v>298</v>
      </c>
      <c r="H456" s="179">
        <v>15</v>
      </c>
      <c r="I456" s="180"/>
      <c r="J456" s="181">
        <f>ROUND(I456*H456,2)</f>
        <v>0</v>
      </c>
      <c r="K456" s="177" t="s">
        <v>19</v>
      </c>
      <c r="L456" s="182"/>
      <c r="M456" s="183" t="s">
        <v>19</v>
      </c>
      <c r="N456" s="184" t="s">
        <v>46</v>
      </c>
      <c r="P456" s="141">
        <f>O456*H456</f>
        <v>0</v>
      </c>
      <c r="Q456" s="141">
        <v>0.00015</v>
      </c>
      <c r="R456" s="141">
        <f>Q456*H456</f>
        <v>0.00225</v>
      </c>
      <c r="S456" s="141">
        <v>0</v>
      </c>
      <c r="T456" s="142">
        <f>S456*H456</f>
        <v>0</v>
      </c>
      <c r="AR456" s="143" t="s">
        <v>437</v>
      </c>
      <c r="AT456" s="143" t="s">
        <v>820</v>
      </c>
      <c r="AU456" s="143" t="s">
        <v>84</v>
      </c>
      <c r="AY456" s="18" t="s">
        <v>206</v>
      </c>
      <c r="BE456" s="144">
        <f>IF(N456="základní",J456,0)</f>
        <v>0</v>
      </c>
      <c r="BF456" s="144">
        <f>IF(N456="snížená",J456,0)</f>
        <v>0</v>
      </c>
      <c r="BG456" s="144">
        <f>IF(N456="zákl. přenesená",J456,0)</f>
        <v>0</v>
      </c>
      <c r="BH456" s="144">
        <f>IF(N456="sníž. přenesená",J456,0)</f>
        <v>0</v>
      </c>
      <c r="BI456" s="144">
        <f>IF(N456="nulová",J456,0)</f>
        <v>0</v>
      </c>
      <c r="BJ456" s="18" t="s">
        <v>82</v>
      </c>
      <c r="BK456" s="144">
        <f>ROUND(I456*H456,2)</f>
        <v>0</v>
      </c>
      <c r="BL456" s="18" t="s">
        <v>338</v>
      </c>
      <c r="BM456" s="143" t="s">
        <v>4044</v>
      </c>
    </row>
    <row r="457" spans="2:65" s="1" customFormat="1" ht="33" customHeight="1">
      <c r="B457" s="33"/>
      <c r="C457" s="132" t="s">
        <v>1161</v>
      </c>
      <c r="D457" s="132" t="s">
        <v>208</v>
      </c>
      <c r="E457" s="133" t="s">
        <v>4045</v>
      </c>
      <c r="F457" s="134" t="s">
        <v>4046</v>
      </c>
      <c r="G457" s="135" t="s">
        <v>298</v>
      </c>
      <c r="H457" s="136">
        <v>2</v>
      </c>
      <c r="I457" s="137"/>
      <c r="J457" s="138">
        <f>ROUND(I457*H457,2)</f>
        <v>0</v>
      </c>
      <c r="K457" s="134" t="s">
        <v>19</v>
      </c>
      <c r="L457" s="33"/>
      <c r="M457" s="139" t="s">
        <v>19</v>
      </c>
      <c r="N457" s="140" t="s">
        <v>46</v>
      </c>
      <c r="P457" s="141">
        <f>O457*H457</f>
        <v>0</v>
      </c>
      <c r="Q457" s="141">
        <v>0.00017</v>
      </c>
      <c r="R457" s="141">
        <f>Q457*H457</f>
        <v>0.00034</v>
      </c>
      <c r="S457" s="141">
        <v>0</v>
      </c>
      <c r="T457" s="142">
        <f>S457*H457</f>
        <v>0</v>
      </c>
      <c r="AR457" s="143" t="s">
        <v>338</v>
      </c>
      <c r="AT457" s="143" t="s">
        <v>208</v>
      </c>
      <c r="AU457" s="143" t="s">
        <v>84</v>
      </c>
      <c r="AY457" s="18" t="s">
        <v>206</v>
      </c>
      <c r="BE457" s="144">
        <f>IF(N457="základní",J457,0)</f>
        <v>0</v>
      </c>
      <c r="BF457" s="144">
        <f>IF(N457="snížená",J457,0)</f>
        <v>0</v>
      </c>
      <c r="BG457" s="144">
        <f>IF(N457="zákl. přenesená",J457,0)</f>
        <v>0</v>
      </c>
      <c r="BH457" s="144">
        <f>IF(N457="sníž. přenesená",J457,0)</f>
        <v>0</v>
      </c>
      <c r="BI457" s="144">
        <f>IF(N457="nulová",J457,0)</f>
        <v>0</v>
      </c>
      <c r="BJ457" s="18" t="s">
        <v>82</v>
      </c>
      <c r="BK457" s="144">
        <f>ROUND(I457*H457,2)</f>
        <v>0</v>
      </c>
      <c r="BL457" s="18" t="s">
        <v>338</v>
      </c>
      <c r="BM457" s="143" t="s">
        <v>4047</v>
      </c>
    </row>
    <row r="458" spans="2:51" s="12" customFormat="1" ht="12">
      <c r="B458" s="149"/>
      <c r="D458" s="150" t="s">
        <v>216</v>
      </c>
      <c r="E458" s="151" t="s">
        <v>19</v>
      </c>
      <c r="F458" s="152" t="s">
        <v>2044</v>
      </c>
      <c r="H458" s="151" t="s">
        <v>19</v>
      </c>
      <c r="I458" s="153"/>
      <c r="L458" s="149"/>
      <c r="M458" s="154"/>
      <c r="T458" s="155"/>
      <c r="AT458" s="151" t="s">
        <v>216</v>
      </c>
      <c r="AU458" s="151" t="s">
        <v>84</v>
      </c>
      <c r="AV458" s="12" t="s">
        <v>82</v>
      </c>
      <c r="AW458" s="12" t="s">
        <v>37</v>
      </c>
      <c r="AX458" s="12" t="s">
        <v>75</v>
      </c>
      <c r="AY458" s="151" t="s">
        <v>206</v>
      </c>
    </row>
    <row r="459" spans="2:51" s="13" customFormat="1" ht="12">
      <c r="B459" s="156"/>
      <c r="D459" s="150" t="s">
        <v>216</v>
      </c>
      <c r="E459" s="157" t="s">
        <v>19</v>
      </c>
      <c r="F459" s="158" t="s">
        <v>3871</v>
      </c>
      <c r="H459" s="159">
        <v>2</v>
      </c>
      <c r="I459" s="160"/>
      <c r="L459" s="156"/>
      <c r="M459" s="161"/>
      <c r="T459" s="162"/>
      <c r="AT459" s="157" t="s">
        <v>216</v>
      </c>
      <c r="AU459" s="157" t="s">
        <v>84</v>
      </c>
      <c r="AV459" s="13" t="s">
        <v>84</v>
      </c>
      <c r="AW459" s="13" t="s">
        <v>37</v>
      </c>
      <c r="AX459" s="13" t="s">
        <v>75</v>
      </c>
      <c r="AY459" s="157" t="s">
        <v>206</v>
      </c>
    </row>
    <row r="460" spans="2:51" s="14" customFormat="1" ht="12">
      <c r="B460" s="163"/>
      <c r="D460" s="150" t="s">
        <v>216</v>
      </c>
      <c r="E460" s="164" t="s">
        <v>19</v>
      </c>
      <c r="F460" s="165" t="s">
        <v>224</v>
      </c>
      <c r="H460" s="166">
        <v>2</v>
      </c>
      <c r="I460" s="167"/>
      <c r="L460" s="163"/>
      <c r="M460" s="168"/>
      <c r="T460" s="169"/>
      <c r="AT460" s="164" t="s">
        <v>216</v>
      </c>
      <c r="AU460" s="164" t="s">
        <v>84</v>
      </c>
      <c r="AV460" s="14" t="s">
        <v>153</v>
      </c>
      <c r="AW460" s="14" t="s">
        <v>37</v>
      </c>
      <c r="AX460" s="14" t="s">
        <v>82</v>
      </c>
      <c r="AY460" s="164" t="s">
        <v>206</v>
      </c>
    </row>
    <row r="461" spans="2:65" s="1" customFormat="1" ht="21.75" customHeight="1">
      <c r="B461" s="33"/>
      <c r="C461" s="175" t="s">
        <v>1169</v>
      </c>
      <c r="D461" s="175" t="s">
        <v>820</v>
      </c>
      <c r="E461" s="176" t="s">
        <v>4048</v>
      </c>
      <c r="F461" s="177" t="s">
        <v>4049</v>
      </c>
      <c r="G461" s="178" t="s">
        <v>298</v>
      </c>
      <c r="H461" s="179">
        <v>2</v>
      </c>
      <c r="I461" s="180"/>
      <c r="J461" s="181">
        <f>ROUND(I461*H461,2)</f>
        <v>0</v>
      </c>
      <c r="K461" s="177" t="s">
        <v>19</v>
      </c>
      <c r="L461" s="182"/>
      <c r="M461" s="183" t="s">
        <v>19</v>
      </c>
      <c r="N461" s="184" t="s">
        <v>46</v>
      </c>
      <c r="P461" s="141">
        <f>O461*H461</f>
        <v>0</v>
      </c>
      <c r="Q461" s="141">
        <v>0.00022</v>
      </c>
      <c r="R461" s="141">
        <f>Q461*H461</f>
        <v>0.00044</v>
      </c>
      <c r="S461" s="141">
        <v>0</v>
      </c>
      <c r="T461" s="142">
        <f>S461*H461</f>
        <v>0</v>
      </c>
      <c r="AR461" s="143" t="s">
        <v>437</v>
      </c>
      <c r="AT461" s="143" t="s">
        <v>820</v>
      </c>
      <c r="AU461" s="143" t="s">
        <v>84</v>
      </c>
      <c r="AY461" s="18" t="s">
        <v>206</v>
      </c>
      <c r="BE461" s="144">
        <f>IF(N461="základní",J461,0)</f>
        <v>0</v>
      </c>
      <c r="BF461" s="144">
        <f>IF(N461="snížená",J461,0)</f>
        <v>0</v>
      </c>
      <c r="BG461" s="144">
        <f>IF(N461="zákl. přenesená",J461,0)</f>
        <v>0</v>
      </c>
      <c r="BH461" s="144">
        <f>IF(N461="sníž. přenesená",J461,0)</f>
        <v>0</v>
      </c>
      <c r="BI461" s="144">
        <f>IF(N461="nulová",J461,0)</f>
        <v>0</v>
      </c>
      <c r="BJ461" s="18" t="s">
        <v>82</v>
      </c>
      <c r="BK461" s="144">
        <f>ROUND(I461*H461,2)</f>
        <v>0</v>
      </c>
      <c r="BL461" s="18" t="s">
        <v>338</v>
      </c>
      <c r="BM461" s="143" t="s">
        <v>4050</v>
      </c>
    </row>
    <row r="462" spans="2:65" s="1" customFormat="1" ht="49.15" customHeight="1">
      <c r="B462" s="33"/>
      <c r="C462" s="132" t="s">
        <v>1177</v>
      </c>
      <c r="D462" s="132" t="s">
        <v>208</v>
      </c>
      <c r="E462" s="133" t="s">
        <v>2088</v>
      </c>
      <c r="F462" s="134" t="s">
        <v>2089</v>
      </c>
      <c r="G462" s="135" t="s">
        <v>211</v>
      </c>
      <c r="H462" s="136">
        <v>0.232</v>
      </c>
      <c r="I462" s="137"/>
      <c r="J462" s="138">
        <f>ROUND(I462*H462,2)</f>
        <v>0</v>
      </c>
      <c r="K462" s="134" t="s">
        <v>19</v>
      </c>
      <c r="L462" s="33"/>
      <c r="M462" s="139" t="s">
        <v>19</v>
      </c>
      <c r="N462" s="140" t="s">
        <v>46</v>
      </c>
      <c r="P462" s="141">
        <f>O462*H462</f>
        <v>0</v>
      </c>
      <c r="Q462" s="141">
        <v>0</v>
      </c>
      <c r="R462" s="141">
        <f>Q462*H462</f>
        <v>0</v>
      </c>
      <c r="S462" s="141">
        <v>0</v>
      </c>
      <c r="T462" s="142">
        <f>S462*H462</f>
        <v>0</v>
      </c>
      <c r="AR462" s="143" t="s">
        <v>338</v>
      </c>
      <c r="AT462" s="143" t="s">
        <v>208</v>
      </c>
      <c r="AU462" s="143" t="s">
        <v>84</v>
      </c>
      <c r="AY462" s="18" t="s">
        <v>206</v>
      </c>
      <c r="BE462" s="144">
        <f>IF(N462="základní",J462,0)</f>
        <v>0</v>
      </c>
      <c r="BF462" s="144">
        <f>IF(N462="snížená",J462,0)</f>
        <v>0</v>
      </c>
      <c r="BG462" s="144">
        <f>IF(N462="zákl. přenesená",J462,0)</f>
        <v>0</v>
      </c>
      <c r="BH462" s="144">
        <f>IF(N462="sníž. přenesená",J462,0)</f>
        <v>0</v>
      </c>
      <c r="BI462" s="144">
        <f>IF(N462="nulová",J462,0)</f>
        <v>0</v>
      </c>
      <c r="BJ462" s="18" t="s">
        <v>82</v>
      </c>
      <c r="BK462" s="144">
        <f>ROUND(I462*H462,2)</f>
        <v>0</v>
      </c>
      <c r="BL462" s="18" t="s">
        <v>338</v>
      </c>
      <c r="BM462" s="143" t="s">
        <v>4051</v>
      </c>
    </row>
    <row r="463" spans="2:65" s="1" customFormat="1" ht="44.25" customHeight="1">
      <c r="B463" s="33"/>
      <c r="C463" s="132" t="s">
        <v>1185</v>
      </c>
      <c r="D463" s="132" t="s">
        <v>208</v>
      </c>
      <c r="E463" s="133" t="s">
        <v>2091</v>
      </c>
      <c r="F463" s="134" t="s">
        <v>2092</v>
      </c>
      <c r="G463" s="135" t="s">
        <v>2093</v>
      </c>
      <c r="H463" s="200"/>
      <c r="I463" s="137"/>
      <c r="J463" s="138">
        <f>ROUND(I463*H463,2)</f>
        <v>0</v>
      </c>
      <c r="K463" s="134" t="s">
        <v>19</v>
      </c>
      <c r="L463" s="33"/>
      <c r="M463" s="139" t="s">
        <v>19</v>
      </c>
      <c r="N463" s="140" t="s">
        <v>46</v>
      </c>
      <c r="P463" s="141">
        <f>O463*H463</f>
        <v>0</v>
      </c>
      <c r="Q463" s="141">
        <v>0</v>
      </c>
      <c r="R463" s="141">
        <f>Q463*H463</f>
        <v>0</v>
      </c>
      <c r="S463" s="141">
        <v>0</v>
      </c>
      <c r="T463" s="142">
        <f>S463*H463</f>
        <v>0</v>
      </c>
      <c r="AR463" s="143" t="s">
        <v>338</v>
      </c>
      <c r="AT463" s="143" t="s">
        <v>208</v>
      </c>
      <c r="AU463" s="143" t="s">
        <v>84</v>
      </c>
      <c r="AY463" s="18" t="s">
        <v>206</v>
      </c>
      <c r="BE463" s="144">
        <f>IF(N463="základní",J463,0)</f>
        <v>0</v>
      </c>
      <c r="BF463" s="144">
        <f>IF(N463="snížená",J463,0)</f>
        <v>0</v>
      </c>
      <c r="BG463" s="144">
        <f>IF(N463="zákl. přenesená",J463,0)</f>
        <v>0</v>
      </c>
      <c r="BH463" s="144">
        <f>IF(N463="sníž. přenesená",J463,0)</f>
        <v>0</v>
      </c>
      <c r="BI463" s="144">
        <f>IF(N463="nulová",J463,0)</f>
        <v>0</v>
      </c>
      <c r="BJ463" s="18" t="s">
        <v>82</v>
      </c>
      <c r="BK463" s="144">
        <f>ROUND(I463*H463,2)</f>
        <v>0</v>
      </c>
      <c r="BL463" s="18" t="s">
        <v>338</v>
      </c>
      <c r="BM463" s="143" t="s">
        <v>4052</v>
      </c>
    </row>
    <row r="464" spans="2:65" s="1" customFormat="1" ht="49.15" customHeight="1">
      <c r="B464" s="33"/>
      <c r="C464" s="132" t="s">
        <v>1191</v>
      </c>
      <c r="D464" s="132" t="s">
        <v>208</v>
      </c>
      <c r="E464" s="133" t="s">
        <v>2095</v>
      </c>
      <c r="F464" s="134" t="s">
        <v>2096</v>
      </c>
      <c r="G464" s="135" t="s">
        <v>2093</v>
      </c>
      <c r="H464" s="200"/>
      <c r="I464" s="137"/>
      <c r="J464" s="138">
        <f>ROUND(I464*H464,2)</f>
        <v>0</v>
      </c>
      <c r="K464" s="134" t="s">
        <v>19</v>
      </c>
      <c r="L464" s="33"/>
      <c r="M464" s="139" t="s">
        <v>19</v>
      </c>
      <c r="N464" s="140" t="s">
        <v>46</v>
      </c>
      <c r="P464" s="141">
        <f>O464*H464</f>
        <v>0</v>
      </c>
      <c r="Q464" s="141">
        <v>0</v>
      </c>
      <c r="R464" s="141">
        <f>Q464*H464</f>
        <v>0</v>
      </c>
      <c r="S464" s="141">
        <v>0</v>
      </c>
      <c r="T464" s="142">
        <f>S464*H464</f>
        <v>0</v>
      </c>
      <c r="AR464" s="143" t="s">
        <v>338</v>
      </c>
      <c r="AT464" s="143" t="s">
        <v>208</v>
      </c>
      <c r="AU464" s="143" t="s">
        <v>84</v>
      </c>
      <c r="AY464" s="18" t="s">
        <v>206</v>
      </c>
      <c r="BE464" s="144">
        <f>IF(N464="základní",J464,0)</f>
        <v>0</v>
      </c>
      <c r="BF464" s="144">
        <f>IF(N464="snížená",J464,0)</f>
        <v>0</v>
      </c>
      <c r="BG464" s="144">
        <f>IF(N464="zákl. přenesená",J464,0)</f>
        <v>0</v>
      </c>
      <c r="BH464" s="144">
        <f>IF(N464="sníž. přenesená",J464,0)</f>
        <v>0</v>
      </c>
      <c r="BI464" s="144">
        <f>IF(N464="nulová",J464,0)</f>
        <v>0</v>
      </c>
      <c r="BJ464" s="18" t="s">
        <v>82</v>
      </c>
      <c r="BK464" s="144">
        <f>ROUND(I464*H464,2)</f>
        <v>0</v>
      </c>
      <c r="BL464" s="18" t="s">
        <v>338</v>
      </c>
      <c r="BM464" s="143" t="s">
        <v>4053</v>
      </c>
    </row>
    <row r="465" spans="2:63" s="11" customFormat="1" ht="22.9" customHeight="1">
      <c r="B465" s="120"/>
      <c r="D465" s="121" t="s">
        <v>74</v>
      </c>
      <c r="E465" s="130" t="s">
        <v>4054</v>
      </c>
      <c r="F465" s="130" t="s">
        <v>4055</v>
      </c>
      <c r="I465" s="123"/>
      <c r="J465" s="131">
        <f>BK465</f>
        <v>0</v>
      </c>
      <c r="L465" s="120"/>
      <c r="M465" s="125"/>
      <c r="P465" s="126">
        <f>SUM(P466:P473)</f>
        <v>0</v>
      </c>
      <c r="R465" s="126">
        <f>SUM(R466:R473)</f>
        <v>0.01014</v>
      </c>
      <c r="T465" s="127">
        <f>SUM(T466:T473)</f>
        <v>0</v>
      </c>
      <c r="AR465" s="121" t="s">
        <v>84</v>
      </c>
      <c r="AT465" s="128" t="s">
        <v>74</v>
      </c>
      <c r="AU465" s="128" t="s">
        <v>82</v>
      </c>
      <c r="AY465" s="121" t="s">
        <v>206</v>
      </c>
      <c r="BK465" s="129">
        <f>SUM(BK466:BK473)</f>
        <v>0</v>
      </c>
    </row>
    <row r="466" spans="2:65" s="1" customFormat="1" ht="37.9" customHeight="1">
      <c r="B466" s="33"/>
      <c r="C466" s="132" t="s">
        <v>1196</v>
      </c>
      <c r="D466" s="132" t="s">
        <v>208</v>
      </c>
      <c r="E466" s="133" t="s">
        <v>4056</v>
      </c>
      <c r="F466" s="134" t="s">
        <v>4057</v>
      </c>
      <c r="G466" s="135" t="s">
        <v>440</v>
      </c>
      <c r="H466" s="136">
        <v>1</v>
      </c>
      <c r="I466" s="137"/>
      <c r="J466" s="138">
        <f>ROUND(I466*H466,2)</f>
        <v>0</v>
      </c>
      <c r="K466" s="134" t="s">
        <v>19</v>
      </c>
      <c r="L466" s="33"/>
      <c r="M466" s="139" t="s">
        <v>19</v>
      </c>
      <c r="N466" s="140" t="s">
        <v>46</v>
      </c>
      <c r="P466" s="141">
        <f>O466*H466</f>
        <v>0</v>
      </c>
      <c r="Q466" s="141">
        <v>0.00754</v>
      </c>
      <c r="R466" s="141">
        <f>Q466*H466</f>
        <v>0.00754</v>
      </c>
      <c r="S466" s="141">
        <v>0</v>
      </c>
      <c r="T466" s="142">
        <f>S466*H466</f>
        <v>0</v>
      </c>
      <c r="AR466" s="143" t="s">
        <v>338</v>
      </c>
      <c r="AT466" s="143" t="s">
        <v>208</v>
      </c>
      <c r="AU466" s="143" t="s">
        <v>84</v>
      </c>
      <c r="AY466" s="18" t="s">
        <v>206</v>
      </c>
      <c r="BE466" s="144">
        <f>IF(N466="základní",J466,0)</f>
        <v>0</v>
      </c>
      <c r="BF466" s="144">
        <f>IF(N466="snížená",J466,0)</f>
        <v>0</v>
      </c>
      <c r="BG466" s="144">
        <f>IF(N466="zákl. přenesená",J466,0)</f>
        <v>0</v>
      </c>
      <c r="BH466" s="144">
        <f>IF(N466="sníž. přenesená",J466,0)</f>
        <v>0</v>
      </c>
      <c r="BI466" s="144">
        <f>IF(N466="nulová",J466,0)</f>
        <v>0</v>
      </c>
      <c r="BJ466" s="18" t="s">
        <v>82</v>
      </c>
      <c r="BK466" s="144">
        <f>ROUND(I466*H466,2)</f>
        <v>0</v>
      </c>
      <c r="BL466" s="18" t="s">
        <v>338</v>
      </c>
      <c r="BM466" s="143" t="s">
        <v>4058</v>
      </c>
    </row>
    <row r="467" spans="2:51" s="12" customFormat="1" ht="12">
      <c r="B467" s="149"/>
      <c r="D467" s="150" t="s">
        <v>216</v>
      </c>
      <c r="E467" s="151" t="s">
        <v>19</v>
      </c>
      <c r="F467" s="152" t="s">
        <v>1879</v>
      </c>
      <c r="H467" s="151" t="s">
        <v>19</v>
      </c>
      <c r="I467" s="153"/>
      <c r="L467" s="149"/>
      <c r="M467" s="154"/>
      <c r="T467" s="155"/>
      <c r="AT467" s="151" t="s">
        <v>216</v>
      </c>
      <c r="AU467" s="151" t="s">
        <v>84</v>
      </c>
      <c r="AV467" s="12" t="s">
        <v>82</v>
      </c>
      <c r="AW467" s="12" t="s">
        <v>37</v>
      </c>
      <c r="AX467" s="12" t="s">
        <v>75</v>
      </c>
      <c r="AY467" s="151" t="s">
        <v>206</v>
      </c>
    </row>
    <row r="468" spans="2:51" s="13" customFormat="1" ht="12">
      <c r="B468" s="156"/>
      <c r="D468" s="150" t="s">
        <v>216</v>
      </c>
      <c r="E468" s="157" t="s">
        <v>19</v>
      </c>
      <c r="F468" s="158" t="s">
        <v>4059</v>
      </c>
      <c r="H468" s="159">
        <v>1</v>
      </c>
      <c r="I468" s="160"/>
      <c r="L468" s="156"/>
      <c r="M468" s="161"/>
      <c r="T468" s="162"/>
      <c r="AT468" s="157" t="s">
        <v>216</v>
      </c>
      <c r="AU468" s="157" t="s">
        <v>84</v>
      </c>
      <c r="AV468" s="13" t="s">
        <v>84</v>
      </c>
      <c r="AW468" s="13" t="s">
        <v>37</v>
      </c>
      <c r="AX468" s="13" t="s">
        <v>75</v>
      </c>
      <c r="AY468" s="157" t="s">
        <v>206</v>
      </c>
    </row>
    <row r="469" spans="2:51" s="14" customFormat="1" ht="12">
      <c r="B469" s="163"/>
      <c r="D469" s="150" t="s">
        <v>216</v>
      </c>
      <c r="E469" s="164" t="s">
        <v>19</v>
      </c>
      <c r="F469" s="165" t="s">
        <v>224</v>
      </c>
      <c r="H469" s="166">
        <v>1</v>
      </c>
      <c r="I469" s="167"/>
      <c r="L469" s="163"/>
      <c r="M469" s="168"/>
      <c r="T469" s="169"/>
      <c r="AT469" s="164" t="s">
        <v>216</v>
      </c>
      <c r="AU469" s="164" t="s">
        <v>84</v>
      </c>
      <c r="AV469" s="14" t="s">
        <v>153</v>
      </c>
      <c r="AW469" s="14" t="s">
        <v>37</v>
      </c>
      <c r="AX469" s="14" t="s">
        <v>82</v>
      </c>
      <c r="AY469" s="164" t="s">
        <v>206</v>
      </c>
    </row>
    <row r="470" spans="2:65" s="1" customFormat="1" ht="16.5" customHeight="1">
      <c r="B470" s="33"/>
      <c r="C470" s="175" t="s">
        <v>1202</v>
      </c>
      <c r="D470" s="175" t="s">
        <v>820</v>
      </c>
      <c r="E470" s="176" t="s">
        <v>4060</v>
      </c>
      <c r="F470" s="177" t="s">
        <v>4061</v>
      </c>
      <c r="G470" s="178" t="s">
        <v>298</v>
      </c>
      <c r="H470" s="179">
        <v>1</v>
      </c>
      <c r="I470" s="180"/>
      <c r="J470" s="181">
        <f>ROUND(I470*H470,2)</f>
        <v>0</v>
      </c>
      <c r="K470" s="177" t="s">
        <v>19</v>
      </c>
      <c r="L470" s="182"/>
      <c r="M470" s="183" t="s">
        <v>19</v>
      </c>
      <c r="N470" s="184" t="s">
        <v>46</v>
      </c>
      <c r="P470" s="141">
        <f>O470*H470</f>
        <v>0</v>
      </c>
      <c r="Q470" s="141">
        <v>0.0026</v>
      </c>
      <c r="R470" s="141">
        <f>Q470*H470</f>
        <v>0.0026</v>
      </c>
      <c r="S470" s="141">
        <v>0</v>
      </c>
      <c r="T470" s="142">
        <f>S470*H470</f>
        <v>0</v>
      </c>
      <c r="AR470" s="143" t="s">
        <v>437</v>
      </c>
      <c r="AT470" s="143" t="s">
        <v>820</v>
      </c>
      <c r="AU470" s="143" t="s">
        <v>84</v>
      </c>
      <c r="AY470" s="18" t="s">
        <v>206</v>
      </c>
      <c r="BE470" s="144">
        <f>IF(N470="základní",J470,0)</f>
        <v>0</v>
      </c>
      <c r="BF470" s="144">
        <f>IF(N470="snížená",J470,0)</f>
        <v>0</v>
      </c>
      <c r="BG470" s="144">
        <f>IF(N470="zákl. přenesená",J470,0)</f>
        <v>0</v>
      </c>
      <c r="BH470" s="144">
        <f>IF(N470="sníž. přenesená",J470,0)</f>
        <v>0</v>
      </c>
      <c r="BI470" s="144">
        <f>IF(N470="nulová",J470,0)</f>
        <v>0</v>
      </c>
      <c r="BJ470" s="18" t="s">
        <v>82</v>
      </c>
      <c r="BK470" s="144">
        <f>ROUND(I470*H470,2)</f>
        <v>0</v>
      </c>
      <c r="BL470" s="18" t="s">
        <v>338</v>
      </c>
      <c r="BM470" s="143" t="s">
        <v>4062</v>
      </c>
    </row>
    <row r="471" spans="2:65" s="1" customFormat="1" ht="44.25" customHeight="1">
      <c r="B471" s="33"/>
      <c r="C471" s="132" t="s">
        <v>1209</v>
      </c>
      <c r="D471" s="132" t="s">
        <v>208</v>
      </c>
      <c r="E471" s="133" t="s">
        <v>4063</v>
      </c>
      <c r="F471" s="134" t="s">
        <v>4064</v>
      </c>
      <c r="G471" s="135" t="s">
        <v>211</v>
      </c>
      <c r="H471" s="136">
        <v>0.01</v>
      </c>
      <c r="I471" s="137"/>
      <c r="J471" s="138">
        <f>ROUND(I471*H471,2)</f>
        <v>0</v>
      </c>
      <c r="K471" s="134" t="s">
        <v>19</v>
      </c>
      <c r="L471" s="33"/>
      <c r="M471" s="139" t="s">
        <v>19</v>
      </c>
      <c r="N471" s="140" t="s">
        <v>46</v>
      </c>
      <c r="P471" s="141">
        <f>O471*H471</f>
        <v>0</v>
      </c>
      <c r="Q471" s="141">
        <v>0</v>
      </c>
      <c r="R471" s="141">
        <f>Q471*H471</f>
        <v>0</v>
      </c>
      <c r="S471" s="141">
        <v>0</v>
      </c>
      <c r="T471" s="142">
        <f>S471*H471</f>
        <v>0</v>
      </c>
      <c r="AR471" s="143" t="s">
        <v>338</v>
      </c>
      <c r="AT471" s="143" t="s">
        <v>208</v>
      </c>
      <c r="AU471" s="143" t="s">
        <v>84</v>
      </c>
      <c r="AY471" s="18" t="s">
        <v>206</v>
      </c>
      <c r="BE471" s="144">
        <f>IF(N471="základní",J471,0)</f>
        <v>0</v>
      </c>
      <c r="BF471" s="144">
        <f>IF(N471="snížená",J471,0)</f>
        <v>0</v>
      </c>
      <c r="BG471" s="144">
        <f>IF(N471="zákl. přenesená",J471,0)</f>
        <v>0</v>
      </c>
      <c r="BH471" s="144">
        <f>IF(N471="sníž. přenesená",J471,0)</f>
        <v>0</v>
      </c>
      <c r="BI471" s="144">
        <f>IF(N471="nulová",J471,0)</f>
        <v>0</v>
      </c>
      <c r="BJ471" s="18" t="s">
        <v>82</v>
      </c>
      <c r="BK471" s="144">
        <f>ROUND(I471*H471,2)</f>
        <v>0</v>
      </c>
      <c r="BL471" s="18" t="s">
        <v>338</v>
      </c>
      <c r="BM471" s="143" t="s">
        <v>4065</v>
      </c>
    </row>
    <row r="472" spans="2:65" s="1" customFormat="1" ht="49.15" customHeight="1">
      <c r="B472" s="33"/>
      <c r="C472" s="132" t="s">
        <v>1215</v>
      </c>
      <c r="D472" s="132" t="s">
        <v>208</v>
      </c>
      <c r="E472" s="133" t="s">
        <v>4066</v>
      </c>
      <c r="F472" s="134" t="s">
        <v>4067</v>
      </c>
      <c r="G472" s="135" t="s">
        <v>211</v>
      </c>
      <c r="H472" s="136">
        <v>0.01</v>
      </c>
      <c r="I472" s="137"/>
      <c r="J472" s="138">
        <f>ROUND(I472*H472,2)</f>
        <v>0</v>
      </c>
      <c r="K472" s="134" t="s">
        <v>19</v>
      </c>
      <c r="L472" s="33"/>
      <c r="M472" s="139" t="s">
        <v>19</v>
      </c>
      <c r="N472" s="140" t="s">
        <v>46</v>
      </c>
      <c r="P472" s="141">
        <f>O472*H472</f>
        <v>0</v>
      </c>
      <c r="Q472" s="141">
        <v>0</v>
      </c>
      <c r="R472" s="141">
        <f>Q472*H472</f>
        <v>0</v>
      </c>
      <c r="S472" s="141">
        <v>0</v>
      </c>
      <c r="T472" s="142">
        <f>S472*H472</f>
        <v>0</v>
      </c>
      <c r="AR472" s="143" t="s">
        <v>338</v>
      </c>
      <c r="AT472" s="143" t="s">
        <v>208</v>
      </c>
      <c r="AU472" s="143" t="s">
        <v>84</v>
      </c>
      <c r="AY472" s="18" t="s">
        <v>206</v>
      </c>
      <c r="BE472" s="144">
        <f>IF(N472="základní",J472,0)</f>
        <v>0</v>
      </c>
      <c r="BF472" s="144">
        <f>IF(N472="snížená",J472,0)</f>
        <v>0</v>
      </c>
      <c r="BG472" s="144">
        <f>IF(N472="zákl. přenesená",J472,0)</f>
        <v>0</v>
      </c>
      <c r="BH472" s="144">
        <f>IF(N472="sníž. přenesená",J472,0)</f>
        <v>0</v>
      </c>
      <c r="BI472" s="144">
        <f>IF(N472="nulová",J472,0)</f>
        <v>0</v>
      </c>
      <c r="BJ472" s="18" t="s">
        <v>82</v>
      </c>
      <c r="BK472" s="144">
        <f>ROUND(I472*H472,2)</f>
        <v>0</v>
      </c>
      <c r="BL472" s="18" t="s">
        <v>338</v>
      </c>
      <c r="BM472" s="143" t="s">
        <v>4068</v>
      </c>
    </row>
    <row r="473" spans="2:65" s="1" customFormat="1" ht="49.15" customHeight="1">
      <c r="B473" s="33"/>
      <c r="C473" s="132" t="s">
        <v>1221</v>
      </c>
      <c r="D473" s="132" t="s">
        <v>208</v>
      </c>
      <c r="E473" s="133" t="s">
        <v>4069</v>
      </c>
      <c r="F473" s="134" t="s">
        <v>4070</v>
      </c>
      <c r="G473" s="135" t="s">
        <v>211</v>
      </c>
      <c r="H473" s="136">
        <v>0.01</v>
      </c>
      <c r="I473" s="137"/>
      <c r="J473" s="138">
        <f>ROUND(I473*H473,2)</f>
        <v>0</v>
      </c>
      <c r="K473" s="134" t="s">
        <v>19</v>
      </c>
      <c r="L473" s="33"/>
      <c r="M473" s="139" t="s">
        <v>19</v>
      </c>
      <c r="N473" s="140" t="s">
        <v>46</v>
      </c>
      <c r="P473" s="141">
        <f>O473*H473</f>
        <v>0</v>
      </c>
      <c r="Q473" s="141">
        <v>0</v>
      </c>
      <c r="R473" s="141">
        <f>Q473*H473</f>
        <v>0</v>
      </c>
      <c r="S473" s="141">
        <v>0</v>
      </c>
      <c r="T473" s="142">
        <f>S473*H473</f>
        <v>0</v>
      </c>
      <c r="AR473" s="143" t="s">
        <v>338</v>
      </c>
      <c r="AT473" s="143" t="s">
        <v>208</v>
      </c>
      <c r="AU473" s="143" t="s">
        <v>84</v>
      </c>
      <c r="AY473" s="18" t="s">
        <v>206</v>
      </c>
      <c r="BE473" s="144">
        <f>IF(N473="základní",J473,0)</f>
        <v>0</v>
      </c>
      <c r="BF473" s="144">
        <f>IF(N473="snížená",J473,0)</f>
        <v>0</v>
      </c>
      <c r="BG473" s="144">
        <f>IF(N473="zákl. přenesená",J473,0)</f>
        <v>0</v>
      </c>
      <c r="BH473" s="144">
        <f>IF(N473="sníž. přenesená",J473,0)</f>
        <v>0</v>
      </c>
      <c r="BI473" s="144">
        <f>IF(N473="nulová",J473,0)</f>
        <v>0</v>
      </c>
      <c r="BJ473" s="18" t="s">
        <v>82</v>
      </c>
      <c r="BK473" s="144">
        <f>ROUND(I473*H473,2)</f>
        <v>0</v>
      </c>
      <c r="BL473" s="18" t="s">
        <v>338</v>
      </c>
      <c r="BM473" s="143" t="s">
        <v>4071</v>
      </c>
    </row>
    <row r="474" spans="2:63" s="11" customFormat="1" ht="22.9" customHeight="1">
      <c r="B474" s="120"/>
      <c r="D474" s="121" t="s">
        <v>74</v>
      </c>
      <c r="E474" s="130" t="s">
        <v>2098</v>
      </c>
      <c r="F474" s="130" t="s">
        <v>2099</v>
      </c>
      <c r="I474" s="123"/>
      <c r="J474" s="131">
        <f>BK474</f>
        <v>0</v>
      </c>
      <c r="L474" s="120"/>
      <c r="M474" s="125"/>
      <c r="P474" s="126">
        <f>SUM(P475:P492)</f>
        <v>0</v>
      </c>
      <c r="R474" s="126">
        <f>SUM(R475:R492)</f>
        <v>0</v>
      </c>
      <c r="T474" s="127">
        <f>SUM(T475:T492)</f>
        <v>0</v>
      </c>
      <c r="AR474" s="121" t="s">
        <v>84</v>
      </c>
      <c r="AT474" s="128" t="s">
        <v>74</v>
      </c>
      <c r="AU474" s="128" t="s">
        <v>82</v>
      </c>
      <c r="AY474" s="121" t="s">
        <v>206</v>
      </c>
      <c r="BK474" s="129">
        <f>SUM(BK475:BK492)</f>
        <v>0</v>
      </c>
    </row>
    <row r="475" spans="2:65" s="1" customFormat="1" ht="16.5" customHeight="1">
      <c r="B475" s="33"/>
      <c r="C475" s="132" t="s">
        <v>121</v>
      </c>
      <c r="D475" s="132" t="s">
        <v>208</v>
      </c>
      <c r="E475" s="133" t="s">
        <v>2100</v>
      </c>
      <c r="F475" s="134" t="s">
        <v>2101</v>
      </c>
      <c r="G475" s="135" t="s">
        <v>298</v>
      </c>
      <c r="H475" s="136">
        <v>10</v>
      </c>
      <c r="I475" s="137"/>
      <c r="J475" s="138">
        <f>ROUND(I475*H475,2)</f>
        <v>0</v>
      </c>
      <c r="K475" s="134" t="s">
        <v>19</v>
      </c>
      <c r="L475" s="33"/>
      <c r="M475" s="139" t="s">
        <v>19</v>
      </c>
      <c r="N475" s="140" t="s">
        <v>46</v>
      </c>
      <c r="P475" s="141">
        <f>O475*H475</f>
        <v>0</v>
      </c>
      <c r="Q475" s="141">
        <v>0</v>
      </c>
      <c r="R475" s="141">
        <f>Q475*H475</f>
        <v>0</v>
      </c>
      <c r="S475" s="141">
        <v>0</v>
      </c>
      <c r="T475" s="142">
        <f>S475*H475</f>
        <v>0</v>
      </c>
      <c r="AR475" s="143" t="s">
        <v>338</v>
      </c>
      <c r="AT475" s="143" t="s">
        <v>208</v>
      </c>
      <c r="AU475" s="143" t="s">
        <v>84</v>
      </c>
      <c r="AY475" s="18" t="s">
        <v>206</v>
      </c>
      <c r="BE475" s="144">
        <f>IF(N475="základní",J475,0)</f>
        <v>0</v>
      </c>
      <c r="BF475" s="144">
        <f>IF(N475="snížená",J475,0)</f>
        <v>0</v>
      </c>
      <c r="BG475" s="144">
        <f>IF(N475="zákl. přenesená",J475,0)</f>
        <v>0</v>
      </c>
      <c r="BH475" s="144">
        <f>IF(N475="sníž. přenesená",J475,0)</f>
        <v>0</v>
      </c>
      <c r="BI475" s="144">
        <f>IF(N475="nulová",J475,0)</f>
        <v>0</v>
      </c>
      <c r="BJ475" s="18" t="s">
        <v>82</v>
      </c>
      <c r="BK475" s="144">
        <f>ROUND(I475*H475,2)</f>
        <v>0</v>
      </c>
      <c r="BL475" s="18" t="s">
        <v>338</v>
      </c>
      <c r="BM475" s="143" t="s">
        <v>4072</v>
      </c>
    </row>
    <row r="476" spans="2:47" s="1" customFormat="1" ht="19.5">
      <c r="B476" s="33"/>
      <c r="D476" s="150" t="s">
        <v>818</v>
      </c>
      <c r="F476" s="174" t="s">
        <v>2103</v>
      </c>
      <c r="I476" s="147"/>
      <c r="L476" s="33"/>
      <c r="M476" s="148"/>
      <c r="T476" s="52"/>
      <c r="AT476" s="18" t="s">
        <v>818</v>
      </c>
      <c r="AU476" s="18" t="s">
        <v>84</v>
      </c>
    </row>
    <row r="477" spans="2:65" s="1" customFormat="1" ht="16.5" customHeight="1">
      <c r="B477" s="33"/>
      <c r="C477" s="132" t="s">
        <v>1239</v>
      </c>
      <c r="D477" s="132" t="s">
        <v>208</v>
      </c>
      <c r="E477" s="133" t="s">
        <v>2104</v>
      </c>
      <c r="F477" s="134" t="s">
        <v>2105</v>
      </c>
      <c r="G477" s="135" t="s">
        <v>298</v>
      </c>
      <c r="H477" s="136">
        <v>1</v>
      </c>
      <c r="I477" s="137"/>
      <c r="J477" s="138">
        <f>ROUND(I477*H477,2)</f>
        <v>0</v>
      </c>
      <c r="K477" s="134" t="s">
        <v>19</v>
      </c>
      <c r="L477" s="33"/>
      <c r="M477" s="139" t="s">
        <v>19</v>
      </c>
      <c r="N477" s="140" t="s">
        <v>46</v>
      </c>
      <c r="P477" s="141">
        <f>O477*H477</f>
        <v>0</v>
      </c>
      <c r="Q477" s="141">
        <v>0</v>
      </c>
      <c r="R477" s="141">
        <f>Q477*H477</f>
        <v>0</v>
      </c>
      <c r="S477" s="141">
        <v>0</v>
      </c>
      <c r="T477" s="142">
        <f>S477*H477</f>
        <v>0</v>
      </c>
      <c r="AR477" s="143" t="s">
        <v>338</v>
      </c>
      <c r="AT477" s="143" t="s">
        <v>208</v>
      </c>
      <c r="AU477" s="143" t="s">
        <v>84</v>
      </c>
      <c r="AY477" s="18" t="s">
        <v>206</v>
      </c>
      <c r="BE477" s="144">
        <f>IF(N477="základní",J477,0)</f>
        <v>0</v>
      </c>
      <c r="BF477" s="144">
        <f>IF(N477="snížená",J477,0)</f>
        <v>0</v>
      </c>
      <c r="BG477" s="144">
        <f>IF(N477="zákl. přenesená",J477,0)</f>
        <v>0</v>
      </c>
      <c r="BH477" s="144">
        <f>IF(N477="sníž. přenesená",J477,0)</f>
        <v>0</v>
      </c>
      <c r="BI477" s="144">
        <f>IF(N477="nulová",J477,0)</f>
        <v>0</v>
      </c>
      <c r="BJ477" s="18" t="s">
        <v>82</v>
      </c>
      <c r="BK477" s="144">
        <f>ROUND(I477*H477,2)</f>
        <v>0</v>
      </c>
      <c r="BL477" s="18" t="s">
        <v>338</v>
      </c>
      <c r="BM477" s="143" t="s">
        <v>4073</v>
      </c>
    </row>
    <row r="478" spans="2:47" s="1" customFormat="1" ht="29.25">
      <c r="B478" s="33"/>
      <c r="D478" s="150" t="s">
        <v>818</v>
      </c>
      <c r="F478" s="174" t="s">
        <v>2107</v>
      </c>
      <c r="I478" s="147"/>
      <c r="L478" s="33"/>
      <c r="M478" s="148"/>
      <c r="T478" s="52"/>
      <c r="AT478" s="18" t="s">
        <v>818</v>
      </c>
      <c r="AU478" s="18" t="s">
        <v>84</v>
      </c>
    </row>
    <row r="479" spans="2:65" s="1" customFormat="1" ht="16.5" customHeight="1">
      <c r="B479" s="33"/>
      <c r="C479" s="132" t="s">
        <v>1245</v>
      </c>
      <c r="D479" s="132" t="s">
        <v>208</v>
      </c>
      <c r="E479" s="133" t="s">
        <v>2108</v>
      </c>
      <c r="F479" s="134" t="s">
        <v>2109</v>
      </c>
      <c r="G479" s="135" t="s">
        <v>298</v>
      </c>
      <c r="H479" s="136">
        <v>0</v>
      </c>
      <c r="I479" s="137"/>
      <c r="J479" s="138">
        <f>ROUND(I479*H479,2)</f>
        <v>0</v>
      </c>
      <c r="K479" s="134" t="s">
        <v>19</v>
      </c>
      <c r="L479" s="33"/>
      <c r="M479" s="139" t="s">
        <v>19</v>
      </c>
      <c r="N479" s="140" t="s">
        <v>46</v>
      </c>
      <c r="P479" s="141">
        <f>O479*H479</f>
        <v>0</v>
      </c>
      <c r="Q479" s="141">
        <v>0</v>
      </c>
      <c r="R479" s="141">
        <f>Q479*H479</f>
        <v>0</v>
      </c>
      <c r="S479" s="141">
        <v>0</v>
      </c>
      <c r="T479" s="142">
        <f>S479*H479</f>
        <v>0</v>
      </c>
      <c r="AR479" s="143" t="s">
        <v>338</v>
      </c>
      <c r="AT479" s="143" t="s">
        <v>208</v>
      </c>
      <c r="AU479" s="143" t="s">
        <v>84</v>
      </c>
      <c r="AY479" s="18" t="s">
        <v>206</v>
      </c>
      <c r="BE479" s="144">
        <f>IF(N479="základní",J479,0)</f>
        <v>0</v>
      </c>
      <c r="BF479" s="144">
        <f>IF(N479="snížená",J479,0)</f>
        <v>0</v>
      </c>
      <c r="BG479" s="144">
        <f>IF(N479="zákl. přenesená",J479,0)</f>
        <v>0</v>
      </c>
      <c r="BH479" s="144">
        <f>IF(N479="sníž. přenesená",J479,0)</f>
        <v>0</v>
      </c>
      <c r="BI479" s="144">
        <f>IF(N479="nulová",J479,0)</f>
        <v>0</v>
      </c>
      <c r="BJ479" s="18" t="s">
        <v>82</v>
      </c>
      <c r="BK479" s="144">
        <f>ROUND(I479*H479,2)</f>
        <v>0</v>
      </c>
      <c r="BL479" s="18" t="s">
        <v>338</v>
      </c>
      <c r="BM479" s="143" t="s">
        <v>4074</v>
      </c>
    </row>
    <row r="480" spans="2:47" s="1" customFormat="1" ht="19.5">
      <c r="B480" s="33"/>
      <c r="D480" s="150" t="s">
        <v>818</v>
      </c>
      <c r="F480" s="174" t="s">
        <v>2111</v>
      </c>
      <c r="I480" s="147"/>
      <c r="L480" s="33"/>
      <c r="M480" s="148"/>
      <c r="T480" s="52"/>
      <c r="AT480" s="18" t="s">
        <v>818</v>
      </c>
      <c r="AU480" s="18" t="s">
        <v>84</v>
      </c>
    </row>
    <row r="481" spans="2:65" s="1" customFormat="1" ht="16.5" customHeight="1">
      <c r="B481" s="33"/>
      <c r="C481" s="132" t="s">
        <v>1253</v>
      </c>
      <c r="D481" s="132" t="s">
        <v>208</v>
      </c>
      <c r="E481" s="133" t="s">
        <v>2112</v>
      </c>
      <c r="F481" s="134" t="s">
        <v>2113</v>
      </c>
      <c r="G481" s="135" t="s">
        <v>298</v>
      </c>
      <c r="H481" s="136">
        <v>0</v>
      </c>
      <c r="I481" s="137"/>
      <c r="J481" s="138">
        <f>ROUND(I481*H481,2)</f>
        <v>0</v>
      </c>
      <c r="K481" s="134" t="s">
        <v>19</v>
      </c>
      <c r="L481" s="33"/>
      <c r="M481" s="139" t="s">
        <v>19</v>
      </c>
      <c r="N481" s="140" t="s">
        <v>46</v>
      </c>
      <c r="P481" s="141">
        <f>O481*H481</f>
        <v>0</v>
      </c>
      <c r="Q481" s="141">
        <v>0</v>
      </c>
      <c r="R481" s="141">
        <f>Q481*H481</f>
        <v>0</v>
      </c>
      <c r="S481" s="141">
        <v>0</v>
      </c>
      <c r="T481" s="142">
        <f>S481*H481</f>
        <v>0</v>
      </c>
      <c r="AR481" s="143" t="s">
        <v>338</v>
      </c>
      <c r="AT481" s="143" t="s">
        <v>208</v>
      </c>
      <c r="AU481" s="143" t="s">
        <v>84</v>
      </c>
      <c r="AY481" s="18" t="s">
        <v>206</v>
      </c>
      <c r="BE481" s="144">
        <f>IF(N481="základní",J481,0)</f>
        <v>0</v>
      </c>
      <c r="BF481" s="144">
        <f>IF(N481="snížená",J481,0)</f>
        <v>0</v>
      </c>
      <c r="BG481" s="144">
        <f>IF(N481="zákl. přenesená",J481,0)</f>
        <v>0</v>
      </c>
      <c r="BH481" s="144">
        <f>IF(N481="sníž. přenesená",J481,0)</f>
        <v>0</v>
      </c>
      <c r="BI481" s="144">
        <f>IF(N481="nulová",J481,0)</f>
        <v>0</v>
      </c>
      <c r="BJ481" s="18" t="s">
        <v>82</v>
      </c>
      <c r="BK481" s="144">
        <f>ROUND(I481*H481,2)</f>
        <v>0</v>
      </c>
      <c r="BL481" s="18" t="s">
        <v>338</v>
      </c>
      <c r="BM481" s="143" t="s">
        <v>4075</v>
      </c>
    </row>
    <row r="482" spans="2:47" s="1" customFormat="1" ht="19.5">
      <c r="B482" s="33"/>
      <c r="D482" s="150" t="s">
        <v>818</v>
      </c>
      <c r="F482" s="174" t="s">
        <v>2115</v>
      </c>
      <c r="I482" s="147"/>
      <c r="L482" s="33"/>
      <c r="M482" s="148"/>
      <c r="T482" s="52"/>
      <c r="AT482" s="18" t="s">
        <v>818</v>
      </c>
      <c r="AU482" s="18" t="s">
        <v>84</v>
      </c>
    </row>
    <row r="483" spans="2:65" s="1" customFormat="1" ht="16.5" customHeight="1">
      <c r="B483" s="33"/>
      <c r="C483" s="132" t="s">
        <v>1258</v>
      </c>
      <c r="D483" s="132" t="s">
        <v>208</v>
      </c>
      <c r="E483" s="133" t="s">
        <v>2116</v>
      </c>
      <c r="F483" s="134" t="s">
        <v>2117</v>
      </c>
      <c r="G483" s="135" t="s">
        <v>298</v>
      </c>
      <c r="H483" s="136">
        <v>0</v>
      </c>
      <c r="I483" s="137"/>
      <c r="J483" s="138">
        <f>ROUND(I483*H483,2)</f>
        <v>0</v>
      </c>
      <c r="K483" s="134" t="s">
        <v>19</v>
      </c>
      <c r="L483" s="33"/>
      <c r="M483" s="139" t="s">
        <v>19</v>
      </c>
      <c r="N483" s="140" t="s">
        <v>46</v>
      </c>
      <c r="P483" s="141">
        <f>O483*H483</f>
        <v>0</v>
      </c>
      <c r="Q483" s="141">
        <v>0</v>
      </c>
      <c r="R483" s="141">
        <f>Q483*H483</f>
        <v>0</v>
      </c>
      <c r="S483" s="141">
        <v>0</v>
      </c>
      <c r="T483" s="142">
        <f>S483*H483</f>
        <v>0</v>
      </c>
      <c r="AR483" s="143" t="s">
        <v>338</v>
      </c>
      <c r="AT483" s="143" t="s">
        <v>208</v>
      </c>
      <c r="AU483" s="143" t="s">
        <v>84</v>
      </c>
      <c r="AY483" s="18" t="s">
        <v>206</v>
      </c>
      <c r="BE483" s="144">
        <f>IF(N483="základní",J483,0)</f>
        <v>0</v>
      </c>
      <c r="BF483" s="144">
        <f>IF(N483="snížená",J483,0)</f>
        <v>0</v>
      </c>
      <c r="BG483" s="144">
        <f>IF(N483="zákl. přenesená",J483,0)</f>
        <v>0</v>
      </c>
      <c r="BH483" s="144">
        <f>IF(N483="sníž. přenesená",J483,0)</f>
        <v>0</v>
      </c>
      <c r="BI483" s="144">
        <f>IF(N483="nulová",J483,0)</f>
        <v>0</v>
      </c>
      <c r="BJ483" s="18" t="s">
        <v>82</v>
      </c>
      <c r="BK483" s="144">
        <f>ROUND(I483*H483,2)</f>
        <v>0</v>
      </c>
      <c r="BL483" s="18" t="s">
        <v>338</v>
      </c>
      <c r="BM483" s="143" t="s">
        <v>4076</v>
      </c>
    </row>
    <row r="484" spans="2:47" s="1" customFormat="1" ht="19.5">
      <c r="B484" s="33"/>
      <c r="D484" s="150" t="s">
        <v>818</v>
      </c>
      <c r="F484" s="174" t="s">
        <v>2119</v>
      </c>
      <c r="I484" s="147"/>
      <c r="L484" s="33"/>
      <c r="M484" s="148"/>
      <c r="T484" s="52"/>
      <c r="AT484" s="18" t="s">
        <v>818</v>
      </c>
      <c r="AU484" s="18" t="s">
        <v>84</v>
      </c>
    </row>
    <row r="485" spans="2:65" s="1" customFormat="1" ht="16.5" customHeight="1">
      <c r="B485" s="33"/>
      <c r="C485" s="132" t="s">
        <v>1263</v>
      </c>
      <c r="D485" s="132" t="s">
        <v>208</v>
      </c>
      <c r="E485" s="133" t="s">
        <v>2120</v>
      </c>
      <c r="F485" s="134" t="s">
        <v>2121</v>
      </c>
      <c r="G485" s="135" t="s">
        <v>298</v>
      </c>
      <c r="H485" s="136">
        <v>0</v>
      </c>
      <c r="I485" s="137"/>
      <c r="J485" s="138">
        <f>ROUND(I485*H485,2)</f>
        <v>0</v>
      </c>
      <c r="K485" s="134" t="s">
        <v>19</v>
      </c>
      <c r="L485" s="33"/>
      <c r="M485" s="139" t="s">
        <v>19</v>
      </c>
      <c r="N485" s="140" t="s">
        <v>46</v>
      </c>
      <c r="P485" s="141">
        <f>O485*H485</f>
        <v>0</v>
      </c>
      <c r="Q485" s="141">
        <v>0</v>
      </c>
      <c r="R485" s="141">
        <f>Q485*H485</f>
        <v>0</v>
      </c>
      <c r="S485" s="141">
        <v>0</v>
      </c>
      <c r="T485" s="142">
        <f>S485*H485</f>
        <v>0</v>
      </c>
      <c r="AR485" s="143" t="s">
        <v>338</v>
      </c>
      <c r="AT485" s="143" t="s">
        <v>208</v>
      </c>
      <c r="AU485" s="143" t="s">
        <v>84</v>
      </c>
      <c r="AY485" s="18" t="s">
        <v>206</v>
      </c>
      <c r="BE485" s="144">
        <f>IF(N485="základní",J485,0)</f>
        <v>0</v>
      </c>
      <c r="BF485" s="144">
        <f>IF(N485="snížená",J485,0)</f>
        <v>0</v>
      </c>
      <c r="BG485" s="144">
        <f>IF(N485="zákl. přenesená",J485,0)</f>
        <v>0</v>
      </c>
      <c r="BH485" s="144">
        <f>IF(N485="sníž. přenesená",J485,0)</f>
        <v>0</v>
      </c>
      <c r="BI485" s="144">
        <f>IF(N485="nulová",J485,0)</f>
        <v>0</v>
      </c>
      <c r="BJ485" s="18" t="s">
        <v>82</v>
      </c>
      <c r="BK485" s="144">
        <f>ROUND(I485*H485,2)</f>
        <v>0</v>
      </c>
      <c r="BL485" s="18" t="s">
        <v>338</v>
      </c>
      <c r="BM485" s="143" t="s">
        <v>4077</v>
      </c>
    </row>
    <row r="486" spans="2:47" s="1" customFormat="1" ht="19.5">
      <c r="B486" s="33"/>
      <c r="D486" s="150" t="s">
        <v>818</v>
      </c>
      <c r="F486" s="174" t="s">
        <v>2123</v>
      </c>
      <c r="I486" s="147"/>
      <c r="L486" s="33"/>
      <c r="M486" s="148"/>
      <c r="T486" s="52"/>
      <c r="AT486" s="18" t="s">
        <v>818</v>
      </c>
      <c r="AU486" s="18" t="s">
        <v>84</v>
      </c>
    </row>
    <row r="487" spans="2:65" s="1" customFormat="1" ht="16.5" customHeight="1">
      <c r="B487" s="33"/>
      <c r="C487" s="132" t="s">
        <v>1270</v>
      </c>
      <c r="D487" s="132" t="s">
        <v>208</v>
      </c>
      <c r="E487" s="133" t="s">
        <v>2124</v>
      </c>
      <c r="F487" s="134" t="s">
        <v>2125</v>
      </c>
      <c r="G487" s="135" t="s">
        <v>298</v>
      </c>
      <c r="H487" s="136">
        <v>0</v>
      </c>
      <c r="I487" s="137"/>
      <c r="J487" s="138">
        <f>ROUND(I487*H487,2)</f>
        <v>0</v>
      </c>
      <c r="K487" s="134" t="s">
        <v>19</v>
      </c>
      <c r="L487" s="33"/>
      <c r="M487" s="139" t="s">
        <v>19</v>
      </c>
      <c r="N487" s="140" t="s">
        <v>46</v>
      </c>
      <c r="P487" s="141">
        <f>O487*H487</f>
        <v>0</v>
      </c>
      <c r="Q487" s="141">
        <v>0</v>
      </c>
      <c r="R487" s="141">
        <f>Q487*H487</f>
        <v>0</v>
      </c>
      <c r="S487" s="141">
        <v>0</v>
      </c>
      <c r="T487" s="142">
        <f>S487*H487</f>
        <v>0</v>
      </c>
      <c r="AR487" s="143" t="s">
        <v>338</v>
      </c>
      <c r="AT487" s="143" t="s">
        <v>208</v>
      </c>
      <c r="AU487" s="143" t="s">
        <v>84</v>
      </c>
      <c r="AY487" s="18" t="s">
        <v>206</v>
      </c>
      <c r="BE487" s="144">
        <f>IF(N487="základní",J487,0)</f>
        <v>0</v>
      </c>
      <c r="BF487" s="144">
        <f>IF(N487="snížená",J487,0)</f>
        <v>0</v>
      </c>
      <c r="BG487" s="144">
        <f>IF(N487="zákl. přenesená",J487,0)</f>
        <v>0</v>
      </c>
      <c r="BH487" s="144">
        <f>IF(N487="sníž. přenesená",J487,0)</f>
        <v>0</v>
      </c>
      <c r="BI487" s="144">
        <f>IF(N487="nulová",J487,0)</f>
        <v>0</v>
      </c>
      <c r="BJ487" s="18" t="s">
        <v>82</v>
      </c>
      <c r="BK487" s="144">
        <f>ROUND(I487*H487,2)</f>
        <v>0</v>
      </c>
      <c r="BL487" s="18" t="s">
        <v>338</v>
      </c>
      <c r="BM487" s="143" t="s">
        <v>4078</v>
      </c>
    </row>
    <row r="488" spans="2:47" s="1" customFormat="1" ht="19.5">
      <c r="B488" s="33"/>
      <c r="D488" s="150" t="s">
        <v>818</v>
      </c>
      <c r="F488" s="174" t="s">
        <v>2127</v>
      </c>
      <c r="I488" s="147"/>
      <c r="L488" s="33"/>
      <c r="M488" s="148"/>
      <c r="T488" s="52"/>
      <c r="AT488" s="18" t="s">
        <v>818</v>
      </c>
      <c r="AU488" s="18" t="s">
        <v>84</v>
      </c>
    </row>
    <row r="489" spans="2:65" s="1" customFormat="1" ht="16.5" customHeight="1">
      <c r="B489" s="33"/>
      <c r="C489" s="132" t="s">
        <v>1276</v>
      </c>
      <c r="D489" s="132" t="s">
        <v>208</v>
      </c>
      <c r="E489" s="133" t="s">
        <v>2128</v>
      </c>
      <c r="F489" s="134" t="s">
        <v>2129</v>
      </c>
      <c r="G489" s="135" t="s">
        <v>298</v>
      </c>
      <c r="H489" s="136">
        <v>3</v>
      </c>
      <c r="I489" s="137"/>
      <c r="J489" s="138">
        <f>ROUND(I489*H489,2)</f>
        <v>0</v>
      </c>
      <c r="K489" s="134" t="s">
        <v>19</v>
      </c>
      <c r="L489" s="33"/>
      <c r="M489" s="139" t="s">
        <v>19</v>
      </c>
      <c r="N489" s="140" t="s">
        <v>46</v>
      </c>
      <c r="P489" s="141">
        <f>O489*H489</f>
        <v>0</v>
      </c>
      <c r="Q489" s="141">
        <v>0</v>
      </c>
      <c r="R489" s="141">
        <f>Q489*H489</f>
        <v>0</v>
      </c>
      <c r="S489" s="141">
        <v>0</v>
      </c>
      <c r="T489" s="142">
        <f>S489*H489</f>
        <v>0</v>
      </c>
      <c r="AR489" s="143" t="s">
        <v>338</v>
      </c>
      <c r="AT489" s="143" t="s">
        <v>208</v>
      </c>
      <c r="AU489" s="143" t="s">
        <v>84</v>
      </c>
      <c r="AY489" s="18" t="s">
        <v>206</v>
      </c>
      <c r="BE489" s="144">
        <f>IF(N489="základní",J489,0)</f>
        <v>0</v>
      </c>
      <c r="BF489" s="144">
        <f>IF(N489="snížená",J489,0)</f>
        <v>0</v>
      </c>
      <c r="BG489" s="144">
        <f>IF(N489="zákl. přenesená",J489,0)</f>
        <v>0</v>
      </c>
      <c r="BH489" s="144">
        <f>IF(N489="sníž. přenesená",J489,0)</f>
        <v>0</v>
      </c>
      <c r="BI489" s="144">
        <f>IF(N489="nulová",J489,0)</f>
        <v>0</v>
      </c>
      <c r="BJ489" s="18" t="s">
        <v>82</v>
      </c>
      <c r="BK489" s="144">
        <f>ROUND(I489*H489,2)</f>
        <v>0</v>
      </c>
      <c r="BL489" s="18" t="s">
        <v>338</v>
      </c>
      <c r="BM489" s="143" t="s">
        <v>4079</v>
      </c>
    </row>
    <row r="490" spans="2:47" s="1" customFormat="1" ht="19.5">
      <c r="B490" s="33"/>
      <c r="D490" s="150" t="s">
        <v>818</v>
      </c>
      <c r="F490" s="174" t="s">
        <v>2131</v>
      </c>
      <c r="I490" s="147"/>
      <c r="L490" s="33"/>
      <c r="M490" s="148"/>
      <c r="T490" s="52"/>
      <c r="AT490" s="18" t="s">
        <v>818</v>
      </c>
      <c r="AU490" s="18" t="s">
        <v>84</v>
      </c>
    </row>
    <row r="491" spans="2:65" s="1" customFormat="1" ht="16.5" customHeight="1">
      <c r="B491" s="33"/>
      <c r="C491" s="132" t="s">
        <v>1283</v>
      </c>
      <c r="D491" s="132" t="s">
        <v>208</v>
      </c>
      <c r="E491" s="133" t="s">
        <v>2132</v>
      </c>
      <c r="F491" s="134" t="s">
        <v>2133</v>
      </c>
      <c r="G491" s="135" t="s">
        <v>298</v>
      </c>
      <c r="H491" s="136">
        <v>16</v>
      </c>
      <c r="I491" s="137"/>
      <c r="J491" s="138">
        <f>ROUND(I491*H491,2)</f>
        <v>0</v>
      </c>
      <c r="K491" s="134" t="s">
        <v>19</v>
      </c>
      <c r="L491" s="33"/>
      <c r="M491" s="139" t="s">
        <v>19</v>
      </c>
      <c r="N491" s="140" t="s">
        <v>46</v>
      </c>
      <c r="P491" s="141">
        <f>O491*H491</f>
        <v>0</v>
      </c>
      <c r="Q491" s="141">
        <v>0</v>
      </c>
      <c r="R491" s="141">
        <f>Q491*H491</f>
        <v>0</v>
      </c>
      <c r="S491" s="141">
        <v>0</v>
      </c>
      <c r="T491" s="142">
        <f>S491*H491</f>
        <v>0</v>
      </c>
      <c r="AR491" s="143" t="s">
        <v>338</v>
      </c>
      <c r="AT491" s="143" t="s">
        <v>208</v>
      </c>
      <c r="AU491" s="143" t="s">
        <v>84</v>
      </c>
      <c r="AY491" s="18" t="s">
        <v>206</v>
      </c>
      <c r="BE491" s="144">
        <f>IF(N491="základní",J491,0)</f>
        <v>0</v>
      </c>
      <c r="BF491" s="144">
        <f>IF(N491="snížená",J491,0)</f>
        <v>0</v>
      </c>
      <c r="BG491" s="144">
        <f>IF(N491="zákl. přenesená",J491,0)</f>
        <v>0</v>
      </c>
      <c r="BH491" s="144">
        <f>IF(N491="sníž. přenesená",J491,0)</f>
        <v>0</v>
      </c>
      <c r="BI491" s="144">
        <f>IF(N491="nulová",J491,0)</f>
        <v>0</v>
      </c>
      <c r="BJ491" s="18" t="s">
        <v>82</v>
      </c>
      <c r="BK491" s="144">
        <f>ROUND(I491*H491,2)</f>
        <v>0</v>
      </c>
      <c r="BL491" s="18" t="s">
        <v>338</v>
      </c>
      <c r="BM491" s="143" t="s">
        <v>4080</v>
      </c>
    </row>
    <row r="492" spans="2:47" s="1" customFormat="1" ht="19.5">
      <c r="B492" s="33"/>
      <c r="D492" s="150" t="s">
        <v>818</v>
      </c>
      <c r="F492" s="174" t="s">
        <v>2135</v>
      </c>
      <c r="I492" s="147"/>
      <c r="L492" s="33"/>
      <c r="M492" s="201"/>
      <c r="N492" s="197"/>
      <c r="O492" s="197"/>
      <c r="P492" s="197"/>
      <c r="Q492" s="197"/>
      <c r="R492" s="197"/>
      <c r="S492" s="197"/>
      <c r="T492" s="202"/>
      <c r="AT492" s="18" t="s">
        <v>818</v>
      </c>
      <c r="AU492" s="18" t="s">
        <v>84</v>
      </c>
    </row>
    <row r="493" spans="2:12" s="1" customFormat="1" ht="6.95" customHeight="1">
      <c r="B493" s="41"/>
      <c r="C493" s="42"/>
      <c r="D493" s="42"/>
      <c r="E493" s="42"/>
      <c r="F493" s="42"/>
      <c r="G493" s="42"/>
      <c r="H493" s="42"/>
      <c r="I493" s="42"/>
      <c r="J493" s="42"/>
      <c r="K493" s="42"/>
      <c r="L493" s="33"/>
    </row>
  </sheetData>
  <sheetProtection algorithmName="SHA-512" hashValue="KoyV6FIX8VWB8ZflvC0+guUmwd3x6E8AvNQ5uVufxe/LUEsFmSbkdBLsOpy8AuQpmxgW6XZTrqkvFxQugcxsnw==" saltValue="z8XtqeGHoFTWDXtzqAzcU/3HHIg7gXCqQ/2LLFfrpwGX5jcCl9+uPS/E5uh3O7sIxnlBt8mkq7dEG87Qfn+7RQ==" spinCount="100000" sheet="1" objects="1" scenarios="1" formatColumns="0" formatRows="0" autoFilter="0"/>
  <autoFilter ref="C102:K492"/>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BM23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139</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2496</v>
      </c>
      <c r="F9" s="295"/>
      <c r="G9" s="295"/>
      <c r="H9" s="295"/>
      <c r="L9" s="21"/>
    </row>
    <row r="10" spans="2:12" ht="12" customHeight="1">
      <c r="B10" s="21"/>
      <c r="D10" s="28" t="s">
        <v>166</v>
      </c>
      <c r="L10" s="21"/>
    </row>
    <row r="11" spans="2:12" s="1" customFormat="1" ht="16.5" customHeight="1">
      <c r="B11" s="33"/>
      <c r="E11" s="304" t="s">
        <v>3715</v>
      </c>
      <c r="F11" s="337"/>
      <c r="G11" s="337"/>
      <c r="H11" s="337"/>
      <c r="L11" s="33"/>
    </row>
    <row r="12" spans="2:12" s="1" customFormat="1" ht="12" customHeight="1">
      <c r="B12" s="33"/>
      <c r="D12" s="28" t="s">
        <v>168</v>
      </c>
      <c r="L12" s="33"/>
    </row>
    <row r="13" spans="2:12" s="1" customFormat="1" ht="30" customHeight="1">
      <c r="B13" s="33"/>
      <c r="E13" s="322" t="s">
        <v>4081</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ROUND(J101,2)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ROUND((SUM(BE101:BE236)),2)</f>
        <v>0</v>
      </c>
      <c r="I37" s="94">
        <v>0.21</v>
      </c>
      <c r="J37" s="81">
        <f>ROUND(((SUM(BE101:BE236))*I37),2)</f>
        <v>0</v>
      </c>
      <c r="L37" s="33"/>
    </row>
    <row r="38" spans="2:12" s="1" customFormat="1" ht="14.45" customHeight="1">
      <c r="B38" s="33"/>
      <c r="E38" s="28" t="s">
        <v>47</v>
      </c>
      <c r="F38" s="81">
        <f>ROUND((SUM(BF101:BF236)),2)</f>
        <v>0</v>
      </c>
      <c r="I38" s="94">
        <v>0.15</v>
      </c>
      <c r="J38" s="81">
        <f>ROUND(((SUM(BF101:BF236))*I38),2)</f>
        <v>0</v>
      </c>
      <c r="L38" s="33"/>
    </row>
    <row r="39" spans="2:12" s="1" customFormat="1" ht="14.45" customHeight="1" hidden="1">
      <c r="B39" s="33"/>
      <c r="E39" s="28" t="s">
        <v>48</v>
      </c>
      <c r="F39" s="81">
        <f>ROUND((SUM(BG101:BG236)),2)</f>
        <v>0</v>
      </c>
      <c r="I39" s="94">
        <v>0.21</v>
      </c>
      <c r="J39" s="81">
        <f>0</f>
        <v>0</v>
      </c>
      <c r="L39" s="33"/>
    </row>
    <row r="40" spans="2:12" s="1" customFormat="1" ht="14.45" customHeight="1" hidden="1">
      <c r="B40" s="33"/>
      <c r="E40" s="28" t="s">
        <v>49</v>
      </c>
      <c r="F40" s="81">
        <f>ROUND((SUM(BH101:BH236)),2)</f>
        <v>0</v>
      </c>
      <c r="I40" s="94">
        <v>0.15</v>
      </c>
      <c r="J40" s="81">
        <f>0</f>
        <v>0</v>
      </c>
      <c r="L40" s="33"/>
    </row>
    <row r="41" spans="2:12" s="1" customFormat="1" ht="14.45" customHeight="1" hidden="1">
      <c r="B41" s="33"/>
      <c r="E41" s="28" t="s">
        <v>50</v>
      </c>
      <c r="F41" s="81">
        <f>ROUND((SUM(BI101:BI236)),2)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2496</v>
      </c>
      <c r="F54" s="295"/>
      <c r="G54" s="295"/>
      <c r="H54" s="295"/>
      <c r="L54" s="21"/>
    </row>
    <row r="55" spans="2:12" ht="12" customHeight="1">
      <c r="B55" s="21"/>
      <c r="C55" s="28" t="s">
        <v>166</v>
      </c>
      <c r="L55" s="21"/>
    </row>
    <row r="56" spans="2:12" s="1" customFormat="1" ht="16.5" customHeight="1">
      <c r="B56" s="33"/>
      <c r="E56" s="304" t="s">
        <v>3715</v>
      </c>
      <c r="F56" s="337"/>
      <c r="G56" s="337"/>
      <c r="H56" s="337"/>
      <c r="L56" s="33"/>
    </row>
    <row r="57" spans="2:12" s="1" customFormat="1" ht="12" customHeight="1">
      <c r="B57" s="33"/>
      <c r="C57" s="28" t="s">
        <v>168</v>
      </c>
      <c r="L57" s="33"/>
    </row>
    <row r="58" spans="2:12" s="1" customFormat="1" ht="30" customHeight="1">
      <c r="B58" s="33"/>
      <c r="E58" s="322" t="str">
        <f>E13</f>
        <v>D.1-02.4.4 - Zařízení silnoproudé elektrotechniky vč. bleskosvodů</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J101</f>
        <v>0</v>
      </c>
      <c r="L67" s="33"/>
      <c r="AU67" s="18" t="s">
        <v>173</v>
      </c>
    </row>
    <row r="68" spans="2:12" s="8" customFormat="1" ht="24.95" customHeight="1">
      <c r="B68" s="104"/>
      <c r="D68" s="105" t="s">
        <v>179</v>
      </c>
      <c r="E68" s="106"/>
      <c r="F68" s="106"/>
      <c r="G68" s="106"/>
      <c r="H68" s="106"/>
      <c r="I68" s="106"/>
      <c r="J68" s="107">
        <f>J102</f>
        <v>0</v>
      </c>
      <c r="L68" s="104"/>
    </row>
    <row r="69" spans="2:12" s="9" customFormat="1" ht="19.9" customHeight="1">
      <c r="B69" s="108"/>
      <c r="D69" s="109" t="s">
        <v>4082</v>
      </c>
      <c r="E69" s="110"/>
      <c r="F69" s="110"/>
      <c r="G69" s="110"/>
      <c r="H69" s="110"/>
      <c r="I69" s="110"/>
      <c r="J69" s="111">
        <f>J103</f>
        <v>0</v>
      </c>
      <c r="L69" s="108"/>
    </row>
    <row r="70" spans="2:12" s="9" customFormat="1" ht="19.9" customHeight="1">
      <c r="B70" s="108"/>
      <c r="D70" s="109" t="s">
        <v>4083</v>
      </c>
      <c r="E70" s="110"/>
      <c r="F70" s="110"/>
      <c r="G70" s="110"/>
      <c r="H70" s="110"/>
      <c r="I70" s="110"/>
      <c r="J70" s="111">
        <f>J121</f>
        <v>0</v>
      </c>
      <c r="L70" s="108"/>
    </row>
    <row r="71" spans="2:12" s="9" customFormat="1" ht="19.9" customHeight="1">
      <c r="B71" s="108"/>
      <c r="D71" s="109" t="s">
        <v>4084</v>
      </c>
      <c r="E71" s="110"/>
      <c r="F71" s="110"/>
      <c r="G71" s="110"/>
      <c r="H71" s="110"/>
      <c r="I71" s="110"/>
      <c r="J71" s="111">
        <f>J139</f>
        <v>0</v>
      </c>
      <c r="L71" s="108"/>
    </row>
    <row r="72" spans="2:12" s="9" customFormat="1" ht="19.9" customHeight="1">
      <c r="B72" s="108"/>
      <c r="D72" s="109" t="s">
        <v>4085</v>
      </c>
      <c r="E72" s="110"/>
      <c r="F72" s="110"/>
      <c r="G72" s="110"/>
      <c r="H72" s="110"/>
      <c r="I72" s="110"/>
      <c r="J72" s="111">
        <f>J154</f>
        <v>0</v>
      </c>
      <c r="L72" s="108"/>
    </row>
    <row r="73" spans="2:12" s="9" customFormat="1" ht="19.9" customHeight="1">
      <c r="B73" s="108"/>
      <c r="D73" s="109" t="s">
        <v>4086</v>
      </c>
      <c r="E73" s="110"/>
      <c r="F73" s="110"/>
      <c r="G73" s="110"/>
      <c r="H73" s="110"/>
      <c r="I73" s="110"/>
      <c r="J73" s="111">
        <f>J214</f>
        <v>0</v>
      </c>
      <c r="L73" s="108"/>
    </row>
    <row r="74" spans="2:12" s="9" customFormat="1" ht="19.9" customHeight="1">
      <c r="B74" s="108"/>
      <c r="D74" s="109" t="s">
        <v>4087</v>
      </c>
      <c r="E74" s="110"/>
      <c r="F74" s="110"/>
      <c r="G74" s="110"/>
      <c r="H74" s="110"/>
      <c r="I74" s="110"/>
      <c r="J74" s="111">
        <f>J220</f>
        <v>0</v>
      </c>
      <c r="L74" s="108"/>
    </row>
    <row r="75" spans="2:12" s="9" customFormat="1" ht="19.9" customHeight="1">
      <c r="B75" s="108"/>
      <c r="D75" s="109" t="s">
        <v>4088</v>
      </c>
      <c r="E75" s="110"/>
      <c r="F75" s="110"/>
      <c r="G75" s="110"/>
      <c r="H75" s="110"/>
      <c r="I75" s="110"/>
      <c r="J75" s="111">
        <f>J226</f>
        <v>0</v>
      </c>
      <c r="L75" s="108"/>
    </row>
    <row r="76" spans="2:12" s="9" customFormat="1" ht="19.9" customHeight="1">
      <c r="B76" s="108"/>
      <c r="D76" s="109" t="s">
        <v>4089</v>
      </c>
      <c r="E76" s="110"/>
      <c r="F76" s="110"/>
      <c r="G76" s="110"/>
      <c r="H76" s="110"/>
      <c r="I76" s="110"/>
      <c r="J76" s="111">
        <f>J230</f>
        <v>0</v>
      </c>
      <c r="L76" s="108"/>
    </row>
    <row r="77" spans="2:12" s="9" customFormat="1" ht="19.9" customHeight="1">
      <c r="B77" s="108"/>
      <c r="D77" s="109" t="s">
        <v>4090</v>
      </c>
      <c r="E77" s="110"/>
      <c r="F77" s="110"/>
      <c r="G77" s="110"/>
      <c r="H77" s="110"/>
      <c r="I77" s="110"/>
      <c r="J77" s="111">
        <f>J232</f>
        <v>0</v>
      </c>
      <c r="L77" s="108"/>
    </row>
    <row r="78" spans="2:12" s="1" customFormat="1" ht="21.75" customHeight="1">
      <c r="B78" s="33"/>
      <c r="L78" s="33"/>
    </row>
    <row r="79" spans="2:12" s="1" customFormat="1" ht="6.95" customHeight="1">
      <c r="B79" s="41"/>
      <c r="C79" s="42"/>
      <c r="D79" s="42"/>
      <c r="E79" s="42"/>
      <c r="F79" s="42"/>
      <c r="G79" s="42"/>
      <c r="H79" s="42"/>
      <c r="I79" s="42"/>
      <c r="J79" s="42"/>
      <c r="K79" s="42"/>
      <c r="L79" s="33"/>
    </row>
    <row r="83" spans="2:12" s="1" customFormat="1" ht="6.95" customHeight="1">
      <c r="B83" s="43"/>
      <c r="C83" s="44"/>
      <c r="D83" s="44"/>
      <c r="E83" s="44"/>
      <c r="F83" s="44"/>
      <c r="G83" s="44"/>
      <c r="H83" s="44"/>
      <c r="I83" s="44"/>
      <c r="J83" s="44"/>
      <c r="K83" s="44"/>
      <c r="L83" s="33"/>
    </row>
    <row r="84" spans="2:12" s="1" customFormat="1" ht="24.95" customHeight="1">
      <c r="B84" s="33"/>
      <c r="C84" s="22" t="s">
        <v>191</v>
      </c>
      <c r="L84" s="33"/>
    </row>
    <row r="85" spans="2:12" s="1" customFormat="1" ht="6.95" customHeight="1">
      <c r="B85" s="33"/>
      <c r="L85" s="33"/>
    </row>
    <row r="86" spans="2:12" s="1" customFormat="1" ht="12" customHeight="1">
      <c r="B86" s="33"/>
      <c r="C86" s="28" t="s">
        <v>16</v>
      </c>
      <c r="L86" s="33"/>
    </row>
    <row r="87" spans="2:12" s="1" customFormat="1" ht="16.5" customHeight="1">
      <c r="B87" s="33"/>
      <c r="E87" s="335" t="str">
        <f>E7</f>
        <v>AREÁL KLÍŠE, ÚSTÍ NAD LABEM – WELLNESS A FITNESS</v>
      </c>
      <c r="F87" s="336"/>
      <c r="G87" s="336"/>
      <c r="H87" s="336"/>
      <c r="L87" s="33"/>
    </row>
    <row r="88" spans="2:12" ht="12" customHeight="1">
      <c r="B88" s="21"/>
      <c r="C88" s="28" t="s">
        <v>164</v>
      </c>
      <c r="L88" s="21"/>
    </row>
    <row r="89" spans="2:12" ht="16.5" customHeight="1">
      <c r="B89" s="21"/>
      <c r="E89" s="335" t="s">
        <v>2496</v>
      </c>
      <c r="F89" s="295"/>
      <c r="G89" s="295"/>
      <c r="H89" s="295"/>
      <c r="L89" s="21"/>
    </row>
    <row r="90" spans="2:12" ht="12" customHeight="1">
      <c r="B90" s="21"/>
      <c r="C90" s="28" t="s">
        <v>166</v>
      </c>
      <c r="L90" s="21"/>
    </row>
    <row r="91" spans="2:12" s="1" customFormat="1" ht="16.5" customHeight="1">
      <c r="B91" s="33"/>
      <c r="E91" s="304" t="s">
        <v>3715</v>
      </c>
      <c r="F91" s="337"/>
      <c r="G91" s="337"/>
      <c r="H91" s="337"/>
      <c r="L91" s="33"/>
    </row>
    <row r="92" spans="2:12" s="1" customFormat="1" ht="12" customHeight="1">
      <c r="B92" s="33"/>
      <c r="C92" s="28" t="s">
        <v>168</v>
      </c>
      <c r="L92" s="33"/>
    </row>
    <row r="93" spans="2:12" s="1" customFormat="1" ht="30" customHeight="1">
      <c r="B93" s="33"/>
      <c r="E93" s="322" t="str">
        <f>E13</f>
        <v>D.1-02.4.4 - Zařízení silnoproudé elektrotechniky vč. bleskosvodů</v>
      </c>
      <c r="F93" s="337"/>
      <c r="G93" s="337"/>
      <c r="H93" s="337"/>
      <c r="L93" s="33"/>
    </row>
    <row r="94" spans="2:12" s="1" customFormat="1" ht="6.95" customHeight="1">
      <c r="B94" s="33"/>
      <c r="L94" s="33"/>
    </row>
    <row r="95" spans="2:12" s="1" customFormat="1" ht="12" customHeight="1">
      <c r="B95" s="33"/>
      <c r="C95" s="28" t="s">
        <v>21</v>
      </c>
      <c r="F95" s="26" t="str">
        <f>F16</f>
        <v>ÚSTÍ NAD LABEM</v>
      </c>
      <c r="I95" s="28" t="s">
        <v>23</v>
      </c>
      <c r="J95" s="49" t="str">
        <f>IF(J16="","",J16)</f>
        <v>14. 11. 2023</v>
      </c>
      <c r="L95" s="33"/>
    </row>
    <row r="96" spans="2:12" s="1" customFormat="1" ht="6.95" customHeight="1">
      <c r="B96" s="33"/>
      <c r="L96" s="33"/>
    </row>
    <row r="97" spans="2:12" s="1" customFormat="1" ht="15.2" customHeight="1">
      <c r="B97" s="33"/>
      <c r="C97" s="28" t="s">
        <v>25</v>
      </c>
      <c r="F97" s="26" t="str">
        <f>E19</f>
        <v>Městské služby Ústí nad Labem p.o.</v>
      </c>
      <c r="I97" s="28" t="s">
        <v>33</v>
      </c>
      <c r="J97" s="31" t="str">
        <f>E25</f>
        <v>Specta s.r.o.</v>
      </c>
      <c r="L97" s="33"/>
    </row>
    <row r="98" spans="2:12" s="1" customFormat="1" ht="15.2" customHeight="1">
      <c r="B98" s="33"/>
      <c r="C98" s="28" t="s">
        <v>31</v>
      </c>
      <c r="F98" s="26" t="str">
        <f>IF(E22="","",E22)</f>
        <v>Vyplň údaj</v>
      </c>
      <c r="I98" s="28" t="s">
        <v>38</v>
      </c>
      <c r="J98" s="31" t="str">
        <f>E28</f>
        <v>Specta s.r.o.</v>
      </c>
      <c r="L98" s="33"/>
    </row>
    <row r="99" spans="2:12" s="1" customFormat="1" ht="10.35" customHeight="1">
      <c r="B99" s="33"/>
      <c r="L99" s="33"/>
    </row>
    <row r="100" spans="2:20" s="10" customFormat="1" ht="29.25" customHeight="1">
      <c r="B100" s="112"/>
      <c r="C100" s="113" t="s">
        <v>192</v>
      </c>
      <c r="D100" s="114" t="s">
        <v>60</v>
      </c>
      <c r="E100" s="114" t="s">
        <v>56</v>
      </c>
      <c r="F100" s="114" t="s">
        <v>57</v>
      </c>
      <c r="G100" s="114" t="s">
        <v>193</v>
      </c>
      <c r="H100" s="114" t="s">
        <v>194</v>
      </c>
      <c r="I100" s="114" t="s">
        <v>195</v>
      </c>
      <c r="J100" s="114" t="s">
        <v>172</v>
      </c>
      <c r="K100" s="115" t="s">
        <v>196</v>
      </c>
      <c r="L100" s="112"/>
      <c r="M100" s="55" t="s">
        <v>19</v>
      </c>
      <c r="N100" s="56" t="s">
        <v>45</v>
      </c>
      <c r="O100" s="56" t="s">
        <v>197</v>
      </c>
      <c r="P100" s="56" t="s">
        <v>198</v>
      </c>
      <c r="Q100" s="56" t="s">
        <v>199</v>
      </c>
      <c r="R100" s="56" t="s">
        <v>200</v>
      </c>
      <c r="S100" s="56" t="s">
        <v>201</v>
      </c>
      <c r="T100" s="57" t="s">
        <v>202</v>
      </c>
    </row>
    <row r="101" spans="2:63" s="1" customFormat="1" ht="22.9" customHeight="1">
      <c r="B101" s="33"/>
      <c r="C101" s="60" t="s">
        <v>203</v>
      </c>
      <c r="J101" s="116">
        <f>BK101</f>
        <v>0</v>
      </c>
      <c r="L101" s="33"/>
      <c r="M101" s="58"/>
      <c r="N101" s="50"/>
      <c r="O101" s="50"/>
      <c r="P101" s="117">
        <f>P102</f>
        <v>0</v>
      </c>
      <c r="Q101" s="50"/>
      <c r="R101" s="117">
        <f>R102</f>
        <v>0</v>
      </c>
      <c r="S101" s="50"/>
      <c r="T101" s="118">
        <f>T102</f>
        <v>0</v>
      </c>
      <c r="AT101" s="18" t="s">
        <v>74</v>
      </c>
      <c r="AU101" s="18" t="s">
        <v>173</v>
      </c>
      <c r="BK101" s="119">
        <f>BK102</f>
        <v>0</v>
      </c>
    </row>
    <row r="102" spans="2:63" s="11" customFormat="1" ht="25.9" customHeight="1">
      <c r="B102" s="120"/>
      <c r="D102" s="121" t="s">
        <v>74</v>
      </c>
      <c r="E102" s="122" t="s">
        <v>385</v>
      </c>
      <c r="F102" s="122" t="s">
        <v>386</v>
      </c>
      <c r="I102" s="123"/>
      <c r="J102" s="124">
        <f>BK102</f>
        <v>0</v>
      </c>
      <c r="L102" s="120"/>
      <c r="M102" s="125"/>
      <c r="P102" s="126">
        <f>P103+P121+P139+P154+P214+P220+P226+P230+P232</f>
        <v>0</v>
      </c>
      <c r="R102" s="126">
        <f>R103+R121+R139+R154+R214+R220+R226+R230+R232</f>
        <v>0</v>
      </c>
      <c r="T102" s="127">
        <f>T103+T121+T139+T154+T214+T220+T226+T230+T232</f>
        <v>0</v>
      </c>
      <c r="AR102" s="121" t="s">
        <v>84</v>
      </c>
      <c r="AT102" s="128" t="s">
        <v>74</v>
      </c>
      <c r="AU102" s="128" t="s">
        <v>75</v>
      </c>
      <c r="AY102" s="121" t="s">
        <v>206</v>
      </c>
      <c r="BK102" s="129">
        <f>BK103+BK121+BK139+BK154+BK214+BK220+BK226+BK230+BK232</f>
        <v>0</v>
      </c>
    </row>
    <row r="103" spans="2:63" s="11" customFormat="1" ht="22.9" customHeight="1">
      <c r="B103" s="120"/>
      <c r="D103" s="121" t="s">
        <v>74</v>
      </c>
      <c r="E103" s="130" t="s">
        <v>2142</v>
      </c>
      <c r="F103" s="130" t="s">
        <v>4091</v>
      </c>
      <c r="I103" s="123"/>
      <c r="J103" s="131">
        <f>BK103</f>
        <v>0</v>
      </c>
      <c r="L103" s="120"/>
      <c r="M103" s="125"/>
      <c r="P103" s="126">
        <f>SUM(P104:P120)</f>
        <v>0</v>
      </c>
      <c r="R103" s="126">
        <f>SUM(R104:R120)</f>
        <v>0</v>
      </c>
      <c r="T103" s="127">
        <f>SUM(T104:T120)</f>
        <v>0</v>
      </c>
      <c r="AR103" s="121" t="s">
        <v>82</v>
      </c>
      <c r="AT103" s="128" t="s">
        <v>74</v>
      </c>
      <c r="AU103" s="128" t="s">
        <v>82</v>
      </c>
      <c r="AY103" s="121" t="s">
        <v>206</v>
      </c>
      <c r="BK103" s="129">
        <f>SUM(BK104:BK120)</f>
        <v>0</v>
      </c>
    </row>
    <row r="104" spans="2:65" s="1" customFormat="1" ht="24.2" customHeight="1">
      <c r="B104" s="33"/>
      <c r="C104" s="175" t="s">
        <v>82</v>
      </c>
      <c r="D104" s="175" t="s">
        <v>820</v>
      </c>
      <c r="E104" s="176" t="s">
        <v>4092</v>
      </c>
      <c r="F104" s="177" t="s">
        <v>4093</v>
      </c>
      <c r="G104" s="178" t="s">
        <v>1098</v>
      </c>
      <c r="H104" s="179">
        <v>50</v>
      </c>
      <c r="I104" s="180"/>
      <c r="J104" s="181">
        <f aca="true" t="shared" si="0" ref="J104:J120">ROUND(I104*H104,2)</f>
        <v>0</v>
      </c>
      <c r="K104" s="177" t="s">
        <v>19</v>
      </c>
      <c r="L104" s="182"/>
      <c r="M104" s="183" t="s">
        <v>19</v>
      </c>
      <c r="N104" s="184" t="s">
        <v>46</v>
      </c>
      <c r="P104" s="141">
        <f aca="true" t="shared" si="1" ref="P104:P120">O104*H104</f>
        <v>0</v>
      </c>
      <c r="Q104" s="141">
        <v>0</v>
      </c>
      <c r="R104" s="141">
        <f aca="true" t="shared" si="2" ref="R104:R120">Q104*H104</f>
        <v>0</v>
      </c>
      <c r="S104" s="141">
        <v>0</v>
      </c>
      <c r="T104" s="142">
        <f aca="true" t="shared" si="3" ref="T104:T120">S104*H104</f>
        <v>0</v>
      </c>
      <c r="AR104" s="143" t="s">
        <v>437</v>
      </c>
      <c r="AT104" s="143" t="s">
        <v>820</v>
      </c>
      <c r="AU104" s="143" t="s">
        <v>84</v>
      </c>
      <c r="AY104" s="18" t="s">
        <v>206</v>
      </c>
      <c r="BE104" s="144">
        <f aca="true" t="shared" si="4" ref="BE104:BE120">IF(N104="základní",J104,0)</f>
        <v>0</v>
      </c>
      <c r="BF104" s="144">
        <f aca="true" t="shared" si="5" ref="BF104:BF120">IF(N104="snížená",J104,0)</f>
        <v>0</v>
      </c>
      <c r="BG104" s="144">
        <f aca="true" t="shared" si="6" ref="BG104:BG120">IF(N104="zákl. přenesená",J104,0)</f>
        <v>0</v>
      </c>
      <c r="BH104" s="144">
        <f aca="true" t="shared" si="7" ref="BH104:BH120">IF(N104="sníž. přenesená",J104,0)</f>
        <v>0</v>
      </c>
      <c r="BI104" s="144">
        <f aca="true" t="shared" si="8" ref="BI104:BI120">IF(N104="nulová",J104,0)</f>
        <v>0</v>
      </c>
      <c r="BJ104" s="18" t="s">
        <v>82</v>
      </c>
      <c r="BK104" s="144">
        <f aca="true" t="shared" si="9" ref="BK104:BK120">ROUND(I104*H104,2)</f>
        <v>0</v>
      </c>
      <c r="BL104" s="18" t="s">
        <v>338</v>
      </c>
      <c r="BM104" s="143" t="s">
        <v>4094</v>
      </c>
    </row>
    <row r="105" spans="2:65" s="1" customFormat="1" ht="16.5" customHeight="1">
      <c r="B105" s="33"/>
      <c r="C105" s="175" t="s">
        <v>84</v>
      </c>
      <c r="D105" s="175" t="s">
        <v>820</v>
      </c>
      <c r="E105" s="176" t="s">
        <v>4095</v>
      </c>
      <c r="F105" s="177" t="s">
        <v>4096</v>
      </c>
      <c r="G105" s="178" t="s">
        <v>1556</v>
      </c>
      <c r="H105" s="179">
        <v>3</v>
      </c>
      <c r="I105" s="180"/>
      <c r="J105" s="181">
        <f t="shared" si="0"/>
        <v>0</v>
      </c>
      <c r="K105" s="177" t="s">
        <v>19</v>
      </c>
      <c r="L105" s="182"/>
      <c r="M105" s="183" t="s">
        <v>19</v>
      </c>
      <c r="N105" s="184" t="s">
        <v>46</v>
      </c>
      <c r="P105" s="141">
        <f t="shared" si="1"/>
        <v>0</v>
      </c>
      <c r="Q105" s="141">
        <v>0</v>
      </c>
      <c r="R105" s="141">
        <f t="shared" si="2"/>
        <v>0</v>
      </c>
      <c r="S105" s="141">
        <v>0</v>
      </c>
      <c r="T105" s="142">
        <f t="shared" si="3"/>
        <v>0</v>
      </c>
      <c r="AR105" s="143" t="s">
        <v>437</v>
      </c>
      <c r="AT105" s="143" t="s">
        <v>820</v>
      </c>
      <c r="AU105" s="143" t="s">
        <v>84</v>
      </c>
      <c r="AY105" s="18" t="s">
        <v>206</v>
      </c>
      <c r="BE105" s="144">
        <f t="shared" si="4"/>
        <v>0</v>
      </c>
      <c r="BF105" s="144">
        <f t="shared" si="5"/>
        <v>0</v>
      </c>
      <c r="BG105" s="144">
        <f t="shared" si="6"/>
        <v>0</v>
      </c>
      <c r="BH105" s="144">
        <f t="shared" si="7"/>
        <v>0</v>
      </c>
      <c r="BI105" s="144">
        <f t="shared" si="8"/>
        <v>0</v>
      </c>
      <c r="BJ105" s="18" t="s">
        <v>82</v>
      </c>
      <c r="BK105" s="144">
        <f t="shared" si="9"/>
        <v>0</v>
      </c>
      <c r="BL105" s="18" t="s">
        <v>338</v>
      </c>
      <c r="BM105" s="143" t="s">
        <v>4097</v>
      </c>
    </row>
    <row r="106" spans="2:65" s="1" customFormat="1" ht="16.5" customHeight="1">
      <c r="B106" s="33"/>
      <c r="C106" s="175" t="s">
        <v>92</v>
      </c>
      <c r="D106" s="175" t="s">
        <v>820</v>
      </c>
      <c r="E106" s="176" t="s">
        <v>4098</v>
      </c>
      <c r="F106" s="177" t="s">
        <v>4099</v>
      </c>
      <c r="G106" s="178" t="s">
        <v>1556</v>
      </c>
      <c r="H106" s="179">
        <v>9</v>
      </c>
      <c r="I106" s="180"/>
      <c r="J106" s="181">
        <f t="shared" si="0"/>
        <v>0</v>
      </c>
      <c r="K106" s="177" t="s">
        <v>19</v>
      </c>
      <c r="L106" s="182"/>
      <c r="M106" s="183" t="s">
        <v>19</v>
      </c>
      <c r="N106" s="184" t="s">
        <v>46</v>
      </c>
      <c r="P106" s="141">
        <f t="shared" si="1"/>
        <v>0</v>
      </c>
      <c r="Q106" s="141">
        <v>0</v>
      </c>
      <c r="R106" s="141">
        <f t="shared" si="2"/>
        <v>0</v>
      </c>
      <c r="S106" s="141">
        <v>0</v>
      </c>
      <c r="T106" s="142">
        <f t="shared" si="3"/>
        <v>0</v>
      </c>
      <c r="AR106" s="143" t="s">
        <v>437</v>
      </c>
      <c r="AT106" s="143" t="s">
        <v>820</v>
      </c>
      <c r="AU106" s="143" t="s">
        <v>84</v>
      </c>
      <c r="AY106" s="18" t="s">
        <v>206</v>
      </c>
      <c r="BE106" s="144">
        <f t="shared" si="4"/>
        <v>0</v>
      </c>
      <c r="BF106" s="144">
        <f t="shared" si="5"/>
        <v>0</v>
      </c>
      <c r="BG106" s="144">
        <f t="shared" si="6"/>
        <v>0</v>
      </c>
      <c r="BH106" s="144">
        <f t="shared" si="7"/>
        <v>0</v>
      </c>
      <c r="BI106" s="144">
        <f t="shared" si="8"/>
        <v>0</v>
      </c>
      <c r="BJ106" s="18" t="s">
        <v>82</v>
      </c>
      <c r="BK106" s="144">
        <f t="shared" si="9"/>
        <v>0</v>
      </c>
      <c r="BL106" s="18" t="s">
        <v>338</v>
      </c>
      <c r="BM106" s="143" t="s">
        <v>4100</v>
      </c>
    </row>
    <row r="107" spans="2:65" s="1" customFormat="1" ht="16.5" customHeight="1">
      <c r="B107" s="33"/>
      <c r="C107" s="175" t="s">
        <v>153</v>
      </c>
      <c r="D107" s="175" t="s">
        <v>820</v>
      </c>
      <c r="E107" s="176" t="s">
        <v>4101</v>
      </c>
      <c r="F107" s="177" t="s">
        <v>4102</v>
      </c>
      <c r="G107" s="178" t="s">
        <v>1556</v>
      </c>
      <c r="H107" s="179">
        <v>3</v>
      </c>
      <c r="I107" s="180"/>
      <c r="J107" s="181">
        <f t="shared" si="0"/>
        <v>0</v>
      </c>
      <c r="K107" s="177" t="s">
        <v>19</v>
      </c>
      <c r="L107" s="182"/>
      <c r="M107" s="183" t="s">
        <v>19</v>
      </c>
      <c r="N107" s="184" t="s">
        <v>46</v>
      </c>
      <c r="P107" s="141">
        <f t="shared" si="1"/>
        <v>0</v>
      </c>
      <c r="Q107" s="141">
        <v>0</v>
      </c>
      <c r="R107" s="141">
        <f t="shared" si="2"/>
        <v>0</v>
      </c>
      <c r="S107" s="141">
        <v>0</v>
      </c>
      <c r="T107" s="142">
        <f t="shared" si="3"/>
        <v>0</v>
      </c>
      <c r="AR107" s="143" t="s">
        <v>437</v>
      </c>
      <c r="AT107" s="143" t="s">
        <v>820</v>
      </c>
      <c r="AU107" s="143" t="s">
        <v>84</v>
      </c>
      <c r="AY107" s="18" t="s">
        <v>206</v>
      </c>
      <c r="BE107" s="144">
        <f t="shared" si="4"/>
        <v>0</v>
      </c>
      <c r="BF107" s="144">
        <f t="shared" si="5"/>
        <v>0</v>
      </c>
      <c r="BG107" s="144">
        <f t="shared" si="6"/>
        <v>0</v>
      </c>
      <c r="BH107" s="144">
        <f t="shared" si="7"/>
        <v>0</v>
      </c>
      <c r="BI107" s="144">
        <f t="shared" si="8"/>
        <v>0</v>
      </c>
      <c r="BJ107" s="18" t="s">
        <v>82</v>
      </c>
      <c r="BK107" s="144">
        <f t="shared" si="9"/>
        <v>0</v>
      </c>
      <c r="BL107" s="18" t="s">
        <v>338</v>
      </c>
      <c r="BM107" s="143" t="s">
        <v>4103</v>
      </c>
    </row>
    <row r="108" spans="2:65" s="1" customFormat="1" ht="16.5" customHeight="1">
      <c r="B108" s="33"/>
      <c r="C108" s="175" t="s">
        <v>156</v>
      </c>
      <c r="D108" s="175" t="s">
        <v>820</v>
      </c>
      <c r="E108" s="176" t="s">
        <v>4104</v>
      </c>
      <c r="F108" s="177" t="s">
        <v>4105</v>
      </c>
      <c r="G108" s="178" t="s">
        <v>1556</v>
      </c>
      <c r="H108" s="179">
        <v>1</v>
      </c>
      <c r="I108" s="180"/>
      <c r="J108" s="181">
        <f t="shared" si="0"/>
        <v>0</v>
      </c>
      <c r="K108" s="177" t="s">
        <v>19</v>
      </c>
      <c r="L108" s="182"/>
      <c r="M108" s="183" t="s">
        <v>19</v>
      </c>
      <c r="N108" s="184" t="s">
        <v>46</v>
      </c>
      <c r="P108" s="141">
        <f t="shared" si="1"/>
        <v>0</v>
      </c>
      <c r="Q108" s="141">
        <v>0</v>
      </c>
      <c r="R108" s="141">
        <f t="shared" si="2"/>
        <v>0</v>
      </c>
      <c r="S108" s="141">
        <v>0</v>
      </c>
      <c r="T108" s="142">
        <f t="shared" si="3"/>
        <v>0</v>
      </c>
      <c r="AR108" s="143" t="s">
        <v>437</v>
      </c>
      <c r="AT108" s="143" t="s">
        <v>820</v>
      </c>
      <c r="AU108" s="143" t="s">
        <v>84</v>
      </c>
      <c r="AY108" s="18" t="s">
        <v>206</v>
      </c>
      <c r="BE108" s="144">
        <f t="shared" si="4"/>
        <v>0</v>
      </c>
      <c r="BF108" s="144">
        <f t="shared" si="5"/>
        <v>0</v>
      </c>
      <c r="BG108" s="144">
        <f t="shared" si="6"/>
        <v>0</v>
      </c>
      <c r="BH108" s="144">
        <f t="shared" si="7"/>
        <v>0</v>
      </c>
      <c r="BI108" s="144">
        <f t="shared" si="8"/>
        <v>0</v>
      </c>
      <c r="BJ108" s="18" t="s">
        <v>82</v>
      </c>
      <c r="BK108" s="144">
        <f t="shared" si="9"/>
        <v>0</v>
      </c>
      <c r="BL108" s="18" t="s">
        <v>338</v>
      </c>
      <c r="BM108" s="143" t="s">
        <v>4106</v>
      </c>
    </row>
    <row r="109" spans="2:65" s="1" customFormat="1" ht="16.5" customHeight="1">
      <c r="B109" s="33"/>
      <c r="C109" s="175" t="s">
        <v>257</v>
      </c>
      <c r="D109" s="175" t="s">
        <v>820</v>
      </c>
      <c r="E109" s="176" t="s">
        <v>4107</v>
      </c>
      <c r="F109" s="177" t="s">
        <v>4108</v>
      </c>
      <c r="G109" s="178" t="s">
        <v>1556</v>
      </c>
      <c r="H109" s="179">
        <v>6</v>
      </c>
      <c r="I109" s="180"/>
      <c r="J109" s="181">
        <f t="shared" si="0"/>
        <v>0</v>
      </c>
      <c r="K109" s="177" t="s">
        <v>19</v>
      </c>
      <c r="L109" s="182"/>
      <c r="M109" s="183" t="s">
        <v>19</v>
      </c>
      <c r="N109" s="184" t="s">
        <v>46</v>
      </c>
      <c r="P109" s="141">
        <f t="shared" si="1"/>
        <v>0</v>
      </c>
      <c r="Q109" s="141">
        <v>0</v>
      </c>
      <c r="R109" s="141">
        <f t="shared" si="2"/>
        <v>0</v>
      </c>
      <c r="S109" s="141">
        <v>0</v>
      </c>
      <c r="T109" s="142">
        <f t="shared" si="3"/>
        <v>0</v>
      </c>
      <c r="AR109" s="143" t="s">
        <v>437</v>
      </c>
      <c r="AT109" s="143" t="s">
        <v>820</v>
      </c>
      <c r="AU109" s="143" t="s">
        <v>84</v>
      </c>
      <c r="AY109" s="18" t="s">
        <v>206</v>
      </c>
      <c r="BE109" s="144">
        <f t="shared" si="4"/>
        <v>0</v>
      </c>
      <c r="BF109" s="144">
        <f t="shared" si="5"/>
        <v>0</v>
      </c>
      <c r="BG109" s="144">
        <f t="shared" si="6"/>
        <v>0</v>
      </c>
      <c r="BH109" s="144">
        <f t="shared" si="7"/>
        <v>0</v>
      </c>
      <c r="BI109" s="144">
        <f t="shared" si="8"/>
        <v>0</v>
      </c>
      <c r="BJ109" s="18" t="s">
        <v>82</v>
      </c>
      <c r="BK109" s="144">
        <f t="shared" si="9"/>
        <v>0</v>
      </c>
      <c r="BL109" s="18" t="s">
        <v>338</v>
      </c>
      <c r="BM109" s="143" t="s">
        <v>4109</v>
      </c>
    </row>
    <row r="110" spans="2:65" s="1" customFormat="1" ht="16.5" customHeight="1">
      <c r="B110" s="33"/>
      <c r="C110" s="175" t="s">
        <v>265</v>
      </c>
      <c r="D110" s="175" t="s">
        <v>820</v>
      </c>
      <c r="E110" s="176" t="s">
        <v>4110</v>
      </c>
      <c r="F110" s="177" t="s">
        <v>4111</v>
      </c>
      <c r="G110" s="178" t="s">
        <v>1556</v>
      </c>
      <c r="H110" s="179">
        <v>2</v>
      </c>
      <c r="I110" s="180"/>
      <c r="J110" s="181">
        <f t="shared" si="0"/>
        <v>0</v>
      </c>
      <c r="K110" s="177" t="s">
        <v>19</v>
      </c>
      <c r="L110" s="182"/>
      <c r="M110" s="183" t="s">
        <v>19</v>
      </c>
      <c r="N110" s="184" t="s">
        <v>46</v>
      </c>
      <c r="P110" s="141">
        <f t="shared" si="1"/>
        <v>0</v>
      </c>
      <c r="Q110" s="141">
        <v>0</v>
      </c>
      <c r="R110" s="141">
        <f t="shared" si="2"/>
        <v>0</v>
      </c>
      <c r="S110" s="141">
        <v>0</v>
      </c>
      <c r="T110" s="142">
        <f t="shared" si="3"/>
        <v>0</v>
      </c>
      <c r="AR110" s="143" t="s">
        <v>437</v>
      </c>
      <c r="AT110" s="143" t="s">
        <v>820</v>
      </c>
      <c r="AU110" s="143" t="s">
        <v>84</v>
      </c>
      <c r="AY110" s="18" t="s">
        <v>206</v>
      </c>
      <c r="BE110" s="144">
        <f t="shared" si="4"/>
        <v>0</v>
      </c>
      <c r="BF110" s="144">
        <f t="shared" si="5"/>
        <v>0</v>
      </c>
      <c r="BG110" s="144">
        <f t="shared" si="6"/>
        <v>0</v>
      </c>
      <c r="BH110" s="144">
        <f t="shared" si="7"/>
        <v>0</v>
      </c>
      <c r="BI110" s="144">
        <f t="shared" si="8"/>
        <v>0</v>
      </c>
      <c r="BJ110" s="18" t="s">
        <v>82</v>
      </c>
      <c r="BK110" s="144">
        <f t="shared" si="9"/>
        <v>0</v>
      </c>
      <c r="BL110" s="18" t="s">
        <v>338</v>
      </c>
      <c r="BM110" s="143" t="s">
        <v>4112</v>
      </c>
    </row>
    <row r="111" spans="2:65" s="1" customFormat="1" ht="16.5" customHeight="1">
      <c r="B111" s="33"/>
      <c r="C111" s="175" t="s">
        <v>271</v>
      </c>
      <c r="D111" s="175" t="s">
        <v>820</v>
      </c>
      <c r="E111" s="176" t="s">
        <v>4113</v>
      </c>
      <c r="F111" s="177" t="s">
        <v>4114</v>
      </c>
      <c r="G111" s="178" t="s">
        <v>1556</v>
      </c>
      <c r="H111" s="179">
        <v>1</v>
      </c>
      <c r="I111" s="180"/>
      <c r="J111" s="181">
        <f t="shared" si="0"/>
        <v>0</v>
      </c>
      <c r="K111" s="177" t="s">
        <v>19</v>
      </c>
      <c r="L111" s="182"/>
      <c r="M111" s="183" t="s">
        <v>19</v>
      </c>
      <c r="N111" s="184" t="s">
        <v>46</v>
      </c>
      <c r="P111" s="141">
        <f t="shared" si="1"/>
        <v>0</v>
      </c>
      <c r="Q111" s="141">
        <v>0</v>
      </c>
      <c r="R111" s="141">
        <f t="shared" si="2"/>
        <v>0</v>
      </c>
      <c r="S111" s="141">
        <v>0</v>
      </c>
      <c r="T111" s="142">
        <f t="shared" si="3"/>
        <v>0</v>
      </c>
      <c r="AR111" s="143" t="s">
        <v>437</v>
      </c>
      <c r="AT111" s="143" t="s">
        <v>820</v>
      </c>
      <c r="AU111" s="143" t="s">
        <v>84</v>
      </c>
      <c r="AY111" s="18" t="s">
        <v>206</v>
      </c>
      <c r="BE111" s="144">
        <f t="shared" si="4"/>
        <v>0</v>
      </c>
      <c r="BF111" s="144">
        <f t="shared" si="5"/>
        <v>0</v>
      </c>
      <c r="BG111" s="144">
        <f t="shared" si="6"/>
        <v>0</v>
      </c>
      <c r="BH111" s="144">
        <f t="shared" si="7"/>
        <v>0</v>
      </c>
      <c r="BI111" s="144">
        <f t="shared" si="8"/>
        <v>0</v>
      </c>
      <c r="BJ111" s="18" t="s">
        <v>82</v>
      </c>
      <c r="BK111" s="144">
        <f t="shared" si="9"/>
        <v>0</v>
      </c>
      <c r="BL111" s="18" t="s">
        <v>338</v>
      </c>
      <c r="BM111" s="143" t="s">
        <v>4115</v>
      </c>
    </row>
    <row r="112" spans="2:65" s="1" customFormat="1" ht="16.5" customHeight="1">
      <c r="B112" s="33"/>
      <c r="C112" s="175" t="s">
        <v>225</v>
      </c>
      <c r="D112" s="175" t="s">
        <v>820</v>
      </c>
      <c r="E112" s="176" t="s">
        <v>2147</v>
      </c>
      <c r="F112" s="177" t="s">
        <v>2148</v>
      </c>
      <c r="G112" s="178" t="s">
        <v>1556</v>
      </c>
      <c r="H112" s="179">
        <v>3</v>
      </c>
      <c r="I112" s="180"/>
      <c r="J112" s="181">
        <f t="shared" si="0"/>
        <v>0</v>
      </c>
      <c r="K112" s="177" t="s">
        <v>19</v>
      </c>
      <c r="L112" s="182"/>
      <c r="M112" s="183" t="s">
        <v>19</v>
      </c>
      <c r="N112" s="184" t="s">
        <v>46</v>
      </c>
      <c r="P112" s="141">
        <f t="shared" si="1"/>
        <v>0</v>
      </c>
      <c r="Q112" s="141">
        <v>0</v>
      </c>
      <c r="R112" s="141">
        <f t="shared" si="2"/>
        <v>0</v>
      </c>
      <c r="S112" s="141">
        <v>0</v>
      </c>
      <c r="T112" s="142">
        <f t="shared" si="3"/>
        <v>0</v>
      </c>
      <c r="AR112" s="143" t="s">
        <v>437</v>
      </c>
      <c r="AT112" s="143" t="s">
        <v>820</v>
      </c>
      <c r="AU112" s="143" t="s">
        <v>84</v>
      </c>
      <c r="AY112" s="18" t="s">
        <v>206</v>
      </c>
      <c r="BE112" s="144">
        <f t="shared" si="4"/>
        <v>0</v>
      </c>
      <c r="BF112" s="144">
        <f t="shared" si="5"/>
        <v>0</v>
      </c>
      <c r="BG112" s="144">
        <f t="shared" si="6"/>
        <v>0</v>
      </c>
      <c r="BH112" s="144">
        <f t="shared" si="7"/>
        <v>0</v>
      </c>
      <c r="BI112" s="144">
        <f t="shared" si="8"/>
        <v>0</v>
      </c>
      <c r="BJ112" s="18" t="s">
        <v>82</v>
      </c>
      <c r="BK112" s="144">
        <f t="shared" si="9"/>
        <v>0</v>
      </c>
      <c r="BL112" s="18" t="s">
        <v>338</v>
      </c>
      <c r="BM112" s="143" t="s">
        <v>4116</v>
      </c>
    </row>
    <row r="113" spans="2:65" s="1" customFormat="1" ht="16.5" customHeight="1">
      <c r="B113" s="33"/>
      <c r="C113" s="175" t="s">
        <v>287</v>
      </c>
      <c r="D113" s="175" t="s">
        <v>820</v>
      </c>
      <c r="E113" s="176" t="s">
        <v>4117</v>
      </c>
      <c r="F113" s="177" t="s">
        <v>4118</v>
      </c>
      <c r="G113" s="178" t="s">
        <v>1556</v>
      </c>
      <c r="H113" s="179">
        <v>1</v>
      </c>
      <c r="I113" s="180"/>
      <c r="J113" s="181">
        <f t="shared" si="0"/>
        <v>0</v>
      </c>
      <c r="K113" s="177" t="s">
        <v>19</v>
      </c>
      <c r="L113" s="182"/>
      <c r="M113" s="183" t="s">
        <v>19</v>
      </c>
      <c r="N113" s="184" t="s">
        <v>46</v>
      </c>
      <c r="P113" s="141">
        <f t="shared" si="1"/>
        <v>0</v>
      </c>
      <c r="Q113" s="141">
        <v>0</v>
      </c>
      <c r="R113" s="141">
        <f t="shared" si="2"/>
        <v>0</v>
      </c>
      <c r="S113" s="141">
        <v>0</v>
      </c>
      <c r="T113" s="142">
        <f t="shared" si="3"/>
        <v>0</v>
      </c>
      <c r="AR113" s="143" t="s">
        <v>437</v>
      </c>
      <c r="AT113" s="143" t="s">
        <v>820</v>
      </c>
      <c r="AU113" s="143" t="s">
        <v>84</v>
      </c>
      <c r="AY113" s="18" t="s">
        <v>206</v>
      </c>
      <c r="BE113" s="144">
        <f t="shared" si="4"/>
        <v>0</v>
      </c>
      <c r="BF113" s="144">
        <f t="shared" si="5"/>
        <v>0</v>
      </c>
      <c r="BG113" s="144">
        <f t="shared" si="6"/>
        <v>0</v>
      </c>
      <c r="BH113" s="144">
        <f t="shared" si="7"/>
        <v>0</v>
      </c>
      <c r="BI113" s="144">
        <f t="shared" si="8"/>
        <v>0</v>
      </c>
      <c r="BJ113" s="18" t="s">
        <v>82</v>
      </c>
      <c r="BK113" s="144">
        <f t="shared" si="9"/>
        <v>0</v>
      </c>
      <c r="BL113" s="18" t="s">
        <v>338</v>
      </c>
      <c r="BM113" s="143" t="s">
        <v>4119</v>
      </c>
    </row>
    <row r="114" spans="2:65" s="1" customFormat="1" ht="16.5" customHeight="1">
      <c r="B114" s="33"/>
      <c r="C114" s="175" t="s">
        <v>295</v>
      </c>
      <c r="D114" s="175" t="s">
        <v>820</v>
      </c>
      <c r="E114" s="176" t="s">
        <v>4120</v>
      </c>
      <c r="F114" s="177" t="s">
        <v>4121</v>
      </c>
      <c r="G114" s="178" t="s">
        <v>1556</v>
      </c>
      <c r="H114" s="179">
        <v>12</v>
      </c>
      <c r="I114" s="180"/>
      <c r="J114" s="181">
        <f t="shared" si="0"/>
        <v>0</v>
      </c>
      <c r="K114" s="177" t="s">
        <v>19</v>
      </c>
      <c r="L114" s="182"/>
      <c r="M114" s="183" t="s">
        <v>19</v>
      </c>
      <c r="N114" s="184" t="s">
        <v>46</v>
      </c>
      <c r="P114" s="141">
        <f t="shared" si="1"/>
        <v>0</v>
      </c>
      <c r="Q114" s="141">
        <v>0</v>
      </c>
      <c r="R114" s="141">
        <f t="shared" si="2"/>
        <v>0</v>
      </c>
      <c r="S114" s="141">
        <v>0</v>
      </c>
      <c r="T114" s="142">
        <f t="shared" si="3"/>
        <v>0</v>
      </c>
      <c r="AR114" s="143" t="s">
        <v>437</v>
      </c>
      <c r="AT114" s="143" t="s">
        <v>820</v>
      </c>
      <c r="AU114" s="143" t="s">
        <v>84</v>
      </c>
      <c r="AY114" s="18" t="s">
        <v>206</v>
      </c>
      <c r="BE114" s="144">
        <f t="shared" si="4"/>
        <v>0</v>
      </c>
      <c r="BF114" s="144">
        <f t="shared" si="5"/>
        <v>0</v>
      </c>
      <c r="BG114" s="144">
        <f t="shared" si="6"/>
        <v>0</v>
      </c>
      <c r="BH114" s="144">
        <f t="shared" si="7"/>
        <v>0</v>
      </c>
      <c r="BI114" s="144">
        <f t="shared" si="8"/>
        <v>0</v>
      </c>
      <c r="BJ114" s="18" t="s">
        <v>82</v>
      </c>
      <c r="BK114" s="144">
        <f t="shared" si="9"/>
        <v>0</v>
      </c>
      <c r="BL114" s="18" t="s">
        <v>338</v>
      </c>
      <c r="BM114" s="143" t="s">
        <v>4122</v>
      </c>
    </row>
    <row r="115" spans="2:65" s="1" customFormat="1" ht="24.2" customHeight="1">
      <c r="B115" s="33"/>
      <c r="C115" s="175" t="s">
        <v>307</v>
      </c>
      <c r="D115" s="175" t="s">
        <v>820</v>
      </c>
      <c r="E115" s="176" t="s">
        <v>4123</v>
      </c>
      <c r="F115" s="177" t="s">
        <v>4124</v>
      </c>
      <c r="G115" s="178" t="s">
        <v>1556</v>
      </c>
      <c r="H115" s="179">
        <v>1</v>
      </c>
      <c r="I115" s="180"/>
      <c r="J115" s="181">
        <f t="shared" si="0"/>
        <v>0</v>
      </c>
      <c r="K115" s="177" t="s">
        <v>19</v>
      </c>
      <c r="L115" s="182"/>
      <c r="M115" s="183" t="s">
        <v>19</v>
      </c>
      <c r="N115" s="184" t="s">
        <v>46</v>
      </c>
      <c r="P115" s="141">
        <f t="shared" si="1"/>
        <v>0</v>
      </c>
      <c r="Q115" s="141">
        <v>0</v>
      </c>
      <c r="R115" s="141">
        <f t="shared" si="2"/>
        <v>0</v>
      </c>
      <c r="S115" s="141">
        <v>0</v>
      </c>
      <c r="T115" s="142">
        <f t="shared" si="3"/>
        <v>0</v>
      </c>
      <c r="AR115" s="143" t="s">
        <v>437</v>
      </c>
      <c r="AT115" s="143" t="s">
        <v>820</v>
      </c>
      <c r="AU115" s="143" t="s">
        <v>84</v>
      </c>
      <c r="AY115" s="18" t="s">
        <v>206</v>
      </c>
      <c r="BE115" s="144">
        <f t="shared" si="4"/>
        <v>0</v>
      </c>
      <c r="BF115" s="144">
        <f t="shared" si="5"/>
        <v>0</v>
      </c>
      <c r="BG115" s="144">
        <f t="shared" si="6"/>
        <v>0</v>
      </c>
      <c r="BH115" s="144">
        <f t="shared" si="7"/>
        <v>0</v>
      </c>
      <c r="BI115" s="144">
        <f t="shared" si="8"/>
        <v>0</v>
      </c>
      <c r="BJ115" s="18" t="s">
        <v>82</v>
      </c>
      <c r="BK115" s="144">
        <f t="shared" si="9"/>
        <v>0</v>
      </c>
      <c r="BL115" s="18" t="s">
        <v>338</v>
      </c>
      <c r="BM115" s="143" t="s">
        <v>4125</v>
      </c>
    </row>
    <row r="116" spans="2:65" s="1" customFormat="1" ht="24.2" customHeight="1">
      <c r="B116" s="33"/>
      <c r="C116" s="175" t="s">
        <v>314</v>
      </c>
      <c r="D116" s="175" t="s">
        <v>820</v>
      </c>
      <c r="E116" s="176" t="s">
        <v>4126</v>
      </c>
      <c r="F116" s="177" t="s">
        <v>4127</v>
      </c>
      <c r="G116" s="178" t="s">
        <v>1556</v>
      </c>
      <c r="H116" s="179">
        <v>1</v>
      </c>
      <c r="I116" s="180"/>
      <c r="J116" s="181">
        <f t="shared" si="0"/>
        <v>0</v>
      </c>
      <c r="K116" s="177" t="s">
        <v>19</v>
      </c>
      <c r="L116" s="182"/>
      <c r="M116" s="183" t="s">
        <v>19</v>
      </c>
      <c r="N116" s="184" t="s">
        <v>46</v>
      </c>
      <c r="P116" s="141">
        <f t="shared" si="1"/>
        <v>0</v>
      </c>
      <c r="Q116" s="141">
        <v>0</v>
      </c>
      <c r="R116" s="141">
        <f t="shared" si="2"/>
        <v>0</v>
      </c>
      <c r="S116" s="141">
        <v>0</v>
      </c>
      <c r="T116" s="142">
        <f t="shared" si="3"/>
        <v>0</v>
      </c>
      <c r="AR116" s="143" t="s">
        <v>437</v>
      </c>
      <c r="AT116" s="143" t="s">
        <v>820</v>
      </c>
      <c r="AU116" s="143" t="s">
        <v>84</v>
      </c>
      <c r="AY116" s="18" t="s">
        <v>206</v>
      </c>
      <c r="BE116" s="144">
        <f t="shared" si="4"/>
        <v>0</v>
      </c>
      <c r="BF116" s="144">
        <f t="shared" si="5"/>
        <v>0</v>
      </c>
      <c r="BG116" s="144">
        <f t="shared" si="6"/>
        <v>0</v>
      </c>
      <c r="BH116" s="144">
        <f t="shared" si="7"/>
        <v>0</v>
      </c>
      <c r="BI116" s="144">
        <f t="shared" si="8"/>
        <v>0</v>
      </c>
      <c r="BJ116" s="18" t="s">
        <v>82</v>
      </c>
      <c r="BK116" s="144">
        <f t="shared" si="9"/>
        <v>0</v>
      </c>
      <c r="BL116" s="18" t="s">
        <v>338</v>
      </c>
      <c r="BM116" s="143" t="s">
        <v>4128</v>
      </c>
    </row>
    <row r="117" spans="2:65" s="1" customFormat="1" ht="16.5" customHeight="1">
      <c r="B117" s="33"/>
      <c r="C117" s="175" t="s">
        <v>321</v>
      </c>
      <c r="D117" s="175" t="s">
        <v>820</v>
      </c>
      <c r="E117" s="176" t="s">
        <v>4129</v>
      </c>
      <c r="F117" s="177" t="s">
        <v>4130</v>
      </c>
      <c r="G117" s="178" t="s">
        <v>229</v>
      </c>
      <c r="H117" s="179">
        <v>10</v>
      </c>
      <c r="I117" s="180"/>
      <c r="J117" s="181">
        <f t="shared" si="0"/>
        <v>0</v>
      </c>
      <c r="K117" s="177" t="s">
        <v>19</v>
      </c>
      <c r="L117" s="182"/>
      <c r="M117" s="183" t="s">
        <v>19</v>
      </c>
      <c r="N117" s="184" t="s">
        <v>46</v>
      </c>
      <c r="P117" s="141">
        <f t="shared" si="1"/>
        <v>0</v>
      </c>
      <c r="Q117" s="141">
        <v>0</v>
      </c>
      <c r="R117" s="141">
        <f t="shared" si="2"/>
        <v>0</v>
      </c>
      <c r="S117" s="141">
        <v>0</v>
      </c>
      <c r="T117" s="142">
        <f t="shared" si="3"/>
        <v>0</v>
      </c>
      <c r="AR117" s="143" t="s">
        <v>437</v>
      </c>
      <c r="AT117" s="143" t="s">
        <v>820</v>
      </c>
      <c r="AU117" s="143" t="s">
        <v>84</v>
      </c>
      <c r="AY117" s="18" t="s">
        <v>206</v>
      </c>
      <c r="BE117" s="144">
        <f t="shared" si="4"/>
        <v>0</v>
      </c>
      <c r="BF117" s="144">
        <f t="shared" si="5"/>
        <v>0</v>
      </c>
      <c r="BG117" s="144">
        <f t="shared" si="6"/>
        <v>0</v>
      </c>
      <c r="BH117" s="144">
        <f t="shared" si="7"/>
        <v>0</v>
      </c>
      <c r="BI117" s="144">
        <f t="shared" si="8"/>
        <v>0</v>
      </c>
      <c r="BJ117" s="18" t="s">
        <v>82</v>
      </c>
      <c r="BK117" s="144">
        <f t="shared" si="9"/>
        <v>0</v>
      </c>
      <c r="BL117" s="18" t="s">
        <v>338</v>
      </c>
      <c r="BM117" s="143" t="s">
        <v>4131</v>
      </c>
    </row>
    <row r="118" spans="2:65" s="1" customFormat="1" ht="16.5" customHeight="1">
      <c r="B118" s="33"/>
      <c r="C118" s="175" t="s">
        <v>8</v>
      </c>
      <c r="D118" s="175" t="s">
        <v>820</v>
      </c>
      <c r="E118" s="176" t="s">
        <v>4132</v>
      </c>
      <c r="F118" s="177" t="s">
        <v>4133</v>
      </c>
      <c r="G118" s="178" t="s">
        <v>229</v>
      </c>
      <c r="H118" s="179">
        <v>10</v>
      </c>
      <c r="I118" s="180"/>
      <c r="J118" s="181">
        <f t="shared" si="0"/>
        <v>0</v>
      </c>
      <c r="K118" s="177" t="s">
        <v>19</v>
      </c>
      <c r="L118" s="182"/>
      <c r="M118" s="183" t="s">
        <v>19</v>
      </c>
      <c r="N118" s="184" t="s">
        <v>46</v>
      </c>
      <c r="P118" s="141">
        <f t="shared" si="1"/>
        <v>0</v>
      </c>
      <c r="Q118" s="141">
        <v>0</v>
      </c>
      <c r="R118" s="141">
        <f t="shared" si="2"/>
        <v>0</v>
      </c>
      <c r="S118" s="141">
        <v>0</v>
      </c>
      <c r="T118" s="142">
        <f t="shared" si="3"/>
        <v>0</v>
      </c>
      <c r="AR118" s="143" t="s">
        <v>437</v>
      </c>
      <c r="AT118" s="143" t="s">
        <v>820</v>
      </c>
      <c r="AU118" s="143" t="s">
        <v>84</v>
      </c>
      <c r="AY118" s="18" t="s">
        <v>206</v>
      </c>
      <c r="BE118" s="144">
        <f t="shared" si="4"/>
        <v>0</v>
      </c>
      <c r="BF118" s="144">
        <f t="shared" si="5"/>
        <v>0</v>
      </c>
      <c r="BG118" s="144">
        <f t="shared" si="6"/>
        <v>0</v>
      </c>
      <c r="BH118" s="144">
        <f t="shared" si="7"/>
        <v>0</v>
      </c>
      <c r="BI118" s="144">
        <f t="shared" si="8"/>
        <v>0</v>
      </c>
      <c r="BJ118" s="18" t="s">
        <v>82</v>
      </c>
      <c r="BK118" s="144">
        <f t="shared" si="9"/>
        <v>0</v>
      </c>
      <c r="BL118" s="18" t="s">
        <v>338</v>
      </c>
      <c r="BM118" s="143" t="s">
        <v>4134</v>
      </c>
    </row>
    <row r="119" spans="2:65" s="1" customFormat="1" ht="16.5" customHeight="1">
      <c r="B119" s="33"/>
      <c r="C119" s="132" t="s">
        <v>338</v>
      </c>
      <c r="D119" s="132" t="s">
        <v>208</v>
      </c>
      <c r="E119" s="133" t="s">
        <v>4135</v>
      </c>
      <c r="F119" s="134" t="s">
        <v>2157</v>
      </c>
      <c r="G119" s="135" t="s">
        <v>1556</v>
      </c>
      <c r="H119" s="136">
        <v>8</v>
      </c>
      <c r="I119" s="137"/>
      <c r="J119" s="138">
        <f t="shared" si="0"/>
        <v>0</v>
      </c>
      <c r="K119" s="134" t="s">
        <v>19</v>
      </c>
      <c r="L119" s="33"/>
      <c r="M119" s="139" t="s">
        <v>19</v>
      </c>
      <c r="N119" s="140" t="s">
        <v>46</v>
      </c>
      <c r="P119" s="141">
        <f t="shared" si="1"/>
        <v>0</v>
      </c>
      <c r="Q119" s="141">
        <v>0</v>
      </c>
      <c r="R119" s="141">
        <f t="shared" si="2"/>
        <v>0</v>
      </c>
      <c r="S119" s="141">
        <v>0</v>
      </c>
      <c r="T119" s="142">
        <f t="shared" si="3"/>
        <v>0</v>
      </c>
      <c r="AR119" s="143" t="s">
        <v>338</v>
      </c>
      <c r="AT119" s="143" t="s">
        <v>208</v>
      </c>
      <c r="AU119" s="143" t="s">
        <v>84</v>
      </c>
      <c r="AY119" s="18" t="s">
        <v>206</v>
      </c>
      <c r="BE119" s="144">
        <f t="shared" si="4"/>
        <v>0</v>
      </c>
      <c r="BF119" s="144">
        <f t="shared" si="5"/>
        <v>0</v>
      </c>
      <c r="BG119" s="144">
        <f t="shared" si="6"/>
        <v>0</v>
      </c>
      <c r="BH119" s="144">
        <f t="shared" si="7"/>
        <v>0</v>
      </c>
      <c r="BI119" s="144">
        <f t="shared" si="8"/>
        <v>0</v>
      </c>
      <c r="BJ119" s="18" t="s">
        <v>82</v>
      </c>
      <c r="BK119" s="144">
        <f t="shared" si="9"/>
        <v>0</v>
      </c>
      <c r="BL119" s="18" t="s">
        <v>338</v>
      </c>
      <c r="BM119" s="143" t="s">
        <v>4136</v>
      </c>
    </row>
    <row r="120" spans="2:65" s="1" customFormat="1" ht="21.75" customHeight="1">
      <c r="B120" s="33"/>
      <c r="C120" s="132" t="s">
        <v>343</v>
      </c>
      <c r="D120" s="132" t="s">
        <v>208</v>
      </c>
      <c r="E120" s="133" t="s">
        <v>4137</v>
      </c>
      <c r="F120" s="134" t="s">
        <v>2154</v>
      </c>
      <c r="G120" s="135" t="s">
        <v>2093</v>
      </c>
      <c r="H120" s="200"/>
      <c r="I120" s="137"/>
      <c r="J120" s="138">
        <f t="shared" si="0"/>
        <v>0</v>
      </c>
      <c r="K120" s="134" t="s">
        <v>19</v>
      </c>
      <c r="L120" s="33"/>
      <c r="M120" s="139" t="s">
        <v>19</v>
      </c>
      <c r="N120" s="140" t="s">
        <v>46</v>
      </c>
      <c r="P120" s="141">
        <f t="shared" si="1"/>
        <v>0</v>
      </c>
      <c r="Q120" s="141">
        <v>0</v>
      </c>
      <c r="R120" s="141">
        <f t="shared" si="2"/>
        <v>0</v>
      </c>
      <c r="S120" s="141">
        <v>0</v>
      </c>
      <c r="T120" s="142">
        <f t="shared" si="3"/>
        <v>0</v>
      </c>
      <c r="AR120" s="143" t="s">
        <v>338</v>
      </c>
      <c r="AT120" s="143" t="s">
        <v>208</v>
      </c>
      <c r="AU120" s="143" t="s">
        <v>84</v>
      </c>
      <c r="AY120" s="18" t="s">
        <v>206</v>
      </c>
      <c r="BE120" s="144">
        <f t="shared" si="4"/>
        <v>0</v>
      </c>
      <c r="BF120" s="144">
        <f t="shared" si="5"/>
        <v>0</v>
      </c>
      <c r="BG120" s="144">
        <f t="shared" si="6"/>
        <v>0</v>
      </c>
      <c r="BH120" s="144">
        <f t="shared" si="7"/>
        <v>0</v>
      </c>
      <c r="BI120" s="144">
        <f t="shared" si="8"/>
        <v>0</v>
      </c>
      <c r="BJ120" s="18" t="s">
        <v>82</v>
      </c>
      <c r="BK120" s="144">
        <f t="shared" si="9"/>
        <v>0</v>
      </c>
      <c r="BL120" s="18" t="s">
        <v>338</v>
      </c>
      <c r="BM120" s="143" t="s">
        <v>4138</v>
      </c>
    </row>
    <row r="121" spans="2:63" s="11" customFormat="1" ht="22.9" customHeight="1">
      <c r="B121" s="120"/>
      <c r="D121" s="121" t="s">
        <v>74</v>
      </c>
      <c r="E121" s="130" t="s">
        <v>2160</v>
      </c>
      <c r="F121" s="130" t="s">
        <v>4139</v>
      </c>
      <c r="I121" s="123"/>
      <c r="J121" s="131">
        <f>BK121</f>
        <v>0</v>
      </c>
      <c r="L121" s="120"/>
      <c r="M121" s="125"/>
      <c r="P121" s="126">
        <f>SUM(P122:P138)</f>
        <v>0</v>
      </c>
      <c r="R121" s="126">
        <f>SUM(R122:R138)</f>
        <v>0</v>
      </c>
      <c r="T121" s="127">
        <f>SUM(T122:T138)</f>
        <v>0</v>
      </c>
      <c r="AR121" s="121" t="s">
        <v>82</v>
      </c>
      <c r="AT121" s="128" t="s">
        <v>74</v>
      </c>
      <c r="AU121" s="128" t="s">
        <v>82</v>
      </c>
      <c r="AY121" s="121" t="s">
        <v>206</v>
      </c>
      <c r="BK121" s="129">
        <f>SUM(BK122:BK138)</f>
        <v>0</v>
      </c>
    </row>
    <row r="122" spans="2:65" s="1" customFormat="1" ht="24.2" customHeight="1">
      <c r="B122" s="33"/>
      <c r="C122" s="132" t="s">
        <v>348</v>
      </c>
      <c r="D122" s="132" t="s">
        <v>208</v>
      </c>
      <c r="E122" s="133" t="s">
        <v>4140</v>
      </c>
      <c r="F122" s="134" t="s">
        <v>4141</v>
      </c>
      <c r="G122" s="135" t="s">
        <v>1556</v>
      </c>
      <c r="H122" s="136">
        <v>2</v>
      </c>
      <c r="I122" s="137"/>
      <c r="J122" s="138">
        <f>ROUND(I122*H122,2)</f>
        <v>0</v>
      </c>
      <c r="K122" s="134" t="s">
        <v>19</v>
      </c>
      <c r="L122" s="33"/>
      <c r="M122" s="139" t="s">
        <v>19</v>
      </c>
      <c r="N122" s="140" t="s">
        <v>46</v>
      </c>
      <c r="P122" s="141">
        <f>O122*H122</f>
        <v>0</v>
      </c>
      <c r="Q122" s="141">
        <v>0</v>
      </c>
      <c r="R122" s="141">
        <f>Q122*H122</f>
        <v>0</v>
      </c>
      <c r="S122" s="141">
        <v>0</v>
      </c>
      <c r="T122" s="142">
        <f>S122*H122</f>
        <v>0</v>
      </c>
      <c r="AR122" s="143" t="s">
        <v>338</v>
      </c>
      <c r="AT122" s="143" t="s">
        <v>208</v>
      </c>
      <c r="AU122" s="143" t="s">
        <v>84</v>
      </c>
      <c r="AY122" s="18" t="s">
        <v>206</v>
      </c>
      <c r="BE122" s="144">
        <f>IF(N122="základní",J122,0)</f>
        <v>0</v>
      </c>
      <c r="BF122" s="144">
        <f>IF(N122="snížená",J122,0)</f>
        <v>0</v>
      </c>
      <c r="BG122" s="144">
        <f>IF(N122="zákl. přenesená",J122,0)</f>
        <v>0</v>
      </c>
      <c r="BH122" s="144">
        <f>IF(N122="sníž. přenesená",J122,0)</f>
        <v>0</v>
      </c>
      <c r="BI122" s="144">
        <f>IF(N122="nulová",J122,0)</f>
        <v>0</v>
      </c>
      <c r="BJ122" s="18" t="s">
        <v>82</v>
      </c>
      <c r="BK122" s="144">
        <f>ROUND(I122*H122,2)</f>
        <v>0</v>
      </c>
      <c r="BL122" s="18" t="s">
        <v>338</v>
      </c>
      <c r="BM122" s="143" t="s">
        <v>4142</v>
      </c>
    </row>
    <row r="123" spans="2:47" s="1" customFormat="1" ht="19.5">
      <c r="B123" s="33"/>
      <c r="D123" s="150" t="s">
        <v>818</v>
      </c>
      <c r="F123" s="174" t="s">
        <v>4143</v>
      </c>
      <c r="I123" s="147"/>
      <c r="L123" s="33"/>
      <c r="M123" s="148"/>
      <c r="T123" s="52"/>
      <c r="AT123" s="18" t="s">
        <v>818</v>
      </c>
      <c r="AU123" s="18" t="s">
        <v>84</v>
      </c>
    </row>
    <row r="124" spans="2:65" s="1" customFormat="1" ht="16.5" customHeight="1">
      <c r="B124" s="33"/>
      <c r="C124" s="132" t="s">
        <v>354</v>
      </c>
      <c r="D124" s="132" t="s">
        <v>208</v>
      </c>
      <c r="E124" s="133" t="s">
        <v>4144</v>
      </c>
      <c r="F124" s="134" t="s">
        <v>4145</v>
      </c>
      <c r="G124" s="135" t="s">
        <v>229</v>
      </c>
      <c r="H124" s="136">
        <v>110</v>
      </c>
      <c r="I124" s="137"/>
      <c r="J124" s="138">
        <f aca="true" t="shared" si="10" ref="J124:J138">ROUND(I124*H124,2)</f>
        <v>0</v>
      </c>
      <c r="K124" s="134" t="s">
        <v>19</v>
      </c>
      <c r="L124" s="33"/>
      <c r="M124" s="139" t="s">
        <v>19</v>
      </c>
      <c r="N124" s="140" t="s">
        <v>46</v>
      </c>
      <c r="P124" s="141">
        <f aca="true" t="shared" si="11" ref="P124:P138">O124*H124</f>
        <v>0</v>
      </c>
      <c r="Q124" s="141">
        <v>0</v>
      </c>
      <c r="R124" s="141">
        <f aca="true" t="shared" si="12" ref="R124:R138">Q124*H124</f>
        <v>0</v>
      </c>
      <c r="S124" s="141">
        <v>0</v>
      </c>
      <c r="T124" s="142">
        <f aca="true" t="shared" si="13" ref="T124:T138">S124*H124</f>
        <v>0</v>
      </c>
      <c r="AR124" s="143" t="s">
        <v>338</v>
      </c>
      <c r="AT124" s="143" t="s">
        <v>208</v>
      </c>
      <c r="AU124" s="143" t="s">
        <v>84</v>
      </c>
      <c r="AY124" s="18" t="s">
        <v>206</v>
      </c>
      <c r="BE124" s="144">
        <f aca="true" t="shared" si="14" ref="BE124:BE138">IF(N124="základní",J124,0)</f>
        <v>0</v>
      </c>
      <c r="BF124" s="144">
        <f aca="true" t="shared" si="15" ref="BF124:BF138">IF(N124="snížená",J124,0)</f>
        <v>0</v>
      </c>
      <c r="BG124" s="144">
        <f aca="true" t="shared" si="16" ref="BG124:BG138">IF(N124="zákl. přenesená",J124,0)</f>
        <v>0</v>
      </c>
      <c r="BH124" s="144">
        <f aca="true" t="shared" si="17" ref="BH124:BH138">IF(N124="sníž. přenesená",J124,0)</f>
        <v>0</v>
      </c>
      <c r="BI124" s="144">
        <f aca="true" t="shared" si="18" ref="BI124:BI138">IF(N124="nulová",J124,0)</f>
        <v>0</v>
      </c>
      <c r="BJ124" s="18" t="s">
        <v>82</v>
      </c>
      <c r="BK124" s="144">
        <f aca="true" t="shared" si="19" ref="BK124:BK138">ROUND(I124*H124,2)</f>
        <v>0</v>
      </c>
      <c r="BL124" s="18" t="s">
        <v>338</v>
      </c>
      <c r="BM124" s="143" t="s">
        <v>4146</v>
      </c>
    </row>
    <row r="125" spans="2:65" s="1" customFormat="1" ht="16.5" customHeight="1">
      <c r="B125" s="33"/>
      <c r="C125" s="132" t="s">
        <v>359</v>
      </c>
      <c r="D125" s="132" t="s">
        <v>208</v>
      </c>
      <c r="E125" s="133" t="s">
        <v>4147</v>
      </c>
      <c r="F125" s="134" t="s">
        <v>4148</v>
      </c>
      <c r="G125" s="135" t="s">
        <v>229</v>
      </c>
      <c r="H125" s="136">
        <v>150</v>
      </c>
      <c r="I125" s="137"/>
      <c r="J125" s="138">
        <f t="shared" si="10"/>
        <v>0</v>
      </c>
      <c r="K125" s="134" t="s">
        <v>19</v>
      </c>
      <c r="L125" s="33"/>
      <c r="M125" s="139" t="s">
        <v>19</v>
      </c>
      <c r="N125" s="140" t="s">
        <v>46</v>
      </c>
      <c r="P125" s="141">
        <f t="shared" si="11"/>
        <v>0</v>
      </c>
      <c r="Q125" s="141">
        <v>0</v>
      </c>
      <c r="R125" s="141">
        <f t="shared" si="12"/>
        <v>0</v>
      </c>
      <c r="S125" s="141">
        <v>0</v>
      </c>
      <c r="T125" s="142">
        <f t="shared" si="13"/>
        <v>0</v>
      </c>
      <c r="AR125" s="143" t="s">
        <v>338</v>
      </c>
      <c r="AT125" s="143" t="s">
        <v>208</v>
      </c>
      <c r="AU125" s="143" t="s">
        <v>84</v>
      </c>
      <c r="AY125" s="18" t="s">
        <v>206</v>
      </c>
      <c r="BE125" s="144">
        <f t="shared" si="14"/>
        <v>0</v>
      </c>
      <c r="BF125" s="144">
        <f t="shared" si="15"/>
        <v>0</v>
      </c>
      <c r="BG125" s="144">
        <f t="shared" si="16"/>
        <v>0</v>
      </c>
      <c r="BH125" s="144">
        <f t="shared" si="17"/>
        <v>0</v>
      </c>
      <c r="BI125" s="144">
        <f t="shared" si="18"/>
        <v>0</v>
      </c>
      <c r="BJ125" s="18" t="s">
        <v>82</v>
      </c>
      <c r="BK125" s="144">
        <f t="shared" si="19"/>
        <v>0</v>
      </c>
      <c r="BL125" s="18" t="s">
        <v>338</v>
      </c>
      <c r="BM125" s="143" t="s">
        <v>4149</v>
      </c>
    </row>
    <row r="126" spans="2:65" s="1" customFormat="1" ht="16.5" customHeight="1">
      <c r="B126" s="33"/>
      <c r="C126" s="132" t="s">
        <v>7</v>
      </c>
      <c r="D126" s="132" t="s">
        <v>208</v>
      </c>
      <c r="E126" s="133" t="s">
        <v>4150</v>
      </c>
      <c r="F126" s="134" t="s">
        <v>4151</v>
      </c>
      <c r="G126" s="135" t="s">
        <v>229</v>
      </c>
      <c r="H126" s="136">
        <v>80</v>
      </c>
      <c r="I126" s="137"/>
      <c r="J126" s="138">
        <f t="shared" si="10"/>
        <v>0</v>
      </c>
      <c r="K126" s="134" t="s">
        <v>19</v>
      </c>
      <c r="L126" s="33"/>
      <c r="M126" s="139" t="s">
        <v>19</v>
      </c>
      <c r="N126" s="140" t="s">
        <v>46</v>
      </c>
      <c r="P126" s="141">
        <f t="shared" si="11"/>
        <v>0</v>
      </c>
      <c r="Q126" s="141">
        <v>0</v>
      </c>
      <c r="R126" s="141">
        <f t="shared" si="12"/>
        <v>0</v>
      </c>
      <c r="S126" s="141">
        <v>0</v>
      </c>
      <c r="T126" s="142">
        <f t="shared" si="13"/>
        <v>0</v>
      </c>
      <c r="AR126" s="143" t="s">
        <v>338</v>
      </c>
      <c r="AT126" s="143" t="s">
        <v>208</v>
      </c>
      <c r="AU126" s="143" t="s">
        <v>84</v>
      </c>
      <c r="AY126" s="18" t="s">
        <v>206</v>
      </c>
      <c r="BE126" s="144">
        <f t="shared" si="14"/>
        <v>0</v>
      </c>
      <c r="BF126" s="144">
        <f t="shared" si="15"/>
        <v>0</v>
      </c>
      <c r="BG126" s="144">
        <f t="shared" si="16"/>
        <v>0</v>
      </c>
      <c r="BH126" s="144">
        <f t="shared" si="17"/>
        <v>0</v>
      </c>
      <c r="BI126" s="144">
        <f t="shared" si="18"/>
        <v>0</v>
      </c>
      <c r="BJ126" s="18" t="s">
        <v>82</v>
      </c>
      <c r="BK126" s="144">
        <f t="shared" si="19"/>
        <v>0</v>
      </c>
      <c r="BL126" s="18" t="s">
        <v>338</v>
      </c>
      <c r="BM126" s="143" t="s">
        <v>4152</v>
      </c>
    </row>
    <row r="127" spans="2:65" s="1" customFormat="1" ht="16.5" customHeight="1">
      <c r="B127" s="33"/>
      <c r="C127" s="132" t="s">
        <v>368</v>
      </c>
      <c r="D127" s="132" t="s">
        <v>208</v>
      </c>
      <c r="E127" s="133" t="s">
        <v>4153</v>
      </c>
      <c r="F127" s="134" t="s">
        <v>4154</v>
      </c>
      <c r="G127" s="135" t="s">
        <v>229</v>
      </c>
      <c r="H127" s="136">
        <v>80</v>
      </c>
      <c r="I127" s="137"/>
      <c r="J127" s="138">
        <f t="shared" si="10"/>
        <v>0</v>
      </c>
      <c r="K127" s="134" t="s">
        <v>19</v>
      </c>
      <c r="L127" s="33"/>
      <c r="M127" s="139" t="s">
        <v>19</v>
      </c>
      <c r="N127" s="140" t="s">
        <v>46</v>
      </c>
      <c r="P127" s="141">
        <f t="shared" si="11"/>
        <v>0</v>
      </c>
      <c r="Q127" s="141">
        <v>0</v>
      </c>
      <c r="R127" s="141">
        <f t="shared" si="12"/>
        <v>0</v>
      </c>
      <c r="S127" s="141">
        <v>0</v>
      </c>
      <c r="T127" s="142">
        <f t="shared" si="13"/>
        <v>0</v>
      </c>
      <c r="AR127" s="143" t="s">
        <v>338</v>
      </c>
      <c r="AT127" s="143" t="s">
        <v>208</v>
      </c>
      <c r="AU127" s="143" t="s">
        <v>84</v>
      </c>
      <c r="AY127" s="18" t="s">
        <v>206</v>
      </c>
      <c r="BE127" s="144">
        <f t="shared" si="14"/>
        <v>0</v>
      </c>
      <c r="BF127" s="144">
        <f t="shared" si="15"/>
        <v>0</v>
      </c>
      <c r="BG127" s="144">
        <f t="shared" si="16"/>
        <v>0</v>
      </c>
      <c r="BH127" s="144">
        <f t="shared" si="17"/>
        <v>0</v>
      </c>
      <c r="BI127" s="144">
        <f t="shared" si="18"/>
        <v>0</v>
      </c>
      <c r="BJ127" s="18" t="s">
        <v>82</v>
      </c>
      <c r="BK127" s="144">
        <f t="shared" si="19"/>
        <v>0</v>
      </c>
      <c r="BL127" s="18" t="s">
        <v>338</v>
      </c>
      <c r="BM127" s="143" t="s">
        <v>4155</v>
      </c>
    </row>
    <row r="128" spans="2:65" s="1" customFormat="1" ht="16.5" customHeight="1">
      <c r="B128" s="33"/>
      <c r="C128" s="132" t="s">
        <v>373</v>
      </c>
      <c r="D128" s="132" t="s">
        <v>208</v>
      </c>
      <c r="E128" s="133" t="s">
        <v>4156</v>
      </c>
      <c r="F128" s="134" t="s">
        <v>4157</v>
      </c>
      <c r="G128" s="135" t="s">
        <v>229</v>
      </c>
      <c r="H128" s="136">
        <v>280</v>
      </c>
      <c r="I128" s="137"/>
      <c r="J128" s="138">
        <f t="shared" si="10"/>
        <v>0</v>
      </c>
      <c r="K128" s="134" t="s">
        <v>19</v>
      </c>
      <c r="L128" s="33"/>
      <c r="M128" s="139" t="s">
        <v>19</v>
      </c>
      <c r="N128" s="140" t="s">
        <v>46</v>
      </c>
      <c r="P128" s="141">
        <f t="shared" si="11"/>
        <v>0</v>
      </c>
      <c r="Q128" s="141">
        <v>0</v>
      </c>
      <c r="R128" s="141">
        <f t="shared" si="12"/>
        <v>0</v>
      </c>
      <c r="S128" s="141">
        <v>0</v>
      </c>
      <c r="T128" s="142">
        <f t="shared" si="13"/>
        <v>0</v>
      </c>
      <c r="AR128" s="143" t="s">
        <v>338</v>
      </c>
      <c r="AT128" s="143" t="s">
        <v>208</v>
      </c>
      <c r="AU128" s="143" t="s">
        <v>84</v>
      </c>
      <c r="AY128" s="18" t="s">
        <v>206</v>
      </c>
      <c r="BE128" s="144">
        <f t="shared" si="14"/>
        <v>0</v>
      </c>
      <c r="BF128" s="144">
        <f t="shared" si="15"/>
        <v>0</v>
      </c>
      <c r="BG128" s="144">
        <f t="shared" si="16"/>
        <v>0</v>
      </c>
      <c r="BH128" s="144">
        <f t="shared" si="17"/>
        <v>0</v>
      </c>
      <c r="BI128" s="144">
        <f t="shared" si="18"/>
        <v>0</v>
      </c>
      <c r="BJ128" s="18" t="s">
        <v>82</v>
      </c>
      <c r="BK128" s="144">
        <f t="shared" si="19"/>
        <v>0</v>
      </c>
      <c r="BL128" s="18" t="s">
        <v>338</v>
      </c>
      <c r="BM128" s="143" t="s">
        <v>4158</v>
      </c>
    </row>
    <row r="129" spans="2:65" s="1" customFormat="1" ht="16.5" customHeight="1">
      <c r="B129" s="33"/>
      <c r="C129" s="132" t="s">
        <v>380</v>
      </c>
      <c r="D129" s="132" t="s">
        <v>208</v>
      </c>
      <c r="E129" s="133" t="s">
        <v>4159</v>
      </c>
      <c r="F129" s="134" t="s">
        <v>4160</v>
      </c>
      <c r="G129" s="135" t="s">
        <v>229</v>
      </c>
      <c r="H129" s="136">
        <v>10</v>
      </c>
      <c r="I129" s="137"/>
      <c r="J129" s="138">
        <f t="shared" si="10"/>
        <v>0</v>
      </c>
      <c r="K129" s="134" t="s">
        <v>19</v>
      </c>
      <c r="L129" s="33"/>
      <c r="M129" s="139" t="s">
        <v>19</v>
      </c>
      <c r="N129" s="140" t="s">
        <v>46</v>
      </c>
      <c r="P129" s="141">
        <f t="shared" si="11"/>
        <v>0</v>
      </c>
      <c r="Q129" s="141">
        <v>0</v>
      </c>
      <c r="R129" s="141">
        <f t="shared" si="12"/>
        <v>0</v>
      </c>
      <c r="S129" s="141">
        <v>0</v>
      </c>
      <c r="T129" s="142">
        <f t="shared" si="13"/>
        <v>0</v>
      </c>
      <c r="AR129" s="143" t="s">
        <v>338</v>
      </c>
      <c r="AT129" s="143" t="s">
        <v>208</v>
      </c>
      <c r="AU129" s="143" t="s">
        <v>84</v>
      </c>
      <c r="AY129" s="18" t="s">
        <v>206</v>
      </c>
      <c r="BE129" s="144">
        <f t="shared" si="14"/>
        <v>0</v>
      </c>
      <c r="BF129" s="144">
        <f t="shared" si="15"/>
        <v>0</v>
      </c>
      <c r="BG129" s="144">
        <f t="shared" si="16"/>
        <v>0</v>
      </c>
      <c r="BH129" s="144">
        <f t="shared" si="17"/>
        <v>0</v>
      </c>
      <c r="BI129" s="144">
        <f t="shared" si="18"/>
        <v>0</v>
      </c>
      <c r="BJ129" s="18" t="s">
        <v>82</v>
      </c>
      <c r="BK129" s="144">
        <f t="shared" si="19"/>
        <v>0</v>
      </c>
      <c r="BL129" s="18" t="s">
        <v>338</v>
      </c>
      <c r="BM129" s="143" t="s">
        <v>4161</v>
      </c>
    </row>
    <row r="130" spans="2:65" s="1" customFormat="1" ht="16.5" customHeight="1">
      <c r="B130" s="33"/>
      <c r="C130" s="132" t="s">
        <v>389</v>
      </c>
      <c r="D130" s="132" t="s">
        <v>208</v>
      </c>
      <c r="E130" s="133" t="s">
        <v>4162</v>
      </c>
      <c r="F130" s="134" t="s">
        <v>4163</v>
      </c>
      <c r="G130" s="135" t="s">
        <v>1556</v>
      </c>
      <c r="H130" s="136">
        <v>24</v>
      </c>
      <c r="I130" s="137"/>
      <c r="J130" s="138">
        <f t="shared" si="10"/>
        <v>0</v>
      </c>
      <c r="K130" s="134" t="s">
        <v>19</v>
      </c>
      <c r="L130" s="33"/>
      <c r="M130" s="139" t="s">
        <v>19</v>
      </c>
      <c r="N130" s="140" t="s">
        <v>46</v>
      </c>
      <c r="P130" s="141">
        <f t="shared" si="11"/>
        <v>0</v>
      </c>
      <c r="Q130" s="141">
        <v>0</v>
      </c>
      <c r="R130" s="141">
        <f t="shared" si="12"/>
        <v>0</v>
      </c>
      <c r="S130" s="141">
        <v>0</v>
      </c>
      <c r="T130" s="142">
        <f t="shared" si="13"/>
        <v>0</v>
      </c>
      <c r="AR130" s="143" t="s">
        <v>338</v>
      </c>
      <c r="AT130" s="143" t="s">
        <v>208</v>
      </c>
      <c r="AU130" s="143" t="s">
        <v>84</v>
      </c>
      <c r="AY130" s="18" t="s">
        <v>206</v>
      </c>
      <c r="BE130" s="144">
        <f t="shared" si="14"/>
        <v>0</v>
      </c>
      <c r="BF130" s="144">
        <f t="shared" si="15"/>
        <v>0</v>
      </c>
      <c r="BG130" s="144">
        <f t="shared" si="16"/>
        <v>0</v>
      </c>
      <c r="BH130" s="144">
        <f t="shared" si="17"/>
        <v>0</v>
      </c>
      <c r="BI130" s="144">
        <f t="shared" si="18"/>
        <v>0</v>
      </c>
      <c r="BJ130" s="18" t="s">
        <v>82</v>
      </c>
      <c r="BK130" s="144">
        <f t="shared" si="19"/>
        <v>0</v>
      </c>
      <c r="BL130" s="18" t="s">
        <v>338</v>
      </c>
      <c r="BM130" s="143" t="s">
        <v>4164</v>
      </c>
    </row>
    <row r="131" spans="2:65" s="1" customFormat="1" ht="21.75" customHeight="1">
      <c r="B131" s="33"/>
      <c r="C131" s="132" t="s">
        <v>397</v>
      </c>
      <c r="D131" s="132" t="s">
        <v>208</v>
      </c>
      <c r="E131" s="133" t="s">
        <v>4165</v>
      </c>
      <c r="F131" s="134" t="s">
        <v>4166</v>
      </c>
      <c r="G131" s="135" t="s">
        <v>1556</v>
      </c>
      <c r="H131" s="136">
        <v>20</v>
      </c>
      <c r="I131" s="137"/>
      <c r="J131" s="138">
        <f t="shared" si="10"/>
        <v>0</v>
      </c>
      <c r="K131" s="134" t="s">
        <v>19</v>
      </c>
      <c r="L131" s="33"/>
      <c r="M131" s="139" t="s">
        <v>19</v>
      </c>
      <c r="N131" s="140" t="s">
        <v>46</v>
      </c>
      <c r="P131" s="141">
        <f t="shared" si="11"/>
        <v>0</v>
      </c>
      <c r="Q131" s="141">
        <v>0</v>
      </c>
      <c r="R131" s="141">
        <f t="shared" si="12"/>
        <v>0</v>
      </c>
      <c r="S131" s="141">
        <v>0</v>
      </c>
      <c r="T131" s="142">
        <f t="shared" si="13"/>
        <v>0</v>
      </c>
      <c r="AR131" s="143" t="s">
        <v>338</v>
      </c>
      <c r="AT131" s="143" t="s">
        <v>208</v>
      </c>
      <c r="AU131" s="143" t="s">
        <v>84</v>
      </c>
      <c r="AY131" s="18" t="s">
        <v>206</v>
      </c>
      <c r="BE131" s="144">
        <f t="shared" si="14"/>
        <v>0</v>
      </c>
      <c r="BF131" s="144">
        <f t="shared" si="15"/>
        <v>0</v>
      </c>
      <c r="BG131" s="144">
        <f t="shared" si="16"/>
        <v>0</v>
      </c>
      <c r="BH131" s="144">
        <f t="shared" si="17"/>
        <v>0</v>
      </c>
      <c r="BI131" s="144">
        <f t="shared" si="18"/>
        <v>0</v>
      </c>
      <c r="BJ131" s="18" t="s">
        <v>82</v>
      </c>
      <c r="BK131" s="144">
        <f t="shared" si="19"/>
        <v>0</v>
      </c>
      <c r="BL131" s="18" t="s">
        <v>338</v>
      </c>
      <c r="BM131" s="143" t="s">
        <v>4167</v>
      </c>
    </row>
    <row r="132" spans="2:65" s="1" customFormat="1" ht="21.75" customHeight="1">
      <c r="B132" s="33"/>
      <c r="C132" s="132" t="s">
        <v>403</v>
      </c>
      <c r="D132" s="132" t="s">
        <v>208</v>
      </c>
      <c r="E132" s="133" t="s">
        <v>4168</v>
      </c>
      <c r="F132" s="134" t="s">
        <v>4169</v>
      </c>
      <c r="G132" s="135" t="s">
        <v>1556</v>
      </c>
      <c r="H132" s="136">
        <v>20</v>
      </c>
      <c r="I132" s="137"/>
      <c r="J132" s="138">
        <f t="shared" si="10"/>
        <v>0</v>
      </c>
      <c r="K132" s="134" t="s">
        <v>19</v>
      </c>
      <c r="L132" s="33"/>
      <c r="M132" s="139" t="s">
        <v>19</v>
      </c>
      <c r="N132" s="140" t="s">
        <v>46</v>
      </c>
      <c r="P132" s="141">
        <f t="shared" si="11"/>
        <v>0</v>
      </c>
      <c r="Q132" s="141">
        <v>0</v>
      </c>
      <c r="R132" s="141">
        <f t="shared" si="12"/>
        <v>0</v>
      </c>
      <c r="S132" s="141">
        <v>0</v>
      </c>
      <c r="T132" s="142">
        <f t="shared" si="13"/>
        <v>0</v>
      </c>
      <c r="AR132" s="143" t="s">
        <v>338</v>
      </c>
      <c r="AT132" s="143" t="s">
        <v>208</v>
      </c>
      <c r="AU132" s="143" t="s">
        <v>84</v>
      </c>
      <c r="AY132" s="18" t="s">
        <v>206</v>
      </c>
      <c r="BE132" s="144">
        <f t="shared" si="14"/>
        <v>0</v>
      </c>
      <c r="BF132" s="144">
        <f t="shared" si="15"/>
        <v>0</v>
      </c>
      <c r="BG132" s="144">
        <f t="shared" si="16"/>
        <v>0</v>
      </c>
      <c r="BH132" s="144">
        <f t="shared" si="17"/>
        <v>0</v>
      </c>
      <c r="BI132" s="144">
        <f t="shared" si="18"/>
        <v>0</v>
      </c>
      <c r="BJ132" s="18" t="s">
        <v>82</v>
      </c>
      <c r="BK132" s="144">
        <f t="shared" si="19"/>
        <v>0</v>
      </c>
      <c r="BL132" s="18" t="s">
        <v>338</v>
      </c>
      <c r="BM132" s="143" t="s">
        <v>4170</v>
      </c>
    </row>
    <row r="133" spans="2:65" s="1" customFormat="1" ht="16.5" customHeight="1">
      <c r="B133" s="33"/>
      <c r="C133" s="132" t="s">
        <v>413</v>
      </c>
      <c r="D133" s="132" t="s">
        <v>208</v>
      </c>
      <c r="E133" s="133" t="s">
        <v>4171</v>
      </c>
      <c r="F133" s="134" t="s">
        <v>4172</v>
      </c>
      <c r="G133" s="135" t="s">
        <v>229</v>
      </c>
      <c r="H133" s="136">
        <v>60</v>
      </c>
      <c r="I133" s="137"/>
      <c r="J133" s="138">
        <f t="shared" si="10"/>
        <v>0</v>
      </c>
      <c r="K133" s="134" t="s">
        <v>19</v>
      </c>
      <c r="L133" s="33"/>
      <c r="M133" s="139" t="s">
        <v>19</v>
      </c>
      <c r="N133" s="140" t="s">
        <v>46</v>
      </c>
      <c r="P133" s="141">
        <f t="shared" si="11"/>
        <v>0</v>
      </c>
      <c r="Q133" s="141">
        <v>0</v>
      </c>
      <c r="R133" s="141">
        <f t="shared" si="12"/>
        <v>0</v>
      </c>
      <c r="S133" s="141">
        <v>0</v>
      </c>
      <c r="T133" s="142">
        <f t="shared" si="13"/>
        <v>0</v>
      </c>
      <c r="AR133" s="143" t="s">
        <v>338</v>
      </c>
      <c r="AT133" s="143" t="s">
        <v>208</v>
      </c>
      <c r="AU133" s="143" t="s">
        <v>84</v>
      </c>
      <c r="AY133" s="18" t="s">
        <v>206</v>
      </c>
      <c r="BE133" s="144">
        <f t="shared" si="14"/>
        <v>0</v>
      </c>
      <c r="BF133" s="144">
        <f t="shared" si="15"/>
        <v>0</v>
      </c>
      <c r="BG133" s="144">
        <f t="shared" si="16"/>
        <v>0</v>
      </c>
      <c r="BH133" s="144">
        <f t="shared" si="17"/>
        <v>0</v>
      </c>
      <c r="BI133" s="144">
        <f t="shared" si="18"/>
        <v>0</v>
      </c>
      <c r="BJ133" s="18" t="s">
        <v>82</v>
      </c>
      <c r="BK133" s="144">
        <f t="shared" si="19"/>
        <v>0</v>
      </c>
      <c r="BL133" s="18" t="s">
        <v>338</v>
      </c>
      <c r="BM133" s="143" t="s">
        <v>4173</v>
      </c>
    </row>
    <row r="134" spans="2:65" s="1" customFormat="1" ht="21.75" customHeight="1">
      <c r="B134" s="33"/>
      <c r="C134" s="132" t="s">
        <v>418</v>
      </c>
      <c r="D134" s="132" t="s">
        <v>208</v>
      </c>
      <c r="E134" s="133" t="s">
        <v>4174</v>
      </c>
      <c r="F134" s="134" t="s">
        <v>4175</v>
      </c>
      <c r="G134" s="135" t="s">
        <v>1556</v>
      </c>
      <c r="H134" s="136">
        <v>2</v>
      </c>
      <c r="I134" s="137"/>
      <c r="J134" s="138">
        <f t="shared" si="10"/>
        <v>0</v>
      </c>
      <c r="K134" s="134" t="s">
        <v>19</v>
      </c>
      <c r="L134" s="33"/>
      <c r="M134" s="139" t="s">
        <v>19</v>
      </c>
      <c r="N134" s="140" t="s">
        <v>46</v>
      </c>
      <c r="P134" s="141">
        <f t="shared" si="11"/>
        <v>0</v>
      </c>
      <c r="Q134" s="141">
        <v>0</v>
      </c>
      <c r="R134" s="141">
        <f t="shared" si="12"/>
        <v>0</v>
      </c>
      <c r="S134" s="141">
        <v>0</v>
      </c>
      <c r="T134" s="142">
        <f t="shared" si="13"/>
        <v>0</v>
      </c>
      <c r="AR134" s="143" t="s">
        <v>338</v>
      </c>
      <c r="AT134" s="143" t="s">
        <v>208</v>
      </c>
      <c r="AU134" s="143" t="s">
        <v>84</v>
      </c>
      <c r="AY134" s="18" t="s">
        <v>206</v>
      </c>
      <c r="BE134" s="144">
        <f t="shared" si="14"/>
        <v>0</v>
      </c>
      <c r="BF134" s="144">
        <f t="shared" si="15"/>
        <v>0</v>
      </c>
      <c r="BG134" s="144">
        <f t="shared" si="16"/>
        <v>0</v>
      </c>
      <c r="BH134" s="144">
        <f t="shared" si="17"/>
        <v>0</v>
      </c>
      <c r="BI134" s="144">
        <f t="shared" si="18"/>
        <v>0</v>
      </c>
      <c r="BJ134" s="18" t="s">
        <v>82</v>
      </c>
      <c r="BK134" s="144">
        <f t="shared" si="19"/>
        <v>0</v>
      </c>
      <c r="BL134" s="18" t="s">
        <v>338</v>
      </c>
      <c r="BM134" s="143" t="s">
        <v>4176</v>
      </c>
    </row>
    <row r="135" spans="2:65" s="1" customFormat="1" ht="16.5" customHeight="1">
      <c r="B135" s="33"/>
      <c r="C135" s="132" t="s">
        <v>423</v>
      </c>
      <c r="D135" s="132" t="s">
        <v>208</v>
      </c>
      <c r="E135" s="133" t="s">
        <v>4177</v>
      </c>
      <c r="F135" s="134" t="s">
        <v>4178</v>
      </c>
      <c r="G135" s="135" t="s">
        <v>1556</v>
      </c>
      <c r="H135" s="136">
        <v>4</v>
      </c>
      <c r="I135" s="137"/>
      <c r="J135" s="138">
        <f t="shared" si="10"/>
        <v>0</v>
      </c>
      <c r="K135" s="134" t="s">
        <v>19</v>
      </c>
      <c r="L135" s="33"/>
      <c r="M135" s="139" t="s">
        <v>19</v>
      </c>
      <c r="N135" s="140" t="s">
        <v>46</v>
      </c>
      <c r="P135" s="141">
        <f t="shared" si="11"/>
        <v>0</v>
      </c>
      <c r="Q135" s="141">
        <v>0</v>
      </c>
      <c r="R135" s="141">
        <f t="shared" si="12"/>
        <v>0</v>
      </c>
      <c r="S135" s="141">
        <v>0</v>
      </c>
      <c r="T135" s="142">
        <f t="shared" si="13"/>
        <v>0</v>
      </c>
      <c r="AR135" s="143" t="s">
        <v>338</v>
      </c>
      <c r="AT135" s="143" t="s">
        <v>208</v>
      </c>
      <c r="AU135" s="143" t="s">
        <v>84</v>
      </c>
      <c r="AY135" s="18" t="s">
        <v>206</v>
      </c>
      <c r="BE135" s="144">
        <f t="shared" si="14"/>
        <v>0</v>
      </c>
      <c r="BF135" s="144">
        <f t="shared" si="15"/>
        <v>0</v>
      </c>
      <c r="BG135" s="144">
        <f t="shared" si="16"/>
        <v>0</v>
      </c>
      <c r="BH135" s="144">
        <f t="shared" si="17"/>
        <v>0</v>
      </c>
      <c r="BI135" s="144">
        <f t="shared" si="18"/>
        <v>0</v>
      </c>
      <c r="BJ135" s="18" t="s">
        <v>82</v>
      </c>
      <c r="BK135" s="144">
        <f t="shared" si="19"/>
        <v>0</v>
      </c>
      <c r="BL135" s="18" t="s">
        <v>338</v>
      </c>
      <c r="BM135" s="143" t="s">
        <v>4179</v>
      </c>
    </row>
    <row r="136" spans="2:65" s="1" customFormat="1" ht="16.5" customHeight="1">
      <c r="B136" s="33"/>
      <c r="C136" s="132" t="s">
        <v>430</v>
      </c>
      <c r="D136" s="132" t="s">
        <v>208</v>
      </c>
      <c r="E136" s="133" t="s">
        <v>4180</v>
      </c>
      <c r="F136" s="134" t="s">
        <v>4181</v>
      </c>
      <c r="G136" s="135" t="s">
        <v>1556</v>
      </c>
      <c r="H136" s="136">
        <v>2</v>
      </c>
      <c r="I136" s="137"/>
      <c r="J136" s="138">
        <f t="shared" si="10"/>
        <v>0</v>
      </c>
      <c r="K136" s="134" t="s">
        <v>19</v>
      </c>
      <c r="L136" s="33"/>
      <c r="M136" s="139" t="s">
        <v>19</v>
      </c>
      <c r="N136" s="140" t="s">
        <v>46</v>
      </c>
      <c r="P136" s="141">
        <f t="shared" si="11"/>
        <v>0</v>
      </c>
      <c r="Q136" s="141">
        <v>0</v>
      </c>
      <c r="R136" s="141">
        <f t="shared" si="12"/>
        <v>0</v>
      </c>
      <c r="S136" s="141">
        <v>0</v>
      </c>
      <c r="T136" s="142">
        <f t="shared" si="13"/>
        <v>0</v>
      </c>
      <c r="AR136" s="143" t="s">
        <v>338</v>
      </c>
      <c r="AT136" s="143" t="s">
        <v>208</v>
      </c>
      <c r="AU136" s="143" t="s">
        <v>84</v>
      </c>
      <c r="AY136" s="18" t="s">
        <v>206</v>
      </c>
      <c r="BE136" s="144">
        <f t="shared" si="14"/>
        <v>0</v>
      </c>
      <c r="BF136" s="144">
        <f t="shared" si="15"/>
        <v>0</v>
      </c>
      <c r="BG136" s="144">
        <f t="shared" si="16"/>
        <v>0</v>
      </c>
      <c r="BH136" s="144">
        <f t="shared" si="17"/>
        <v>0</v>
      </c>
      <c r="BI136" s="144">
        <f t="shared" si="18"/>
        <v>0</v>
      </c>
      <c r="BJ136" s="18" t="s">
        <v>82</v>
      </c>
      <c r="BK136" s="144">
        <f t="shared" si="19"/>
        <v>0</v>
      </c>
      <c r="BL136" s="18" t="s">
        <v>338</v>
      </c>
      <c r="BM136" s="143" t="s">
        <v>4182</v>
      </c>
    </row>
    <row r="137" spans="2:65" s="1" customFormat="1" ht="16.5" customHeight="1">
      <c r="B137" s="33"/>
      <c r="C137" s="132" t="s">
        <v>437</v>
      </c>
      <c r="D137" s="132" t="s">
        <v>208</v>
      </c>
      <c r="E137" s="133" t="s">
        <v>4183</v>
      </c>
      <c r="F137" s="134" t="s">
        <v>4184</v>
      </c>
      <c r="G137" s="135" t="s">
        <v>1556</v>
      </c>
      <c r="H137" s="136">
        <v>2</v>
      </c>
      <c r="I137" s="137"/>
      <c r="J137" s="138">
        <f t="shared" si="10"/>
        <v>0</v>
      </c>
      <c r="K137" s="134" t="s">
        <v>19</v>
      </c>
      <c r="L137" s="33"/>
      <c r="M137" s="139" t="s">
        <v>19</v>
      </c>
      <c r="N137" s="140" t="s">
        <v>46</v>
      </c>
      <c r="P137" s="141">
        <f t="shared" si="11"/>
        <v>0</v>
      </c>
      <c r="Q137" s="141">
        <v>0</v>
      </c>
      <c r="R137" s="141">
        <f t="shared" si="12"/>
        <v>0</v>
      </c>
      <c r="S137" s="141">
        <v>0</v>
      </c>
      <c r="T137" s="142">
        <f t="shared" si="13"/>
        <v>0</v>
      </c>
      <c r="AR137" s="143" t="s">
        <v>338</v>
      </c>
      <c r="AT137" s="143" t="s">
        <v>208</v>
      </c>
      <c r="AU137" s="143" t="s">
        <v>84</v>
      </c>
      <c r="AY137" s="18" t="s">
        <v>206</v>
      </c>
      <c r="BE137" s="144">
        <f t="shared" si="14"/>
        <v>0</v>
      </c>
      <c r="BF137" s="144">
        <f t="shared" si="15"/>
        <v>0</v>
      </c>
      <c r="BG137" s="144">
        <f t="shared" si="16"/>
        <v>0</v>
      </c>
      <c r="BH137" s="144">
        <f t="shared" si="17"/>
        <v>0</v>
      </c>
      <c r="BI137" s="144">
        <f t="shared" si="18"/>
        <v>0</v>
      </c>
      <c r="BJ137" s="18" t="s">
        <v>82</v>
      </c>
      <c r="BK137" s="144">
        <f t="shared" si="19"/>
        <v>0</v>
      </c>
      <c r="BL137" s="18" t="s">
        <v>338</v>
      </c>
      <c r="BM137" s="143" t="s">
        <v>4185</v>
      </c>
    </row>
    <row r="138" spans="2:65" s="1" customFormat="1" ht="21.75" customHeight="1">
      <c r="B138" s="33"/>
      <c r="C138" s="132" t="s">
        <v>443</v>
      </c>
      <c r="D138" s="132" t="s">
        <v>208</v>
      </c>
      <c r="E138" s="133" t="s">
        <v>4186</v>
      </c>
      <c r="F138" s="134" t="s">
        <v>2154</v>
      </c>
      <c r="G138" s="135" t="s">
        <v>2093</v>
      </c>
      <c r="H138" s="200"/>
      <c r="I138" s="137"/>
      <c r="J138" s="138">
        <f t="shared" si="10"/>
        <v>0</v>
      </c>
      <c r="K138" s="134" t="s">
        <v>19</v>
      </c>
      <c r="L138" s="33"/>
      <c r="M138" s="139" t="s">
        <v>19</v>
      </c>
      <c r="N138" s="140" t="s">
        <v>46</v>
      </c>
      <c r="P138" s="141">
        <f t="shared" si="11"/>
        <v>0</v>
      </c>
      <c r="Q138" s="141">
        <v>0</v>
      </c>
      <c r="R138" s="141">
        <f t="shared" si="12"/>
        <v>0</v>
      </c>
      <c r="S138" s="141">
        <v>0</v>
      </c>
      <c r="T138" s="142">
        <f t="shared" si="13"/>
        <v>0</v>
      </c>
      <c r="AR138" s="143" t="s">
        <v>338</v>
      </c>
      <c r="AT138" s="143" t="s">
        <v>208</v>
      </c>
      <c r="AU138" s="143" t="s">
        <v>84</v>
      </c>
      <c r="AY138" s="18" t="s">
        <v>206</v>
      </c>
      <c r="BE138" s="144">
        <f t="shared" si="14"/>
        <v>0</v>
      </c>
      <c r="BF138" s="144">
        <f t="shared" si="15"/>
        <v>0</v>
      </c>
      <c r="BG138" s="144">
        <f t="shared" si="16"/>
        <v>0</v>
      </c>
      <c r="BH138" s="144">
        <f t="shared" si="17"/>
        <v>0</v>
      </c>
      <c r="BI138" s="144">
        <f t="shared" si="18"/>
        <v>0</v>
      </c>
      <c r="BJ138" s="18" t="s">
        <v>82</v>
      </c>
      <c r="BK138" s="144">
        <f t="shared" si="19"/>
        <v>0</v>
      </c>
      <c r="BL138" s="18" t="s">
        <v>338</v>
      </c>
      <c r="BM138" s="143" t="s">
        <v>4187</v>
      </c>
    </row>
    <row r="139" spans="2:63" s="11" customFormat="1" ht="22.9" customHeight="1">
      <c r="B139" s="120"/>
      <c r="D139" s="121" t="s">
        <v>74</v>
      </c>
      <c r="E139" s="130" t="s">
        <v>2182</v>
      </c>
      <c r="F139" s="130" t="s">
        <v>4188</v>
      </c>
      <c r="I139" s="123"/>
      <c r="J139" s="131">
        <f>BK139</f>
        <v>0</v>
      </c>
      <c r="L139" s="120"/>
      <c r="M139" s="125"/>
      <c r="P139" s="126">
        <f>SUM(P140:P153)</f>
        <v>0</v>
      </c>
      <c r="R139" s="126">
        <f>SUM(R140:R153)</f>
        <v>0</v>
      </c>
      <c r="T139" s="127">
        <f>SUM(T140:T153)</f>
        <v>0</v>
      </c>
      <c r="AR139" s="121" t="s">
        <v>82</v>
      </c>
      <c r="AT139" s="128" t="s">
        <v>74</v>
      </c>
      <c r="AU139" s="128" t="s">
        <v>82</v>
      </c>
      <c r="AY139" s="121" t="s">
        <v>206</v>
      </c>
      <c r="BK139" s="129">
        <f>SUM(BK140:BK153)</f>
        <v>0</v>
      </c>
    </row>
    <row r="140" spans="2:65" s="1" customFormat="1" ht="16.5" customHeight="1">
      <c r="B140" s="33"/>
      <c r="C140" s="175" t="s">
        <v>448</v>
      </c>
      <c r="D140" s="175" t="s">
        <v>820</v>
      </c>
      <c r="E140" s="176" t="s">
        <v>2162</v>
      </c>
      <c r="F140" s="177" t="s">
        <v>2163</v>
      </c>
      <c r="G140" s="178" t="s">
        <v>1556</v>
      </c>
      <c r="H140" s="179">
        <v>2</v>
      </c>
      <c r="I140" s="180"/>
      <c r="J140" s="181">
        <f aca="true" t="shared" si="20" ref="J140:J153">ROUND(I140*H140,2)</f>
        <v>0</v>
      </c>
      <c r="K140" s="177" t="s">
        <v>19</v>
      </c>
      <c r="L140" s="182"/>
      <c r="M140" s="183" t="s">
        <v>19</v>
      </c>
      <c r="N140" s="184" t="s">
        <v>46</v>
      </c>
      <c r="P140" s="141">
        <f aca="true" t="shared" si="21" ref="P140:P153">O140*H140</f>
        <v>0</v>
      </c>
      <c r="Q140" s="141">
        <v>0</v>
      </c>
      <c r="R140" s="141">
        <f aca="true" t="shared" si="22" ref="R140:R153">Q140*H140</f>
        <v>0</v>
      </c>
      <c r="S140" s="141">
        <v>0</v>
      </c>
      <c r="T140" s="142">
        <f aca="true" t="shared" si="23" ref="T140:T153">S140*H140</f>
        <v>0</v>
      </c>
      <c r="AR140" s="143" t="s">
        <v>437</v>
      </c>
      <c r="AT140" s="143" t="s">
        <v>820</v>
      </c>
      <c r="AU140" s="143" t="s">
        <v>84</v>
      </c>
      <c r="AY140" s="18" t="s">
        <v>206</v>
      </c>
      <c r="BE140" s="144">
        <f aca="true" t="shared" si="24" ref="BE140:BE153">IF(N140="základní",J140,0)</f>
        <v>0</v>
      </c>
      <c r="BF140" s="144">
        <f aca="true" t="shared" si="25" ref="BF140:BF153">IF(N140="snížená",J140,0)</f>
        <v>0</v>
      </c>
      <c r="BG140" s="144">
        <f aca="true" t="shared" si="26" ref="BG140:BG153">IF(N140="zákl. přenesená",J140,0)</f>
        <v>0</v>
      </c>
      <c r="BH140" s="144">
        <f aca="true" t="shared" si="27" ref="BH140:BH153">IF(N140="sníž. přenesená",J140,0)</f>
        <v>0</v>
      </c>
      <c r="BI140" s="144">
        <f aca="true" t="shared" si="28" ref="BI140:BI153">IF(N140="nulová",J140,0)</f>
        <v>0</v>
      </c>
      <c r="BJ140" s="18" t="s">
        <v>82</v>
      </c>
      <c r="BK140" s="144">
        <f aca="true" t="shared" si="29" ref="BK140:BK153">ROUND(I140*H140,2)</f>
        <v>0</v>
      </c>
      <c r="BL140" s="18" t="s">
        <v>338</v>
      </c>
      <c r="BM140" s="143" t="s">
        <v>4189</v>
      </c>
    </row>
    <row r="141" spans="2:65" s="1" customFormat="1" ht="16.5" customHeight="1">
      <c r="B141" s="33"/>
      <c r="C141" s="175" t="s">
        <v>453</v>
      </c>
      <c r="D141" s="175" t="s">
        <v>820</v>
      </c>
      <c r="E141" s="176" t="s">
        <v>4190</v>
      </c>
      <c r="F141" s="177" t="s">
        <v>4191</v>
      </c>
      <c r="G141" s="178" t="s">
        <v>1556</v>
      </c>
      <c r="H141" s="179">
        <v>1</v>
      </c>
      <c r="I141" s="180"/>
      <c r="J141" s="181">
        <f t="shared" si="20"/>
        <v>0</v>
      </c>
      <c r="K141" s="177" t="s">
        <v>19</v>
      </c>
      <c r="L141" s="182"/>
      <c r="M141" s="183" t="s">
        <v>19</v>
      </c>
      <c r="N141" s="184" t="s">
        <v>46</v>
      </c>
      <c r="P141" s="141">
        <f t="shared" si="21"/>
        <v>0</v>
      </c>
      <c r="Q141" s="141">
        <v>0</v>
      </c>
      <c r="R141" s="141">
        <f t="shared" si="22"/>
        <v>0</v>
      </c>
      <c r="S141" s="141">
        <v>0</v>
      </c>
      <c r="T141" s="142">
        <f t="shared" si="23"/>
        <v>0</v>
      </c>
      <c r="AR141" s="143" t="s">
        <v>437</v>
      </c>
      <c r="AT141" s="143" t="s">
        <v>820</v>
      </c>
      <c r="AU141" s="143" t="s">
        <v>84</v>
      </c>
      <c r="AY141" s="18" t="s">
        <v>206</v>
      </c>
      <c r="BE141" s="144">
        <f t="shared" si="24"/>
        <v>0</v>
      </c>
      <c r="BF141" s="144">
        <f t="shared" si="25"/>
        <v>0</v>
      </c>
      <c r="BG141" s="144">
        <f t="shared" si="26"/>
        <v>0</v>
      </c>
      <c r="BH141" s="144">
        <f t="shared" si="27"/>
        <v>0</v>
      </c>
      <c r="BI141" s="144">
        <f t="shared" si="28"/>
        <v>0</v>
      </c>
      <c r="BJ141" s="18" t="s">
        <v>82</v>
      </c>
      <c r="BK141" s="144">
        <f t="shared" si="29"/>
        <v>0</v>
      </c>
      <c r="BL141" s="18" t="s">
        <v>338</v>
      </c>
      <c r="BM141" s="143" t="s">
        <v>4192</v>
      </c>
    </row>
    <row r="142" spans="2:65" s="1" customFormat="1" ht="16.5" customHeight="1">
      <c r="B142" s="33"/>
      <c r="C142" s="175" t="s">
        <v>458</v>
      </c>
      <c r="D142" s="175" t="s">
        <v>820</v>
      </c>
      <c r="E142" s="176" t="s">
        <v>4193</v>
      </c>
      <c r="F142" s="177" t="s">
        <v>4194</v>
      </c>
      <c r="G142" s="178" t="s">
        <v>1556</v>
      </c>
      <c r="H142" s="179">
        <v>1</v>
      </c>
      <c r="I142" s="180"/>
      <c r="J142" s="181">
        <f t="shared" si="20"/>
        <v>0</v>
      </c>
      <c r="K142" s="177" t="s">
        <v>19</v>
      </c>
      <c r="L142" s="182"/>
      <c r="M142" s="183" t="s">
        <v>19</v>
      </c>
      <c r="N142" s="184" t="s">
        <v>46</v>
      </c>
      <c r="P142" s="141">
        <f t="shared" si="21"/>
        <v>0</v>
      </c>
      <c r="Q142" s="141">
        <v>0</v>
      </c>
      <c r="R142" s="141">
        <f t="shared" si="22"/>
        <v>0</v>
      </c>
      <c r="S142" s="141">
        <v>0</v>
      </c>
      <c r="T142" s="142">
        <f t="shared" si="23"/>
        <v>0</v>
      </c>
      <c r="AR142" s="143" t="s">
        <v>437</v>
      </c>
      <c r="AT142" s="143" t="s">
        <v>820</v>
      </c>
      <c r="AU142" s="143" t="s">
        <v>84</v>
      </c>
      <c r="AY142" s="18" t="s">
        <v>206</v>
      </c>
      <c r="BE142" s="144">
        <f t="shared" si="24"/>
        <v>0</v>
      </c>
      <c r="BF142" s="144">
        <f t="shared" si="25"/>
        <v>0</v>
      </c>
      <c r="BG142" s="144">
        <f t="shared" si="26"/>
        <v>0</v>
      </c>
      <c r="BH142" s="144">
        <f t="shared" si="27"/>
        <v>0</v>
      </c>
      <c r="BI142" s="144">
        <f t="shared" si="28"/>
        <v>0</v>
      </c>
      <c r="BJ142" s="18" t="s">
        <v>82</v>
      </c>
      <c r="BK142" s="144">
        <f t="shared" si="29"/>
        <v>0</v>
      </c>
      <c r="BL142" s="18" t="s">
        <v>338</v>
      </c>
      <c r="BM142" s="143" t="s">
        <v>4195</v>
      </c>
    </row>
    <row r="143" spans="2:65" s="1" customFormat="1" ht="16.5" customHeight="1">
      <c r="B143" s="33"/>
      <c r="C143" s="175" t="s">
        <v>463</v>
      </c>
      <c r="D143" s="175" t="s">
        <v>820</v>
      </c>
      <c r="E143" s="176" t="s">
        <v>4196</v>
      </c>
      <c r="F143" s="177" t="s">
        <v>4197</v>
      </c>
      <c r="G143" s="178" t="s">
        <v>1556</v>
      </c>
      <c r="H143" s="179">
        <v>1</v>
      </c>
      <c r="I143" s="180"/>
      <c r="J143" s="181">
        <f t="shared" si="20"/>
        <v>0</v>
      </c>
      <c r="K143" s="177" t="s">
        <v>19</v>
      </c>
      <c r="L143" s="182"/>
      <c r="M143" s="183" t="s">
        <v>19</v>
      </c>
      <c r="N143" s="184" t="s">
        <v>46</v>
      </c>
      <c r="P143" s="141">
        <f t="shared" si="21"/>
        <v>0</v>
      </c>
      <c r="Q143" s="141">
        <v>0</v>
      </c>
      <c r="R143" s="141">
        <f t="shared" si="22"/>
        <v>0</v>
      </c>
      <c r="S143" s="141">
        <v>0</v>
      </c>
      <c r="T143" s="142">
        <f t="shared" si="23"/>
        <v>0</v>
      </c>
      <c r="AR143" s="143" t="s">
        <v>437</v>
      </c>
      <c r="AT143" s="143" t="s">
        <v>820</v>
      </c>
      <c r="AU143" s="143" t="s">
        <v>84</v>
      </c>
      <c r="AY143" s="18" t="s">
        <v>206</v>
      </c>
      <c r="BE143" s="144">
        <f t="shared" si="24"/>
        <v>0</v>
      </c>
      <c r="BF143" s="144">
        <f t="shared" si="25"/>
        <v>0</v>
      </c>
      <c r="BG143" s="144">
        <f t="shared" si="26"/>
        <v>0</v>
      </c>
      <c r="BH143" s="144">
        <f t="shared" si="27"/>
        <v>0</v>
      </c>
      <c r="BI143" s="144">
        <f t="shared" si="28"/>
        <v>0</v>
      </c>
      <c r="BJ143" s="18" t="s">
        <v>82</v>
      </c>
      <c r="BK143" s="144">
        <f t="shared" si="29"/>
        <v>0</v>
      </c>
      <c r="BL143" s="18" t="s">
        <v>338</v>
      </c>
      <c r="BM143" s="143" t="s">
        <v>4198</v>
      </c>
    </row>
    <row r="144" spans="2:65" s="1" customFormat="1" ht="16.5" customHeight="1">
      <c r="B144" s="33"/>
      <c r="C144" s="175" t="s">
        <v>468</v>
      </c>
      <c r="D144" s="175" t="s">
        <v>820</v>
      </c>
      <c r="E144" s="176" t="s">
        <v>2147</v>
      </c>
      <c r="F144" s="177" t="s">
        <v>2148</v>
      </c>
      <c r="G144" s="178" t="s">
        <v>1556</v>
      </c>
      <c r="H144" s="179">
        <v>9</v>
      </c>
      <c r="I144" s="180"/>
      <c r="J144" s="181">
        <f t="shared" si="20"/>
        <v>0</v>
      </c>
      <c r="K144" s="177" t="s">
        <v>19</v>
      </c>
      <c r="L144" s="182"/>
      <c r="M144" s="183" t="s">
        <v>19</v>
      </c>
      <c r="N144" s="184" t="s">
        <v>46</v>
      </c>
      <c r="P144" s="141">
        <f t="shared" si="21"/>
        <v>0</v>
      </c>
      <c r="Q144" s="141">
        <v>0</v>
      </c>
      <c r="R144" s="141">
        <f t="shared" si="22"/>
        <v>0</v>
      </c>
      <c r="S144" s="141">
        <v>0</v>
      </c>
      <c r="T144" s="142">
        <f t="shared" si="23"/>
        <v>0</v>
      </c>
      <c r="AR144" s="143" t="s">
        <v>437</v>
      </c>
      <c r="AT144" s="143" t="s">
        <v>820</v>
      </c>
      <c r="AU144" s="143" t="s">
        <v>84</v>
      </c>
      <c r="AY144" s="18" t="s">
        <v>206</v>
      </c>
      <c r="BE144" s="144">
        <f t="shared" si="24"/>
        <v>0</v>
      </c>
      <c r="BF144" s="144">
        <f t="shared" si="25"/>
        <v>0</v>
      </c>
      <c r="BG144" s="144">
        <f t="shared" si="26"/>
        <v>0</v>
      </c>
      <c r="BH144" s="144">
        <f t="shared" si="27"/>
        <v>0</v>
      </c>
      <c r="BI144" s="144">
        <f t="shared" si="28"/>
        <v>0</v>
      </c>
      <c r="BJ144" s="18" t="s">
        <v>82</v>
      </c>
      <c r="BK144" s="144">
        <f t="shared" si="29"/>
        <v>0</v>
      </c>
      <c r="BL144" s="18" t="s">
        <v>338</v>
      </c>
      <c r="BM144" s="143" t="s">
        <v>4199</v>
      </c>
    </row>
    <row r="145" spans="2:65" s="1" customFormat="1" ht="16.5" customHeight="1">
      <c r="B145" s="33"/>
      <c r="C145" s="175" t="s">
        <v>475</v>
      </c>
      <c r="D145" s="175" t="s">
        <v>820</v>
      </c>
      <c r="E145" s="176" t="s">
        <v>2166</v>
      </c>
      <c r="F145" s="177" t="s">
        <v>2167</v>
      </c>
      <c r="G145" s="178" t="s">
        <v>1556</v>
      </c>
      <c r="H145" s="179">
        <v>15</v>
      </c>
      <c r="I145" s="180"/>
      <c r="J145" s="181">
        <f t="shared" si="20"/>
        <v>0</v>
      </c>
      <c r="K145" s="177" t="s">
        <v>19</v>
      </c>
      <c r="L145" s="182"/>
      <c r="M145" s="183" t="s">
        <v>19</v>
      </c>
      <c r="N145" s="184" t="s">
        <v>46</v>
      </c>
      <c r="P145" s="141">
        <f t="shared" si="21"/>
        <v>0</v>
      </c>
      <c r="Q145" s="141">
        <v>0</v>
      </c>
      <c r="R145" s="141">
        <f t="shared" si="22"/>
        <v>0</v>
      </c>
      <c r="S145" s="141">
        <v>0</v>
      </c>
      <c r="T145" s="142">
        <f t="shared" si="23"/>
        <v>0</v>
      </c>
      <c r="AR145" s="143" t="s">
        <v>437</v>
      </c>
      <c r="AT145" s="143" t="s">
        <v>820</v>
      </c>
      <c r="AU145" s="143" t="s">
        <v>84</v>
      </c>
      <c r="AY145" s="18" t="s">
        <v>206</v>
      </c>
      <c r="BE145" s="144">
        <f t="shared" si="24"/>
        <v>0</v>
      </c>
      <c r="BF145" s="144">
        <f t="shared" si="25"/>
        <v>0</v>
      </c>
      <c r="BG145" s="144">
        <f t="shared" si="26"/>
        <v>0</v>
      </c>
      <c r="BH145" s="144">
        <f t="shared" si="27"/>
        <v>0</v>
      </c>
      <c r="BI145" s="144">
        <f t="shared" si="28"/>
        <v>0</v>
      </c>
      <c r="BJ145" s="18" t="s">
        <v>82</v>
      </c>
      <c r="BK145" s="144">
        <f t="shared" si="29"/>
        <v>0</v>
      </c>
      <c r="BL145" s="18" t="s">
        <v>338</v>
      </c>
      <c r="BM145" s="143" t="s">
        <v>4200</v>
      </c>
    </row>
    <row r="146" spans="2:65" s="1" customFormat="1" ht="16.5" customHeight="1">
      <c r="B146" s="33"/>
      <c r="C146" s="175" t="s">
        <v>486</v>
      </c>
      <c r="D146" s="175" t="s">
        <v>820</v>
      </c>
      <c r="E146" s="176" t="s">
        <v>2169</v>
      </c>
      <c r="F146" s="177" t="s">
        <v>2170</v>
      </c>
      <c r="G146" s="178" t="s">
        <v>1556</v>
      </c>
      <c r="H146" s="179">
        <v>8</v>
      </c>
      <c r="I146" s="180"/>
      <c r="J146" s="181">
        <f t="shared" si="20"/>
        <v>0</v>
      </c>
      <c r="K146" s="177" t="s">
        <v>19</v>
      </c>
      <c r="L146" s="182"/>
      <c r="M146" s="183" t="s">
        <v>19</v>
      </c>
      <c r="N146" s="184" t="s">
        <v>46</v>
      </c>
      <c r="P146" s="141">
        <f t="shared" si="21"/>
        <v>0</v>
      </c>
      <c r="Q146" s="141">
        <v>0</v>
      </c>
      <c r="R146" s="141">
        <f t="shared" si="22"/>
        <v>0</v>
      </c>
      <c r="S146" s="141">
        <v>0</v>
      </c>
      <c r="T146" s="142">
        <f t="shared" si="23"/>
        <v>0</v>
      </c>
      <c r="AR146" s="143" t="s">
        <v>437</v>
      </c>
      <c r="AT146" s="143" t="s">
        <v>820</v>
      </c>
      <c r="AU146" s="143" t="s">
        <v>84</v>
      </c>
      <c r="AY146" s="18" t="s">
        <v>206</v>
      </c>
      <c r="BE146" s="144">
        <f t="shared" si="24"/>
        <v>0</v>
      </c>
      <c r="BF146" s="144">
        <f t="shared" si="25"/>
        <v>0</v>
      </c>
      <c r="BG146" s="144">
        <f t="shared" si="26"/>
        <v>0</v>
      </c>
      <c r="BH146" s="144">
        <f t="shared" si="27"/>
        <v>0</v>
      </c>
      <c r="BI146" s="144">
        <f t="shared" si="28"/>
        <v>0</v>
      </c>
      <c r="BJ146" s="18" t="s">
        <v>82</v>
      </c>
      <c r="BK146" s="144">
        <f t="shared" si="29"/>
        <v>0</v>
      </c>
      <c r="BL146" s="18" t="s">
        <v>338</v>
      </c>
      <c r="BM146" s="143" t="s">
        <v>4201</v>
      </c>
    </row>
    <row r="147" spans="2:65" s="1" customFormat="1" ht="16.5" customHeight="1">
      <c r="B147" s="33"/>
      <c r="C147" s="175" t="s">
        <v>494</v>
      </c>
      <c r="D147" s="175" t="s">
        <v>820</v>
      </c>
      <c r="E147" s="176" t="s">
        <v>4202</v>
      </c>
      <c r="F147" s="177" t="s">
        <v>2176</v>
      </c>
      <c r="G147" s="178" t="s">
        <v>1556</v>
      </c>
      <c r="H147" s="179">
        <v>27</v>
      </c>
      <c r="I147" s="180"/>
      <c r="J147" s="181">
        <f t="shared" si="20"/>
        <v>0</v>
      </c>
      <c r="K147" s="177" t="s">
        <v>19</v>
      </c>
      <c r="L147" s="182"/>
      <c r="M147" s="183" t="s">
        <v>19</v>
      </c>
      <c r="N147" s="184" t="s">
        <v>46</v>
      </c>
      <c r="P147" s="141">
        <f t="shared" si="21"/>
        <v>0</v>
      </c>
      <c r="Q147" s="141">
        <v>0</v>
      </c>
      <c r="R147" s="141">
        <f t="shared" si="22"/>
        <v>0</v>
      </c>
      <c r="S147" s="141">
        <v>0</v>
      </c>
      <c r="T147" s="142">
        <f t="shared" si="23"/>
        <v>0</v>
      </c>
      <c r="AR147" s="143" t="s">
        <v>437</v>
      </c>
      <c r="AT147" s="143" t="s">
        <v>820</v>
      </c>
      <c r="AU147" s="143" t="s">
        <v>84</v>
      </c>
      <c r="AY147" s="18" t="s">
        <v>206</v>
      </c>
      <c r="BE147" s="144">
        <f t="shared" si="24"/>
        <v>0</v>
      </c>
      <c r="BF147" s="144">
        <f t="shared" si="25"/>
        <v>0</v>
      </c>
      <c r="BG147" s="144">
        <f t="shared" si="26"/>
        <v>0</v>
      </c>
      <c r="BH147" s="144">
        <f t="shared" si="27"/>
        <v>0</v>
      </c>
      <c r="BI147" s="144">
        <f t="shared" si="28"/>
        <v>0</v>
      </c>
      <c r="BJ147" s="18" t="s">
        <v>82</v>
      </c>
      <c r="BK147" s="144">
        <f t="shared" si="29"/>
        <v>0</v>
      </c>
      <c r="BL147" s="18" t="s">
        <v>338</v>
      </c>
      <c r="BM147" s="143" t="s">
        <v>4203</v>
      </c>
    </row>
    <row r="148" spans="2:65" s="1" customFormat="1" ht="16.5" customHeight="1">
      <c r="B148" s="33"/>
      <c r="C148" s="175" t="s">
        <v>506</v>
      </c>
      <c r="D148" s="175" t="s">
        <v>820</v>
      </c>
      <c r="E148" s="176" t="s">
        <v>4204</v>
      </c>
      <c r="F148" s="177" t="s">
        <v>4205</v>
      </c>
      <c r="G148" s="178" t="s">
        <v>1556</v>
      </c>
      <c r="H148" s="179">
        <v>4</v>
      </c>
      <c r="I148" s="180"/>
      <c r="J148" s="181">
        <f t="shared" si="20"/>
        <v>0</v>
      </c>
      <c r="K148" s="177" t="s">
        <v>19</v>
      </c>
      <c r="L148" s="182"/>
      <c r="M148" s="183" t="s">
        <v>19</v>
      </c>
      <c r="N148" s="184" t="s">
        <v>46</v>
      </c>
      <c r="P148" s="141">
        <f t="shared" si="21"/>
        <v>0</v>
      </c>
      <c r="Q148" s="141">
        <v>0</v>
      </c>
      <c r="R148" s="141">
        <f t="shared" si="22"/>
        <v>0</v>
      </c>
      <c r="S148" s="141">
        <v>0</v>
      </c>
      <c r="T148" s="142">
        <f t="shared" si="23"/>
        <v>0</v>
      </c>
      <c r="AR148" s="143" t="s">
        <v>437</v>
      </c>
      <c r="AT148" s="143" t="s">
        <v>820</v>
      </c>
      <c r="AU148" s="143" t="s">
        <v>84</v>
      </c>
      <c r="AY148" s="18" t="s">
        <v>206</v>
      </c>
      <c r="BE148" s="144">
        <f t="shared" si="24"/>
        <v>0</v>
      </c>
      <c r="BF148" s="144">
        <f t="shared" si="25"/>
        <v>0</v>
      </c>
      <c r="BG148" s="144">
        <f t="shared" si="26"/>
        <v>0</v>
      </c>
      <c r="BH148" s="144">
        <f t="shared" si="27"/>
        <v>0</v>
      </c>
      <c r="BI148" s="144">
        <f t="shared" si="28"/>
        <v>0</v>
      </c>
      <c r="BJ148" s="18" t="s">
        <v>82</v>
      </c>
      <c r="BK148" s="144">
        <f t="shared" si="29"/>
        <v>0</v>
      </c>
      <c r="BL148" s="18" t="s">
        <v>338</v>
      </c>
      <c r="BM148" s="143" t="s">
        <v>4206</v>
      </c>
    </row>
    <row r="149" spans="2:65" s="1" customFormat="1" ht="24.2" customHeight="1">
      <c r="B149" s="33"/>
      <c r="C149" s="175" t="s">
        <v>513</v>
      </c>
      <c r="D149" s="175" t="s">
        <v>820</v>
      </c>
      <c r="E149" s="176" t="s">
        <v>4207</v>
      </c>
      <c r="F149" s="177" t="s">
        <v>4208</v>
      </c>
      <c r="G149" s="178" t="s">
        <v>1556</v>
      </c>
      <c r="H149" s="179">
        <v>8</v>
      </c>
      <c r="I149" s="180"/>
      <c r="J149" s="181">
        <f t="shared" si="20"/>
        <v>0</v>
      </c>
      <c r="K149" s="177" t="s">
        <v>19</v>
      </c>
      <c r="L149" s="182"/>
      <c r="M149" s="183" t="s">
        <v>19</v>
      </c>
      <c r="N149" s="184" t="s">
        <v>46</v>
      </c>
      <c r="P149" s="141">
        <f t="shared" si="21"/>
        <v>0</v>
      </c>
      <c r="Q149" s="141">
        <v>0</v>
      </c>
      <c r="R149" s="141">
        <f t="shared" si="22"/>
        <v>0</v>
      </c>
      <c r="S149" s="141">
        <v>0</v>
      </c>
      <c r="T149" s="142">
        <f t="shared" si="23"/>
        <v>0</v>
      </c>
      <c r="AR149" s="143" t="s">
        <v>437</v>
      </c>
      <c r="AT149" s="143" t="s">
        <v>820</v>
      </c>
      <c r="AU149" s="143" t="s">
        <v>84</v>
      </c>
      <c r="AY149" s="18" t="s">
        <v>206</v>
      </c>
      <c r="BE149" s="144">
        <f t="shared" si="24"/>
        <v>0</v>
      </c>
      <c r="BF149" s="144">
        <f t="shared" si="25"/>
        <v>0</v>
      </c>
      <c r="BG149" s="144">
        <f t="shared" si="26"/>
        <v>0</v>
      </c>
      <c r="BH149" s="144">
        <f t="shared" si="27"/>
        <v>0</v>
      </c>
      <c r="BI149" s="144">
        <f t="shared" si="28"/>
        <v>0</v>
      </c>
      <c r="BJ149" s="18" t="s">
        <v>82</v>
      </c>
      <c r="BK149" s="144">
        <f t="shared" si="29"/>
        <v>0</v>
      </c>
      <c r="BL149" s="18" t="s">
        <v>338</v>
      </c>
      <c r="BM149" s="143" t="s">
        <v>4209</v>
      </c>
    </row>
    <row r="150" spans="2:65" s="1" customFormat="1" ht="16.5" customHeight="1">
      <c r="B150" s="33"/>
      <c r="C150" s="175" t="s">
        <v>520</v>
      </c>
      <c r="D150" s="175" t="s">
        <v>820</v>
      </c>
      <c r="E150" s="176" t="s">
        <v>4210</v>
      </c>
      <c r="F150" s="177" t="s">
        <v>4211</v>
      </c>
      <c r="G150" s="178" t="s">
        <v>1556</v>
      </c>
      <c r="H150" s="179">
        <v>30</v>
      </c>
      <c r="I150" s="180"/>
      <c r="J150" s="181">
        <f t="shared" si="20"/>
        <v>0</v>
      </c>
      <c r="K150" s="177" t="s">
        <v>19</v>
      </c>
      <c r="L150" s="182"/>
      <c r="M150" s="183" t="s">
        <v>19</v>
      </c>
      <c r="N150" s="184" t="s">
        <v>46</v>
      </c>
      <c r="P150" s="141">
        <f t="shared" si="21"/>
        <v>0</v>
      </c>
      <c r="Q150" s="141">
        <v>0</v>
      </c>
      <c r="R150" s="141">
        <f t="shared" si="22"/>
        <v>0</v>
      </c>
      <c r="S150" s="141">
        <v>0</v>
      </c>
      <c r="T150" s="142">
        <f t="shared" si="23"/>
        <v>0</v>
      </c>
      <c r="AR150" s="143" t="s">
        <v>437</v>
      </c>
      <c r="AT150" s="143" t="s">
        <v>820</v>
      </c>
      <c r="AU150" s="143" t="s">
        <v>84</v>
      </c>
      <c r="AY150" s="18" t="s">
        <v>206</v>
      </c>
      <c r="BE150" s="144">
        <f t="shared" si="24"/>
        <v>0</v>
      </c>
      <c r="BF150" s="144">
        <f t="shared" si="25"/>
        <v>0</v>
      </c>
      <c r="BG150" s="144">
        <f t="shared" si="26"/>
        <v>0</v>
      </c>
      <c r="BH150" s="144">
        <f t="shared" si="27"/>
        <v>0</v>
      </c>
      <c r="BI150" s="144">
        <f t="shared" si="28"/>
        <v>0</v>
      </c>
      <c r="BJ150" s="18" t="s">
        <v>82</v>
      </c>
      <c r="BK150" s="144">
        <f t="shared" si="29"/>
        <v>0</v>
      </c>
      <c r="BL150" s="18" t="s">
        <v>338</v>
      </c>
      <c r="BM150" s="143" t="s">
        <v>4212</v>
      </c>
    </row>
    <row r="151" spans="2:65" s="1" customFormat="1" ht="16.5" customHeight="1">
      <c r="B151" s="33"/>
      <c r="C151" s="175" t="s">
        <v>537</v>
      </c>
      <c r="D151" s="175" t="s">
        <v>820</v>
      </c>
      <c r="E151" s="176" t="s">
        <v>4213</v>
      </c>
      <c r="F151" s="177" t="s">
        <v>4214</v>
      </c>
      <c r="G151" s="178" t="s">
        <v>1556</v>
      </c>
      <c r="H151" s="179">
        <v>2</v>
      </c>
      <c r="I151" s="180"/>
      <c r="J151" s="181">
        <f t="shared" si="20"/>
        <v>0</v>
      </c>
      <c r="K151" s="177" t="s">
        <v>19</v>
      </c>
      <c r="L151" s="182"/>
      <c r="M151" s="183" t="s">
        <v>19</v>
      </c>
      <c r="N151" s="184" t="s">
        <v>46</v>
      </c>
      <c r="P151" s="141">
        <f t="shared" si="21"/>
        <v>0</v>
      </c>
      <c r="Q151" s="141">
        <v>0</v>
      </c>
      <c r="R151" s="141">
        <f t="shared" si="22"/>
        <v>0</v>
      </c>
      <c r="S151" s="141">
        <v>0</v>
      </c>
      <c r="T151" s="142">
        <f t="shared" si="23"/>
        <v>0</v>
      </c>
      <c r="AR151" s="143" t="s">
        <v>437</v>
      </c>
      <c r="AT151" s="143" t="s">
        <v>820</v>
      </c>
      <c r="AU151" s="143" t="s">
        <v>84</v>
      </c>
      <c r="AY151" s="18" t="s">
        <v>206</v>
      </c>
      <c r="BE151" s="144">
        <f t="shared" si="24"/>
        <v>0</v>
      </c>
      <c r="BF151" s="144">
        <f t="shared" si="25"/>
        <v>0</v>
      </c>
      <c r="BG151" s="144">
        <f t="shared" si="26"/>
        <v>0</v>
      </c>
      <c r="BH151" s="144">
        <f t="shared" si="27"/>
        <v>0</v>
      </c>
      <c r="BI151" s="144">
        <f t="shared" si="28"/>
        <v>0</v>
      </c>
      <c r="BJ151" s="18" t="s">
        <v>82</v>
      </c>
      <c r="BK151" s="144">
        <f t="shared" si="29"/>
        <v>0</v>
      </c>
      <c r="BL151" s="18" t="s">
        <v>338</v>
      </c>
      <c r="BM151" s="143" t="s">
        <v>4215</v>
      </c>
    </row>
    <row r="152" spans="2:65" s="1" customFormat="1" ht="16.5" customHeight="1">
      <c r="B152" s="33"/>
      <c r="C152" s="175" t="s">
        <v>548</v>
      </c>
      <c r="D152" s="175" t="s">
        <v>820</v>
      </c>
      <c r="E152" s="176" t="s">
        <v>2156</v>
      </c>
      <c r="F152" s="177" t="s">
        <v>2157</v>
      </c>
      <c r="G152" s="178" t="s">
        <v>796</v>
      </c>
      <c r="H152" s="179">
        <v>12</v>
      </c>
      <c r="I152" s="180"/>
      <c r="J152" s="181">
        <f t="shared" si="20"/>
        <v>0</v>
      </c>
      <c r="K152" s="177" t="s">
        <v>19</v>
      </c>
      <c r="L152" s="182"/>
      <c r="M152" s="183" t="s">
        <v>19</v>
      </c>
      <c r="N152" s="184" t="s">
        <v>46</v>
      </c>
      <c r="P152" s="141">
        <f t="shared" si="21"/>
        <v>0</v>
      </c>
      <c r="Q152" s="141">
        <v>0</v>
      </c>
      <c r="R152" s="141">
        <f t="shared" si="22"/>
        <v>0</v>
      </c>
      <c r="S152" s="141">
        <v>0</v>
      </c>
      <c r="T152" s="142">
        <f t="shared" si="23"/>
        <v>0</v>
      </c>
      <c r="AR152" s="143" t="s">
        <v>437</v>
      </c>
      <c r="AT152" s="143" t="s">
        <v>820</v>
      </c>
      <c r="AU152" s="143" t="s">
        <v>84</v>
      </c>
      <c r="AY152" s="18" t="s">
        <v>206</v>
      </c>
      <c r="BE152" s="144">
        <f t="shared" si="24"/>
        <v>0</v>
      </c>
      <c r="BF152" s="144">
        <f t="shared" si="25"/>
        <v>0</v>
      </c>
      <c r="BG152" s="144">
        <f t="shared" si="26"/>
        <v>0</v>
      </c>
      <c r="BH152" s="144">
        <f t="shared" si="27"/>
        <v>0</v>
      </c>
      <c r="BI152" s="144">
        <f t="shared" si="28"/>
        <v>0</v>
      </c>
      <c r="BJ152" s="18" t="s">
        <v>82</v>
      </c>
      <c r="BK152" s="144">
        <f t="shared" si="29"/>
        <v>0</v>
      </c>
      <c r="BL152" s="18" t="s">
        <v>338</v>
      </c>
      <c r="BM152" s="143" t="s">
        <v>4216</v>
      </c>
    </row>
    <row r="153" spans="2:65" s="1" customFormat="1" ht="21.75" customHeight="1">
      <c r="B153" s="33"/>
      <c r="C153" s="175" t="s">
        <v>560</v>
      </c>
      <c r="D153" s="175" t="s">
        <v>820</v>
      </c>
      <c r="E153" s="176" t="s">
        <v>4217</v>
      </c>
      <c r="F153" s="177" t="s">
        <v>2154</v>
      </c>
      <c r="G153" s="178" t="s">
        <v>2093</v>
      </c>
      <c r="H153" s="203"/>
      <c r="I153" s="180"/>
      <c r="J153" s="181">
        <f t="shared" si="20"/>
        <v>0</v>
      </c>
      <c r="K153" s="177" t="s">
        <v>19</v>
      </c>
      <c r="L153" s="182"/>
      <c r="M153" s="183" t="s">
        <v>19</v>
      </c>
      <c r="N153" s="184" t="s">
        <v>46</v>
      </c>
      <c r="P153" s="141">
        <f t="shared" si="21"/>
        <v>0</v>
      </c>
      <c r="Q153" s="141">
        <v>0</v>
      </c>
      <c r="R153" s="141">
        <f t="shared" si="22"/>
        <v>0</v>
      </c>
      <c r="S153" s="141">
        <v>0</v>
      </c>
      <c r="T153" s="142">
        <f t="shared" si="23"/>
        <v>0</v>
      </c>
      <c r="AR153" s="143" t="s">
        <v>437</v>
      </c>
      <c r="AT153" s="143" t="s">
        <v>820</v>
      </c>
      <c r="AU153" s="143" t="s">
        <v>84</v>
      </c>
      <c r="AY153" s="18" t="s">
        <v>206</v>
      </c>
      <c r="BE153" s="144">
        <f t="shared" si="24"/>
        <v>0</v>
      </c>
      <c r="BF153" s="144">
        <f t="shared" si="25"/>
        <v>0</v>
      </c>
      <c r="BG153" s="144">
        <f t="shared" si="26"/>
        <v>0</v>
      </c>
      <c r="BH153" s="144">
        <f t="shared" si="27"/>
        <v>0</v>
      </c>
      <c r="BI153" s="144">
        <f t="shared" si="28"/>
        <v>0</v>
      </c>
      <c r="BJ153" s="18" t="s">
        <v>82</v>
      </c>
      <c r="BK153" s="144">
        <f t="shared" si="29"/>
        <v>0</v>
      </c>
      <c r="BL153" s="18" t="s">
        <v>338</v>
      </c>
      <c r="BM153" s="143" t="s">
        <v>4218</v>
      </c>
    </row>
    <row r="154" spans="2:63" s="11" customFormat="1" ht="22.9" customHeight="1">
      <c r="B154" s="120"/>
      <c r="D154" s="121" t="s">
        <v>74</v>
      </c>
      <c r="E154" s="130" t="s">
        <v>2297</v>
      </c>
      <c r="F154" s="130" t="s">
        <v>4219</v>
      </c>
      <c r="I154" s="123"/>
      <c r="J154" s="131">
        <f>BK154</f>
        <v>0</v>
      </c>
      <c r="L154" s="120"/>
      <c r="M154" s="125"/>
      <c r="P154" s="126">
        <f>SUM(P155:P213)</f>
        <v>0</v>
      </c>
      <c r="R154" s="126">
        <f>SUM(R155:R213)</f>
        <v>0</v>
      </c>
      <c r="T154" s="127">
        <f>SUM(T155:T213)</f>
        <v>0</v>
      </c>
      <c r="AR154" s="121" t="s">
        <v>82</v>
      </c>
      <c r="AT154" s="128" t="s">
        <v>74</v>
      </c>
      <c r="AU154" s="128" t="s">
        <v>82</v>
      </c>
      <c r="AY154" s="121" t="s">
        <v>206</v>
      </c>
      <c r="BK154" s="129">
        <f>SUM(BK155:BK213)</f>
        <v>0</v>
      </c>
    </row>
    <row r="155" spans="2:65" s="1" customFormat="1" ht="16.5" customHeight="1">
      <c r="B155" s="33"/>
      <c r="C155" s="132" t="s">
        <v>570</v>
      </c>
      <c r="D155" s="132" t="s">
        <v>208</v>
      </c>
      <c r="E155" s="133" t="s">
        <v>4220</v>
      </c>
      <c r="F155" s="134" t="s">
        <v>4221</v>
      </c>
      <c r="G155" s="135" t="s">
        <v>1556</v>
      </c>
      <c r="H155" s="136">
        <v>35</v>
      </c>
      <c r="I155" s="137"/>
      <c r="J155" s="138">
        <f aca="true" t="shared" si="30" ref="J155:J202">ROUND(I155*H155,2)</f>
        <v>0</v>
      </c>
      <c r="K155" s="134" t="s">
        <v>19</v>
      </c>
      <c r="L155" s="33"/>
      <c r="M155" s="139" t="s">
        <v>19</v>
      </c>
      <c r="N155" s="140" t="s">
        <v>46</v>
      </c>
      <c r="P155" s="141">
        <f aca="true" t="shared" si="31" ref="P155:P202">O155*H155</f>
        <v>0</v>
      </c>
      <c r="Q155" s="141">
        <v>0</v>
      </c>
      <c r="R155" s="141">
        <f aca="true" t="shared" si="32" ref="R155:R202">Q155*H155</f>
        <v>0</v>
      </c>
      <c r="S155" s="141">
        <v>0</v>
      </c>
      <c r="T155" s="142">
        <f aca="true" t="shared" si="33" ref="T155:T202">S155*H155</f>
        <v>0</v>
      </c>
      <c r="AR155" s="143" t="s">
        <v>338</v>
      </c>
      <c r="AT155" s="143" t="s">
        <v>208</v>
      </c>
      <c r="AU155" s="143" t="s">
        <v>84</v>
      </c>
      <c r="AY155" s="18" t="s">
        <v>206</v>
      </c>
      <c r="BE155" s="144">
        <f aca="true" t="shared" si="34" ref="BE155:BE202">IF(N155="základní",J155,0)</f>
        <v>0</v>
      </c>
      <c r="BF155" s="144">
        <f aca="true" t="shared" si="35" ref="BF155:BF202">IF(N155="snížená",J155,0)</f>
        <v>0</v>
      </c>
      <c r="BG155" s="144">
        <f aca="true" t="shared" si="36" ref="BG155:BG202">IF(N155="zákl. přenesená",J155,0)</f>
        <v>0</v>
      </c>
      <c r="BH155" s="144">
        <f aca="true" t="shared" si="37" ref="BH155:BH202">IF(N155="sníž. přenesená",J155,0)</f>
        <v>0</v>
      </c>
      <c r="BI155" s="144">
        <f aca="true" t="shared" si="38" ref="BI155:BI202">IF(N155="nulová",J155,0)</f>
        <v>0</v>
      </c>
      <c r="BJ155" s="18" t="s">
        <v>82</v>
      </c>
      <c r="BK155" s="144">
        <f aca="true" t="shared" si="39" ref="BK155:BK202">ROUND(I155*H155,2)</f>
        <v>0</v>
      </c>
      <c r="BL155" s="18" t="s">
        <v>338</v>
      </c>
      <c r="BM155" s="143" t="s">
        <v>4222</v>
      </c>
    </row>
    <row r="156" spans="2:65" s="1" customFormat="1" ht="16.5" customHeight="1">
      <c r="B156" s="33"/>
      <c r="C156" s="132" t="s">
        <v>579</v>
      </c>
      <c r="D156" s="132" t="s">
        <v>208</v>
      </c>
      <c r="E156" s="133" t="s">
        <v>4223</v>
      </c>
      <c r="F156" s="134" t="s">
        <v>4224</v>
      </c>
      <c r="G156" s="135" t="s">
        <v>1556</v>
      </c>
      <c r="H156" s="136">
        <v>52</v>
      </c>
      <c r="I156" s="137"/>
      <c r="J156" s="138">
        <f t="shared" si="30"/>
        <v>0</v>
      </c>
      <c r="K156" s="134" t="s">
        <v>19</v>
      </c>
      <c r="L156" s="33"/>
      <c r="M156" s="139" t="s">
        <v>19</v>
      </c>
      <c r="N156" s="140" t="s">
        <v>46</v>
      </c>
      <c r="P156" s="141">
        <f t="shared" si="31"/>
        <v>0</v>
      </c>
      <c r="Q156" s="141">
        <v>0</v>
      </c>
      <c r="R156" s="141">
        <f t="shared" si="32"/>
        <v>0</v>
      </c>
      <c r="S156" s="141">
        <v>0</v>
      </c>
      <c r="T156" s="142">
        <f t="shared" si="33"/>
        <v>0</v>
      </c>
      <c r="AR156" s="143" t="s">
        <v>338</v>
      </c>
      <c r="AT156" s="143" t="s">
        <v>208</v>
      </c>
      <c r="AU156" s="143" t="s">
        <v>84</v>
      </c>
      <c r="AY156" s="18" t="s">
        <v>206</v>
      </c>
      <c r="BE156" s="144">
        <f t="shared" si="34"/>
        <v>0</v>
      </c>
      <c r="BF156" s="144">
        <f t="shared" si="35"/>
        <v>0</v>
      </c>
      <c r="BG156" s="144">
        <f t="shared" si="36"/>
        <v>0</v>
      </c>
      <c r="BH156" s="144">
        <f t="shared" si="37"/>
        <v>0</v>
      </c>
      <c r="BI156" s="144">
        <f t="shared" si="38"/>
        <v>0</v>
      </c>
      <c r="BJ156" s="18" t="s">
        <v>82</v>
      </c>
      <c r="BK156" s="144">
        <f t="shared" si="39"/>
        <v>0</v>
      </c>
      <c r="BL156" s="18" t="s">
        <v>338</v>
      </c>
      <c r="BM156" s="143" t="s">
        <v>4225</v>
      </c>
    </row>
    <row r="157" spans="2:65" s="1" customFormat="1" ht="16.5" customHeight="1">
      <c r="B157" s="33"/>
      <c r="C157" s="132" t="s">
        <v>595</v>
      </c>
      <c r="D157" s="132" t="s">
        <v>208</v>
      </c>
      <c r="E157" s="133" t="s">
        <v>4226</v>
      </c>
      <c r="F157" s="134" t="s">
        <v>4227</v>
      </c>
      <c r="G157" s="135" t="s">
        <v>1556</v>
      </c>
      <c r="H157" s="136">
        <v>35</v>
      </c>
      <c r="I157" s="137"/>
      <c r="J157" s="138">
        <f t="shared" si="30"/>
        <v>0</v>
      </c>
      <c r="K157" s="134" t="s">
        <v>19</v>
      </c>
      <c r="L157" s="33"/>
      <c r="M157" s="139" t="s">
        <v>19</v>
      </c>
      <c r="N157" s="140" t="s">
        <v>46</v>
      </c>
      <c r="P157" s="141">
        <f t="shared" si="31"/>
        <v>0</v>
      </c>
      <c r="Q157" s="141">
        <v>0</v>
      </c>
      <c r="R157" s="141">
        <f t="shared" si="32"/>
        <v>0</v>
      </c>
      <c r="S157" s="141">
        <v>0</v>
      </c>
      <c r="T157" s="142">
        <f t="shared" si="33"/>
        <v>0</v>
      </c>
      <c r="AR157" s="143" t="s">
        <v>338</v>
      </c>
      <c r="AT157" s="143" t="s">
        <v>208</v>
      </c>
      <c r="AU157" s="143" t="s">
        <v>84</v>
      </c>
      <c r="AY157" s="18" t="s">
        <v>206</v>
      </c>
      <c r="BE157" s="144">
        <f t="shared" si="34"/>
        <v>0</v>
      </c>
      <c r="BF157" s="144">
        <f t="shared" si="35"/>
        <v>0</v>
      </c>
      <c r="BG157" s="144">
        <f t="shared" si="36"/>
        <v>0</v>
      </c>
      <c r="BH157" s="144">
        <f t="shared" si="37"/>
        <v>0</v>
      </c>
      <c r="BI157" s="144">
        <f t="shared" si="38"/>
        <v>0</v>
      </c>
      <c r="BJ157" s="18" t="s">
        <v>82</v>
      </c>
      <c r="BK157" s="144">
        <f t="shared" si="39"/>
        <v>0</v>
      </c>
      <c r="BL157" s="18" t="s">
        <v>338</v>
      </c>
      <c r="BM157" s="143" t="s">
        <v>4228</v>
      </c>
    </row>
    <row r="158" spans="2:65" s="1" customFormat="1" ht="16.5" customHeight="1">
      <c r="B158" s="33"/>
      <c r="C158" s="132" t="s">
        <v>601</v>
      </c>
      <c r="D158" s="132" t="s">
        <v>208</v>
      </c>
      <c r="E158" s="133" t="s">
        <v>4229</v>
      </c>
      <c r="F158" s="134" t="s">
        <v>4230</v>
      </c>
      <c r="G158" s="135" t="s">
        <v>1556</v>
      </c>
      <c r="H158" s="136">
        <v>2</v>
      </c>
      <c r="I158" s="137"/>
      <c r="J158" s="138">
        <f t="shared" si="30"/>
        <v>0</v>
      </c>
      <c r="K158" s="134" t="s">
        <v>19</v>
      </c>
      <c r="L158" s="33"/>
      <c r="M158" s="139" t="s">
        <v>19</v>
      </c>
      <c r="N158" s="140" t="s">
        <v>46</v>
      </c>
      <c r="P158" s="141">
        <f t="shared" si="31"/>
        <v>0</v>
      </c>
      <c r="Q158" s="141">
        <v>0</v>
      </c>
      <c r="R158" s="141">
        <f t="shared" si="32"/>
        <v>0</v>
      </c>
      <c r="S158" s="141">
        <v>0</v>
      </c>
      <c r="T158" s="142">
        <f t="shared" si="33"/>
        <v>0</v>
      </c>
      <c r="AR158" s="143" t="s">
        <v>338</v>
      </c>
      <c r="AT158" s="143" t="s">
        <v>208</v>
      </c>
      <c r="AU158" s="143" t="s">
        <v>84</v>
      </c>
      <c r="AY158" s="18" t="s">
        <v>206</v>
      </c>
      <c r="BE158" s="144">
        <f t="shared" si="34"/>
        <v>0</v>
      </c>
      <c r="BF158" s="144">
        <f t="shared" si="35"/>
        <v>0</v>
      </c>
      <c r="BG158" s="144">
        <f t="shared" si="36"/>
        <v>0</v>
      </c>
      <c r="BH158" s="144">
        <f t="shared" si="37"/>
        <v>0</v>
      </c>
      <c r="BI158" s="144">
        <f t="shared" si="38"/>
        <v>0</v>
      </c>
      <c r="BJ158" s="18" t="s">
        <v>82</v>
      </c>
      <c r="BK158" s="144">
        <f t="shared" si="39"/>
        <v>0</v>
      </c>
      <c r="BL158" s="18" t="s">
        <v>338</v>
      </c>
      <c r="BM158" s="143" t="s">
        <v>4231</v>
      </c>
    </row>
    <row r="159" spans="2:65" s="1" customFormat="1" ht="16.5" customHeight="1">
      <c r="B159" s="33"/>
      <c r="C159" s="132" t="s">
        <v>609</v>
      </c>
      <c r="D159" s="132" t="s">
        <v>208</v>
      </c>
      <c r="E159" s="133" t="s">
        <v>4232</v>
      </c>
      <c r="F159" s="134" t="s">
        <v>4233</v>
      </c>
      <c r="G159" s="135" t="s">
        <v>1556</v>
      </c>
      <c r="H159" s="136">
        <v>1</v>
      </c>
      <c r="I159" s="137"/>
      <c r="J159" s="138">
        <f t="shared" si="30"/>
        <v>0</v>
      </c>
      <c r="K159" s="134" t="s">
        <v>19</v>
      </c>
      <c r="L159" s="33"/>
      <c r="M159" s="139" t="s">
        <v>19</v>
      </c>
      <c r="N159" s="140" t="s">
        <v>46</v>
      </c>
      <c r="P159" s="141">
        <f t="shared" si="31"/>
        <v>0</v>
      </c>
      <c r="Q159" s="141">
        <v>0</v>
      </c>
      <c r="R159" s="141">
        <f t="shared" si="32"/>
        <v>0</v>
      </c>
      <c r="S159" s="141">
        <v>0</v>
      </c>
      <c r="T159" s="142">
        <f t="shared" si="33"/>
        <v>0</v>
      </c>
      <c r="AR159" s="143" t="s">
        <v>338</v>
      </c>
      <c r="AT159" s="143" t="s">
        <v>208</v>
      </c>
      <c r="AU159" s="143" t="s">
        <v>84</v>
      </c>
      <c r="AY159" s="18" t="s">
        <v>206</v>
      </c>
      <c r="BE159" s="144">
        <f t="shared" si="34"/>
        <v>0</v>
      </c>
      <c r="BF159" s="144">
        <f t="shared" si="35"/>
        <v>0</v>
      </c>
      <c r="BG159" s="144">
        <f t="shared" si="36"/>
        <v>0</v>
      </c>
      <c r="BH159" s="144">
        <f t="shared" si="37"/>
        <v>0</v>
      </c>
      <c r="BI159" s="144">
        <f t="shared" si="38"/>
        <v>0</v>
      </c>
      <c r="BJ159" s="18" t="s">
        <v>82</v>
      </c>
      <c r="BK159" s="144">
        <f t="shared" si="39"/>
        <v>0</v>
      </c>
      <c r="BL159" s="18" t="s">
        <v>338</v>
      </c>
      <c r="BM159" s="143" t="s">
        <v>4234</v>
      </c>
    </row>
    <row r="160" spans="2:65" s="1" customFormat="1" ht="16.5" customHeight="1">
      <c r="B160" s="33"/>
      <c r="C160" s="132" t="s">
        <v>626</v>
      </c>
      <c r="D160" s="132" t="s">
        <v>208</v>
      </c>
      <c r="E160" s="133" t="s">
        <v>4235</v>
      </c>
      <c r="F160" s="134" t="s">
        <v>4236</v>
      </c>
      <c r="G160" s="135" t="s">
        <v>1556</v>
      </c>
      <c r="H160" s="136">
        <v>6</v>
      </c>
      <c r="I160" s="137"/>
      <c r="J160" s="138">
        <f t="shared" si="30"/>
        <v>0</v>
      </c>
      <c r="K160" s="134" t="s">
        <v>19</v>
      </c>
      <c r="L160" s="33"/>
      <c r="M160" s="139" t="s">
        <v>19</v>
      </c>
      <c r="N160" s="140" t="s">
        <v>46</v>
      </c>
      <c r="P160" s="141">
        <f t="shared" si="31"/>
        <v>0</v>
      </c>
      <c r="Q160" s="141">
        <v>0</v>
      </c>
      <c r="R160" s="141">
        <f t="shared" si="32"/>
        <v>0</v>
      </c>
      <c r="S160" s="141">
        <v>0</v>
      </c>
      <c r="T160" s="142">
        <f t="shared" si="33"/>
        <v>0</v>
      </c>
      <c r="AR160" s="143" t="s">
        <v>338</v>
      </c>
      <c r="AT160" s="143" t="s">
        <v>208</v>
      </c>
      <c r="AU160" s="143" t="s">
        <v>84</v>
      </c>
      <c r="AY160" s="18" t="s">
        <v>206</v>
      </c>
      <c r="BE160" s="144">
        <f t="shared" si="34"/>
        <v>0</v>
      </c>
      <c r="BF160" s="144">
        <f t="shared" si="35"/>
        <v>0</v>
      </c>
      <c r="BG160" s="144">
        <f t="shared" si="36"/>
        <v>0</v>
      </c>
      <c r="BH160" s="144">
        <f t="shared" si="37"/>
        <v>0</v>
      </c>
      <c r="BI160" s="144">
        <f t="shared" si="38"/>
        <v>0</v>
      </c>
      <c r="BJ160" s="18" t="s">
        <v>82</v>
      </c>
      <c r="BK160" s="144">
        <f t="shared" si="39"/>
        <v>0</v>
      </c>
      <c r="BL160" s="18" t="s">
        <v>338</v>
      </c>
      <c r="BM160" s="143" t="s">
        <v>4237</v>
      </c>
    </row>
    <row r="161" spans="2:65" s="1" customFormat="1" ht="16.5" customHeight="1">
      <c r="B161" s="33"/>
      <c r="C161" s="132" t="s">
        <v>974</v>
      </c>
      <c r="D161" s="132" t="s">
        <v>208</v>
      </c>
      <c r="E161" s="133" t="s">
        <v>4238</v>
      </c>
      <c r="F161" s="134" t="s">
        <v>4239</v>
      </c>
      <c r="G161" s="135" t="s">
        <v>229</v>
      </c>
      <c r="H161" s="136">
        <v>500</v>
      </c>
      <c r="I161" s="137"/>
      <c r="J161" s="138">
        <f t="shared" si="30"/>
        <v>0</v>
      </c>
      <c r="K161" s="134" t="s">
        <v>19</v>
      </c>
      <c r="L161" s="33"/>
      <c r="M161" s="139" t="s">
        <v>19</v>
      </c>
      <c r="N161" s="140" t="s">
        <v>46</v>
      </c>
      <c r="P161" s="141">
        <f t="shared" si="31"/>
        <v>0</v>
      </c>
      <c r="Q161" s="141">
        <v>0</v>
      </c>
      <c r="R161" s="141">
        <f t="shared" si="32"/>
        <v>0</v>
      </c>
      <c r="S161" s="141">
        <v>0</v>
      </c>
      <c r="T161" s="142">
        <f t="shared" si="33"/>
        <v>0</v>
      </c>
      <c r="AR161" s="143" t="s">
        <v>338</v>
      </c>
      <c r="AT161" s="143" t="s">
        <v>208</v>
      </c>
      <c r="AU161" s="143" t="s">
        <v>84</v>
      </c>
      <c r="AY161" s="18" t="s">
        <v>206</v>
      </c>
      <c r="BE161" s="144">
        <f t="shared" si="34"/>
        <v>0</v>
      </c>
      <c r="BF161" s="144">
        <f t="shared" si="35"/>
        <v>0</v>
      </c>
      <c r="BG161" s="144">
        <f t="shared" si="36"/>
        <v>0</v>
      </c>
      <c r="BH161" s="144">
        <f t="shared" si="37"/>
        <v>0</v>
      </c>
      <c r="BI161" s="144">
        <f t="shared" si="38"/>
        <v>0</v>
      </c>
      <c r="BJ161" s="18" t="s">
        <v>82</v>
      </c>
      <c r="BK161" s="144">
        <f t="shared" si="39"/>
        <v>0</v>
      </c>
      <c r="BL161" s="18" t="s">
        <v>338</v>
      </c>
      <c r="BM161" s="143" t="s">
        <v>4240</v>
      </c>
    </row>
    <row r="162" spans="2:65" s="1" customFormat="1" ht="16.5" customHeight="1">
      <c r="B162" s="33"/>
      <c r="C162" s="132" t="s">
        <v>979</v>
      </c>
      <c r="D162" s="132" t="s">
        <v>208</v>
      </c>
      <c r="E162" s="133" t="s">
        <v>4241</v>
      </c>
      <c r="F162" s="134" t="s">
        <v>4242</v>
      </c>
      <c r="G162" s="135" t="s">
        <v>2093</v>
      </c>
      <c r="H162" s="200"/>
      <c r="I162" s="137"/>
      <c r="J162" s="138">
        <f t="shared" si="30"/>
        <v>0</v>
      </c>
      <c r="K162" s="134" t="s">
        <v>19</v>
      </c>
      <c r="L162" s="33"/>
      <c r="M162" s="139" t="s">
        <v>19</v>
      </c>
      <c r="N162" s="140" t="s">
        <v>46</v>
      </c>
      <c r="P162" s="141">
        <f t="shared" si="31"/>
        <v>0</v>
      </c>
      <c r="Q162" s="141">
        <v>0</v>
      </c>
      <c r="R162" s="141">
        <f t="shared" si="32"/>
        <v>0</v>
      </c>
      <c r="S162" s="141">
        <v>0</v>
      </c>
      <c r="T162" s="142">
        <f t="shared" si="33"/>
        <v>0</v>
      </c>
      <c r="AR162" s="143" t="s">
        <v>338</v>
      </c>
      <c r="AT162" s="143" t="s">
        <v>208</v>
      </c>
      <c r="AU162" s="143" t="s">
        <v>84</v>
      </c>
      <c r="AY162" s="18" t="s">
        <v>206</v>
      </c>
      <c r="BE162" s="144">
        <f t="shared" si="34"/>
        <v>0</v>
      </c>
      <c r="BF162" s="144">
        <f t="shared" si="35"/>
        <v>0</v>
      </c>
      <c r="BG162" s="144">
        <f t="shared" si="36"/>
        <v>0</v>
      </c>
      <c r="BH162" s="144">
        <f t="shared" si="37"/>
        <v>0</v>
      </c>
      <c r="BI162" s="144">
        <f t="shared" si="38"/>
        <v>0</v>
      </c>
      <c r="BJ162" s="18" t="s">
        <v>82</v>
      </c>
      <c r="BK162" s="144">
        <f t="shared" si="39"/>
        <v>0</v>
      </c>
      <c r="BL162" s="18" t="s">
        <v>338</v>
      </c>
      <c r="BM162" s="143" t="s">
        <v>4243</v>
      </c>
    </row>
    <row r="163" spans="2:65" s="1" customFormat="1" ht="16.5" customHeight="1">
      <c r="B163" s="33"/>
      <c r="C163" s="175" t="s">
        <v>984</v>
      </c>
      <c r="D163" s="175" t="s">
        <v>820</v>
      </c>
      <c r="E163" s="176" t="s">
        <v>4244</v>
      </c>
      <c r="F163" s="177" t="s">
        <v>2191</v>
      </c>
      <c r="G163" s="178" t="s">
        <v>1556</v>
      </c>
      <c r="H163" s="179">
        <v>14</v>
      </c>
      <c r="I163" s="180"/>
      <c r="J163" s="181">
        <f t="shared" si="30"/>
        <v>0</v>
      </c>
      <c r="K163" s="177" t="s">
        <v>19</v>
      </c>
      <c r="L163" s="182"/>
      <c r="M163" s="183" t="s">
        <v>19</v>
      </c>
      <c r="N163" s="184" t="s">
        <v>46</v>
      </c>
      <c r="P163" s="141">
        <f t="shared" si="31"/>
        <v>0</v>
      </c>
      <c r="Q163" s="141">
        <v>0</v>
      </c>
      <c r="R163" s="141">
        <f t="shared" si="32"/>
        <v>0</v>
      </c>
      <c r="S163" s="141">
        <v>0</v>
      </c>
      <c r="T163" s="142">
        <f t="shared" si="33"/>
        <v>0</v>
      </c>
      <c r="AR163" s="143" t="s">
        <v>437</v>
      </c>
      <c r="AT163" s="143" t="s">
        <v>820</v>
      </c>
      <c r="AU163" s="143" t="s">
        <v>84</v>
      </c>
      <c r="AY163" s="18" t="s">
        <v>206</v>
      </c>
      <c r="BE163" s="144">
        <f t="shared" si="34"/>
        <v>0</v>
      </c>
      <c r="BF163" s="144">
        <f t="shared" si="35"/>
        <v>0</v>
      </c>
      <c r="BG163" s="144">
        <f t="shared" si="36"/>
        <v>0</v>
      </c>
      <c r="BH163" s="144">
        <f t="shared" si="37"/>
        <v>0</v>
      </c>
      <c r="BI163" s="144">
        <f t="shared" si="38"/>
        <v>0</v>
      </c>
      <c r="BJ163" s="18" t="s">
        <v>82</v>
      </c>
      <c r="BK163" s="144">
        <f t="shared" si="39"/>
        <v>0</v>
      </c>
      <c r="BL163" s="18" t="s">
        <v>338</v>
      </c>
      <c r="BM163" s="143" t="s">
        <v>4245</v>
      </c>
    </row>
    <row r="164" spans="2:65" s="1" customFormat="1" ht="16.5" customHeight="1">
      <c r="B164" s="33"/>
      <c r="C164" s="175" t="s">
        <v>989</v>
      </c>
      <c r="D164" s="175" t="s">
        <v>820</v>
      </c>
      <c r="E164" s="176" t="s">
        <v>4246</v>
      </c>
      <c r="F164" s="177" t="s">
        <v>2197</v>
      </c>
      <c r="G164" s="178" t="s">
        <v>1556</v>
      </c>
      <c r="H164" s="179">
        <v>57</v>
      </c>
      <c r="I164" s="180"/>
      <c r="J164" s="181">
        <f t="shared" si="30"/>
        <v>0</v>
      </c>
      <c r="K164" s="177" t="s">
        <v>19</v>
      </c>
      <c r="L164" s="182"/>
      <c r="M164" s="183" t="s">
        <v>19</v>
      </c>
      <c r="N164" s="184" t="s">
        <v>46</v>
      </c>
      <c r="P164" s="141">
        <f t="shared" si="31"/>
        <v>0</v>
      </c>
      <c r="Q164" s="141">
        <v>0</v>
      </c>
      <c r="R164" s="141">
        <f t="shared" si="32"/>
        <v>0</v>
      </c>
      <c r="S164" s="141">
        <v>0</v>
      </c>
      <c r="T164" s="142">
        <f t="shared" si="33"/>
        <v>0</v>
      </c>
      <c r="AR164" s="143" t="s">
        <v>437</v>
      </c>
      <c r="AT164" s="143" t="s">
        <v>820</v>
      </c>
      <c r="AU164" s="143" t="s">
        <v>84</v>
      </c>
      <c r="AY164" s="18" t="s">
        <v>206</v>
      </c>
      <c r="BE164" s="144">
        <f t="shared" si="34"/>
        <v>0</v>
      </c>
      <c r="BF164" s="144">
        <f t="shared" si="35"/>
        <v>0</v>
      </c>
      <c r="BG164" s="144">
        <f t="shared" si="36"/>
        <v>0</v>
      </c>
      <c r="BH164" s="144">
        <f t="shared" si="37"/>
        <v>0</v>
      </c>
      <c r="BI164" s="144">
        <f t="shared" si="38"/>
        <v>0</v>
      </c>
      <c r="BJ164" s="18" t="s">
        <v>82</v>
      </c>
      <c r="BK164" s="144">
        <f t="shared" si="39"/>
        <v>0</v>
      </c>
      <c r="BL164" s="18" t="s">
        <v>338</v>
      </c>
      <c r="BM164" s="143" t="s">
        <v>4247</v>
      </c>
    </row>
    <row r="165" spans="2:65" s="1" customFormat="1" ht="16.5" customHeight="1">
      <c r="B165" s="33"/>
      <c r="C165" s="175" t="s">
        <v>994</v>
      </c>
      <c r="D165" s="175" t="s">
        <v>820</v>
      </c>
      <c r="E165" s="176" t="s">
        <v>4248</v>
      </c>
      <c r="F165" s="177" t="s">
        <v>2200</v>
      </c>
      <c r="G165" s="178" t="s">
        <v>1556</v>
      </c>
      <c r="H165" s="179">
        <v>16</v>
      </c>
      <c r="I165" s="180"/>
      <c r="J165" s="181">
        <f t="shared" si="30"/>
        <v>0</v>
      </c>
      <c r="K165" s="177" t="s">
        <v>19</v>
      </c>
      <c r="L165" s="182"/>
      <c r="M165" s="183" t="s">
        <v>19</v>
      </c>
      <c r="N165" s="184" t="s">
        <v>46</v>
      </c>
      <c r="P165" s="141">
        <f t="shared" si="31"/>
        <v>0</v>
      </c>
      <c r="Q165" s="141">
        <v>0</v>
      </c>
      <c r="R165" s="141">
        <f t="shared" si="32"/>
        <v>0</v>
      </c>
      <c r="S165" s="141">
        <v>0</v>
      </c>
      <c r="T165" s="142">
        <f t="shared" si="33"/>
        <v>0</v>
      </c>
      <c r="AR165" s="143" t="s">
        <v>437</v>
      </c>
      <c r="AT165" s="143" t="s">
        <v>820</v>
      </c>
      <c r="AU165" s="143" t="s">
        <v>84</v>
      </c>
      <c r="AY165" s="18" t="s">
        <v>206</v>
      </c>
      <c r="BE165" s="144">
        <f t="shared" si="34"/>
        <v>0</v>
      </c>
      <c r="BF165" s="144">
        <f t="shared" si="35"/>
        <v>0</v>
      </c>
      <c r="BG165" s="144">
        <f t="shared" si="36"/>
        <v>0</v>
      </c>
      <c r="BH165" s="144">
        <f t="shared" si="37"/>
        <v>0</v>
      </c>
      <c r="BI165" s="144">
        <f t="shared" si="38"/>
        <v>0</v>
      </c>
      <c r="BJ165" s="18" t="s">
        <v>82</v>
      </c>
      <c r="BK165" s="144">
        <f t="shared" si="39"/>
        <v>0</v>
      </c>
      <c r="BL165" s="18" t="s">
        <v>338</v>
      </c>
      <c r="BM165" s="143" t="s">
        <v>4249</v>
      </c>
    </row>
    <row r="166" spans="2:65" s="1" customFormat="1" ht="16.5" customHeight="1">
      <c r="B166" s="33"/>
      <c r="C166" s="175" t="s">
        <v>999</v>
      </c>
      <c r="D166" s="175" t="s">
        <v>820</v>
      </c>
      <c r="E166" s="176" t="s">
        <v>4250</v>
      </c>
      <c r="F166" s="177" t="s">
        <v>2203</v>
      </c>
      <c r="G166" s="178" t="s">
        <v>1556</v>
      </c>
      <c r="H166" s="179">
        <v>16</v>
      </c>
      <c r="I166" s="180"/>
      <c r="J166" s="181">
        <f t="shared" si="30"/>
        <v>0</v>
      </c>
      <c r="K166" s="177" t="s">
        <v>19</v>
      </c>
      <c r="L166" s="182"/>
      <c r="M166" s="183" t="s">
        <v>19</v>
      </c>
      <c r="N166" s="184" t="s">
        <v>46</v>
      </c>
      <c r="P166" s="141">
        <f t="shared" si="31"/>
        <v>0</v>
      </c>
      <c r="Q166" s="141">
        <v>0</v>
      </c>
      <c r="R166" s="141">
        <f t="shared" si="32"/>
        <v>0</v>
      </c>
      <c r="S166" s="141">
        <v>0</v>
      </c>
      <c r="T166" s="142">
        <f t="shared" si="33"/>
        <v>0</v>
      </c>
      <c r="AR166" s="143" t="s">
        <v>437</v>
      </c>
      <c r="AT166" s="143" t="s">
        <v>820</v>
      </c>
      <c r="AU166" s="143" t="s">
        <v>84</v>
      </c>
      <c r="AY166" s="18" t="s">
        <v>206</v>
      </c>
      <c r="BE166" s="144">
        <f t="shared" si="34"/>
        <v>0</v>
      </c>
      <c r="BF166" s="144">
        <f t="shared" si="35"/>
        <v>0</v>
      </c>
      <c r="BG166" s="144">
        <f t="shared" si="36"/>
        <v>0</v>
      </c>
      <c r="BH166" s="144">
        <f t="shared" si="37"/>
        <v>0</v>
      </c>
      <c r="BI166" s="144">
        <f t="shared" si="38"/>
        <v>0</v>
      </c>
      <c r="BJ166" s="18" t="s">
        <v>82</v>
      </c>
      <c r="BK166" s="144">
        <f t="shared" si="39"/>
        <v>0</v>
      </c>
      <c r="BL166" s="18" t="s">
        <v>338</v>
      </c>
      <c r="BM166" s="143" t="s">
        <v>4251</v>
      </c>
    </row>
    <row r="167" spans="2:65" s="1" customFormat="1" ht="16.5" customHeight="1">
      <c r="B167" s="33"/>
      <c r="C167" s="175" t="s">
        <v>1004</v>
      </c>
      <c r="D167" s="175" t="s">
        <v>820</v>
      </c>
      <c r="E167" s="176" t="s">
        <v>4252</v>
      </c>
      <c r="F167" s="177" t="s">
        <v>4253</v>
      </c>
      <c r="G167" s="178" t="s">
        <v>1556</v>
      </c>
      <c r="H167" s="179">
        <v>19</v>
      </c>
      <c r="I167" s="180"/>
      <c r="J167" s="181">
        <f t="shared" si="30"/>
        <v>0</v>
      </c>
      <c r="K167" s="177" t="s">
        <v>19</v>
      </c>
      <c r="L167" s="182"/>
      <c r="M167" s="183" t="s">
        <v>19</v>
      </c>
      <c r="N167" s="184" t="s">
        <v>46</v>
      </c>
      <c r="P167" s="141">
        <f t="shared" si="31"/>
        <v>0</v>
      </c>
      <c r="Q167" s="141">
        <v>0</v>
      </c>
      <c r="R167" s="141">
        <f t="shared" si="32"/>
        <v>0</v>
      </c>
      <c r="S167" s="141">
        <v>0</v>
      </c>
      <c r="T167" s="142">
        <f t="shared" si="33"/>
        <v>0</v>
      </c>
      <c r="AR167" s="143" t="s">
        <v>437</v>
      </c>
      <c r="AT167" s="143" t="s">
        <v>820</v>
      </c>
      <c r="AU167" s="143" t="s">
        <v>84</v>
      </c>
      <c r="AY167" s="18" t="s">
        <v>206</v>
      </c>
      <c r="BE167" s="144">
        <f t="shared" si="34"/>
        <v>0</v>
      </c>
      <c r="BF167" s="144">
        <f t="shared" si="35"/>
        <v>0</v>
      </c>
      <c r="BG167" s="144">
        <f t="shared" si="36"/>
        <v>0</v>
      </c>
      <c r="BH167" s="144">
        <f t="shared" si="37"/>
        <v>0</v>
      </c>
      <c r="BI167" s="144">
        <f t="shared" si="38"/>
        <v>0</v>
      </c>
      <c r="BJ167" s="18" t="s">
        <v>82</v>
      </c>
      <c r="BK167" s="144">
        <f t="shared" si="39"/>
        <v>0</v>
      </c>
      <c r="BL167" s="18" t="s">
        <v>338</v>
      </c>
      <c r="BM167" s="143" t="s">
        <v>4254</v>
      </c>
    </row>
    <row r="168" spans="2:65" s="1" customFormat="1" ht="16.5" customHeight="1">
      <c r="B168" s="33"/>
      <c r="C168" s="175" t="s">
        <v>1009</v>
      </c>
      <c r="D168" s="175" t="s">
        <v>820</v>
      </c>
      <c r="E168" s="176" t="s">
        <v>4255</v>
      </c>
      <c r="F168" s="177" t="s">
        <v>2206</v>
      </c>
      <c r="G168" s="178" t="s">
        <v>1556</v>
      </c>
      <c r="H168" s="179">
        <v>1</v>
      </c>
      <c r="I168" s="180"/>
      <c r="J168" s="181">
        <f t="shared" si="30"/>
        <v>0</v>
      </c>
      <c r="K168" s="177" t="s">
        <v>19</v>
      </c>
      <c r="L168" s="182"/>
      <c r="M168" s="183" t="s">
        <v>19</v>
      </c>
      <c r="N168" s="184" t="s">
        <v>46</v>
      </c>
      <c r="P168" s="141">
        <f t="shared" si="31"/>
        <v>0</v>
      </c>
      <c r="Q168" s="141">
        <v>0</v>
      </c>
      <c r="R168" s="141">
        <f t="shared" si="32"/>
        <v>0</v>
      </c>
      <c r="S168" s="141">
        <v>0</v>
      </c>
      <c r="T168" s="142">
        <f t="shared" si="33"/>
        <v>0</v>
      </c>
      <c r="AR168" s="143" t="s">
        <v>437</v>
      </c>
      <c r="AT168" s="143" t="s">
        <v>820</v>
      </c>
      <c r="AU168" s="143" t="s">
        <v>84</v>
      </c>
      <c r="AY168" s="18" t="s">
        <v>206</v>
      </c>
      <c r="BE168" s="144">
        <f t="shared" si="34"/>
        <v>0</v>
      </c>
      <c r="BF168" s="144">
        <f t="shared" si="35"/>
        <v>0</v>
      </c>
      <c r="BG168" s="144">
        <f t="shared" si="36"/>
        <v>0</v>
      </c>
      <c r="BH168" s="144">
        <f t="shared" si="37"/>
        <v>0</v>
      </c>
      <c r="BI168" s="144">
        <f t="shared" si="38"/>
        <v>0</v>
      </c>
      <c r="BJ168" s="18" t="s">
        <v>82</v>
      </c>
      <c r="BK168" s="144">
        <f t="shared" si="39"/>
        <v>0</v>
      </c>
      <c r="BL168" s="18" t="s">
        <v>338</v>
      </c>
      <c r="BM168" s="143" t="s">
        <v>4256</v>
      </c>
    </row>
    <row r="169" spans="2:65" s="1" customFormat="1" ht="16.5" customHeight="1">
      <c r="B169" s="33"/>
      <c r="C169" s="175" t="s">
        <v>1014</v>
      </c>
      <c r="D169" s="175" t="s">
        <v>820</v>
      </c>
      <c r="E169" s="176" t="s">
        <v>4257</v>
      </c>
      <c r="F169" s="177" t="s">
        <v>4258</v>
      </c>
      <c r="G169" s="178" t="s">
        <v>1556</v>
      </c>
      <c r="H169" s="179">
        <v>9</v>
      </c>
      <c r="I169" s="180"/>
      <c r="J169" s="181">
        <f t="shared" si="30"/>
        <v>0</v>
      </c>
      <c r="K169" s="177" t="s">
        <v>19</v>
      </c>
      <c r="L169" s="182"/>
      <c r="M169" s="183" t="s">
        <v>19</v>
      </c>
      <c r="N169" s="184" t="s">
        <v>46</v>
      </c>
      <c r="P169" s="141">
        <f t="shared" si="31"/>
        <v>0</v>
      </c>
      <c r="Q169" s="141">
        <v>0</v>
      </c>
      <c r="R169" s="141">
        <f t="shared" si="32"/>
        <v>0</v>
      </c>
      <c r="S169" s="141">
        <v>0</v>
      </c>
      <c r="T169" s="142">
        <f t="shared" si="33"/>
        <v>0</v>
      </c>
      <c r="AR169" s="143" t="s">
        <v>437</v>
      </c>
      <c r="AT169" s="143" t="s">
        <v>820</v>
      </c>
      <c r="AU169" s="143" t="s">
        <v>84</v>
      </c>
      <c r="AY169" s="18" t="s">
        <v>206</v>
      </c>
      <c r="BE169" s="144">
        <f t="shared" si="34"/>
        <v>0</v>
      </c>
      <c r="BF169" s="144">
        <f t="shared" si="35"/>
        <v>0</v>
      </c>
      <c r="BG169" s="144">
        <f t="shared" si="36"/>
        <v>0</v>
      </c>
      <c r="BH169" s="144">
        <f t="shared" si="37"/>
        <v>0</v>
      </c>
      <c r="BI169" s="144">
        <f t="shared" si="38"/>
        <v>0</v>
      </c>
      <c r="BJ169" s="18" t="s">
        <v>82</v>
      </c>
      <c r="BK169" s="144">
        <f t="shared" si="39"/>
        <v>0</v>
      </c>
      <c r="BL169" s="18" t="s">
        <v>338</v>
      </c>
      <c r="BM169" s="143" t="s">
        <v>4259</v>
      </c>
    </row>
    <row r="170" spans="2:65" s="1" customFormat="1" ht="16.5" customHeight="1">
      <c r="B170" s="33"/>
      <c r="C170" s="175" t="s">
        <v>1019</v>
      </c>
      <c r="D170" s="175" t="s">
        <v>820</v>
      </c>
      <c r="E170" s="176" t="s">
        <v>4260</v>
      </c>
      <c r="F170" s="177" t="s">
        <v>4261</v>
      </c>
      <c r="G170" s="178" t="s">
        <v>1556</v>
      </c>
      <c r="H170" s="179">
        <v>6</v>
      </c>
      <c r="I170" s="180"/>
      <c r="J170" s="181">
        <f t="shared" si="30"/>
        <v>0</v>
      </c>
      <c r="K170" s="177" t="s">
        <v>19</v>
      </c>
      <c r="L170" s="182"/>
      <c r="M170" s="183" t="s">
        <v>19</v>
      </c>
      <c r="N170" s="184" t="s">
        <v>46</v>
      </c>
      <c r="P170" s="141">
        <f t="shared" si="31"/>
        <v>0</v>
      </c>
      <c r="Q170" s="141">
        <v>0</v>
      </c>
      <c r="R170" s="141">
        <f t="shared" si="32"/>
        <v>0</v>
      </c>
      <c r="S170" s="141">
        <v>0</v>
      </c>
      <c r="T170" s="142">
        <f t="shared" si="33"/>
        <v>0</v>
      </c>
      <c r="AR170" s="143" t="s">
        <v>437</v>
      </c>
      <c r="AT170" s="143" t="s">
        <v>820</v>
      </c>
      <c r="AU170" s="143" t="s">
        <v>84</v>
      </c>
      <c r="AY170" s="18" t="s">
        <v>206</v>
      </c>
      <c r="BE170" s="144">
        <f t="shared" si="34"/>
        <v>0</v>
      </c>
      <c r="BF170" s="144">
        <f t="shared" si="35"/>
        <v>0</v>
      </c>
      <c r="BG170" s="144">
        <f t="shared" si="36"/>
        <v>0</v>
      </c>
      <c r="BH170" s="144">
        <f t="shared" si="37"/>
        <v>0</v>
      </c>
      <c r="BI170" s="144">
        <f t="shared" si="38"/>
        <v>0</v>
      </c>
      <c r="BJ170" s="18" t="s">
        <v>82</v>
      </c>
      <c r="BK170" s="144">
        <f t="shared" si="39"/>
        <v>0</v>
      </c>
      <c r="BL170" s="18" t="s">
        <v>338</v>
      </c>
      <c r="BM170" s="143" t="s">
        <v>4262</v>
      </c>
    </row>
    <row r="171" spans="2:65" s="1" customFormat="1" ht="16.5" customHeight="1">
      <c r="B171" s="33"/>
      <c r="C171" s="175" t="s">
        <v>1024</v>
      </c>
      <c r="D171" s="175" t="s">
        <v>820</v>
      </c>
      <c r="E171" s="176" t="s">
        <v>4263</v>
      </c>
      <c r="F171" s="177" t="s">
        <v>4264</v>
      </c>
      <c r="G171" s="178" t="s">
        <v>1556</v>
      </c>
      <c r="H171" s="179">
        <v>2</v>
      </c>
      <c r="I171" s="180"/>
      <c r="J171" s="181">
        <f t="shared" si="30"/>
        <v>0</v>
      </c>
      <c r="K171" s="177" t="s">
        <v>19</v>
      </c>
      <c r="L171" s="182"/>
      <c r="M171" s="183" t="s">
        <v>19</v>
      </c>
      <c r="N171" s="184" t="s">
        <v>46</v>
      </c>
      <c r="P171" s="141">
        <f t="shared" si="31"/>
        <v>0</v>
      </c>
      <c r="Q171" s="141">
        <v>0</v>
      </c>
      <c r="R171" s="141">
        <f t="shared" si="32"/>
        <v>0</v>
      </c>
      <c r="S171" s="141">
        <v>0</v>
      </c>
      <c r="T171" s="142">
        <f t="shared" si="33"/>
        <v>0</v>
      </c>
      <c r="AR171" s="143" t="s">
        <v>437</v>
      </c>
      <c r="AT171" s="143" t="s">
        <v>820</v>
      </c>
      <c r="AU171" s="143" t="s">
        <v>84</v>
      </c>
      <c r="AY171" s="18" t="s">
        <v>206</v>
      </c>
      <c r="BE171" s="144">
        <f t="shared" si="34"/>
        <v>0</v>
      </c>
      <c r="BF171" s="144">
        <f t="shared" si="35"/>
        <v>0</v>
      </c>
      <c r="BG171" s="144">
        <f t="shared" si="36"/>
        <v>0</v>
      </c>
      <c r="BH171" s="144">
        <f t="shared" si="37"/>
        <v>0</v>
      </c>
      <c r="BI171" s="144">
        <f t="shared" si="38"/>
        <v>0</v>
      </c>
      <c r="BJ171" s="18" t="s">
        <v>82</v>
      </c>
      <c r="BK171" s="144">
        <f t="shared" si="39"/>
        <v>0</v>
      </c>
      <c r="BL171" s="18" t="s">
        <v>338</v>
      </c>
      <c r="BM171" s="143" t="s">
        <v>4265</v>
      </c>
    </row>
    <row r="172" spans="2:65" s="1" customFormat="1" ht="16.5" customHeight="1">
      <c r="B172" s="33"/>
      <c r="C172" s="175" t="s">
        <v>1031</v>
      </c>
      <c r="D172" s="175" t="s">
        <v>820</v>
      </c>
      <c r="E172" s="176" t="s">
        <v>4266</v>
      </c>
      <c r="F172" s="177" t="s">
        <v>2209</v>
      </c>
      <c r="G172" s="178" t="s">
        <v>1556</v>
      </c>
      <c r="H172" s="179">
        <v>16</v>
      </c>
      <c r="I172" s="180"/>
      <c r="J172" s="181">
        <f t="shared" si="30"/>
        <v>0</v>
      </c>
      <c r="K172" s="177" t="s">
        <v>19</v>
      </c>
      <c r="L172" s="182"/>
      <c r="M172" s="183" t="s">
        <v>19</v>
      </c>
      <c r="N172" s="184" t="s">
        <v>46</v>
      </c>
      <c r="P172" s="141">
        <f t="shared" si="31"/>
        <v>0</v>
      </c>
      <c r="Q172" s="141">
        <v>0</v>
      </c>
      <c r="R172" s="141">
        <f t="shared" si="32"/>
        <v>0</v>
      </c>
      <c r="S172" s="141">
        <v>0</v>
      </c>
      <c r="T172" s="142">
        <f t="shared" si="33"/>
        <v>0</v>
      </c>
      <c r="AR172" s="143" t="s">
        <v>437</v>
      </c>
      <c r="AT172" s="143" t="s">
        <v>820</v>
      </c>
      <c r="AU172" s="143" t="s">
        <v>84</v>
      </c>
      <c r="AY172" s="18" t="s">
        <v>206</v>
      </c>
      <c r="BE172" s="144">
        <f t="shared" si="34"/>
        <v>0</v>
      </c>
      <c r="BF172" s="144">
        <f t="shared" si="35"/>
        <v>0</v>
      </c>
      <c r="BG172" s="144">
        <f t="shared" si="36"/>
        <v>0</v>
      </c>
      <c r="BH172" s="144">
        <f t="shared" si="37"/>
        <v>0</v>
      </c>
      <c r="BI172" s="144">
        <f t="shared" si="38"/>
        <v>0</v>
      </c>
      <c r="BJ172" s="18" t="s">
        <v>82</v>
      </c>
      <c r="BK172" s="144">
        <f t="shared" si="39"/>
        <v>0</v>
      </c>
      <c r="BL172" s="18" t="s">
        <v>338</v>
      </c>
      <c r="BM172" s="143" t="s">
        <v>4267</v>
      </c>
    </row>
    <row r="173" spans="2:65" s="1" customFormat="1" ht="16.5" customHeight="1">
      <c r="B173" s="33"/>
      <c r="C173" s="175" t="s">
        <v>1037</v>
      </c>
      <c r="D173" s="175" t="s">
        <v>820</v>
      </c>
      <c r="E173" s="176" t="s">
        <v>4268</v>
      </c>
      <c r="F173" s="177" t="s">
        <v>2212</v>
      </c>
      <c r="G173" s="178" t="s">
        <v>1556</v>
      </c>
      <c r="H173" s="179">
        <v>13</v>
      </c>
      <c r="I173" s="180"/>
      <c r="J173" s="181">
        <f t="shared" si="30"/>
        <v>0</v>
      </c>
      <c r="K173" s="177" t="s">
        <v>19</v>
      </c>
      <c r="L173" s="182"/>
      <c r="M173" s="183" t="s">
        <v>19</v>
      </c>
      <c r="N173" s="184" t="s">
        <v>46</v>
      </c>
      <c r="P173" s="141">
        <f t="shared" si="31"/>
        <v>0</v>
      </c>
      <c r="Q173" s="141">
        <v>0</v>
      </c>
      <c r="R173" s="141">
        <f t="shared" si="32"/>
        <v>0</v>
      </c>
      <c r="S173" s="141">
        <v>0</v>
      </c>
      <c r="T173" s="142">
        <f t="shared" si="33"/>
        <v>0</v>
      </c>
      <c r="AR173" s="143" t="s">
        <v>437</v>
      </c>
      <c r="AT173" s="143" t="s">
        <v>820</v>
      </c>
      <c r="AU173" s="143" t="s">
        <v>84</v>
      </c>
      <c r="AY173" s="18" t="s">
        <v>206</v>
      </c>
      <c r="BE173" s="144">
        <f t="shared" si="34"/>
        <v>0</v>
      </c>
      <c r="BF173" s="144">
        <f t="shared" si="35"/>
        <v>0</v>
      </c>
      <c r="BG173" s="144">
        <f t="shared" si="36"/>
        <v>0</v>
      </c>
      <c r="BH173" s="144">
        <f t="shared" si="37"/>
        <v>0</v>
      </c>
      <c r="BI173" s="144">
        <f t="shared" si="38"/>
        <v>0</v>
      </c>
      <c r="BJ173" s="18" t="s">
        <v>82</v>
      </c>
      <c r="BK173" s="144">
        <f t="shared" si="39"/>
        <v>0</v>
      </c>
      <c r="BL173" s="18" t="s">
        <v>338</v>
      </c>
      <c r="BM173" s="143" t="s">
        <v>4269</v>
      </c>
    </row>
    <row r="174" spans="2:65" s="1" customFormat="1" ht="16.5" customHeight="1">
      <c r="B174" s="33"/>
      <c r="C174" s="175" t="s">
        <v>1042</v>
      </c>
      <c r="D174" s="175" t="s">
        <v>820</v>
      </c>
      <c r="E174" s="176" t="s">
        <v>4270</v>
      </c>
      <c r="F174" s="177" t="s">
        <v>2215</v>
      </c>
      <c r="G174" s="178" t="s">
        <v>1556</v>
      </c>
      <c r="H174" s="179">
        <v>6</v>
      </c>
      <c r="I174" s="180"/>
      <c r="J174" s="181">
        <f t="shared" si="30"/>
        <v>0</v>
      </c>
      <c r="K174" s="177" t="s">
        <v>19</v>
      </c>
      <c r="L174" s="182"/>
      <c r="M174" s="183" t="s">
        <v>19</v>
      </c>
      <c r="N174" s="184" t="s">
        <v>46</v>
      </c>
      <c r="P174" s="141">
        <f t="shared" si="31"/>
        <v>0</v>
      </c>
      <c r="Q174" s="141">
        <v>0</v>
      </c>
      <c r="R174" s="141">
        <f t="shared" si="32"/>
        <v>0</v>
      </c>
      <c r="S174" s="141">
        <v>0</v>
      </c>
      <c r="T174" s="142">
        <f t="shared" si="33"/>
        <v>0</v>
      </c>
      <c r="AR174" s="143" t="s">
        <v>437</v>
      </c>
      <c r="AT174" s="143" t="s">
        <v>820</v>
      </c>
      <c r="AU174" s="143" t="s">
        <v>84</v>
      </c>
      <c r="AY174" s="18" t="s">
        <v>206</v>
      </c>
      <c r="BE174" s="144">
        <f t="shared" si="34"/>
        <v>0</v>
      </c>
      <c r="BF174" s="144">
        <f t="shared" si="35"/>
        <v>0</v>
      </c>
      <c r="BG174" s="144">
        <f t="shared" si="36"/>
        <v>0</v>
      </c>
      <c r="BH174" s="144">
        <f t="shared" si="37"/>
        <v>0</v>
      </c>
      <c r="BI174" s="144">
        <f t="shared" si="38"/>
        <v>0</v>
      </c>
      <c r="BJ174" s="18" t="s">
        <v>82</v>
      </c>
      <c r="BK174" s="144">
        <f t="shared" si="39"/>
        <v>0</v>
      </c>
      <c r="BL174" s="18" t="s">
        <v>338</v>
      </c>
      <c r="BM174" s="143" t="s">
        <v>4271</v>
      </c>
    </row>
    <row r="175" spans="2:65" s="1" customFormat="1" ht="16.5" customHeight="1">
      <c r="B175" s="33"/>
      <c r="C175" s="175" t="s">
        <v>1048</v>
      </c>
      <c r="D175" s="175" t="s">
        <v>820</v>
      </c>
      <c r="E175" s="176" t="s">
        <v>4272</v>
      </c>
      <c r="F175" s="177" t="s">
        <v>4273</v>
      </c>
      <c r="G175" s="178" t="s">
        <v>1556</v>
      </c>
      <c r="H175" s="179">
        <v>3</v>
      </c>
      <c r="I175" s="180"/>
      <c r="J175" s="181">
        <f t="shared" si="30"/>
        <v>0</v>
      </c>
      <c r="K175" s="177" t="s">
        <v>19</v>
      </c>
      <c r="L175" s="182"/>
      <c r="M175" s="183" t="s">
        <v>19</v>
      </c>
      <c r="N175" s="184" t="s">
        <v>46</v>
      </c>
      <c r="P175" s="141">
        <f t="shared" si="31"/>
        <v>0</v>
      </c>
      <c r="Q175" s="141">
        <v>0</v>
      </c>
      <c r="R175" s="141">
        <f t="shared" si="32"/>
        <v>0</v>
      </c>
      <c r="S175" s="141">
        <v>0</v>
      </c>
      <c r="T175" s="142">
        <f t="shared" si="33"/>
        <v>0</v>
      </c>
      <c r="AR175" s="143" t="s">
        <v>437</v>
      </c>
      <c r="AT175" s="143" t="s">
        <v>820</v>
      </c>
      <c r="AU175" s="143" t="s">
        <v>84</v>
      </c>
      <c r="AY175" s="18" t="s">
        <v>206</v>
      </c>
      <c r="BE175" s="144">
        <f t="shared" si="34"/>
        <v>0</v>
      </c>
      <c r="BF175" s="144">
        <f t="shared" si="35"/>
        <v>0</v>
      </c>
      <c r="BG175" s="144">
        <f t="shared" si="36"/>
        <v>0</v>
      </c>
      <c r="BH175" s="144">
        <f t="shared" si="37"/>
        <v>0</v>
      </c>
      <c r="BI175" s="144">
        <f t="shared" si="38"/>
        <v>0</v>
      </c>
      <c r="BJ175" s="18" t="s">
        <v>82</v>
      </c>
      <c r="BK175" s="144">
        <f t="shared" si="39"/>
        <v>0</v>
      </c>
      <c r="BL175" s="18" t="s">
        <v>338</v>
      </c>
      <c r="BM175" s="143" t="s">
        <v>4274</v>
      </c>
    </row>
    <row r="176" spans="2:65" s="1" customFormat="1" ht="16.5" customHeight="1">
      <c r="B176" s="33"/>
      <c r="C176" s="175" t="s">
        <v>1053</v>
      </c>
      <c r="D176" s="175" t="s">
        <v>820</v>
      </c>
      <c r="E176" s="176" t="s">
        <v>4275</v>
      </c>
      <c r="F176" s="177" t="s">
        <v>4276</v>
      </c>
      <c r="G176" s="178" t="s">
        <v>1556</v>
      </c>
      <c r="H176" s="179">
        <v>8</v>
      </c>
      <c r="I176" s="180"/>
      <c r="J176" s="181">
        <f t="shared" si="30"/>
        <v>0</v>
      </c>
      <c r="K176" s="177" t="s">
        <v>19</v>
      </c>
      <c r="L176" s="182"/>
      <c r="M176" s="183" t="s">
        <v>19</v>
      </c>
      <c r="N176" s="184" t="s">
        <v>46</v>
      </c>
      <c r="P176" s="141">
        <f t="shared" si="31"/>
        <v>0</v>
      </c>
      <c r="Q176" s="141">
        <v>0</v>
      </c>
      <c r="R176" s="141">
        <f t="shared" si="32"/>
        <v>0</v>
      </c>
      <c r="S176" s="141">
        <v>0</v>
      </c>
      <c r="T176" s="142">
        <f t="shared" si="33"/>
        <v>0</v>
      </c>
      <c r="AR176" s="143" t="s">
        <v>437</v>
      </c>
      <c r="AT176" s="143" t="s">
        <v>820</v>
      </c>
      <c r="AU176" s="143" t="s">
        <v>84</v>
      </c>
      <c r="AY176" s="18" t="s">
        <v>206</v>
      </c>
      <c r="BE176" s="144">
        <f t="shared" si="34"/>
        <v>0</v>
      </c>
      <c r="BF176" s="144">
        <f t="shared" si="35"/>
        <v>0</v>
      </c>
      <c r="BG176" s="144">
        <f t="shared" si="36"/>
        <v>0</v>
      </c>
      <c r="BH176" s="144">
        <f t="shared" si="37"/>
        <v>0</v>
      </c>
      <c r="BI176" s="144">
        <f t="shared" si="38"/>
        <v>0</v>
      </c>
      <c r="BJ176" s="18" t="s">
        <v>82</v>
      </c>
      <c r="BK176" s="144">
        <f t="shared" si="39"/>
        <v>0</v>
      </c>
      <c r="BL176" s="18" t="s">
        <v>338</v>
      </c>
      <c r="BM176" s="143" t="s">
        <v>4277</v>
      </c>
    </row>
    <row r="177" spans="2:65" s="1" customFormat="1" ht="16.5" customHeight="1">
      <c r="B177" s="33"/>
      <c r="C177" s="175" t="s">
        <v>1058</v>
      </c>
      <c r="D177" s="175" t="s">
        <v>820</v>
      </c>
      <c r="E177" s="176" t="s">
        <v>4278</v>
      </c>
      <c r="F177" s="177" t="s">
        <v>4279</v>
      </c>
      <c r="G177" s="178" t="s">
        <v>1556</v>
      </c>
      <c r="H177" s="179">
        <v>3</v>
      </c>
      <c r="I177" s="180"/>
      <c r="J177" s="181">
        <f t="shared" si="30"/>
        <v>0</v>
      </c>
      <c r="K177" s="177" t="s">
        <v>19</v>
      </c>
      <c r="L177" s="182"/>
      <c r="M177" s="183" t="s">
        <v>19</v>
      </c>
      <c r="N177" s="184" t="s">
        <v>46</v>
      </c>
      <c r="P177" s="141">
        <f t="shared" si="31"/>
        <v>0</v>
      </c>
      <c r="Q177" s="141">
        <v>0</v>
      </c>
      <c r="R177" s="141">
        <f t="shared" si="32"/>
        <v>0</v>
      </c>
      <c r="S177" s="141">
        <v>0</v>
      </c>
      <c r="T177" s="142">
        <f t="shared" si="33"/>
        <v>0</v>
      </c>
      <c r="AR177" s="143" t="s">
        <v>437</v>
      </c>
      <c r="AT177" s="143" t="s">
        <v>820</v>
      </c>
      <c r="AU177" s="143" t="s">
        <v>84</v>
      </c>
      <c r="AY177" s="18" t="s">
        <v>206</v>
      </c>
      <c r="BE177" s="144">
        <f t="shared" si="34"/>
        <v>0</v>
      </c>
      <c r="BF177" s="144">
        <f t="shared" si="35"/>
        <v>0</v>
      </c>
      <c r="BG177" s="144">
        <f t="shared" si="36"/>
        <v>0</v>
      </c>
      <c r="BH177" s="144">
        <f t="shared" si="37"/>
        <v>0</v>
      </c>
      <c r="BI177" s="144">
        <f t="shared" si="38"/>
        <v>0</v>
      </c>
      <c r="BJ177" s="18" t="s">
        <v>82</v>
      </c>
      <c r="BK177" s="144">
        <f t="shared" si="39"/>
        <v>0</v>
      </c>
      <c r="BL177" s="18" t="s">
        <v>338</v>
      </c>
      <c r="BM177" s="143" t="s">
        <v>4280</v>
      </c>
    </row>
    <row r="178" spans="2:65" s="1" customFormat="1" ht="16.5" customHeight="1">
      <c r="B178" s="33"/>
      <c r="C178" s="132" t="s">
        <v>1063</v>
      </c>
      <c r="D178" s="132" t="s">
        <v>208</v>
      </c>
      <c r="E178" s="133" t="s">
        <v>2217</v>
      </c>
      <c r="F178" s="134" t="s">
        <v>2218</v>
      </c>
      <c r="G178" s="135" t="s">
        <v>1556</v>
      </c>
      <c r="H178" s="136">
        <v>10</v>
      </c>
      <c r="I178" s="137"/>
      <c r="J178" s="138">
        <f t="shared" si="30"/>
        <v>0</v>
      </c>
      <c r="K178" s="134" t="s">
        <v>19</v>
      </c>
      <c r="L178" s="33"/>
      <c r="M178" s="139" t="s">
        <v>19</v>
      </c>
      <c r="N178" s="140" t="s">
        <v>46</v>
      </c>
      <c r="P178" s="141">
        <f t="shared" si="31"/>
        <v>0</v>
      </c>
      <c r="Q178" s="141">
        <v>0</v>
      </c>
      <c r="R178" s="141">
        <f t="shared" si="32"/>
        <v>0</v>
      </c>
      <c r="S178" s="141">
        <v>0</v>
      </c>
      <c r="T178" s="142">
        <f t="shared" si="33"/>
        <v>0</v>
      </c>
      <c r="AR178" s="143" t="s">
        <v>338</v>
      </c>
      <c r="AT178" s="143" t="s">
        <v>208</v>
      </c>
      <c r="AU178" s="143" t="s">
        <v>84</v>
      </c>
      <c r="AY178" s="18" t="s">
        <v>206</v>
      </c>
      <c r="BE178" s="144">
        <f t="shared" si="34"/>
        <v>0</v>
      </c>
      <c r="BF178" s="144">
        <f t="shared" si="35"/>
        <v>0</v>
      </c>
      <c r="BG178" s="144">
        <f t="shared" si="36"/>
        <v>0</v>
      </c>
      <c r="BH178" s="144">
        <f t="shared" si="37"/>
        <v>0</v>
      </c>
      <c r="BI178" s="144">
        <f t="shared" si="38"/>
        <v>0</v>
      </c>
      <c r="BJ178" s="18" t="s">
        <v>82</v>
      </c>
      <c r="BK178" s="144">
        <f t="shared" si="39"/>
        <v>0</v>
      </c>
      <c r="BL178" s="18" t="s">
        <v>338</v>
      </c>
      <c r="BM178" s="143" t="s">
        <v>4281</v>
      </c>
    </row>
    <row r="179" spans="2:65" s="1" customFormat="1" ht="24.2" customHeight="1">
      <c r="B179" s="33"/>
      <c r="C179" s="175" t="s">
        <v>1068</v>
      </c>
      <c r="D179" s="175" t="s">
        <v>820</v>
      </c>
      <c r="E179" s="176" t="s">
        <v>4282</v>
      </c>
      <c r="F179" s="177" t="s">
        <v>4283</v>
      </c>
      <c r="G179" s="178" t="s">
        <v>1556</v>
      </c>
      <c r="H179" s="179">
        <v>1</v>
      </c>
      <c r="I179" s="180"/>
      <c r="J179" s="181">
        <f t="shared" si="30"/>
        <v>0</v>
      </c>
      <c r="K179" s="177" t="s">
        <v>19</v>
      </c>
      <c r="L179" s="182"/>
      <c r="M179" s="183" t="s">
        <v>19</v>
      </c>
      <c r="N179" s="184" t="s">
        <v>46</v>
      </c>
      <c r="P179" s="141">
        <f t="shared" si="31"/>
        <v>0</v>
      </c>
      <c r="Q179" s="141">
        <v>0</v>
      </c>
      <c r="R179" s="141">
        <f t="shared" si="32"/>
        <v>0</v>
      </c>
      <c r="S179" s="141">
        <v>0</v>
      </c>
      <c r="T179" s="142">
        <f t="shared" si="33"/>
        <v>0</v>
      </c>
      <c r="AR179" s="143" t="s">
        <v>437</v>
      </c>
      <c r="AT179" s="143" t="s">
        <v>820</v>
      </c>
      <c r="AU179" s="143" t="s">
        <v>84</v>
      </c>
      <c r="AY179" s="18" t="s">
        <v>206</v>
      </c>
      <c r="BE179" s="144">
        <f t="shared" si="34"/>
        <v>0</v>
      </c>
      <c r="BF179" s="144">
        <f t="shared" si="35"/>
        <v>0</v>
      </c>
      <c r="BG179" s="144">
        <f t="shared" si="36"/>
        <v>0</v>
      </c>
      <c r="BH179" s="144">
        <f t="shared" si="37"/>
        <v>0</v>
      </c>
      <c r="BI179" s="144">
        <f t="shared" si="38"/>
        <v>0</v>
      </c>
      <c r="BJ179" s="18" t="s">
        <v>82</v>
      </c>
      <c r="BK179" s="144">
        <f t="shared" si="39"/>
        <v>0</v>
      </c>
      <c r="BL179" s="18" t="s">
        <v>338</v>
      </c>
      <c r="BM179" s="143" t="s">
        <v>4284</v>
      </c>
    </row>
    <row r="180" spans="2:65" s="1" customFormat="1" ht="24.2" customHeight="1">
      <c r="B180" s="33"/>
      <c r="C180" s="175" t="s">
        <v>1073</v>
      </c>
      <c r="D180" s="175" t="s">
        <v>820</v>
      </c>
      <c r="E180" s="176" t="s">
        <v>4285</v>
      </c>
      <c r="F180" s="177" t="s">
        <v>4286</v>
      </c>
      <c r="G180" s="178" t="s">
        <v>1556</v>
      </c>
      <c r="H180" s="179">
        <v>1</v>
      </c>
      <c r="I180" s="180"/>
      <c r="J180" s="181">
        <f t="shared" si="30"/>
        <v>0</v>
      </c>
      <c r="K180" s="177" t="s">
        <v>19</v>
      </c>
      <c r="L180" s="182"/>
      <c r="M180" s="183" t="s">
        <v>19</v>
      </c>
      <c r="N180" s="184" t="s">
        <v>46</v>
      </c>
      <c r="P180" s="141">
        <f t="shared" si="31"/>
        <v>0</v>
      </c>
      <c r="Q180" s="141">
        <v>0</v>
      </c>
      <c r="R180" s="141">
        <f t="shared" si="32"/>
        <v>0</v>
      </c>
      <c r="S180" s="141">
        <v>0</v>
      </c>
      <c r="T180" s="142">
        <f t="shared" si="33"/>
        <v>0</v>
      </c>
      <c r="AR180" s="143" t="s">
        <v>437</v>
      </c>
      <c r="AT180" s="143" t="s">
        <v>820</v>
      </c>
      <c r="AU180" s="143" t="s">
        <v>84</v>
      </c>
      <c r="AY180" s="18" t="s">
        <v>206</v>
      </c>
      <c r="BE180" s="144">
        <f t="shared" si="34"/>
        <v>0</v>
      </c>
      <c r="BF180" s="144">
        <f t="shared" si="35"/>
        <v>0</v>
      </c>
      <c r="BG180" s="144">
        <f t="shared" si="36"/>
        <v>0</v>
      </c>
      <c r="BH180" s="144">
        <f t="shared" si="37"/>
        <v>0</v>
      </c>
      <c r="BI180" s="144">
        <f t="shared" si="38"/>
        <v>0</v>
      </c>
      <c r="BJ180" s="18" t="s">
        <v>82</v>
      </c>
      <c r="BK180" s="144">
        <f t="shared" si="39"/>
        <v>0</v>
      </c>
      <c r="BL180" s="18" t="s">
        <v>338</v>
      </c>
      <c r="BM180" s="143" t="s">
        <v>4287</v>
      </c>
    </row>
    <row r="181" spans="2:65" s="1" customFormat="1" ht="24.2" customHeight="1">
      <c r="B181" s="33"/>
      <c r="C181" s="175" t="s">
        <v>1078</v>
      </c>
      <c r="D181" s="175" t="s">
        <v>820</v>
      </c>
      <c r="E181" s="176" t="s">
        <v>4288</v>
      </c>
      <c r="F181" s="177" t="s">
        <v>4289</v>
      </c>
      <c r="G181" s="178" t="s">
        <v>1556</v>
      </c>
      <c r="H181" s="179">
        <v>1</v>
      </c>
      <c r="I181" s="180"/>
      <c r="J181" s="181">
        <f t="shared" si="30"/>
        <v>0</v>
      </c>
      <c r="K181" s="177" t="s">
        <v>19</v>
      </c>
      <c r="L181" s="182"/>
      <c r="M181" s="183" t="s">
        <v>19</v>
      </c>
      <c r="N181" s="184" t="s">
        <v>46</v>
      </c>
      <c r="P181" s="141">
        <f t="shared" si="31"/>
        <v>0</v>
      </c>
      <c r="Q181" s="141">
        <v>0</v>
      </c>
      <c r="R181" s="141">
        <f t="shared" si="32"/>
        <v>0</v>
      </c>
      <c r="S181" s="141">
        <v>0</v>
      </c>
      <c r="T181" s="142">
        <f t="shared" si="33"/>
        <v>0</v>
      </c>
      <c r="AR181" s="143" t="s">
        <v>437</v>
      </c>
      <c r="AT181" s="143" t="s">
        <v>820</v>
      </c>
      <c r="AU181" s="143" t="s">
        <v>84</v>
      </c>
      <c r="AY181" s="18" t="s">
        <v>206</v>
      </c>
      <c r="BE181" s="144">
        <f t="shared" si="34"/>
        <v>0</v>
      </c>
      <c r="BF181" s="144">
        <f t="shared" si="35"/>
        <v>0</v>
      </c>
      <c r="BG181" s="144">
        <f t="shared" si="36"/>
        <v>0</v>
      </c>
      <c r="BH181" s="144">
        <f t="shared" si="37"/>
        <v>0</v>
      </c>
      <c r="BI181" s="144">
        <f t="shared" si="38"/>
        <v>0</v>
      </c>
      <c r="BJ181" s="18" t="s">
        <v>82</v>
      </c>
      <c r="BK181" s="144">
        <f t="shared" si="39"/>
        <v>0</v>
      </c>
      <c r="BL181" s="18" t="s">
        <v>338</v>
      </c>
      <c r="BM181" s="143" t="s">
        <v>4290</v>
      </c>
    </row>
    <row r="182" spans="2:65" s="1" customFormat="1" ht="24.2" customHeight="1">
      <c r="B182" s="33"/>
      <c r="C182" s="175" t="s">
        <v>1085</v>
      </c>
      <c r="D182" s="175" t="s">
        <v>820</v>
      </c>
      <c r="E182" s="176" t="s">
        <v>4291</v>
      </c>
      <c r="F182" s="177" t="s">
        <v>4292</v>
      </c>
      <c r="G182" s="178" t="s">
        <v>1556</v>
      </c>
      <c r="H182" s="179">
        <v>1</v>
      </c>
      <c r="I182" s="180"/>
      <c r="J182" s="181">
        <f t="shared" si="30"/>
        <v>0</v>
      </c>
      <c r="K182" s="177" t="s">
        <v>19</v>
      </c>
      <c r="L182" s="182"/>
      <c r="M182" s="183" t="s">
        <v>19</v>
      </c>
      <c r="N182" s="184" t="s">
        <v>46</v>
      </c>
      <c r="P182" s="141">
        <f t="shared" si="31"/>
        <v>0</v>
      </c>
      <c r="Q182" s="141">
        <v>0</v>
      </c>
      <c r="R182" s="141">
        <f t="shared" si="32"/>
        <v>0</v>
      </c>
      <c r="S182" s="141">
        <v>0</v>
      </c>
      <c r="T182" s="142">
        <f t="shared" si="33"/>
        <v>0</v>
      </c>
      <c r="AR182" s="143" t="s">
        <v>437</v>
      </c>
      <c r="AT182" s="143" t="s">
        <v>820</v>
      </c>
      <c r="AU182" s="143" t="s">
        <v>84</v>
      </c>
      <c r="AY182" s="18" t="s">
        <v>206</v>
      </c>
      <c r="BE182" s="144">
        <f t="shared" si="34"/>
        <v>0</v>
      </c>
      <c r="BF182" s="144">
        <f t="shared" si="35"/>
        <v>0</v>
      </c>
      <c r="BG182" s="144">
        <f t="shared" si="36"/>
        <v>0</v>
      </c>
      <c r="BH182" s="144">
        <f t="shared" si="37"/>
        <v>0</v>
      </c>
      <c r="BI182" s="144">
        <f t="shared" si="38"/>
        <v>0</v>
      </c>
      <c r="BJ182" s="18" t="s">
        <v>82</v>
      </c>
      <c r="BK182" s="144">
        <f t="shared" si="39"/>
        <v>0</v>
      </c>
      <c r="BL182" s="18" t="s">
        <v>338</v>
      </c>
      <c r="BM182" s="143" t="s">
        <v>4293</v>
      </c>
    </row>
    <row r="183" spans="2:65" s="1" customFormat="1" ht="16.5" customHeight="1">
      <c r="B183" s="33"/>
      <c r="C183" s="175" t="s">
        <v>1090</v>
      </c>
      <c r="D183" s="175" t="s">
        <v>820</v>
      </c>
      <c r="E183" s="176" t="s">
        <v>4294</v>
      </c>
      <c r="F183" s="177" t="s">
        <v>4295</v>
      </c>
      <c r="G183" s="178" t="s">
        <v>1556</v>
      </c>
      <c r="H183" s="179">
        <v>1</v>
      </c>
      <c r="I183" s="180"/>
      <c r="J183" s="181">
        <f t="shared" si="30"/>
        <v>0</v>
      </c>
      <c r="K183" s="177" t="s">
        <v>19</v>
      </c>
      <c r="L183" s="182"/>
      <c r="M183" s="183" t="s">
        <v>19</v>
      </c>
      <c r="N183" s="184" t="s">
        <v>46</v>
      </c>
      <c r="P183" s="141">
        <f t="shared" si="31"/>
        <v>0</v>
      </c>
      <c r="Q183" s="141">
        <v>0</v>
      </c>
      <c r="R183" s="141">
        <f t="shared" si="32"/>
        <v>0</v>
      </c>
      <c r="S183" s="141">
        <v>0</v>
      </c>
      <c r="T183" s="142">
        <f t="shared" si="33"/>
        <v>0</v>
      </c>
      <c r="AR183" s="143" t="s">
        <v>437</v>
      </c>
      <c r="AT183" s="143" t="s">
        <v>820</v>
      </c>
      <c r="AU183" s="143" t="s">
        <v>84</v>
      </c>
      <c r="AY183" s="18" t="s">
        <v>206</v>
      </c>
      <c r="BE183" s="144">
        <f t="shared" si="34"/>
        <v>0</v>
      </c>
      <c r="BF183" s="144">
        <f t="shared" si="35"/>
        <v>0</v>
      </c>
      <c r="BG183" s="144">
        <f t="shared" si="36"/>
        <v>0</v>
      </c>
      <c r="BH183" s="144">
        <f t="shared" si="37"/>
        <v>0</v>
      </c>
      <c r="BI183" s="144">
        <f t="shared" si="38"/>
        <v>0</v>
      </c>
      <c r="BJ183" s="18" t="s">
        <v>82</v>
      </c>
      <c r="BK183" s="144">
        <f t="shared" si="39"/>
        <v>0</v>
      </c>
      <c r="BL183" s="18" t="s">
        <v>338</v>
      </c>
      <c r="BM183" s="143" t="s">
        <v>4296</v>
      </c>
    </row>
    <row r="184" spans="2:65" s="1" customFormat="1" ht="16.5" customHeight="1">
      <c r="B184" s="33"/>
      <c r="C184" s="175" t="s">
        <v>1095</v>
      </c>
      <c r="D184" s="175" t="s">
        <v>820</v>
      </c>
      <c r="E184" s="176" t="s">
        <v>4297</v>
      </c>
      <c r="F184" s="177" t="s">
        <v>4298</v>
      </c>
      <c r="G184" s="178" t="s">
        <v>1556</v>
      </c>
      <c r="H184" s="179">
        <v>3</v>
      </c>
      <c r="I184" s="180"/>
      <c r="J184" s="181">
        <f t="shared" si="30"/>
        <v>0</v>
      </c>
      <c r="K184" s="177" t="s">
        <v>19</v>
      </c>
      <c r="L184" s="182"/>
      <c r="M184" s="183" t="s">
        <v>19</v>
      </c>
      <c r="N184" s="184" t="s">
        <v>46</v>
      </c>
      <c r="P184" s="141">
        <f t="shared" si="31"/>
        <v>0</v>
      </c>
      <c r="Q184" s="141">
        <v>0</v>
      </c>
      <c r="R184" s="141">
        <f t="shared" si="32"/>
        <v>0</v>
      </c>
      <c r="S184" s="141">
        <v>0</v>
      </c>
      <c r="T184" s="142">
        <f t="shared" si="33"/>
        <v>0</v>
      </c>
      <c r="AR184" s="143" t="s">
        <v>437</v>
      </c>
      <c r="AT184" s="143" t="s">
        <v>820</v>
      </c>
      <c r="AU184" s="143" t="s">
        <v>84</v>
      </c>
      <c r="AY184" s="18" t="s">
        <v>206</v>
      </c>
      <c r="BE184" s="144">
        <f t="shared" si="34"/>
        <v>0</v>
      </c>
      <c r="BF184" s="144">
        <f t="shared" si="35"/>
        <v>0</v>
      </c>
      <c r="BG184" s="144">
        <f t="shared" si="36"/>
        <v>0</v>
      </c>
      <c r="BH184" s="144">
        <f t="shared" si="37"/>
        <v>0</v>
      </c>
      <c r="BI184" s="144">
        <f t="shared" si="38"/>
        <v>0</v>
      </c>
      <c r="BJ184" s="18" t="s">
        <v>82</v>
      </c>
      <c r="BK184" s="144">
        <f t="shared" si="39"/>
        <v>0</v>
      </c>
      <c r="BL184" s="18" t="s">
        <v>338</v>
      </c>
      <c r="BM184" s="143" t="s">
        <v>4299</v>
      </c>
    </row>
    <row r="185" spans="2:65" s="1" customFormat="1" ht="16.5" customHeight="1">
      <c r="B185" s="33"/>
      <c r="C185" s="132" t="s">
        <v>1104</v>
      </c>
      <c r="D185" s="132" t="s">
        <v>208</v>
      </c>
      <c r="E185" s="133" t="s">
        <v>4300</v>
      </c>
      <c r="F185" s="134" t="s">
        <v>4301</v>
      </c>
      <c r="G185" s="135" t="s">
        <v>1556</v>
      </c>
      <c r="H185" s="136">
        <v>26</v>
      </c>
      <c r="I185" s="137"/>
      <c r="J185" s="138">
        <f t="shared" si="30"/>
        <v>0</v>
      </c>
      <c r="K185" s="134" t="s">
        <v>19</v>
      </c>
      <c r="L185" s="33"/>
      <c r="M185" s="139" t="s">
        <v>19</v>
      </c>
      <c r="N185" s="140" t="s">
        <v>46</v>
      </c>
      <c r="P185" s="141">
        <f t="shared" si="31"/>
        <v>0</v>
      </c>
      <c r="Q185" s="141">
        <v>0</v>
      </c>
      <c r="R185" s="141">
        <f t="shared" si="32"/>
        <v>0</v>
      </c>
      <c r="S185" s="141">
        <v>0</v>
      </c>
      <c r="T185" s="142">
        <f t="shared" si="33"/>
        <v>0</v>
      </c>
      <c r="AR185" s="143" t="s">
        <v>338</v>
      </c>
      <c r="AT185" s="143" t="s">
        <v>208</v>
      </c>
      <c r="AU185" s="143" t="s">
        <v>84</v>
      </c>
      <c r="AY185" s="18" t="s">
        <v>206</v>
      </c>
      <c r="BE185" s="144">
        <f t="shared" si="34"/>
        <v>0</v>
      </c>
      <c r="BF185" s="144">
        <f t="shared" si="35"/>
        <v>0</v>
      </c>
      <c r="BG185" s="144">
        <f t="shared" si="36"/>
        <v>0</v>
      </c>
      <c r="BH185" s="144">
        <f t="shared" si="37"/>
        <v>0</v>
      </c>
      <c r="BI185" s="144">
        <f t="shared" si="38"/>
        <v>0</v>
      </c>
      <c r="BJ185" s="18" t="s">
        <v>82</v>
      </c>
      <c r="BK185" s="144">
        <f t="shared" si="39"/>
        <v>0</v>
      </c>
      <c r="BL185" s="18" t="s">
        <v>338</v>
      </c>
      <c r="BM185" s="143" t="s">
        <v>4302</v>
      </c>
    </row>
    <row r="186" spans="2:65" s="1" customFormat="1" ht="16.5" customHeight="1">
      <c r="B186" s="33"/>
      <c r="C186" s="132" t="s">
        <v>1108</v>
      </c>
      <c r="D186" s="132" t="s">
        <v>208</v>
      </c>
      <c r="E186" s="133" t="s">
        <v>4303</v>
      </c>
      <c r="F186" s="134" t="s">
        <v>4304</v>
      </c>
      <c r="G186" s="135" t="s">
        <v>1556</v>
      </c>
      <c r="H186" s="136">
        <v>2</v>
      </c>
      <c r="I186" s="137"/>
      <c r="J186" s="138">
        <f t="shared" si="30"/>
        <v>0</v>
      </c>
      <c r="K186" s="134" t="s">
        <v>19</v>
      </c>
      <c r="L186" s="33"/>
      <c r="M186" s="139" t="s">
        <v>19</v>
      </c>
      <c r="N186" s="140" t="s">
        <v>46</v>
      </c>
      <c r="P186" s="141">
        <f t="shared" si="31"/>
        <v>0</v>
      </c>
      <c r="Q186" s="141">
        <v>0</v>
      </c>
      <c r="R186" s="141">
        <f t="shared" si="32"/>
        <v>0</v>
      </c>
      <c r="S186" s="141">
        <v>0</v>
      </c>
      <c r="T186" s="142">
        <f t="shared" si="33"/>
        <v>0</v>
      </c>
      <c r="AR186" s="143" t="s">
        <v>338</v>
      </c>
      <c r="AT186" s="143" t="s">
        <v>208</v>
      </c>
      <c r="AU186" s="143" t="s">
        <v>84</v>
      </c>
      <c r="AY186" s="18" t="s">
        <v>206</v>
      </c>
      <c r="BE186" s="144">
        <f t="shared" si="34"/>
        <v>0</v>
      </c>
      <c r="BF186" s="144">
        <f t="shared" si="35"/>
        <v>0</v>
      </c>
      <c r="BG186" s="144">
        <f t="shared" si="36"/>
        <v>0</v>
      </c>
      <c r="BH186" s="144">
        <f t="shared" si="37"/>
        <v>0</v>
      </c>
      <c r="BI186" s="144">
        <f t="shared" si="38"/>
        <v>0</v>
      </c>
      <c r="BJ186" s="18" t="s">
        <v>82</v>
      </c>
      <c r="BK186" s="144">
        <f t="shared" si="39"/>
        <v>0</v>
      </c>
      <c r="BL186" s="18" t="s">
        <v>338</v>
      </c>
      <c r="BM186" s="143" t="s">
        <v>4305</v>
      </c>
    </row>
    <row r="187" spans="2:65" s="1" customFormat="1" ht="16.5" customHeight="1">
      <c r="B187" s="33"/>
      <c r="C187" s="132" t="s">
        <v>1113</v>
      </c>
      <c r="D187" s="132" t="s">
        <v>208</v>
      </c>
      <c r="E187" s="133" t="s">
        <v>4306</v>
      </c>
      <c r="F187" s="134" t="s">
        <v>4307</v>
      </c>
      <c r="G187" s="135" t="s">
        <v>1556</v>
      </c>
      <c r="H187" s="136">
        <v>1</v>
      </c>
      <c r="I187" s="137"/>
      <c r="J187" s="138">
        <f t="shared" si="30"/>
        <v>0</v>
      </c>
      <c r="K187" s="134" t="s">
        <v>19</v>
      </c>
      <c r="L187" s="33"/>
      <c r="M187" s="139" t="s">
        <v>19</v>
      </c>
      <c r="N187" s="140" t="s">
        <v>46</v>
      </c>
      <c r="P187" s="141">
        <f t="shared" si="31"/>
        <v>0</v>
      </c>
      <c r="Q187" s="141">
        <v>0</v>
      </c>
      <c r="R187" s="141">
        <f t="shared" si="32"/>
        <v>0</v>
      </c>
      <c r="S187" s="141">
        <v>0</v>
      </c>
      <c r="T187" s="142">
        <f t="shared" si="33"/>
        <v>0</v>
      </c>
      <c r="AR187" s="143" t="s">
        <v>338</v>
      </c>
      <c r="AT187" s="143" t="s">
        <v>208</v>
      </c>
      <c r="AU187" s="143" t="s">
        <v>84</v>
      </c>
      <c r="AY187" s="18" t="s">
        <v>206</v>
      </c>
      <c r="BE187" s="144">
        <f t="shared" si="34"/>
        <v>0</v>
      </c>
      <c r="BF187" s="144">
        <f t="shared" si="35"/>
        <v>0</v>
      </c>
      <c r="BG187" s="144">
        <f t="shared" si="36"/>
        <v>0</v>
      </c>
      <c r="BH187" s="144">
        <f t="shared" si="37"/>
        <v>0</v>
      </c>
      <c r="BI187" s="144">
        <f t="shared" si="38"/>
        <v>0</v>
      </c>
      <c r="BJ187" s="18" t="s">
        <v>82</v>
      </c>
      <c r="BK187" s="144">
        <f t="shared" si="39"/>
        <v>0</v>
      </c>
      <c r="BL187" s="18" t="s">
        <v>338</v>
      </c>
      <c r="BM187" s="143" t="s">
        <v>4308</v>
      </c>
    </row>
    <row r="188" spans="2:65" s="1" customFormat="1" ht="16.5" customHeight="1">
      <c r="B188" s="33"/>
      <c r="C188" s="132" t="s">
        <v>1118</v>
      </c>
      <c r="D188" s="132" t="s">
        <v>208</v>
      </c>
      <c r="E188" s="133" t="s">
        <v>4309</v>
      </c>
      <c r="F188" s="134" t="s">
        <v>4310</v>
      </c>
      <c r="G188" s="135" t="s">
        <v>1556</v>
      </c>
      <c r="H188" s="136">
        <v>2</v>
      </c>
      <c r="I188" s="137"/>
      <c r="J188" s="138">
        <f t="shared" si="30"/>
        <v>0</v>
      </c>
      <c r="K188" s="134" t="s">
        <v>19</v>
      </c>
      <c r="L188" s="33"/>
      <c r="M188" s="139" t="s">
        <v>19</v>
      </c>
      <c r="N188" s="140" t="s">
        <v>46</v>
      </c>
      <c r="P188" s="141">
        <f t="shared" si="31"/>
        <v>0</v>
      </c>
      <c r="Q188" s="141">
        <v>0</v>
      </c>
      <c r="R188" s="141">
        <f t="shared" si="32"/>
        <v>0</v>
      </c>
      <c r="S188" s="141">
        <v>0</v>
      </c>
      <c r="T188" s="142">
        <f t="shared" si="33"/>
        <v>0</v>
      </c>
      <c r="AR188" s="143" t="s">
        <v>338</v>
      </c>
      <c r="AT188" s="143" t="s">
        <v>208</v>
      </c>
      <c r="AU188" s="143" t="s">
        <v>84</v>
      </c>
      <c r="AY188" s="18" t="s">
        <v>206</v>
      </c>
      <c r="BE188" s="144">
        <f t="shared" si="34"/>
        <v>0</v>
      </c>
      <c r="BF188" s="144">
        <f t="shared" si="35"/>
        <v>0</v>
      </c>
      <c r="BG188" s="144">
        <f t="shared" si="36"/>
        <v>0</v>
      </c>
      <c r="BH188" s="144">
        <f t="shared" si="37"/>
        <v>0</v>
      </c>
      <c r="BI188" s="144">
        <f t="shared" si="38"/>
        <v>0</v>
      </c>
      <c r="BJ188" s="18" t="s">
        <v>82</v>
      </c>
      <c r="BK188" s="144">
        <f t="shared" si="39"/>
        <v>0</v>
      </c>
      <c r="BL188" s="18" t="s">
        <v>338</v>
      </c>
      <c r="BM188" s="143" t="s">
        <v>4311</v>
      </c>
    </row>
    <row r="189" spans="2:65" s="1" customFormat="1" ht="16.5" customHeight="1">
      <c r="B189" s="33"/>
      <c r="C189" s="132" t="s">
        <v>1123</v>
      </c>
      <c r="D189" s="132" t="s">
        <v>208</v>
      </c>
      <c r="E189" s="133" t="s">
        <v>4312</v>
      </c>
      <c r="F189" s="134" t="s">
        <v>4313</v>
      </c>
      <c r="G189" s="135" t="s">
        <v>1556</v>
      </c>
      <c r="H189" s="136">
        <v>8</v>
      </c>
      <c r="I189" s="137"/>
      <c r="J189" s="138">
        <f t="shared" si="30"/>
        <v>0</v>
      </c>
      <c r="K189" s="134" t="s">
        <v>19</v>
      </c>
      <c r="L189" s="33"/>
      <c r="M189" s="139" t="s">
        <v>19</v>
      </c>
      <c r="N189" s="140" t="s">
        <v>46</v>
      </c>
      <c r="P189" s="141">
        <f t="shared" si="31"/>
        <v>0</v>
      </c>
      <c r="Q189" s="141">
        <v>0</v>
      </c>
      <c r="R189" s="141">
        <f t="shared" si="32"/>
        <v>0</v>
      </c>
      <c r="S189" s="141">
        <v>0</v>
      </c>
      <c r="T189" s="142">
        <f t="shared" si="33"/>
        <v>0</v>
      </c>
      <c r="AR189" s="143" t="s">
        <v>338</v>
      </c>
      <c r="AT189" s="143" t="s">
        <v>208</v>
      </c>
      <c r="AU189" s="143" t="s">
        <v>84</v>
      </c>
      <c r="AY189" s="18" t="s">
        <v>206</v>
      </c>
      <c r="BE189" s="144">
        <f t="shared" si="34"/>
        <v>0</v>
      </c>
      <c r="BF189" s="144">
        <f t="shared" si="35"/>
        <v>0</v>
      </c>
      <c r="BG189" s="144">
        <f t="shared" si="36"/>
        <v>0</v>
      </c>
      <c r="BH189" s="144">
        <f t="shared" si="37"/>
        <v>0</v>
      </c>
      <c r="BI189" s="144">
        <f t="shared" si="38"/>
        <v>0</v>
      </c>
      <c r="BJ189" s="18" t="s">
        <v>82</v>
      </c>
      <c r="BK189" s="144">
        <f t="shared" si="39"/>
        <v>0</v>
      </c>
      <c r="BL189" s="18" t="s">
        <v>338</v>
      </c>
      <c r="BM189" s="143" t="s">
        <v>4314</v>
      </c>
    </row>
    <row r="190" spans="2:65" s="1" customFormat="1" ht="16.5" customHeight="1">
      <c r="B190" s="33"/>
      <c r="C190" s="132" t="s">
        <v>1129</v>
      </c>
      <c r="D190" s="132" t="s">
        <v>208</v>
      </c>
      <c r="E190" s="133" t="s">
        <v>4315</v>
      </c>
      <c r="F190" s="134" t="s">
        <v>4316</v>
      </c>
      <c r="G190" s="135" t="s">
        <v>1556</v>
      </c>
      <c r="H190" s="136">
        <v>1</v>
      </c>
      <c r="I190" s="137"/>
      <c r="J190" s="138">
        <f t="shared" si="30"/>
        <v>0</v>
      </c>
      <c r="K190" s="134" t="s">
        <v>19</v>
      </c>
      <c r="L190" s="33"/>
      <c r="M190" s="139" t="s">
        <v>19</v>
      </c>
      <c r="N190" s="140" t="s">
        <v>46</v>
      </c>
      <c r="P190" s="141">
        <f t="shared" si="31"/>
        <v>0</v>
      </c>
      <c r="Q190" s="141">
        <v>0</v>
      </c>
      <c r="R190" s="141">
        <f t="shared" si="32"/>
        <v>0</v>
      </c>
      <c r="S190" s="141">
        <v>0</v>
      </c>
      <c r="T190" s="142">
        <f t="shared" si="33"/>
        <v>0</v>
      </c>
      <c r="AR190" s="143" t="s">
        <v>338</v>
      </c>
      <c r="AT190" s="143" t="s">
        <v>208</v>
      </c>
      <c r="AU190" s="143" t="s">
        <v>84</v>
      </c>
      <c r="AY190" s="18" t="s">
        <v>206</v>
      </c>
      <c r="BE190" s="144">
        <f t="shared" si="34"/>
        <v>0</v>
      </c>
      <c r="BF190" s="144">
        <f t="shared" si="35"/>
        <v>0</v>
      </c>
      <c r="BG190" s="144">
        <f t="shared" si="36"/>
        <v>0</v>
      </c>
      <c r="BH190" s="144">
        <f t="shared" si="37"/>
        <v>0</v>
      </c>
      <c r="BI190" s="144">
        <f t="shared" si="38"/>
        <v>0</v>
      </c>
      <c r="BJ190" s="18" t="s">
        <v>82</v>
      </c>
      <c r="BK190" s="144">
        <f t="shared" si="39"/>
        <v>0</v>
      </c>
      <c r="BL190" s="18" t="s">
        <v>338</v>
      </c>
      <c r="BM190" s="143" t="s">
        <v>4317</v>
      </c>
    </row>
    <row r="191" spans="2:65" s="1" customFormat="1" ht="16.5" customHeight="1">
      <c r="B191" s="33"/>
      <c r="C191" s="132" t="s">
        <v>1134</v>
      </c>
      <c r="D191" s="132" t="s">
        <v>208</v>
      </c>
      <c r="E191" s="133" t="s">
        <v>2223</v>
      </c>
      <c r="F191" s="134" t="s">
        <v>2224</v>
      </c>
      <c r="G191" s="135" t="s">
        <v>1556</v>
      </c>
      <c r="H191" s="136">
        <v>28</v>
      </c>
      <c r="I191" s="137"/>
      <c r="J191" s="138">
        <f t="shared" si="30"/>
        <v>0</v>
      </c>
      <c r="K191" s="134" t="s">
        <v>19</v>
      </c>
      <c r="L191" s="33"/>
      <c r="M191" s="139" t="s">
        <v>19</v>
      </c>
      <c r="N191" s="140" t="s">
        <v>46</v>
      </c>
      <c r="P191" s="141">
        <f t="shared" si="31"/>
        <v>0</v>
      </c>
      <c r="Q191" s="141">
        <v>0</v>
      </c>
      <c r="R191" s="141">
        <f t="shared" si="32"/>
        <v>0</v>
      </c>
      <c r="S191" s="141">
        <v>0</v>
      </c>
      <c r="T191" s="142">
        <f t="shared" si="33"/>
        <v>0</v>
      </c>
      <c r="AR191" s="143" t="s">
        <v>338</v>
      </c>
      <c r="AT191" s="143" t="s">
        <v>208</v>
      </c>
      <c r="AU191" s="143" t="s">
        <v>84</v>
      </c>
      <c r="AY191" s="18" t="s">
        <v>206</v>
      </c>
      <c r="BE191" s="144">
        <f t="shared" si="34"/>
        <v>0</v>
      </c>
      <c r="BF191" s="144">
        <f t="shared" si="35"/>
        <v>0</v>
      </c>
      <c r="BG191" s="144">
        <f t="shared" si="36"/>
        <v>0</v>
      </c>
      <c r="BH191" s="144">
        <f t="shared" si="37"/>
        <v>0</v>
      </c>
      <c r="BI191" s="144">
        <f t="shared" si="38"/>
        <v>0</v>
      </c>
      <c r="BJ191" s="18" t="s">
        <v>82</v>
      </c>
      <c r="BK191" s="144">
        <f t="shared" si="39"/>
        <v>0</v>
      </c>
      <c r="BL191" s="18" t="s">
        <v>338</v>
      </c>
      <c r="BM191" s="143" t="s">
        <v>4318</v>
      </c>
    </row>
    <row r="192" spans="2:65" s="1" customFormat="1" ht="24.2" customHeight="1">
      <c r="B192" s="33"/>
      <c r="C192" s="132" t="s">
        <v>1139</v>
      </c>
      <c r="D192" s="132" t="s">
        <v>208</v>
      </c>
      <c r="E192" s="133" t="s">
        <v>2226</v>
      </c>
      <c r="F192" s="134" t="s">
        <v>2227</v>
      </c>
      <c r="G192" s="135" t="s">
        <v>1556</v>
      </c>
      <c r="H192" s="136">
        <v>18</v>
      </c>
      <c r="I192" s="137"/>
      <c r="J192" s="138">
        <f t="shared" si="30"/>
        <v>0</v>
      </c>
      <c r="K192" s="134" t="s">
        <v>19</v>
      </c>
      <c r="L192" s="33"/>
      <c r="M192" s="139" t="s">
        <v>19</v>
      </c>
      <c r="N192" s="140" t="s">
        <v>46</v>
      </c>
      <c r="P192" s="141">
        <f t="shared" si="31"/>
        <v>0</v>
      </c>
      <c r="Q192" s="141">
        <v>0</v>
      </c>
      <c r="R192" s="141">
        <f t="shared" si="32"/>
        <v>0</v>
      </c>
      <c r="S192" s="141">
        <v>0</v>
      </c>
      <c r="T192" s="142">
        <f t="shared" si="33"/>
        <v>0</v>
      </c>
      <c r="AR192" s="143" t="s">
        <v>338</v>
      </c>
      <c r="AT192" s="143" t="s">
        <v>208</v>
      </c>
      <c r="AU192" s="143" t="s">
        <v>84</v>
      </c>
      <c r="AY192" s="18" t="s">
        <v>206</v>
      </c>
      <c r="BE192" s="144">
        <f t="shared" si="34"/>
        <v>0</v>
      </c>
      <c r="BF192" s="144">
        <f t="shared" si="35"/>
        <v>0</v>
      </c>
      <c r="BG192" s="144">
        <f t="shared" si="36"/>
        <v>0</v>
      </c>
      <c r="BH192" s="144">
        <f t="shared" si="37"/>
        <v>0</v>
      </c>
      <c r="BI192" s="144">
        <f t="shared" si="38"/>
        <v>0</v>
      </c>
      <c r="BJ192" s="18" t="s">
        <v>82</v>
      </c>
      <c r="BK192" s="144">
        <f t="shared" si="39"/>
        <v>0</v>
      </c>
      <c r="BL192" s="18" t="s">
        <v>338</v>
      </c>
      <c r="BM192" s="143" t="s">
        <v>4319</v>
      </c>
    </row>
    <row r="193" spans="2:65" s="1" customFormat="1" ht="24.2" customHeight="1">
      <c r="B193" s="33"/>
      <c r="C193" s="132" t="s">
        <v>1144</v>
      </c>
      <c r="D193" s="132" t="s">
        <v>208</v>
      </c>
      <c r="E193" s="133" t="s">
        <v>4320</v>
      </c>
      <c r="F193" s="134" t="s">
        <v>4321</v>
      </c>
      <c r="G193" s="135" t="s">
        <v>1556</v>
      </c>
      <c r="H193" s="136">
        <v>16</v>
      </c>
      <c r="I193" s="137"/>
      <c r="J193" s="138">
        <f t="shared" si="30"/>
        <v>0</v>
      </c>
      <c r="K193" s="134" t="s">
        <v>19</v>
      </c>
      <c r="L193" s="33"/>
      <c r="M193" s="139" t="s">
        <v>19</v>
      </c>
      <c r="N193" s="140" t="s">
        <v>46</v>
      </c>
      <c r="P193" s="141">
        <f t="shared" si="31"/>
        <v>0</v>
      </c>
      <c r="Q193" s="141">
        <v>0</v>
      </c>
      <c r="R193" s="141">
        <f t="shared" si="32"/>
        <v>0</v>
      </c>
      <c r="S193" s="141">
        <v>0</v>
      </c>
      <c r="T193" s="142">
        <f t="shared" si="33"/>
        <v>0</v>
      </c>
      <c r="AR193" s="143" t="s">
        <v>338</v>
      </c>
      <c r="AT193" s="143" t="s">
        <v>208</v>
      </c>
      <c r="AU193" s="143" t="s">
        <v>84</v>
      </c>
      <c r="AY193" s="18" t="s">
        <v>206</v>
      </c>
      <c r="BE193" s="144">
        <f t="shared" si="34"/>
        <v>0</v>
      </c>
      <c r="BF193" s="144">
        <f t="shared" si="35"/>
        <v>0</v>
      </c>
      <c r="BG193" s="144">
        <f t="shared" si="36"/>
        <v>0</v>
      </c>
      <c r="BH193" s="144">
        <f t="shared" si="37"/>
        <v>0</v>
      </c>
      <c r="BI193" s="144">
        <f t="shared" si="38"/>
        <v>0</v>
      </c>
      <c r="BJ193" s="18" t="s">
        <v>82</v>
      </c>
      <c r="BK193" s="144">
        <f t="shared" si="39"/>
        <v>0</v>
      </c>
      <c r="BL193" s="18" t="s">
        <v>338</v>
      </c>
      <c r="BM193" s="143" t="s">
        <v>4322</v>
      </c>
    </row>
    <row r="194" spans="2:65" s="1" customFormat="1" ht="24.2" customHeight="1">
      <c r="B194" s="33"/>
      <c r="C194" s="132" t="s">
        <v>1150</v>
      </c>
      <c r="D194" s="132" t="s">
        <v>208</v>
      </c>
      <c r="E194" s="133" t="s">
        <v>2235</v>
      </c>
      <c r="F194" s="134" t="s">
        <v>2236</v>
      </c>
      <c r="G194" s="135" t="s">
        <v>1556</v>
      </c>
      <c r="H194" s="136">
        <v>4</v>
      </c>
      <c r="I194" s="137"/>
      <c r="J194" s="138">
        <f t="shared" si="30"/>
        <v>0</v>
      </c>
      <c r="K194" s="134" t="s">
        <v>19</v>
      </c>
      <c r="L194" s="33"/>
      <c r="M194" s="139" t="s">
        <v>19</v>
      </c>
      <c r="N194" s="140" t="s">
        <v>46</v>
      </c>
      <c r="P194" s="141">
        <f t="shared" si="31"/>
        <v>0</v>
      </c>
      <c r="Q194" s="141">
        <v>0</v>
      </c>
      <c r="R194" s="141">
        <f t="shared" si="32"/>
        <v>0</v>
      </c>
      <c r="S194" s="141">
        <v>0</v>
      </c>
      <c r="T194" s="142">
        <f t="shared" si="33"/>
        <v>0</v>
      </c>
      <c r="AR194" s="143" t="s">
        <v>338</v>
      </c>
      <c r="AT194" s="143" t="s">
        <v>208</v>
      </c>
      <c r="AU194" s="143" t="s">
        <v>84</v>
      </c>
      <c r="AY194" s="18" t="s">
        <v>206</v>
      </c>
      <c r="BE194" s="144">
        <f t="shared" si="34"/>
        <v>0</v>
      </c>
      <c r="BF194" s="144">
        <f t="shared" si="35"/>
        <v>0</v>
      </c>
      <c r="BG194" s="144">
        <f t="shared" si="36"/>
        <v>0</v>
      </c>
      <c r="BH194" s="144">
        <f t="shared" si="37"/>
        <v>0</v>
      </c>
      <c r="BI194" s="144">
        <f t="shared" si="38"/>
        <v>0</v>
      </c>
      <c r="BJ194" s="18" t="s">
        <v>82</v>
      </c>
      <c r="BK194" s="144">
        <f t="shared" si="39"/>
        <v>0</v>
      </c>
      <c r="BL194" s="18" t="s">
        <v>338</v>
      </c>
      <c r="BM194" s="143" t="s">
        <v>4323</v>
      </c>
    </row>
    <row r="195" spans="2:65" s="1" customFormat="1" ht="24.2" customHeight="1">
      <c r="B195" s="33"/>
      <c r="C195" s="132" t="s">
        <v>1155</v>
      </c>
      <c r="D195" s="132" t="s">
        <v>208</v>
      </c>
      <c r="E195" s="133" t="s">
        <v>2238</v>
      </c>
      <c r="F195" s="134" t="s">
        <v>2239</v>
      </c>
      <c r="G195" s="135" t="s">
        <v>1556</v>
      </c>
      <c r="H195" s="136">
        <v>2</v>
      </c>
      <c r="I195" s="137"/>
      <c r="J195" s="138">
        <f t="shared" si="30"/>
        <v>0</v>
      </c>
      <c r="K195" s="134" t="s">
        <v>19</v>
      </c>
      <c r="L195" s="33"/>
      <c r="M195" s="139" t="s">
        <v>19</v>
      </c>
      <c r="N195" s="140" t="s">
        <v>46</v>
      </c>
      <c r="P195" s="141">
        <f t="shared" si="31"/>
        <v>0</v>
      </c>
      <c r="Q195" s="141">
        <v>0</v>
      </c>
      <c r="R195" s="141">
        <f t="shared" si="32"/>
        <v>0</v>
      </c>
      <c r="S195" s="141">
        <v>0</v>
      </c>
      <c r="T195" s="142">
        <f t="shared" si="33"/>
        <v>0</v>
      </c>
      <c r="AR195" s="143" t="s">
        <v>338</v>
      </c>
      <c r="AT195" s="143" t="s">
        <v>208</v>
      </c>
      <c r="AU195" s="143" t="s">
        <v>84</v>
      </c>
      <c r="AY195" s="18" t="s">
        <v>206</v>
      </c>
      <c r="BE195" s="144">
        <f t="shared" si="34"/>
        <v>0</v>
      </c>
      <c r="BF195" s="144">
        <f t="shared" si="35"/>
        <v>0</v>
      </c>
      <c r="BG195" s="144">
        <f t="shared" si="36"/>
        <v>0</v>
      </c>
      <c r="BH195" s="144">
        <f t="shared" si="37"/>
        <v>0</v>
      </c>
      <c r="BI195" s="144">
        <f t="shared" si="38"/>
        <v>0</v>
      </c>
      <c r="BJ195" s="18" t="s">
        <v>82</v>
      </c>
      <c r="BK195" s="144">
        <f t="shared" si="39"/>
        <v>0</v>
      </c>
      <c r="BL195" s="18" t="s">
        <v>338</v>
      </c>
      <c r="BM195" s="143" t="s">
        <v>4324</v>
      </c>
    </row>
    <row r="196" spans="2:65" s="1" customFormat="1" ht="24.2" customHeight="1">
      <c r="B196" s="33"/>
      <c r="C196" s="132" t="s">
        <v>1161</v>
      </c>
      <c r="D196" s="132" t="s">
        <v>208</v>
      </c>
      <c r="E196" s="133" t="s">
        <v>2244</v>
      </c>
      <c r="F196" s="134" t="s">
        <v>2245</v>
      </c>
      <c r="G196" s="135" t="s">
        <v>1556</v>
      </c>
      <c r="H196" s="136">
        <v>40</v>
      </c>
      <c r="I196" s="137"/>
      <c r="J196" s="138">
        <f t="shared" si="30"/>
        <v>0</v>
      </c>
      <c r="K196" s="134" t="s">
        <v>19</v>
      </c>
      <c r="L196" s="33"/>
      <c r="M196" s="139" t="s">
        <v>19</v>
      </c>
      <c r="N196" s="140" t="s">
        <v>46</v>
      </c>
      <c r="P196" s="141">
        <f t="shared" si="31"/>
        <v>0</v>
      </c>
      <c r="Q196" s="141">
        <v>0</v>
      </c>
      <c r="R196" s="141">
        <f t="shared" si="32"/>
        <v>0</v>
      </c>
      <c r="S196" s="141">
        <v>0</v>
      </c>
      <c r="T196" s="142">
        <f t="shared" si="33"/>
        <v>0</v>
      </c>
      <c r="AR196" s="143" t="s">
        <v>338</v>
      </c>
      <c r="AT196" s="143" t="s">
        <v>208</v>
      </c>
      <c r="AU196" s="143" t="s">
        <v>84</v>
      </c>
      <c r="AY196" s="18" t="s">
        <v>206</v>
      </c>
      <c r="BE196" s="144">
        <f t="shared" si="34"/>
        <v>0</v>
      </c>
      <c r="BF196" s="144">
        <f t="shared" si="35"/>
        <v>0</v>
      </c>
      <c r="BG196" s="144">
        <f t="shared" si="36"/>
        <v>0</v>
      </c>
      <c r="BH196" s="144">
        <f t="shared" si="37"/>
        <v>0</v>
      </c>
      <c r="BI196" s="144">
        <f t="shared" si="38"/>
        <v>0</v>
      </c>
      <c r="BJ196" s="18" t="s">
        <v>82</v>
      </c>
      <c r="BK196" s="144">
        <f t="shared" si="39"/>
        <v>0</v>
      </c>
      <c r="BL196" s="18" t="s">
        <v>338</v>
      </c>
      <c r="BM196" s="143" t="s">
        <v>4325</v>
      </c>
    </row>
    <row r="197" spans="2:65" s="1" customFormat="1" ht="49.15" customHeight="1">
      <c r="B197" s="33"/>
      <c r="C197" s="132" t="s">
        <v>1169</v>
      </c>
      <c r="D197" s="132" t="s">
        <v>208</v>
      </c>
      <c r="E197" s="133" t="s">
        <v>2247</v>
      </c>
      <c r="F197" s="134" t="s">
        <v>2248</v>
      </c>
      <c r="G197" s="135" t="s">
        <v>1556</v>
      </c>
      <c r="H197" s="136">
        <v>40</v>
      </c>
      <c r="I197" s="137"/>
      <c r="J197" s="138">
        <f t="shared" si="30"/>
        <v>0</v>
      </c>
      <c r="K197" s="134" t="s">
        <v>19</v>
      </c>
      <c r="L197" s="33"/>
      <c r="M197" s="139" t="s">
        <v>19</v>
      </c>
      <c r="N197" s="140" t="s">
        <v>46</v>
      </c>
      <c r="P197" s="141">
        <f t="shared" si="31"/>
        <v>0</v>
      </c>
      <c r="Q197" s="141">
        <v>0</v>
      </c>
      <c r="R197" s="141">
        <f t="shared" si="32"/>
        <v>0</v>
      </c>
      <c r="S197" s="141">
        <v>0</v>
      </c>
      <c r="T197" s="142">
        <f t="shared" si="33"/>
        <v>0</v>
      </c>
      <c r="AR197" s="143" t="s">
        <v>338</v>
      </c>
      <c r="AT197" s="143" t="s">
        <v>208</v>
      </c>
      <c r="AU197" s="143" t="s">
        <v>84</v>
      </c>
      <c r="AY197" s="18" t="s">
        <v>206</v>
      </c>
      <c r="BE197" s="144">
        <f t="shared" si="34"/>
        <v>0</v>
      </c>
      <c r="BF197" s="144">
        <f t="shared" si="35"/>
        <v>0</v>
      </c>
      <c r="BG197" s="144">
        <f t="shared" si="36"/>
        <v>0</v>
      </c>
      <c r="BH197" s="144">
        <f t="shared" si="37"/>
        <v>0</v>
      </c>
      <c r="BI197" s="144">
        <f t="shared" si="38"/>
        <v>0</v>
      </c>
      <c r="BJ197" s="18" t="s">
        <v>82</v>
      </c>
      <c r="BK197" s="144">
        <f t="shared" si="39"/>
        <v>0</v>
      </c>
      <c r="BL197" s="18" t="s">
        <v>338</v>
      </c>
      <c r="BM197" s="143" t="s">
        <v>4326</v>
      </c>
    </row>
    <row r="198" spans="2:65" s="1" customFormat="1" ht="16.5" customHeight="1">
      <c r="B198" s="33"/>
      <c r="C198" s="132" t="s">
        <v>1177</v>
      </c>
      <c r="D198" s="132" t="s">
        <v>208</v>
      </c>
      <c r="E198" s="133" t="s">
        <v>4327</v>
      </c>
      <c r="F198" s="134" t="s">
        <v>4328</v>
      </c>
      <c r="G198" s="135" t="s">
        <v>1556</v>
      </c>
      <c r="H198" s="136">
        <v>2</v>
      </c>
      <c r="I198" s="137"/>
      <c r="J198" s="138">
        <f t="shared" si="30"/>
        <v>0</v>
      </c>
      <c r="K198" s="134" t="s">
        <v>19</v>
      </c>
      <c r="L198" s="33"/>
      <c r="M198" s="139" t="s">
        <v>19</v>
      </c>
      <c r="N198" s="140" t="s">
        <v>46</v>
      </c>
      <c r="P198" s="141">
        <f t="shared" si="31"/>
        <v>0</v>
      </c>
      <c r="Q198" s="141">
        <v>0</v>
      </c>
      <c r="R198" s="141">
        <f t="shared" si="32"/>
        <v>0</v>
      </c>
      <c r="S198" s="141">
        <v>0</v>
      </c>
      <c r="T198" s="142">
        <f t="shared" si="33"/>
        <v>0</v>
      </c>
      <c r="AR198" s="143" t="s">
        <v>338</v>
      </c>
      <c r="AT198" s="143" t="s">
        <v>208</v>
      </c>
      <c r="AU198" s="143" t="s">
        <v>84</v>
      </c>
      <c r="AY198" s="18" t="s">
        <v>206</v>
      </c>
      <c r="BE198" s="144">
        <f t="shared" si="34"/>
        <v>0</v>
      </c>
      <c r="BF198" s="144">
        <f t="shared" si="35"/>
        <v>0</v>
      </c>
      <c r="BG198" s="144">
        <f t="shared" si="36"/>
        <v>0</v>
      </c>
      <c r="BH198" s="144">
        <f t="shared" si="37"/>
        <v>0</v>
      </c>
      <c r="BI198" s="144">
        <f t="shared" si="38"/>
        <v>0</v>
      </c>
      <c r="BJ198" s="18" t="s">
        <v>82</v>
      </c>
      <c r="BK198" s="144">
        <f t="shared" si="39"/>
        <v>0</v>
      </c>
      <c r="BL198" s="18" t="s">
        <v>338</v>
      </c>
      <c r="BM198" s="143" t="s">
        <v>4329</v>
      </c>
    </row>
    <row r="199" spans="2:65" s="1" customFormat="1" ht="24.2" customHeight="1">
      <c r="B199" s="33"/>
      <c r="C199" s="132" t="s">
        <v>1185</v>
      </c>
      <c r="D199" s="132" t="s">
        <v>208</v>
      </c>
      <c r="E199" s="133" t="s">
        <v>4330</v>
      </c>
      <c r="F199" s="134" t="s">
        <v>4331</v>
      </c>
      <c r="G199" s="135" t="s">
        <v>1556</v>
      </c>
      <c r="H199" s="136">
        <v>8</v>
      </c>
      <c r="I199" s="137"/>
      <c r="J199" s="138">
        <f t="shared" si="30"/>
        <v>0</v>
      </c>
      <c r="K199" s="134" t="s">
        <v>19</v>
      </c>
      <c r="L199" s="33"/>
      <c r="M199" s="139" t="s">
        <v>19</v>
      </c>
      <c r="N199" s="140" t="s">
        <v>46</v>
      </c>
      <c r="P199" s="141">
        <f t="shared" si="31"/>
        <v>0</v>
      </c>
      <c r="Q199" s="141">
        <v>0</v>
      </c>
      <c r="R199" s="141">
        <f t="shared" si="32"/>
        <v>0</v>
      </c>
      <c r="S199" s="141">
        <v>0</v>
      </c>
      <c r="T199" s="142">
        <f t="shared" si="33"/>
        <v>0</v>
      </c>
      <c r="AR199" s="143" t="s">
        <v>338</v>
      </c>
      <c r="AT199" s="143" t="s">
        <v>208</v>
      </c>
      <c r="AU199" s="143" t="s">
        <v>84</v>
      </c>
      <c r="AY199" s="18" t="s">
        <v>206</v>
      </c>
      <c r="BE199" s="144">
        <f t="shared" si="34"/>
        <v>0</v>
      </c>
      <c r="BF199" s="144">
        <f t="shared" si="35"/>
        <v>0</v>
      </c>
      <c r="BG199" s="144">
        <f t="shared" si="36"/>
        <v>0</v>
      </c>
      <c r="BH199" s="144">
        <f t="shared" si="37"/>
        <v>0</v>
      </c>
      <c r="BI199" s="144">
        <f t="shared" si="38"/>
        <v>0</v>
      </c>
      <c r="BJ199" s="18" t="s">
        <v>82</v>
      </c>
      <c r="BK199" s="144">
        <f t="shared" si="39"/>
        <v>0</v>
      </c>
      <c r="BL199" s="18" t="s">
        <v>338</v>
      </c>
      <c r="BM199" s="143" t="s">
        <v>4332</v>
      </c>
    </row>
    <row r="200" spans="2:65" s="1" customFormat="1" ht="16.5" customHeight="1">
      <c r="B200" s="33"/>
      <c r="C200" s="132" t="s">
        <v>1191</v>
      </c>
      <c r="D200" s="132" t="s">
        <v>208</v>
      </c>
      <c r="E200" s="133" t="s">
        <v>2253</v>
      </c>
      <c r="F200" s="134" t="s">
        <v>2254</v>
      </c>
      <c r="G200" s="135" t="s">
        <v>1556</v>
      </c>
      <c r="H200" s="136">
        <v>2</v>
      </c>
      <c r="I200" s="137"/>
      <c r="J200" s="138">
        <f t="shared" si="30"/>
        <v>0</v>
      </c>
      <c r="K200" s="134" t="s">
        <v>19</v>
      </c>
      <c r="L200" s="33"/>
      <c r="M200" s="139" t="s">
        <v>19</v>
      </c>
      <c r="N200" s="140" t="s">
        <v>46</v>
      </c>
      <c r="P200" s="141">
        <f t="shared" si="31"/>
        <v>0</v>
      </c>
      <c r="Q200" s="141">
        <v>0</v>
      </c>
      <c r="R200" s="141">
        <f t="shared" si="32"/>
        <v>0</v>
      </c>
      <c r="S200" s="141">
        <v>0</v>
      </c>
      <c r="T200" s="142">
        <f t="shared" si="33"/>
        <v>0</v>
      </c>
      <c r="AR200" s="143" t="s">
        <v>338</v>
      </c>
      <c r="AT200" s="143" t="s">
        <v>208</v>
      </c>
      <c r="AU200" s="143" t="s">
        <v>84</v>
      </c>
      <c r="AY200" s="18" t="s">
        <v>206</v>
      </c>
      <c r="BE200" s="144">
        <f t="shared" si="34"/>
        <v>0</v>
      </c>
      <c r="BF200" s="144">
        <f t="shared" si="35"/>
        <v>0</v>
      </c>
      <c r="BG200" s="144">
        <f t="shared" si="36"/>
        <v>0</v>
      </c>
      <c r="BH200" s="144">
        <f t="shared" si="37"/>
        <v>0</v>
      </c>
      <c r="BI200" s="144">
        <f t="shared" si="38"/>
        <v>0</v>
      </c>
      <c r="BJ200" s="18" t="s">
        <v>82</v>
      </c>
      <c r="BK200" s="144">
        <f t="shared" si="39"/>
        <v>0</v>
      </c>
      <c r="BL200" s="18" t="s">
        <v>338</v>
      </c>
      <c r="BM200" s="143" t="s">
        <v>4333</v>
      </c>
    </row>
    <row r="201" spans="2:65" s="1" customFormat="1" ht="16.5" customHeight="1">
      <c r="B201" s="33"/>
      <c r="C201" s="132" t="s">
        <v>1196</v>
      </c>
      <c r="D201" s="132" t="s">
        <v>208</v>
      </c>
      <c r="E201" s="133" t="s">
        <v>2256</v>
      </c>
      <c r="F201" s="134" t="s">
        <v>2257</v>
      </c>
      <c r="G201" s="135" t="s">
        <v>1556</v>
      </c>
      <c r="H201" s="136">
        <v>30</v>
      </c>
      <c r="I201" s="137"/>
      <c r="J201" s="138">
        <f t="shared" si="30"/>
        <v>0</v>
      </c>
      <c r="K201" s="134" t="s">
        <v>19</v>
      </c>
      <c r="L201" s="33"/>
      <c r="M201" s="139" t="s">
        <v>19</v>
      </c>
      <c r="N201" s="140" t="s">
        <v>46</v>
      </c>
      <c r="P201" s="141">
        <f t="shared" si="31"/>
        <v>0</v>
      </c>
      <c r="Q201" s="141">
        <v>0</v>
      </c>
      <c r="R201" s="141">
        <f t="shared" si="32"/>
        <v>0</v>
      </c>
      <c r="S201" s="141">
        <v>0</v>
      </c>
      <c r="T201" s="142">
        <f t="shared" si="33"/>
        <v>0</v>
      </c>
      <c r="AR201" s="143" t="s">
        <v>338</v>
      </c>
      <c r="AT201" s="143" t="s">
        <v>208</v>
      </c>
      <c r="AU201" s="143" t="s">
        <v>84</v>
      </c>
      <c r="AY201" s="18" t="s">
        <v>206</v>
      </c>
      <c r="BE201" s="144">
        <f t="shared" si="34"/>
        <v>0</v>
      </c>
      <c r="BF201" s="144">
        <f t="shared" si="35"/>
        <v>0</v>
      </c>
      <c r="BG201" s="144">
        <f t="shared" si="36"/>
        <v>0</v>
      </c>
      <c r="BH201" s="144">
        <f t="shared" si="37"/>
        <v>0</v>
      </c>
      <c r="BI201" s="144">
        <f t="shared" si="38"/>
        <v>0</v>
      </c>
      <c r="BJ201" s="18" t="s">
        <v>82</v>
      </c>
      <c r="BK201" s="144">
        <f t="shared" si="39"/>
        <v>0</v>
      </c>
      <c r="BL201" s="18" t="s">
        <v>338</v>
      </c>
      <c r="BM201" s="143" t="s">
        <v>4334</v>
      </c>
    </row>
    <row r="202" spans="2:65" s="1" customFormat="1" ht="24.2" customHeight="1">
      <c r="B202" s="33"/>
      <c r="C202" s="132" t="s">
        <v>1202</v>
      </c>
      <c r="D202" s="132" t="s">
        <v>208</v>
      </c>
      <c r="E202" s="133" t="s">
        <v>2260</v>
      </c>
      <c r="F202" s="134" t="s">
        <v>2261</v>
      </c>
      <c r="G202" s="135" t="s">
        <v>229</v>
      </c>
      <c r="H202" s="136">
        <v>300</v>
      </c>
      <c r="I202" s="137"/>
      <c r="J202" s="138">
        <f t="shared" si="30"/>
        <v>0</v>
      </c>
      <c r="K202" s="134" t="s">
        <v>19</v>
      </c>
      <c r="L202" s="33"/>
      <c r="M202" s="139" t="s">
        <v>19</v>
      </c>
      <c r="N202" s="140" t="s">
        <v>46</v>
      </c>
      <c r="P202" s="141">
        <f t="shared" si="31"/>
        <v>0</v>
      </c>
      <c r="Q202" s="141">
        <v>0</v>
      </c>
      <c r="R202" s="141">
        <f t="shared" si="32"/>
        <v>0</v>
      </c>
      <c r="S202" s="141">
        <v>0</v>
      </c>
      <c r="T202" s="142">
        <f t="shared" si="33"/>
        <v>0</v>
      </c>
      <c r="AR202" s="143" t="s">
        <v>338</v>
      </c>
      <c r="AT202" s="143" t="s">
        <v>208</v>
      </c>
      <c r="AU202" s="143" t="s">
        <v>84</v>
      </c>
      <c r="AY202" s="18" t="s">
        <v>206</v>
      </c>
      <c r="BE202" s="144">
        <f t="shared" si="34"/>
        <v>0</v>
      </c>
      <c r="BF202" s="144">
        <f t="shared" si="35"/>
        <v>0</v>
      </c>
      <c r="BG202" s="144">
        <f t="shared" si="36"/>
        <v>0</v>
      </c>
      <c r="BH202" s="144">
        <f t="shared" si="37"/>
        <v>0</v>
      </c>
      <c r="BI202" s="144">
        <f t="shared" si="38"/>
        <v>0</v>
      </c>
      <c r="BJ202" s="18" t="s">
        <v>82</v>
      </c>
      <c r="BK202" s="144">
        <f t="shared" si="39"/>
        <v>0</v>
      </c>
      <c r="BL202" s="18" t="s">
        <v>338</v>
      </c>
      <c r="BM202" s="143" t="s">
        <v>4335</v>
      </c>
    </row>
    <row r="203" spans="2:47" s="1" customFormat="1" ht="19.5">
      <c r="B203" s="33"/>
      <c r="D203" s="150" t="s">
        <v>818</v>
      </c>
      <c r="F203" s="174" t="s">
        <v>4143</v>
      </c>
      <c r="I203" s="147"/>
      <c r="L203" s="33"/>
      <c r="M203" s="148"/>
      <c r="T203" s="52"/>
      <c r="AT203" s="18" t="s">
        <v>818</v>
      </c>
      <c r="AU203" s="18" t="s">
        <v>84</v>
      </c>
    </row>
    <row r="204" spans="2:65" s="1" customFormat="1" ht="16.5" customHeight="1">
      <c r="B204" s="33"/>
      <c r="C204" s="132" t="s">
        <v>1209</v>
      </c>
      <c r="D204" s="132" t="s">
        <v>208</v>
      </c>
      <c r="E204" s="133" t="s">
        <v>4336</v>
      </c>
      <c r="F204" s="134" t="s">
        <v>4337</v>
      </c>
      <c r="G204" s="135" t="s">
        <v>229</v>
      </c>
      <c r="H204" s="136">
        <v>890</v>
      </c>
      <c r="I204" s="137"/>
      <c r="J204" s="138">
        <f aca="true" t="shared" si="40" ref="J204:J213">ROUND(I204*H204,2)</f>
        <v>0</v>
      </c>
      <c r="K204" s="134" t="s">
        <v>19</v>
      </c>
      <c r="L204" s="33"/>
      <c r="M204" s="139" t="s">
        <v>19</v>
      </c>
      <c r="N204" s="140" t="s">
        <v>46</v>
      </c>
      <c r="P204" s="141">
        <f aca="true" t="shared" si="41" ref="P204:P213">O204*H204</f>
        <v>0</v>
      </c>
      <c r="Q204" s="141">
        <v>0</v>
      </c>
      <c r="R204" s="141">
        <f aca="true" t="shared" si="42" ref="R204:R213">Q204*H204</f>
        <v>0</v>
      </c>
      <c r="S204" s="141">
        <v>0</v>
      </c>
      <c r="T204" s="142">
        <f aca="true" t="shared" si="43" ref="T204:T213">S204*H204</f>
        <v>0</v>
      </c>
      <c r="AR204" s="143" t="s">
        <v>338</v>
      </c>
      <c r="AT204" s="143" t="s">
        <v>208</v>
      </c>
      <c r="AU204" s="143" t="s">
        <v>84</v>
      </c>
      <c r="AY204" s="18" t="s">
        <v>206</v>
      </c>
      <c r="BE204" s="144">
        <f aca="true" t="shared" si="44" ref="BE204:BE213">IF(N204="základní",J204,0)</f>
        <v>0</v>
      </c>
      <c r="BF204" s="144">
        <f aca="true" t="shared" si="45" ref="BF204:BF213">IF(N204="snížená",J204,0)</f>
        <v>0</v>
      </c>
      <c r="BG204" s="144">
        <f aca="true" t="shared" si="46" ref="BG204:BG213">IF(N204="zákl. přenesená",J204,0)</f>
        <v>0</v>
      </c>
      <c r="BH204" s="144">
        <f aca="true" t="shared" si="47" ref="BH204:BH213">IF(N204="sníž. přenesená",J204,0)</f>
        <v>0</v>
      </c>
      <c r="BI204" s="144">
        <f aca="true" t="shared" si="48" ref="BI204:BI213">IF(N204="nulová",J204,0)</f>
        <v>0</v>
      </c>
      <c r="BJ204" s="18" t="s">
        <v>82</v>
      </c>
      <c r="BK204" s="144">
        <f aca="true" t="shared" si="49" ref="BK204:BK213">ROUND(I204*H204,2)</f>
        <v>0</v>
      </c>
      <c r="BL204" s="18" t="s">
        <v>338</v>
      </c>
      <c r="BM204" s="143" t="s">
        <v>4338</v>
      </c>
    </row>
    <row r="205" spans="2:65" s="1" customFormat="1" ht="16.5" customHeight="1">
      <c r="B205" s="33"/>
      <c r="C205" s="132" t="s">
        <v>1215</v>
      </c>
      <c r="D205" s="132" t="s">
        <v>208</v>
      </c>
      <c r="E205" s="133" t="s">
        <v>4339</v>
      </c>
      <c r="F205" s="134" t="s">
        <v>4340</v>
      </c>
      <c r="G205" s="135" t="s">
        <v>229</v>
      </c>
      <c r="H205" s="136">
        <v>180</v>
      </c>
      <c r="I205" s="137"/>
      <c r="J205" s="138">
        <f t="shared" si="40"/>
        <v>0</v>
      </c>
      <c r="K205" s="134" t="s">
        <v>19</v>
      </c>
      <c r="L205" s="33"/>
      <c r="M205" s="139" t="s">
        <v>19</v>
      </c>
      <c r="N205" s="140" t="s">
        <v>46</v>
      </c>
      <c r="P205" s="141">
        <f t="shared" si="41"/>
        <v>0</v>
      </c>
      <c r="Q205" s="141">
        <v>0</v>
      </c>
      <c r="R205" s="141">
        <f t="shared" si="42"/>
        <v>0</v>
      </c>
      <c r="S205" s="141">
        <v>0</v>
      </c>
      <c r="T205" s="142">
        <f t="shared" si="43"/>
        <v>0</v>
      </c>
      <c r="AR205" s="143" t="s">
        <v>338</v>
      </c>
      <c r="AT205" s="143" t="s">
        <v>208</v>
      </c>
      <c r="AU205" s="143" t="s">
        <v>84</v>
      </c>
      <c r="AY205" s="18" t="s">
        <v>206</v>
      </c>
      <c r="BE205" s="144">
        <f t="shared" si="44"/>
        <v>0</v>
      </c>
      <c r="BF205" s="144">
        <f t="shared" si="45"/>
        <v>0</v>
      </c>
      <c r="BG205" s="144">
        <f t="shared" si="46"/>
        <v>0</v>
      </c>
      <c r="BH205" s="144">
        <f t="shared" si="47"/>
        <v>0</v>
      </c>
      <c r="BI205" s="144">
        <f t="shared" si="48"/>
        <v>0</v>
      </c>
      <c r="BJ205" s="18" t="s">
        <v>82</v>
      </c>
      <c r="BK205" s="144">
        <f t="shared" si="49"/>
        <v>0</v>
      </c>
      <c r="BL205" s="18" t="s">
        <v>338</v>
      </c>
      <c r="BM205" s="143" t="s">
        <v>4341</v>
      </c>
    </row>
    <row r="206" spans="2:65" s="1" customFormat="1" ht="16.5" customHeight="1">
      <c r="B206" s="33"/>
      <c r="C206" s="132" t="s">
        <v>1221</v>
      </c>
      <c r="D206" s="132" t="s">
        <v>208</v>
      </c>
      <c r="E206" s="133" t="s">
        <v>4342</v>
      </c>
      <c r="F206" s="134" t="s">
        <v>4343</v>
      </c>
      <c r="G206" s="135" t="s">
        <v>229</v>
      </c>
      <c r="H206" s="136">
        <v>850</v>
      </c>
      <c r="I206" s="137"/>
      <c r="J206" s="138">
        <f t="shared" si="40"/>
        <v>0</v>
      </c>
      <c r="K206" s="134" t="s">
        <v>19</v>
      </c>
      <c r="L206" s="33"/>
      <c r="M206" s="139" t="s">
        <v>19</v>
      </c>
      <c r="N206" s="140" t="s">
        <v>46</v>
      </c>
      <c r="P206" s="141">
        <f t="shared" si="41"/>
        <v>0</v>
      </c>
      <c r="Q206" s="141">
        <v>0</v>
      </c>
      <c r="R206" s="141">
        <f t="shared" si="42"/>
        <v>0</v>
      </c>
      <c r="S206" s="141">
        <v>0</v>
      </c>
      <c r="T206" s="142">
        <f t="shared" si="43"/>
        <v>0</v>
      </c>
      <c r="AR206" s="143" t="s">
        <v>338</v>
      </c>
      <c r="AT206" s="143" t="s">
        <v>208</v>
      </c>
      <c r="AU206" s="143" t="s">
        <v>84</v>
      </c>
      <c r="AY206" s="18" t="s">
        <v>206</v>
      </c>
      <c r="BE206" s="144">
        <f t="shared" si="44"/>
        <v>0</v>
      </c>
      <c r="BF206" s="144">
        <f t="shared" si="45"/>
        <v>0</v>
      </c>
      <c r="BG206" s="144">
        <f t="shared" si="46"/>
        <v>0</v>
      </c>
      <c r="BH206" s="144">
        <f t="shared" si="47"/>
        <v>0</v>
      </c>
      <c r="BI206" s="144">
        <f t="shared" si="48"/>
        <v>0</v>
      </c>
      <c r="BJ206" s="18" t="s">
        <v>82</v>
      </c>
      <c r="BK206" s="144">
        <f t="shared" si="49"/>
        <v>0</v>
      </c>
      <c r="BL206" s="18" t="s">
        <v>338</v>
      </c>
      <c r="BM206" s="143" t="s">
        <v>4344</v>
      </c>
    </row>
    <row r="207" spans="2:65" s="1" customFormat="1" ht="24.2" customHeight="1">
      <c r="B207" s="33"/>
      <c r="C207" s="132" t="s">
        <v>121</v>
      </c>
      <c r="D207" s="132" t="s">
        <v>208</v>
      </c>
      <c r="E207" s="133" t="s">
        <v>2273</v>
      </c>
      <c r="F207" s="134" t="s">
        <v>2274</v>
      </c>
      <c r="G207" s="135" t="s">
        <v>1556</v>
      </c>
      <c r="H207" s="136">
        <v>400</v>
      </c>
      <c r="I207" s="137"/>
      <c r="J207" s="138">
        <f t="shared" si="40"/>
        <v>0</v>
      </c>
      <c r="K207" s="134" t="s">
        <v>19</v>
      </c>
      <c r="L207" s="33"/>
      <c r="M207" s="139" t="s">
        <v>19</v>
      </c>
      <c r="N207" s="140" t="s">
        <v>46</v>
      </c>
      <c r="P207" s="141">
        <f t="shared" si="41"/>
        <v>0</v>
      </c>
      <c r="Q207" s="141">
        <v>0</v>
      </c>
      <c r="R207" s="141">
        <f t="shared" si="42"/>
        <v>0</v>
      </c>
      <c r="S207" s="141">
        <v>0</v>
      </c>
      <c r="T207" s="142">
        <f t="shared" si="43"/>
        <v>0</v>
      </c>
      <c r="AR207" s="143" t="s">
        <v>338</v>
      </c>
      <c r="AT207" s="143" t="s">
        <v>208</v>
      </c>
      <c r="AU207" s="143" t="s">
        <v>84</v>
      </c>
      <c r="AY207" s="18" t="s">
        <v>206</v>
      </c>
      <c r="BE207" s="144">
        <f t="shared" si="44"/>
        <v>0</v>
      </c>
      <c r="BF207" s="144">
        <f t="shared" si="45"/>
        <v>0</v>
      </c>
      <c r="BG207" s="144">
        <f t="shared" si="46"/>
        <v>0</v>
      </c>
      <c r="BH207" s="144">
        <f t="shared" si="47"/>
        <v>0</v>
      </c>
      <c r="BI207" s="144">
        <f t="shared" si="48"/>
        <v>0</v>
      </c>
      <c r="BJ207" s="18" t="s">
        <v>82</v>
      </c>
      <c r="BK207" s="144">
        <f t="shared" si="49"/>
        <v>0</v>
      </c>
      <c r="BL207" s="18" t="s">
        <v>338</v>
      </c>
      <c r="BM207" s="143" t="s">
        <v>4345</v>
      </c>
    </row>
    <row r="208" spans="2:65" s="1" customFormat="1" ht="16.5" customHeight="1">
      <c r="B208" s="33"/>
      <c r="C208" s="132" t="s">
        <v>1239</v>
      </c>
      <c r="D208" s="132" t="s">
        <v>208</v>
      </c>
      <c r="E208" s="133" t="s">
        <v>2276</v>
      </c>
      <c r="F208" s="134" t="s">
        <v>2277</v>
      </c>
      <c r="G208" s="135" t="s">
        <v>229</v>
      </c>
      <c r="H208" s="136">
        <v>20</v>
      </c>
      <c r="I208" s="137"/>
      <c r="J208" s="138">
        <f t="shared" si="40"/>
        <v>0</v>
      </c>
      <c r="K208" s="134" t="s">
        <v>19</v>
      </c>
      <c r="L208" s="33"/>
      <c r="M208" s="139" t="s">
        <v>19</v>
      </c>
      <c r="N208" s="140" t="s">
        <v>46</v>
      </c>
      <c r="P208" s="141">
        <f t="shared" si="41"/>
        <v>0</v>
      </c>
      <c r="Q208" s="141">
        <v>0</v>
      </c>
      <c r="R208" s="141">
        <f t="shared" si="42"/>
        <v>0</v>
      </c>
      <c r="S208" s="141">
        <v>0</v>
      </c>
      <c r="T208" s="142">
        <f t="shared" si="43"/>
        <v>0</v>
      </c>
      <c r="AR208" s="143" t="s">
        <v>338</v>
      </c>
      <c r="AT208" s="143" t="s">
        <v>208</v>
      </c>
      <c r="AU208" s="143" t="s">
        <v>84</v>
      </c>
      <c r="AY208" s="18" t="s">
        <v>206</v>
      </c>
      <c r="BE208" s="144">
        <f t="shared" si="44"/>
        <v>0</v>
      </c>
      <c r="BF208" s="144">
        <f t="shared" si="45"/>
        <v>0</v>
      </c>
      <c r="BG208" s="144">
        <f t="shared" si="46"/>
        <v>0</v>
      </c>
      <c r="BH208" s="144">
        <f t="shared" si="47"/>
        <v>0</v>
      </c>
      <c r="BI208" s="144">
        <f t="shared" si="48"/>
        <v>0</v>
      </c>
      <c r="BJ208" s="18" t="s">
        <v>82</v>
      </c>
      <c r="BK208" s="144">
        <f t="shared" si="49"/>
        <v>0</v>
      </c>
      <c r="BL208" s="18" t="s">
        <v>338</v>
      </c>
      <c r="BM208" s="143" t="s">
        <v>4346</v>
      </c>
    </row>
    <row r="209" spans="2:65" s="1" customFormat="1" ht="16.5" customHeight="1">
      <c r="B209" s="33"/>
      <c r="C209" s="132" t="s">
        <v>1245</v>
      </c>
      <c r="D209" s="132" t="s">
        <v>208</v>
      </c>
      <c r="E209" s="133" t="s">
        <v>2279</v>
      </c>
      <c r="F209" s="134" t="s">
        <v>2280</v>
      </c>
      <c r="G209" s="135" t="s">
        <v>229</v>
      </c>
      <c r="H209" s="136">
        <v>10</v>
      </c>
      <c r="I209" s="137"/>
      <c r="J209" s="138">
        <f t="shared" si="40"/>
        <v>0</v>
      </c>
      <c r="K209" s="134" t="s">
        <v>19</v>
      </c>
      <c r="L209" s="33"/>
      <c r="M209" s="139" t="s">
        <v>19</v>
      </c>
      <c r="N209" s="140" t="s">
        <v>46</v>
      </c>
      <c r="P209" s="141">
        <f t="shared" si="41"/>
        <v>0</v>
      </c>
      <c r="Q209" s="141">
        <v>0</v>
      </c>
      <c r="R209" s="141">
        <f t="shared" si="42"/>
        <v>0</v>
      </c>
      <c r="S209" s="141">
        <v>0</v>
      </c>
      <c r="T209" s="142">
        <f t="shared" si="43"/>
        <v>0</v>
      </c>
      <c r="AR209" s="143" t="s">
        <v>338</v>
      </c>
      <c r="AT209" s="143" t="s">
        <v>208</v>
      </c>
      <c r="AU209" s="143" t="s">
        <v>84</v>
      </c>
      <c r="AY209" s="18" t="s">
        <v>206</v>
      </c>
      <c r="BE209" s="144">
        <f t="shared" si="44"/>
        <v>0</v>
      </c>
      <c r="BF209" s="144">
        <f t="shared" si="45"/>
        <v>0</v>
      </c>
      <c r="BG209" s="144">
        <f t="shared" si="46"/>
        <v>0</v>
      </c>
      <c r="BH209" s="144">
        <f t="shared" si="47"/>
        <v>0</v>
      </c>
      <c r="BI209" s="144">
        <f t="shared" si="48"/>
        <v>0</v>
      </c>
      <c r="BJ209" s="18" t="s">
        <v>82</v>
      </c>
      <c r="BK209" s="144">
        <f t="shared" si="49"/>
        <v>0</v>
      </c>
      <c r="BL209" s="18" t="s">
        <v>338</v>
      </c>
      <c r="BM209" s="143" t="s">
        <v>4347</v>
      </c>
    </row>
    <row r="210" spans="2:65" s="1" customFormat="1" ht="16.5" customHeight="1">
      <c r="B210" s="33"/>
      <c r="C210" s="132" t="s">
        <v>1253</v>
      </c>
      <c r="D210" s="132" t="s">
        <v>208</v>
      </c>
      <c r="E210" s="133" t="s">
        <v>2282</v>
      </c>
      <c r="F210" s="134" t="s">
        <v>2283</v>
      </c>
      <c r="G210" s="135" t="s">
        <v>229</v>
      </c>
      <c r="H210" s="136">
        <v>80</v>
      </c>
      <c r="I210" s="137"/>
      <c r="J210" s="138">
        <f t="shared" si="40"/>
        <v>0</v>
      </c>
      <c r="K210" s="134" t="s">
        <v>19</v>
      </c>
      <c r="L210" s="33"/>
      <c r="M210" s="139" t="s">
        <v>19</v>
      </c>
      <c r="N210" s="140" t="s">
        <v>46</v>
      </c>
      <c r="P210" s="141">
        <f t="shared" si="41"/>
        <v>0</v>
      </c>
      <c r="Q210" s="141">
        <v>0</v>
      </c>
      <c r="R210" s="141">
        <f t="shared" si="42"/>
        <v>0</v>
      </c>
      <c r="S210" s="141">
        <v>0</v>
      </c>
      <c r="T210" s="142">
        <f t="shared" si="43"/>
        <v>0</v>
      </c>
      <c r="AR210" s="143" t="s">
        <v>338</v>
      </c>
      <c r="AT210" s="143" t="s">
        <v>208</v>
      </c>
      <c r="AU210" s="143" t="s">
        <v>84</v>
      </c>
      <c r="AY210" s="18" t="s">
        <v>206</v>
      </c>
      <c r="BE210" s="144">
        <f t="shared" si="44"/>
        <v>0</v>
      </c>
      <c r="BF210" s="144">
        <f t="shared" si="45"/>
        <v>0</v>
      </c>
      <c r="BG210" s="144">
        <f t="shared" si="46"/>
        <v>0</v>
      </c>
      <c r="BH210" s="144">
        <f t="shared" si="47"/>
        <v>0</v>
      </c>
      <c r="BI210" s="144">
        <f t="shared" si="48"/>
        <v>0</v>
      </c>
      <c r="BJ210" s="18" t="s">
        <v>82</v>
      </c>
      <c r="BK210" s="144">
        <f t="shared" si="49"/>
        <v>0</v>
      </c>
      <c r="BL210" s="18" t="s">
        <v>338</v>
      </c>
      <c r="BM210" s="143" t="s">
        <v>4348</v>
      </c>
    </row>
    <row r="211" spans="2:65" s="1" customFormat="1" ht="24.2" customHeight="1">
      <c r="B211" s="33"/>
      <c r="C211" s="132" t="s">
        <v>1258</v>
      </c>
      <c r="D211" s="132" t="s">
        <v>208</v>
      </c>
      <c r="E211" s="133" t="s">
        <v>2285</v>
      </c>
      <c r="F211" s="134" t="s">
        <v>2286</v>
      </c>
      <c r="G211" s="135" t="s">
        <v>229</v>
      </c>
      <c r="H211" s="136">
        <v>200</v>
      </c>
      <c r="I211" s="137"/>
      <c r="J211" s="138">
        <f t="shared" si="40"/>
        <v>0</v>
      </c>
      <c r="K211" s="134" t="s">
        <v>19</v>
      </c>
      <c r="L211" s="33"/>
      <c r="M211" s="139" t="s">
        <v>19</v>
      </c>
      <c r="N211" s="140" t="s">
        <v>46</v>
      </c>
      <c r="P211" s="141">
        <f t="shared" si="41"/>
        <v>0</v>
      </c>
      <c r="Q211" s="141">
        <v>0</v>
      </c>
      <c r="R211" s="141">
        <f t="shared" si="42"/>
        <v>0</v>
      </c>
      <c r="S211" s="141">
        <v>0</v>
      </c>
      <c r="T211" s="142">
        <f t="shared" si="43"/>
        <v>0</v>
      </c>
      <c r="AR211" s="143" t="s">
        <v>338</v>
      </c>
      <c r="AT211" s="143" t="s">
        <v>208</v>
      </c>
      <c r="AU211" s="143" t="s">
        <v>84</v>
      </c>
      <c r="AY211" s="18" t="s">
        <v>206</v>
      </c>
      <c r="BE211" s="144">
        <f t="shared" si="44"/>
        <v>0</v>
      </c>
      <c r="BF211" s="144">
        <f t="shared" si="45"/>
        <v>0</v>
      </c>
      <c r="BG211" s="144">
        <f t="shared" si="46"/>
        <v>0</v>
      </c>
      <c r="BH211" s="144">
        <f t="shared" si="47"/>
        <v>0</v>
      </c>
      <c r="BI211" s="144">
        <f t="shared" si="48"/>
        <v>0</v>
      </c>
      <c r="BJ211" s="18" t="s">
        <v>82</v>
      </c>
      <c r="BK211" s="144">
        <f t="shared" si="49"/>
        <v>0</v>
      </c>
      <c r="BL211" s="18" t="s">
        <v>338</v>
      </c>
      <c r="BM211" s="143" t="s">
        <v>4349</v>
      </c>
    </row>
    <row r="212" spans="2:65" s="1" customFormat="1" ht="24.2" customHeight="1">
      <c r="B212" s="33"/>
      <c r="C212" s="132" t="s">
        <v>1263</v>
      </c>
      <c r="D212" s="132" t="s">
        <v>208</v>
      </c>
      <c r="E212" s="133" t="s">
        <v>2291</v>
      </c>
      <c r="F212" s="134" t="s">
        <v>2292</v>
      </c>
      <c r="G212" s="135" t="s">
        <v>1556</v>
      </c>
      <c r="H212" s="136">
        <v>4</v>
      </c>
      <c r="I212" s="137"/>
      <c r="J212" s="138">
        <f t="shared" si="40"/>
        <v>0</v>
      </c>
      <c r="K212" s="134" t="s">
        <v>19</v>
      </c>
      <c r="L212" s="33"/>
      <c r="M212" s="139" t="s">
        <v>19</v>
      </c>
      <c r="N212" s="140" t="s">
        <v>46</v>
      </c>
      <c r="P212" s="141">
        <f t="shared" si="41"/>
        <v>0</v>
      </c>
      <c r="Q212" s="141">
        <v>0</v>
      </c>
      <c r="R212" s="141">
        <f t="shared" si="42"/>
        <v>0</v>
      </c>
      <c r="S212" s="141">
        <v>0</v>
      </c>
      <c r="T212" s="142">
        <f t="shared" si="43"/>
        <v>0</v>
      </c>
      <c r="AR212" s="143" t="s">
        <v>338</v>
      </c>
      <c r="AT212" s="143" t="s">
        <v>208</v>
      </c>
      <c r="AU212" s="143" t="s">
        <v>84</v>
      </c>
      <c r="AY212" s="18" t="s">
        <v>206</v>
      </c>
      <c r="BE212" s="144">
        <f t="shared" si="44"/>
        <v>0</v>
      </c>
      <c r="BF212" s="144">
        <f t="shared" si="45"/>
        <v>0</v>
      </c>
      <c r="BG212" s="144">
        <f t="shared" si="46"/>
        <v>0</v>
      </c>
      <c r="BH212" s="144">
        <f t="shared" si="47"/>
        <v>0</v>
      </c>
      <c r="BI212" s="144">
        <f t="shared" si="48"/>
        <v>0</v>
      </c>
      <c r="BJ212" s="18" t="s">
        <v>82</v>
      </c>
      <c r="BK212" s="144">
        <f t="shared" si="49"/>
        <v>0</v>
      </c>
      <c r="BL212" s="18" t="s">
        <v>338</v>
      </c>
      <c r="BM212" s="143" t="s">
        <v>4350</v>
      </c>
    </row>
    <row r="213" spans="2:65" s="1" customFormat="1" ht="16.5" customHeight="1">
      <c r="B213" s="33"/>
      <c r="C213" s="132" t="s">
        <v>1270</v>
      </c>
      <c r="D213" s="132" t="s">
        <v>208</v>
      </c>
      <c r="E213" s="133" t="s">
        <v>4351</v>
      </c>
      <c r="F213" s="134" t="s">
        <v>4352</v>
      </c>
      <c r="G213" s="135" t="s">
        <v>1556</v>
      </c>
      <c r="H213" s="136">
        <v>1000</v>
      </c>
      <c r="I213" s="137"/>
      <c r="J213" s="138">
        <f t="shared" si="40"/>
        <v>0</v>
      </c>
      <c r="K213" s="134" t="s">
        <v>19</v>
      </c>
      <c r="L213" s="33"/>
      <c r="M213" s="139" t="s">
        <v>19</v>
      </c>
      <c r="N213" s="140" t="s">
        <v>46</v>
      </c>
      <c r="P213" s="141">
        <f t="shared" si="41"/>
        <v>0</v>
      </c>
      <c r="Q213" s="141">
        <v>0</v>
      </c>
      <c r="R213" s="141">
        <f t="shared" si="42"/>
        <v>0</v>
      </c>
      <c r="S213" s="141">
        <v>0</v>
      </c>
      <c r="T213" s="142">
        <f t="shared" si="43"/>
        <v>0</v>
      </c>
      <c r="AR213" s="143" t="s">
        <v>338</v>
      </c>
      <c r="AT213" s="143" t="s">
        <v>208</v>
      </c>
      <c r="AU213" s="143" t="s">
        <v>84</v>
      </c>
      <c r="AY213" s="18" t="s">
        <v>206</v>
      </c>
      <c r="BE213" s="144">
        <f t="shared" si="44"/>
        <v>0</v>
      </c>
      <c r="BF213" s="144">
        <f t="shared" si="45"/>
        <v>0</v>
      </c>
      <c r="BG213" s="144">
        <f t="shared" si="46"/>
        <v>0</v>
      </c>
      <c r="BH213" s="144">
        <f t="shared" si="47"/>
        <v>0</v>
      </c>
      <c r="BI213" s="144">
        <f t="shared" si="48"/>
        <v>0</v>
      </c>
      <c r="BJ213" s="18" t="s">
        <v>82</v>
      </c>
      <c r="BK213" s="144">
        <f t="shared" si="49"/>
        <v>0</v>
      </c>
      <c r="BL213" s="18" t="s">
        <v>338</v>
      </c>
      <c r="BM213" s="143" t="s">
        <v>4353</v>
      </c>
    </row>
    <row r="214" spans="2:63" s="11" customFormat="1" ht="22.9" customHeight="1">
      <c r="B214" s="120"/>
      <c r="D214" s="121" t="s">
        <v>74</v>
      </c>
      <c r="E214" s="130" t="s">
        <v>2301</v>
      </c>
      <c r="F214" s="130" t="s">
        <v>4354</v>
      </c>
      <c r="I214" s="123"/>
      <c r="J214" s="131">
        <f>BK214</f>
        <v>0</v>
      </c>
      <c r="L214" s="120"/>
      <c r="M214" s="125"/>
      <c r="P214" s="126">
        <f>SUM(P215:P219)</f>
        <v>0</v>
      </c>
      <c r="R214" s="126">
        <f>SUM(R215:R219)</f>
        <v>0</v>
      </c>
      <c r="T214" s="127">
        <f>SUM(T215:T219)</f>
        <v>0</v>
      </c>
      <c r="AR214" s="121" t="s">
        <v>84</v>
      </c>
      <c r="AT214" s="128" t="s">
        <v>74</v>
      </c>
      <c r="AU214" s="128" t="s">
        <v>82</v>
      </c>
      <c r="AY214" s="121" t="s">
        <v>206</v>
      </c>
      <c r="BK214" s="129">
        <f>SUM(BK215:BK219)</f>
        <v>0</v>
      </c>
    </row>
    <row r="215" spans="2:65" s="1" customFormat="1" ht="24.2" customHeight="1">
      <c r="B215" s="33"/>
      <c r="C215" s="132" t="s">
        <v>1276</v>
      </c>
      <c r="D215" s="132" t="s">
        <v>208</v>
      </c>
      <c r="E215" s="133" t="s">
        <v>4355</v>
      </c>
      <c r="F215" s="134" t="s">
        <v>4356</v>
      </c>
      <c r="G215" s="135" t="s">
        <v>1556</v>
      </c>
      <c r="H215" s="136">
        <v>5</v>
      </c>
      <c r="I215" s="137"/>
      <c r="J215" s="138">
        <f>ROUND(I215*H215,2)</f>
        <v>0</v>
      </c>
      <c r="K215" s="134" t="s">
        <v>19</v>
      </c>
      <c r="L215" s="33"/>
      <c r="M215" s="139" t="s">
        <v>19</v>
      </c>
      <c r="N215" s="140" t="s">
        <v>46</v>
      </c>
      <c r="P215" s="141">
        <f>O215*H215</f>
        <v>0</v>
      </c>
      <c r="Q215" s="141">
        <v>0</v>
      </c>
      <c r="R215" s="141">
        <f>Q215*H215</f>
        <v>0</v>
      </c>
      <c r="S215" s="141">
        <v>0</v>
      </c>
      <c r="T215" s="142">
        <f>S215*H215</f>
        <v>0</v>
      </c>
      <c r="AR215" s="143" t="s">
        <v>338</v>
      </c>
      <c r="AT215" s="143" t="s">
        <v>208</v>
      </c>
      <c r="AU215" s="143" t="s">
        <v>84</v>
      </c>
      <c r="AY215" s="18" t="s">
        <v>206</v>
      </c>
      <c r="BE215" s="144">
        <f>IF(N215="základní",J215,0)</f>
        <v>0</v>
      </c>
      <c r="BF215" s="144">
        <f>IF(N215="snížená",J215,0)</f>
        <v>0</v>
      </c>
      <c r="BG215" s="144">
        <f>IF(N215="zákl. přenesená",J215,0)</f>
        <v>0</v>
      </c>
      <c r="BH215" s="144">
        <f>IF(N215="sníž. přenesená",J215,0)</f>
        <v>0</v>
      </c>
      <c r="BI215" s="144">
        <f>IF(N215="nulová",J215,0)</f>
        <v>0</v>
      </c>
      <c r="BJ215" s="18" t="s">
        <v>82</v>
      </c>
      <c r="BK215" s="144">
        <f>ROUND(I215*H215,2)</f>
        <v>0</v>
      </c>
      <c r="BL215" s="18" t="s">
        <v>338</v>
      </c>
      <c r="BM215" s="143" t="s">
        <v>4357</v>
      </c>
    </row>
    <row r="216" spans="2:65" s="1" customFormat="1" ht="16.5" customHeight="1">
      <c r="B216" s="33"/>
      <c r="C216" s="132" t="s">
        <v>1283</v>
      </c>
      <c r="D216" s="132" t="s">
        <v>208</v>
      </c>
      <c r="E216" s="133" t="s">
        <v>4358</v>
      </c>
      <c r="F216" s="134" t="s">
        <v>4359</v>
      </c>
      <c r="G216" s="135" t="s">
        <v>1556</v>
      </c>
      <c r="H216" s="136">
        <v>1</v>
      </c>
      <c r="I216" s="137"/>
      <c r="J216" s="138">
        <f>ROUND(I216*H216,2)</f>
        <v>0</v>
      </c>
      <c r="K216" s="134" t="s">
        <v>19</v>
      </c>
      <c r="L216" s="33"/>
      <c r="M216" s="139" t="s">
        <v>19</v>
      </c>
      <c r="N216" s="140" t="s">
        <v>46</v>
      </c>
      <c r="P216" s="141">
        <f>O216*H216</f>
        <v>0</v>
      </c>
      <c r="Q216" s="141">
        <v>0</v>
      </c>
      <c r="R216" s="141">
        <f>Q216*H216</f>
        <v>0</v>
      </c>
      <c r="S216" s="141">
        <v>0</v>
      </c>
      <c r="T216" s="142">
        <f>S216*H216</f>
        <v>0</v>
      </c>
      <c r="AR216" s="143" t="s">
        <v>338</v>
      </c>
      <c r="AT216" s="143" t="s">
        <v>208</v>
      </c>
      <c r="AU216" s="143" t="s">
        <v>84</v>
      </c>
      <c r="AY216" s="18" t="s">
        <v>206</v>
      </c>
      <c r="BE216" s="144">
        <f>IF(N216="základní",J216,0)</f>
        <v>0</v>
      </c>
      <c r="BF216" s="144">
        <f>IF(N216="snížená",J216,0)</f>
        <v>0</v>
      </c>
      <c r="BG216" s="144">
        <f>IF(N216="zákl. přenesená",J216,0)</f>
        <v>0</v>
      </c>
      <c r="BH216" s="144">
        <f>IF(N216="sníž. přenesená",J216,0)</f>
        <v>0</v>
      </c>
      <c r="BI216" s="144">
        <f>IF(N216="nulová",J216,0)</f>
        <v>0</v>
      </c>
      <c r="BJ216" s="18" t="s">
        <v>82</v>
      </c>
      <c r="BK216" s="144">
        <f>ROUND(I216*H216,2)</f>
        <v>0</v>
      </c>
      <c r="BL216" s="18" t="s">
        <v>338</v>
      </c>
      <c r="BM216" s="143" t="s">
        <v>4360</v>
      </c>
    </row>
    <row r="217" spans="2:65" s="1" customFormat="1" ht="16.5" customHeight="1">
      <c r="B217" s="33"/>
      <c r="C217" s="132" t="s">
        <v>1288</v>
      </c>
      <c r="D217" s="132" t="s">
        <v>208</v>
      </c>
      <c r="E217" s="133" t="s">
        <v>4361</v>
      </c>
      <c r="F217" s="134" t="s">
        <v>4362</v>
      </c>
      <c r="G217" s="135" t="s">
        <v>1556</v>
      </c>
      <c r="H217" s="136">
        <v>2</v>
      </c>
      <c r="I217" s="137"/>
      <c r="J217" s="138">
        <f>ROUND(I217*H217,2)</f>
        <v>0</v>
      </c>
      <c r="K217" s="134" t="s">
        <v>19</v>
      </c>
      <c r="L217" s="33"/>
      <c r="M217" s="139" t="s">
        <v>19</v>
      </c>
      <c r="N217" s="140" t="s">
        <v>46</v>
      </c>
      <c r="P217" s="141">
        <f>O217*H217</f>
        <v>0</v>
      </c>
      <c r="Q217" s="141">
        <v>0</v>
      </c>
      <c r="R217" s="141">
        <f>Q217*H217</f>
        <v>0</v>
      </c>
      <c r="S217" s="141">
        <v>0</v>
      </c>
      <c r="T217" s="142">
        <f>S217*H217</f>
        <v>0</v>
      </c>
      <c r="AR217" s="143" t="s">
        <v>338</v>
      </c>
      <c r="AT217" s="143" t="s">
        <v>208</v>
      </c>
      <c r="AU217" s="143" t="s">
        <v>84</v>
      </c>
      <c r="AY217" s="18" t="s">
        <v>206</v>
      </c>
      <c r="BE217" s="144">
        <f>IF(N217="základní",J217,0)</f>
        <v>0</v>
      </c>
      <c r="BF217" s="144">
        <f>IF(N217="snížená",J217,0)</f>
        <v>0</v>
      </c>
      <c r="BG217" s="144">
        <f>IF(N217="zákl. přenesená",J217,0)</f>
        <v>0</v>
      </c>
      <c r="BH217" s="144">
        <f>IF(N217="sníž. přenesená",J217,0)</f>
        <v>0</v>
      </c>
      <c r="BI217" s="144">
        <f>IF(N217="nulová",J217,0)</f>
        <v>0</v>
      </c>
      <c r="BJ217" s="18" t="s">
        <v>82</v>
      </c>
      <c r="BK217" s="144">
        <f>ROUND(I217*H217,2)</f>
        <v>0</v>
      </c>
      <c r="BL217" s="18" t="s">
        <v>338</v>
      </c>
      <c r="BM217" s="143" t="s">
        <v>4363</v>
      </c>
    </row>
    <row r="218" spans="2:65" s="1" customFormat="1" ht="16.5" customHeight="1">
      <c r="B218" s="33"/>
      <c r="C218" s="132" t="s">
        <v>1294</v>
      </c>
      <c r="D218" s="132" t="s">
        <v>208</v>
      </c>
      <c r="E218" s="133" t="s">
        <v>4364</v>
      </c>
      <c r="F218" s="134" t="s">
        <v>4365</v>
      </c>
      <c r="G218" s="135" t="s">
        <v>1556</v>
      </c>
      <c r="H218" s="136">
        <v>2</v>
      </c>
      <c r="I218" s="137"/>
      <c r="J218" s="138">
        <f>ROUND(I218*H218,2)</f>
        <v>0</v>
      </c>
      <c r="K218" s="134" t="s">
        <v>19</v>
      </c>
      <c r="L218" s="33"/>
      <c r="M218" s="139" t="s">
        <v>19</v>
      </c>
      <c r="N218" s="140" t="s">
        <v>46</v>
      </c>
      <c r="P218" s="141">
        <f>O218*H218</f>
        <v>0</v>
      </c>
      <c r="Q218" s="141">
        <v>0</v>
      </c>
      <c r="R218" s="141">
        <f>Q218*H218</f>
        <v>0</v>
      </c>
      <c r="S218" s="141">
        <v>0</v>
      </c>
      <c r="T218" s="142">
        <f>S218*H218</f>
        <v>0</v>
      </c>
      <c r="AR218" s="143" t="s">
        <v>338</v>
      </c>
      <c r="AT218" s="143" t="s">
        <v>208</v>
      </c>
      <c r="AU218" s="143" t="s">
        <v>84</v>
      </c>
      <c r="AY218" s="18" t="s">
        <v>206</v>
      </c>
      <c r="BE218" s="144">
        <f>IF(N218="základní",J218,0)</f>
        <v>0</v>
      </c>
      <c r="BF218" s="144">
        <f>IF(N218="snížená",J218,0)</f>
        <v>0</v>
      </c>
      <c r="BG218" s="144">
        <f>IF(N218="zákl. přenesená",J218,0)</f>
        <v>0</v>
      </c>
      <c r="BH218" s="144">
        <f>IF(N218="sníž. přenesená",J218,0)</f>
        <v>0</v>
      </c>
      <c r="BI218" s="144">
        <f>IF(N218="nulová",J218,0)</f>
        <v>0</v>
      </c>
      <c r="BJ218" s="18" t="s">
        <v>82</v>
      </c>
      <c r="BK218" s="144">
        <f>ROUND(I218*H218,2)</f>
        <v>0</v>
      </c>
      <c r="BL218" s="18" t="s">
        <v>338</v>
      </c>
      <c r="BM218" s="143" t="s">
        <v>4366</v>
      </c>
    </row>
    <row r="219" spans="2:65" s="1" customFormat="1" ht="21.75" customHeight="1">
      <c r="B219" s="33"/>
      <c r="C219" s="132" t="s">
        <v>1299</v>
      </c>
      <c r="D219" s="132" t="s">
        <v>208</v>
      </c>
      <c r="E219" s="133" t="s">
        <v>4367</v>
      </c>
      <c r="F219" s="134" t="s">
        <v>4368</v>
      </c>
      <c r="G219" s="135" t="s">
        <v>229</v>
      </c>
      <c r="H219" s="136">
        <v>180</v>
      </c>
      <c r="I219" s="137"/>
      <c r="J219" s="138">
        <f>ROUND(I219*H219,2)</f>
        <v>0</v>
      </c>
      <c r="K219" s="134" t="s">
        <v>19</v>
      </c>
      <c r="L219" s="33"/>
      <c r="M219" s="139" t="s">
        <v>19</v>
      </c>
      <c r="N219" s="140" t="s">
        <v>46</v>
      </c>
      <c r="P219" s="141">
        <f>O219*H219</f>
        <v>0</v>
      </c>
      <c r="Q219" s="141">
        <v>0</v>
      </c>
      <c r="R219" s="141">
        <f>Q219*H219</f>
        <v>0</v>
      </c>
      <c r="S219" s="141">
        <v>0</v>
      </c>
      <c r="T219" s="142">
        <f>S219*H219</f>
        <v>0</v>
      </c>
      <c r="AR219" s="143" t="s">
        <v>338</v>
      </c>
      <c r="AT219" s="143" t="s">
        <v>208</v>
      </c>
      <c r="AU219" s="143" t="s">
        <v>84</v>
      </c>
      <c r="AY219" s="18" t="s">
        <v>206</v>
      </c>
      <c r="BE219" s="144">
        <f>IF(N219="základní",J219,0)</f>
        <v>0</v>
      </c>
      <c r="BF219" s="144">
        <f>IF(N219="snížená",J219,0)</f>
        <v>0</v>
      </c>
      <c r="BG219" s="144">
        <f>IF(N219="zákl. přenesená",J219,0)</f>
        <v>0</v>
      </c>
      <c r="BH219" s="144">
        <f>IF(N219="sníž. přenesená",J219,0)</f>
        <v>0</v>
      </c>
      <c r="BI219" s="144">
        <f>IF(N219="nulová",J219,0)</f>
        <v>0</v>
      </c>
      <c r="BJ219" s="18" t="s">
        <v>82</v>
      </c>
      <c r="BK219" s="144">
        <f>ROUND(I219*H219,2)</f>
        <v>0</v>
      </c>
      <c r="BL219" s="18" t="s">
        <v>338</v>
      </c>
      <c r="BM219" s="143" t="s">
        <v>4369</v>
      </c>
    </row>
    <row r="220" spans="2:63" s="11" customFormat="1" ht="22.9" customHeight="1">
      <c r="B220" s="120"/>
      <c r="D220" s="121" t="s">
        <v>74</v>
      </c>
      <c r="E220" s="130" t="s">
        <v>2409</v>
      </c>
      <c r="F220" s="130" t="s">
        <v>4370</v>
      </c>
      <c r="I220" s="123"/>
      <c r="J220" s="131">
        <f>BK220</f>
        <v>0</v>
      </c>
      <c r="L220" s="120"/>
      <c r="M220" s="125"/>
      <c r="P220" s="126">
        <f>SUM(P221:P225)</f>
        <v>0</v>
      </c>
      <c r="R220" s="126">
        <f>SUM(R221:R225)</f>
        <v>0</v>
      </c>
      <c r="T220" s="127">
        <f>SUM(T221:T225)</f>
        <v>0</v>
      </c>
      <c r="AR220" s="121" t="s">
        <v>84</v>
      </c>
      <c r="AT220" s="128" t="s">
        <v>74</v>
      </c>
      <c r="AU220" s="128" t="s">
        <v>82</v>
      </c>
      <c r="AY220" s="121" t="s">
        <v>206</v>
      </c>
      <c r="BK220" s="129">
        <f>SUM(BK221:BK225)</f>
        <v>0</v>
      </c>
    </row>
    <row r="221" spans="2:65" s="1" customFormat="1" ht="16.5" customHeight="1">
      <c r="B221" s="33"/>
      <c r="C221" s="132" t="s">
        <v>1305</v>
      </c>
      <c r="D221" s="132" t="s">
        <v>208</v>
      </c>
      <c r="E221" s="133" t="s">
        <v>4371</v>
      </c>
      <c r="F221" s="134" t="s">
        <v>4372</v>
      </c>
      <c r="G221" s="135" t="s">
        <v>229</v>
      </c>
      <c r="H221" s="136">
        <v>20</v>
      </c>
      <c r="I221" s="137"/>
      <c r="J221" s="138">
        <f>ROUND(I221*H221,2)</f>
        <v>0</v>
      </c>
      <c r="K221" s="134" t="s">
        <v>19</v>
      </c>
      <c r="L221" s="33"/>
      <c r="M221" s="139" t="s">
        <v>19</v>
      </c>
      <c r="N221" s="140" t="s">
        <v>46</v>
      </c>
      <c r="P221" s="141">
        <f>O221*H221</f>
        <v>0</v>
      </c>
      <c r="Q221" s="141">
        <v>0</v>
      </c>
      <c r="R221" s="141">
        <f>Q221*H221</f>
        <v>0</v>
      </c>
      <c r="S221" s="141">
        <v>0</v>
      </c>
      <c r="T221" s="142">
        <f>S221*H221</f>
        <v>0</v>
      </c>
      <c r="AR221" s="143" t="s">
        <v>338</v>
      </c>
      <c r="AT221" s="143" t="s">
        <v>208</v>
      </c>
      <c r="AU221" s="143" t="s">
        <v>84</v>
      </c>
      <c r="AY221" s="18" t="s">
        <v>206</v>
      </c>
      <c r="BE221" s="144">
        <f>IF(N221="základní",J221,0)</f>
        <v>0</v>
      </c>
      <c r="BF221" s="144">
        <f>IF(N221="snížená",J221,0)</f>
        <v>0</v>
      </c>
      <c r="BG221" s="144">
        <f>IF(N221="zákl. přenesená",J221,0)</f>
        <v>0</v>
      </c>
      <c r="BH221" s="144">
        <f>IF(N221="sníž. přenesená",J221,0)</f>
        <v>0</v>
      </c>
      <c r="BI221" s="144">
        <f>IF(N221="nulová",J221,0)</f>
        <v>0</v>
      </c>
      <c r="BJ221" s="18" t="s">
        <v>82</v>
      </c>
      <c r="BK221" s="144">
        <f>ROUND(I221*H221,2)</f>
        <v>0</v>
      </c>
      <c r="BL221" s="18" t="s">
        <v>338</v>
      </c>
      <c r="BM221" s="143" t="s">
        <v>4373</v>
      </c>
    </row>
    <row r="222" spans="2:65" s="1" customFormat="1" ht="16.5" customHeight="1">
      <c r="B222" s="33"/>
      <c r="C222" s="132" t="s">
        <v>1310</v>
      </c>
      <c r="D222" s="132" t="s">
        <v>208</v>
      </c>
      <c r="E222" s="133" t="s">
        <v>4374</v>
      </c>
      <c r="F222" s="134" t="s">
        <v>4375</v>
      </c>
      <c r="G222" s="135" t="s">
        <v>229</v>
      </c>
      <c r="H222" s="136">
        <v>20</v>
      </c>
      <c r="I222" s="137"/>
      <c r="J222" s="138">
        <f>ROUND(I222*H222,2)</f>
        <v>0</v>
      </c>
      <c r="K222" s="134" t="s">
        <v>19</v>
      </c>
      <c r="L222" s="33"/>
      <c r="M222" s="139" t="s">
        <v>19</v>
      </c>
      <c r="N222" s="140" t="s">
        <v>46</v>
      </c>
      <c r="P222" s="141">
        <f>O222*H222</f>
        <v>0</v>
      </c>
      <c r="Q222" s="141">
        <v>0</v>
      </c>
      <c r="R222" s="141">
        <f>Q222*H222</f>
        <v>0</v>
      </c>
      <c r="S222" s="141">
        <v>0</v>
      </c>
      <c r="T222" s="142">
        <f>S222*H222</f>
        <v>0</v>
      </c>
      <c r="AR222" s="143" t="s">
        <v>338</v>
      </c>
      <c r="AT222" s="143" t="s">
        <v>208</v>
      </c>
      <c r="AU222" s="143" t="s">
        <v>84</v>
      </c>
      <c r="AY222" s="18" t="s">
        <v>206</v>
      </c>
      <c r="BE222" s="144">
        <f>IF(N222="základní",J222,0)</f>
        <v>0</v>
      </c>
      <c r="BF222" s="144">
        <f>IF(N222="snížená",J222,0)</f>
        <v>0</v>
      </c>
      <c r="BG222" s="144">
        <f>IF(N222="zákl. přenesená",J222,0)</f>
        <v>0</v>
      </c>
      <c r="BH222" s="144">
        <f>IF(N222="sníž. přenesená",J222,0)</f>
        <v>0</v>
      </c>
      <c r="BI222" s="144">
        <f>IF(N222="nulová",J222,0)</f>
        <v>0</v>
      </c>
      <c r="BJ222" s="18" t="s">
        <v>82</v>
      </c>
      <c r="BK222" s="144">
        <f>ROUND(I222*H222,2)</f>
        <v>0</v>
      </c>
      <c r="BL222" s="18" t="s">
        <v>338</v>
      </c>
      <c r="BM222" s="143" t="s">
        <v>4376</v>
      </c>
    </row>
    <row r="223" spans="2:65" s="1" customFormat="1" ht="16.5" customHeight="1">
      <c r="B223" s="33"/>
      <c r="C223" s="132" t="s">
        <v>1315</v>
      </c>
      <c r="D223" s="132" t="s">
        <v>208</v>
      </c>
      <c r="E223" s="133" t="s">
        <v>4377</v>
      </c>
      <c r="F223" s="134" t="s">
        <v>4378</v>
      </c>
      <c r="G223" s="135" t="s">
        <v>1556</v>
      </c>
      <c r="H223" s="136">
        <v>10</v>
      </c>
      <c r="I223" s="137"/>
      <c r="J223" s="138">
        <f>ROUND(I223*H223,2)</f>
        <v>0</v>
      </c>
      <c r="K223" s="134" t="s">
        <v>19</v>
      </c>
      <c r="L223" s="33"/>
      <c r="M223" s="139" t="s">
        <v>19</v>
      </c>
      <c r="N223" s="140" t="s">
        <v>46</v>
      </c>
      <c r="P223" s="141">
        <f>O223*H223</f>
        <v>0</v>
      </c>
      <c r="Q223" s="141">
        <v>0</v>
      </c>
      <c r="R223" s="141">
        <f>Q223*H223</f>
        <v>0</v>
      </c>
      <c r="S223" s="141">
        <v>0</v>
      </c>
      <c r="T223" s="142">
        <f>S223*H223</f>
        <v>0</v>
      </c>
      <c r="AR223" s="143" t="s">
        <v>338</v>
      </c>
      <c r="AT223" s="143" t="s">
        <v>208</v>
      </c>
      <c r="AU223" s="143" t="s">
        <v>84</v>
      </c>
      <c r="AY223" s="18" t="s">
        <v>206</v>
      </c>
      <c r="BE223" s="144">
        <f>IF(N223="základní",J223,0)</f>
        <v>0</v>
      </c>
      <c r="BF223" s="144">
        <f>IF(N223="snížená",J223,0)</f>
        <v>0</v>
      </c>
      <c r="BG223" s="144">
        <f>IF(N223="zákl. přenesená",J223,0)</f>
        <v>0</v>
      </c>
      <c r="BH223" s="144">
        <f>IF(N223="sníž. přenesená",J223,0)</f>
        <v>0</v>
      </c>
      <c r="BI223" s="144">
        <f>IF(N223="nulová",J223,0)</f>
        <v>0</v>
      </c>
      <c r="BJ223" s="18" t="s">
        <v>82</v>
      </c>
      <c r="BK223" s="144">
        <f>ROUND(I223*H223,2)</f>
        <v>0</v>
      </c>
      <c r="BL223" s="18" t="s">
        <v>338</v>
      </c>
      <c r="BM223" s="143" t="s">
        <v>4379</v>
      </c>
    </row>
    <row r="224" spans="2:65" s="1" customFormat="1" ht="21.75" customHeight="1">
      <c r="B224" s="33"/>
      <c r="C224" s="132" t="s">
        <v>1320</v>
      </c>
      <c r="D224" s="132" t="s">
        <v>208</v>
      </c>
      <c r="E224" s="133" t="s">
        <v>4380</v>
      </c>
      <c r="F224" s="134" t="s">
        <v>4381</v>
      </c>
      <c r="G224" s="135" t="s">
        <v>1556</v>
      </c>
      <c r="H224" s="136">
        <v>4</v>
      </c>
      <c r="I224" s="137"/>
      <c r="J224" s="138">
        <f>ROUND(I224*H224,2)</f>
        <v>0</v>
      </c>
      <c r="K224" s="134" t="s">
        <v>19</v>
      </c>
      <c r="L224" s="33"/>
      <c r="M224" s="139" t="s">
        <v>19</v>
      </c>
      <c r="N224" s="140" t="s">
        <v>46</v>
      </c>
      <c r="P224" s="141">
        <f>O224*H224</f>
        <v>0</v>
      </c>
      <c r="Q224" s="141">
        <v>0</v>
      </c>
      <c r="R224" s="141">
        <f>Q224*H224</f>
        <v>0</v>
      </c>
      <c r="S224" s="141">
        <v>0</v>
      </c>
      <c r="T224" s="142">
        <f>S224*H224</f>
        <v>0</v>
      </c>
      <c r="AR224" s="143" t="s">
        <v>338</v>
      </c>
      <c r="AT224" s="143" t="s">
        <v>208</v>
      </c>
      <c r="AU224" s="143" t="s">
        <v>84</v>
      </c>
      <c r="AY224" s="18" t="s">
        <v>206</v>
      </c>
      <c r="BE224" s="144">
        <f>IF(N224="základní",J224,0)</f>
        <v>0</v>
      </c>
      <c r="BF224" s="144">
        <f>IF(N224="snížená",J224,0)</f>
        <v>0</v>
      </c>
      <c r="BG224" s="144">
        <f>IF(N224="zákl. přenesená",J224,0)</f>
        <v>0</v>
      </c>
      <c r="BH224" s="144">
        <f>IF(N224="sníž. přenesená",J224,0)</f>
        <v>0</v>
      </c>
      <c r="BI224" s="144">
        <f>IF(N224="nulová",J224,0)</f>
        <v>0</v>
      </c>
      <c r="BJ224" s="18" t="s">
        <v>82</v>
      </c>
      <c r="BK224" s="144">
        <f>ROUND(I224*H224,2)</f>
        <v>0</v>
      </c>
      <c r="BL224" s="18" t="s">
        <v>338</v>
      </c>
      <c r="BM224" s="143" t="s">
        <v>4382</v>
      </c>
    </row>
    <row r="225" spans="2:65" s="1" customFormat="1" ht="16.5" customHeight="1">
      <c r="B225" s="33"/>
      <c r="C225" s="132" t="s">
        <v>1326</v>
      </c>
      <c r="D225" s="132" t="s">
        <v>208</v>
      </c>
      <c r="E225" s="133" t="s">
        <v>4383</v>
      </c>
      <c r="F225" s="134" t="s">
        <v>4384</v>
      </c>
      <c r="G225" s="135" t="s">
        <v>1556</v>
      </c>
      <c r="H225" s="136">
        <v>2</v>
      </c>
      <c r="I225" s="137"/>
      <c r="J225" s="138">
        <f>ROUND(I225*H225,2)</f>
        <v>0</v>
      </c>
      <c r="K225" s="134" t="s">
        <v>19</v>
      </c>
      <c r="L225" s="33"/>
      <c r="M225" s="139" t="s">
        <v>19</v>
      </c>
      <c r="N225" s="140" t="s">
        <v>46</v>
      </c>
      <c r="P225" s="141">
        <f>O225*H225</f>
        <v>0</v>
      </c>
      <c r="Q225" s="141">
        <v>0</v>
      </c>
      <c r="R225" s="141">
        <f>Q225*H225</f>
        <v>0</v>
      </c>
      <c r="S225" s="141">
        <v>0</v>
      </c>
      <c r="T225" s="142">
        <f>S225*H225</f>
        <v>0</v>
      </c>
      <c r="AR225" s="143" t="s">
        <v>338</v>
      </c>
      <c r="AT225" s="143" t="s">
        <v>208</v>
      </c>
      <c r="AU225" s="143" t="s">
        <v>84</v>
      </c>
      <c r="AY225" s="18" t="s">
        <v>206</v>
      </c>
      <c r="BE225" s="144">
        <f>IF(N225="základní",J225,0)</f>
        <v>0</v>
      </c>
      <c r="BF225" s="144">
        <f>IF(N225="snížená",J225,0)</f>
        <v>0</v>
      </c>
      <c r="BG225" s="144">
        <f>IF(N225="zákl. přenesená",J225,0)</f>
        <v>0</v>
      </c>
      <c r="BH225" s="144">
        <f>IF(N225="sníž. přenesená",J225,0)</f>
        <v>0</v>
      </c>
      <c r="BI225" s="144">
        <f>IF(N225="nulová",J225,0)</f>
        <v>0</v>
      </c>
      <c r="BJ225" s="18" t="s">
        <v>82</v>
      </c>
      <c r="BK225" s="144">
        <f>ROUND(I225*H225,2)</f>
        <v>0</v>
      </c>
      <c r="BL225" s="18" t="s">
        <v>338</v>
      </c>
      <c r="BM225" s="143" t="s">
        <v>4385</v>
      </c>
    </row>
    <row r="226" spans="2:63" s="11" customFormat="1" ht="22.9" customHeight="1">
      <c r="B226" s="120"/>
      <c r="D226" s="121" t="s">
        <v>74</v>
      </c>
      <c r="E226" s="130" t="s">
        <v>4386</v>
      </c>
      <c r="F226" s="130" t="s">
        <v>4387</v>
      </c>
      <c r="I226" s="123"/>
      <c r="J226" s="131">
        <f>BK226</f>
        <v>0</v>
      </c>
      <c r="L226" s="120"/>
      <c r="M226" s="125"/>
      <c r="P226" s="126">
        <f>SUM(P227:P229)</f>
        <v>0</v>
      </c>
      <c r="R226" s="126">
        <f>SUM(R227:R229)</f>
        <v>0</v>
      </c>
      <c r="T226" s="127">
        <f>SUM(T227:T229)</f>
        <v>0</v>
      </c>
      <c r="AR226" s="121" t="s">
        <v>84</v>
      </c>
      <c r="AT226" s="128" t="s">
        <v>74</v>
      </c>
      <c r="AU226" s="128" t="s">
        <v>82</v>
      </c>
      <c r="AY226" s="121" t="s">
        <v>206</v>
      </c>
      <c r="BK226" s="129">
        <f>SUM(BK227:BK229)</f>
        <v>0</v>
      </c>
    </row>
    <row r="227" spans="2:65" s="1" customFormat="1" ht="16.5" customHeight="1">
      <c r="B227" s="33"/>
      <c r="C227" s="132" t="s">
        <v>1331</v>
      </c>
      <c r="D227" s="132" t="s">
        <v>208</v>
      </c>
      <c r="E227" s="133" t="s">
        <v>4371</v>
      </c>
      <c r="F227" s="134" t="s">
        <v>4372</v>
      </c>
      <c r="G227" s="135" t="s">
        <v>229</v>
      </c>
      <c r="H227" s="136">
        <v>20</v>
      </c>
      <c r="I227" s="137"/>
      <c r="J227" s="138">
        <f>ROUND(I227*H227,2)</f>
        <v>0</v>
      </c>
      <c r="K227" s="134" t="s">
        <v>19</v>
      </c>
      <c r="L227" s="33"/>
      <c r="M227" s="139" t="s">
        <v>19</v>
      </c>
      <c r="N227" s="140" t="s">
        <v>46</v>
      </c>
      <c r="P227" s="141">
        <f>O227*H227</f>
        <v>0</v>
      </c>
      <c r="Q227" s="141">
        <v>0</v>
      </c>
      <c r="R227" s="141">
        <f>Q227*H227</f>
        <v>0</v>
      </c>
      <c r="S227" s="141">
        <v>0</v>
      </c>
      <c r="T227" s="142">
        <f>S227*H227</f>
        <v>0</v>
      </c>
      <c r="AR227" s="143" t="s">
        <v>338</v>
      </c>
      <c r="AT227" s="143" t="s">
        <v>208</v>
      </c>
      <c r="AU227" s="143" t="s">
        <v>84</v>
      </c>
      <c r="AY227" s="18" t="s">
        <v>206</v>
      </c>
      <c r="BE227" s="144">
        <f>IF(N227="základní",J227,0)</f>
        <v>0</v>
      </c>
      <c r="BF227" s="144">
        <f>IF(N227="snížená",J227,0)</f>
        <v>0</v>
      </c>
      <c r="BG227" s="144">
        <f>IF(N227="zákl. přenesená",J227,0)</f>
        <v>0</v>
      </c>
      <c r="BH227" s="144">
        <f>IF(N227="sníž. přenesená",J227,0)</f>
        <v>0</v>
      </c>
      <c r="BI227" s="144">
        <f>IF(N227="nulová",J227,0)</f>
        <v>0</v>
      </c>
      <c r="BJ227" s="18" t="s">
        <v>82</v>
      </c>
      <c r="BK227" s="144">
        <f>ROUND(I227*H227,2)</f>
        <v>0</v>
      </c>
      <c r="BL227" s="18" t="s">
        <v>338</v>
      </c>
      <c r="BM227" s="143" t="s">
        <v>4388</v>
      </c>
    </row>
    <row r="228" spans="2:65" s="1" customFormat="1" ht="16.5" customHeight="1">
      <c r="B228" s="33"/>
      <c r="C228" s="132" t="s">
        <v>1336</v>
      </c>
      <c r="D228" s="132" t="s">
        <v>208</v>
      </c>
      <c r="E228" s="133" t="s">
        <v>4389</v>
      </c>
      <c r="F228" s="134" t="s">
        <v>4390</v>
      </c>
      <c r="G228" s="135" t="s">
        <v>229</v>
      </c>
      <c r="H228" s="136">
        <v>30</v>
      </c>
      <c r="I228" s="137"/>
      <c r="J228" s="138">
        <f>ROUND(I228*H228,2)</f>
        <v>0</v>
      </c>
      <c r="K228" s="134" t="s">
        <v>19</v>
      </c>
      <c r="L228" s="33"/>
      <c r="M228" s="139" t="s">
        <v>19</v>
      </c>
      <c r="N228" s="140" t="s">
        <v>46</v>
      </c>
      <c r="P228" s="141">
        <f>O228*H228</f>
        <v>0</v>
      </c>
      <c r="Q228" s="141">
        <v>0</v>
      </c>
      <c r="R228" s="141">
        <f>Q228*H228</f>
        <v>0</v>
      </c>
      <c r="S228" s="141">
        <v>0</v>
      </c>
      <c r="T228" s="142">
        <f>S228*H228</f>
        <v>0</v>
      </c>
      <c r="AR228" s="143" t="s">
        <v>338</v>
      </c>
      <c r="AT228" s="143" t="s">
        <v>208</v>
      </c>
      <c r="AU228" s="143" t="s">
        <v>84</v>
      </c>
      <c r="AY228" s="18" t="s">
        <v>206</v>
      </c>
      <c r="BE228" s="144">
        <f>IF(N228="základní",J228,0)</f>
        <v>0</v>
      </c>
      <c r="BF228" s="144">
        <f>IF(N228="snížená",J228,0)</f>
        <v>0</v>
      </c>
      <c r="BG228" s="144">
        <f>IF(N228="zákl. přenesená",J228,0)</f>
        <v>0</v>
      </c>
      <c r="BH228" s="144">
        <f>IF(N228="sníž. přenesená",J228,0)</f>
        <v>0</v>
      </c>
      <c r="BI228" s="144">
        <f>IF(N228="nulová",J228,0)</f>
        <v>0</v>
      </c>
      <c r="BJ228" s="18" t="s">
        <v>82</v>
      </c>
      <c r="BK228" s="144">
        <f>ROUND(I228*H228,2)</f>
        <v>0</v>
      </c>
      <c r="BL228" s="18" t="s">
        <v>338</v>
      </c>
      <c r="BM228" s="143" t="s">
        <v>4391</v>
      </c>
    </row>
    <row r="229" spans="2:65" s="1" customFormat="1" ht="16.5" customHeight="1">
      <c r="B229" s="33"/>
      <c r="C229" s="132" t="s">
        <v>1341</v>
      </c>
      <c r="D229" s="132" t="s">
        <v>208</v>
      </c>
      <c r="E229" s="133" t="s">
        <v>4392</v>
      </c>
      <c r="F229" s="134" t="s">
        <v>4393</v>
      </c>
      <c r="G229" s="135" t="s">
        <v>1556</v>
      </c>
      <c r="H229" s="136">
        <v>16</v>
      </c>
      <c r="I229" s="137"/>
      <c r="J229" s="138">
        <f>ROUND(I229*H229,2)</f>
        <v>0</v>
      </c>
      <c r="K229" s="134" t="s">
        <v>19</v>
      </c>
      <c r="L229" s="33"/>
      <c r="M229" s="139" t="s">
        <v>19</v>
      </c>
      <c r="N229" s="140" t="s">
        <v>46</v>
      </c>
      <c r="P229" s="141">
        <f>O229*H229</f>
        <v>0</v>
      </c>
      <c r="Q229" s="141">
        <v>0</v>
      </c>
      <c r="R229" s="141">
        <f>Q229*H229</f>
        <v>0</v>
      </c>
      <c r="S229" s="141">
        <v>0</v>
      </c>
      <c r="T229" s="142">
        <f>S229*H229</f>
        <v>0</v>
      </c>
      <c r="AR229" s="143" t="s">
        <v>338</v>
      </c>
      <c r="AT229" s="143" t="s">
        <v>208</v>
      </c>
      <c r="AU229" s="143" t="s">
        <v>84</v>
      </c>
      <c r="AY229" s="18" t="s">
        <v>206</v>
      </c>
      <c r="BE229" s="144">
        <f>IF(N229="základní",J229,0)</f>
        <v>0</v>
      </c>
      <c r="BF229" s="144">
        <f>IF(N229="snížená",J229,0)</f>
        <v>0</v>
      </c>
      <c r="BG229" s="144">
        <f>IF(N229="zákl. přenesená",J229,0)</f>
        <v>0</v>
      </c>
      <c r="BH229" s="144">
        <f>IF(N229="sníž. přenesená",J229,0)</f>
        <v>0</v>
      </c>
      <c r="BI229" s="144">
        <f>IF(N229="nulová",J229,0)</f>
        <v>0</v>
      </c>
      <c r="BJ229" s="18" t="s">
        <v>82</v>
      </c>
      <c r="BK229" s="144">
        <f>ROUND(I229*H229,2)</f>
        <v>0</v>
      </c>
      <c r="BL229" s="18" t="s">
        <v>338</v>
      </c>
      <c r="BM229" s="143" t="s">
        <v>4394</v>
      </c>
    </row>
    <row r="230" spans="2:63" s="11" customFormat="1" ht="22.9" customHeight="1">
      <c r="B230" s="120"/>
      <c r="D230" s="121" t="s">
        <v>74</v>
      </c>
      <c r="E230" s="130" t="s">
        <v>4395</v>
      </c>
      <c r="F230" s="130" t="s">
        <v>2298</v>
      </c>
      <c r="I230" s="123"/>
      <c r="J230" s="131">
        <f>BK230</f>
        <v>0</v>
      </c>
      <c r="L230" s="120"/>
      <c r="M230" s="125"/>
      <c r="P230" s="126">
        <f>P231</f>
        <v>0</v>
      </c>
      <c r="R230" s="126">
        <f>R231</f>
        <v>0</v>
      </c>
      <c r="T230" s="127">
        <f>T231</f>
        <v>0</v>
      </c>
      <c r="AR230" s="121" t="s">
        <v>84</v>
      </c>
      <c r="AT230" s="128" t="s">
        <v>74</v>
      </c>
      <c r="AU230" s="128" t="s">
        <v>82</v>
      </c>
      <c r="AY230" s="121" t="s">
        <v>206</v>
      </c>
      <c r="BK230" s="129">
        <f>BK231</f>
        <v>0</v>
      </c>
    </row>
    <row r="231" spans="2:65" s="1" customFormat="1" ht="21.75" customHeight="1">
      <c r="B231" s="33"/>
      <c r="C231" s="132" t="s">
        <v>1350</v>
      </c>
      <c r="D231" s="132" t="s">
        <v>208</v>
      </c>
      <c r="E231" s="133" t="s">
        <v>4396</v>
      </c>
      <c r="F231" s="134" t="s">
        <v>2154</v>
      </c>
      <c r="G231" s="135" t="s">
        <v>2093</v>
      </c>
      <c r="H231" s="200"/>
      <c r="I231" s="137"/>
      <c r="J231" s="138">
        <f>ROUND(I231*H231,2)</f>
        <v>0</v>
      </c>
      <c r="K231" s="134" t="s">
        <v>19</v>
      </c>
      <c r="L231" s="33"/>
      <c r="M231" s="139" t="s">
        <v>19</v>
      </c>
      <c r="N231" s="140" t="s">
        <v>46</v>
      </c>
      <c r="P231" s="141">
        <f>O231*H231</f>
        <v>0</v>
      </c>
      <c r="Q231" s="141">
        <v>0</v>
      </c>
      <c r="R231" s="141">
        <f>Q231*H231</f>
        <v>0</v>
      </c>
      <c r="S231" s="141">
        <v>0</v>
      </c>
      <c r="T231" s="142">
        <f>S231*H231</f>
        <v>0</v>
      </c>
      <c r="AR231" s="143" t="s">
        <v>338</v>
      </c>
      <c r="AT231" s="143" t="s">
        <v>208</v>
      </c>
      <c r="AU231" s="143" t="s">
        <v>84</v>
      </c>
      <c r="AY231" s="18" t="s">
        <v>206</v>
      </c>
      <c r="BE231" s="144">
        <f>IF(N231="základní",J231,0)</f>
        <v>0</v>
      </c>
      <c r="BF231" s="144">
        <f>IF(N231="snížená",J231,0)</f>
        <v>0</v>
      </c>
      <c r="BG231" s="144">
        <f>IF(N231="zákl. přenesená",J231,0)</f>
        <v>0</v>
      </c>
      <c r="BH231" s="144">
        <f>IF(N231="sníž. přenesená",J231,0)</f>
        <v>0</v>
      </c>
      <c r="BI231" s="144">
        <f>IF(N231="nulová",J231,0)</f>
        <v>0</v>
      </c>
      <c r="BJ231" s="18" t="s">
        <v>82</v>
      </c>
      <c r="BK231" s="144">
        <f>ROUND(I231*H231,2)</f>
        <v>0</v>
      </c>
      <c r="BL231" s="18" t="s">
        <v>338</v>
      </c>
      <c r="BM231" s="143" t="s">
        <v>4397</v>
      </c>
    </row>
    <row r="232" spans="2:63" s="11" customFormat="1" ht="22.9" customHeight="1">
      <c r="B232" s="120"/>
      <c r="D232" s="121" t="s">
        <v>74</v>
      </c>
      <c r="E232" s="130" t="s">
        <v>4398</v>
      </c>
      <c r="F232" s="130" t="s">
        <v>2302</v>
      </c>
      <c r="I232" s="123"/>
      <c r="J232" s="131">
        <f>BK232</f>
        <v>0</v>
      </c>
      <c r="L232" s="120"/>
      <c r="M232" s="125"/>
      <c r="P232" s="126">
        <f>SUM(P233:P236)</f>
        <v>0</v>
      </c>
      <c r="R232" s="126">
        <f>SUM(R233:R236)</f>
        <v>0</v>
      </c>
      <c r="T232" s="127">
        <f>SUM(T233:T236)</f>
        <v>0</v>
      </c>
      <c r="AR232" s="121" t="s">
        <v>84</v>
      </c>
      <c r="AT232" s="128" t="s">
        <v>74</v>
      </c>
      <c r="AU232" s="128" t="s">
        <v>82</v>
      </c>
      <c r="AY232" s="121" t="s">
        <v>206</v>
      </c>
      <c r="BK232" s="129">
        <f>SUM(BK233:BK236)</f>
        <v>0</v>
      </c>
    </row>
    <row r="233" spans="2:65" s="1" customFormat="1" ht="16.5" customHeight="1">
      <c r="B233" s="33"/>
      <c r="C233" s="132" t="s">
        <v>1356</v>
      </c>
      <c r="D233" s="132" t="s">
        <v>208</v>
      </c>
      <c r="E233" s="133" t="s">
        <v>2303</v>
      </c>
      <c r="F233" s="134" t="s">
        <v>2304</v>
      </c>
      <c r="G233" s="135" t="s">
        <v>796</v>
      </c>
      <c r="H233" s="136">
        <v>1</v>
      </c>
      <c r="I233" s="137"/>
      <c r="J233" s="138">
        <f>ROUND(I233*H233,2)</f>
        <v>0</v>
      </c>
      <c r="K233" s="134" t="s">
        <v>19</v>
      </c>
      <c r="L233" s="33"/>
      <c r="M233" s="139" t="s">
        <v>19</v>
      </c>
      <c r="N233" s="140" t="s">
        <v>46</v>
      </c>
      <c r="P233" s="141">
        <f>O233*H233</f>
        <v>0</v>
      </c>
      <c r="Q233" s="141">
        <v>0</v>
      </c>
      <c r="R233" s="141">
        <f>Q233*H233</f>
        <v>0</v>
      </c>
      <c r="S233" s="141">
        <v>0</v>
      </c>
      <c r="T233" s="142">
        <f>S233*H233</f>
        <v>0</v>
      </c>
      <c r="AR233" s="143" t="s">
        <v>338</v>
      </c>
      <c r="AT233" s="143" t="s">
        <v>208</v>
      </c>
      <c r="AU233" s="143" t="s">
        <v>84</v>
      </c>
      <c r="AY233" s="18" t="s">
        <v>206</v>
      </c>
      <c r="BE233" s="144">
        <f>IF(N233="základní",J233,0)</f>
        <v>0</v>
      </c>
      <c r="BF233" s="144">
        <f>IF(N233="snížená",J233,0)</f>
        <v>0</v>
      </c>
      <c r="BG233" s="144">
        <f>IF(N233="zákl. přenesená",J233,0)</f>
        <v>0</v>
      </c>
      <c r="BH233" s="144">
        <f>IF(N233="sníž. přenesená",J233,0)</f>
        <v>0</v>
      </c>
      <c r="BI233" s="144">
        <f>IF(N233="nulová",J233,0)</f>
        <v>0</v>
      </c>
      <c r="BJ233" s="18" t="s">
        <v>82</v>
      </c>
      <c r="BK233" s="144">
        <f>ROUND(I233*H233,2)</f>
        <v>0</v>
      </c>
      <c r="BL233" s="18" t="s">
        <v>338</v>
      </c>
      <c r="BM233" s="143" t="s">
        <v>4399</v>
      </c>
    </row>
    <row r="234" spans="2:65" s="1" customFormat="1" ht="16.5" customHeight="1">
      <c r="B234" s="33"/>
      <c r="C234" s="132" t="s">
        <v>1364</v>
      </c>
      <c r="D234" s="132" t="s">
        <v>208</v>
      </c>
      <c r="E234" s="133" t="s">
        <v>2306</v>
      </c>
      <c r="F234" s="134" t="s">
        <v>2307</v>
      </c>
      <c r="G234" s="135" t="s">
        <v>796</v>
      </c>
      <c r="H234" s="136">
        <v>1</v>
      </c>
      <c r="I234" s="137"/>
      <c r="J234" s="138">
        <f>ROUND(I234*H234,2)</f>
        <v>0</v>
      </c>
      <c r="K234" s="134" t="s">
        <v>19</v>
      </c>
      <c r="L234" s="33"/>
      <c r="M234" s="139" t="s">
        <v>19</v>
      </c>
      <c r="N234" s="140" t="s">
        <v>46</v>
      </c>
      <c r="P234" s="141">
        <f>O234*H234</f>
        <v>0</v>
      </c>
      <c r="Q234" s="141">
        <v>0</v>
      </c>
      <c r="R234" s="141">
        <f>Q234*H234</f>
        <v>0</v>
      </c>
      <c r="S234" s="141">
        <v>0</v>
      </c>
      <c r="T234" s="142">
        <f>S234*H234</f>
        <v>0</v>
      </c>
      <c r="AR234" s="143" t="s">
        <v>338</v>
      </c>
      <c r="AT234" s="143" t="s">
        <v>208</v>
      </c>
      <c r="AU234" s="143" t="s">
        <v>84</v>
      </c>
      <c r="AY234" s="18" t="s">
        <v>206</v>
      </c>
      <c r="BE234" s="144">
        <f>IF(N234="základní",J234,0)</f>
        <v>0</v>
      </c>
      <c r="BF234" s="144">
        <f>IF(N234="snížená",J234,0)</f>
        <v>0</v>
      </c>
      <c r="BG234" s="144">
        <f>IF(N234="zákl. přenesená",J234,0)</f>
        <v>0</v>
      </c>
      <c r="BH234" s="144">
        <f>IF(N234="sníž. přenesená",J234,0)</f>
        <v>0</v>
      </c>
      <c r="BI234" s="144">
        <f>IF(N234="nulová",J234,0)</f>
        <v>0</v>
      </c>
      <c r="BJ234" s="18" t="s">
        <v>82</v>
      </c>
      <c r="BK234" s="144">
        <f>ROUND(I234*H234,2)</f>
        <v>0</v>
      </c>
      <c r="BL234" s="18" t="s">
        <v>338</v>
      </c>
      <c r="BM234" s="143" t="s">
        <v>4400</v>
      </c>
    </row>
    <row r="235" spans="2:65" s="1" customFormat="1" ht="16.5" customHeight="1">
      <c r="B235" s="33"/>
      <c r="C235" s="132" t="s">
        <v>1372</v>
      </c>
      <c r="D235" s="132" t="s">
        <v>208</v>
      </c>
      <c r="E235" s="133" t="s">
        <v>2309</v>
      </c>
      <c r="F235" s="134" t="s">
        <v>2310</v>
      </c>
      <c r="G235" s="135" t="s">
        <v>796</v>
      </c>
      <c r="H235" s="136">
        <v>1</v>
      </c>
      <c r="I235" s="137"/>
      <c r="J235" s="138">
        <f>ROUND(I235*H235,2)</f>
        <v>0</v>
      </c>
      <c r="K235" s="134" t="s">
        <v>19</v>
      </c>
      <c r="L235" s="33"/>
      <c r="M235" s="139" t="s">
        <v>19</v>
      </c>
      <c r="N235" s="140" t="s">
        <v>46</v>
      </c>
      <c r="P235" s="141">
        <f>O235*H235</f>
        <v>0</v>
      </c>
      <c r="Q235" s="141">
        <v>0</v>
      </c>
      <c r="R235" s="141">
        <f>Q235*H235</f>
        <v>0</v>
      </c>
      <c r="S235" s="141">
        <v>0</v>
      </c>
      <c r="T235" s="142">
        <f>S235*H235</f>
        <v>0</v>
      </c>
      <c r="AR235" s="143" t="s">
        <v>338</v>
      </c>
      <c r="AT235" s="143" t="s">
        <v>208</v>
      </c>
      <c r="AU235" s="143" t="s">
        <v>84</v>
      </c>
      <c r="AY235" s="18" t="s">
        <v>206</v>
      </c>
      <c r="BE235" s="144">
        <f>IF(N235="základní",J235,0)</f>
        <v>0</v>
      </c>
      <c r="BF235" s="144">
        <f>IF(N235="snížená",J235,0)</f>
        <v>0</v>
      </c>
      <c r="BG235" s="144">
        <f>IF(N235="zákl. přenesená",J235,0)</f>
        <v>0</v>
      </c>
      <c r="BH235" s="144">
        <f>IF(N235="sníž. přenesená",J235,0)</f>
        <v>0</v>
      </c>
      <c r="BI235" s="144">
        <f>IF(N235="nulová",J235,0)</f>
        <v>0</v>
      </c>
      <c r="BJ235" s="18" t="s">
        <v>82</v>
      </c>
      <c r="BK235" s="144">
        <f>ROUND(I235*H235,2)</f>
        <v>0</v>
      </c>
      <c r="BL235" s="18" t="s">
        <v>338</v>
      </c>
      <c r="BM235" s="143" t="s">
        <v>4401</v>
      </c>
    </row>
    <row r="236" spans="2:65" s="1" customFormat="1" ht="16.5" customHeight="1">
      <c r="B236" s="33"/>
      <c r="C236" s="132" t="s">
        <v>1381</v>
      </c>
      <c r="D236" s="132" t="s">
        <v>208</v>
      </c>
      <c r="E236" s="133" t="s">
        <v>2312</v>
      </c>
      <c r="F236" s="134" t="s">
        <v>2313</v>
      </c>
      <c r="G236" s="135" t="s">
        <v>796</v>
      </c>
      <c r="H236" s="136">
        <v>1</v>
      </c>
      <c r="I236" s="137"/>
      <c r="J236" s="138">
        <f>ROUND(I236*H236,2)</f>
        <v>0</v>
      </c>
      <c r="K236" s="134" t="s">
        <v>19</v>
      </c>
      <c r="L236" s="33"/>
      <c r="M236" s="204" t="s">
        <v>19</v>
      </c>
      <c r="N236" s="205" t="s">
        <v>46</v>
      </c>
      <c r="O236" s="197"/>
      <c r="P236" s="198">
        <f>O236*H236</f>
        <v>0</v>
      </c>
      <c r="Q236" s="198">
        <v>0</v>
      </c>
      <c r="R236" s="198">
        <f>Q236*H236</f>
        <v>0</v>
      </c>
      <c r="S236" s="198">
        <v>0</v>
      </c>
      <c r="T236" s="199">
        <f>S236*H236</f>
        <v>0</v>
      </c>
      <c r="AR236" s="143" t="s">
        <v>338</v>
      </c>
      <c r="AT236" s="143" t="s">
        <v>208</v>
      </c>
      <c r="AU236" s="143" t="s">
        <v>84</v>
      </c>
      <c r="AY236" s="18" t="s">
        <v>206</v>
      </c>
      <c r="BE236" s="144">
        <f>IF(N236="základní",J236,0)</f>
        <v>0</v>
      </c>
      <c r="BF236" s="144">
        <f>IF(N236="snížená",J236,0)</f>
        <v>0</v>
      </c>
      <c r="BG236" s="144">
        <f>IF(N236="zákl. přenesená",J236,0)</f>
        <v>0</v>
      </c>
      <c r="BH236" s="144">
        <f>IF(N236="sníž. přenesená",J236,0)</f>
        <v>0</v>
      </c>
      <c r="BI236" s="144">
        <f>IF(N236="nulová",J236,0)</f>
        <v>0</v>
      </c>
      <c r="BJ236" s="18" t="s">
        <v>82</v>
      </c>
      <c r="BK236" s="144">
        <f>ROUND(I236*H236,2)</f>
        <v>0</v>
      </c>
      <c r="BL236" s="18" t="s">
        <v>338</v>
      </c>
      <c r="BM236" s="143" t="s">
        <v>4402</v>
      </c>
    </row>
    <row r="237" spans="2:12" s="1" customFormat="1" ht="6.95" customHeight="1">
      <c r="B237" s="41"/>
      <c r="C237" s="42"/>
      <c r="D237" s="42"/>
      <c r="E237" s="42"/>
      <c r="F237" s="42"/>
      <c r="G237" s="42"/>
      <c r="H237" s="42"/>
      <c r="I237" s="42"/>
      <c r="J237" s="42"/>
      <c r="K237" s="42"/>
      <c r="L237" s="33"/>
    </row>
  </sheetData>
  <sheetProtection algorithmName="SHA-512" hashValue="pLymFQhTchJhfF1gFlHpm46rinyB0PcbSJeZTRRp3R8I+5ZizWr62dGBd0xBJiIAVRsISV/y6DdVEIGXKYWEtg==" saltValue="JfUDKVdMRE1dwOH4fjicISFZGtUjactkIKdS1MblwI2l0TM0reyIHtQtmtDw9PLano7tteSUu2tcTPt6PXaULA==" spinCount="100000" sheet="1" objects="1" scenarios="1" formatColumns="0" formatRows="0" autoFilter="0"/>
  <autoFilter ref="C100:K236"/>
  <mergeCells count="15">
    <mergeCell ref="E87:H87"/>
    <mergeCell ref="E91:H91"/>
    <mergeCell ref="E89:H89"/>
    <mergeCell ref="E93:H93"/>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BM18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141</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2496</v>
      </c>
      <c r="F9" s="295"/>
      <c r="G9" s="295"/>
      <c r="H9" s="295"/>
      <c r="L9" s="21"/>
    </row>
    <row r="10" spans="2:12" ht="12" customHeight="1">
      <c r="B10" s="21"/>
      <c r="D10" s="28" t="s">
        <v>166</v>
      </c>
      <c r="L10" s="21"/>
    </row>
    <row r="11" spans="2:12" s="1" customFormat="1" ht="16.5" customHeight="1">
      <c r="B11" s="33"/>
      <c r="E11" s="304" t="s">
        <v>3715</v>
      </c>
      <c r="F11" s="337"/>
      <c r="G11" s="337"/>
      <c r="H11" s="337"/>
      <c r="L11" s="33"/>
    </row>
    <row r="12" spans="2:12" s="1" customFormat="1" ht="12" customHeight="1">
      <c r="B12" s="33"/>
      <c r="D12" s="28" t="s">
        <v>168</v>
      </c>
      <c r="L12" s="33"/>
    </row>
    <row r="13" spans="2:12" s="1" customFormat="1" ht="16.5" customHeight="1">
      <c r="B13" s="33"/>
      <c r="E13" s="322" t="s">
        <v>4403</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ROUND(J99,2)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ROUND((SUM(BE99:BE180)),2)</f>
        <v>0</v>
      </c>
      <c r="I37" s="94">
        <v>0.21</v>
      </c>
      <c r="J37" s="81">
        <f>ROUND(((SUM(BE99:BE180))*I37),2)</f>
        <v>0</v>
      </c>
      <c r="L37" s="33"/>
    </row>
    <row r="38" spans="2:12" s="1" customFormat="1" ht="14.45" customHeight="1">
      <c r="B38" s="33"/>
      <c r="E38" s="28" t="s">
        <v>47</v>
      </c>
      <c r="F38" s="81">
        <f>ROUND((SUM(BF99:BF180)),2)</f>
        <v>0</v>
      </c>
      <c r="I38" s="94">
        <v>0.15</v>
      </c>
      <c r="J38" s="81">
        <f>ROUND(((SUM(BF99:BF180))*I38),2)</f>
        <v>0</v>
      </c>
      <c r="L38" s="33"/>
    </row>
    <row r="39" spans="2:12" s="1" customFormat="1" ht="14.45" customHeight="1" hidden="1">
      <c r="B39" s="33"/>
      <c r="E39" s="28" t="s">
        <v>48</v>
      </c>
      <c r="F39" s="81">
        <f>ROUND((SUM(BG99:BG180)),2)</f>
        <v>0</v>
      </c>
      <c r="I39" s="94">
        <v>0.21</v>
      </c>
      <c r="J39" s="81">
        <f>0</f>
        <v>0</v>
      </c>
      <c r="L39" s="33"/>
    </row>
    <row r="40" spans="2:12" s="1" customFormat="1" ht="14.45" customHeight="1" hidden="1">
      <c r="B40" s="33"/>
      <c r="E40" s="28" t="s">
        <v>49</v>
      </c>
      <c r="F40" s="81">
        <f>ROUND((SUM(BH99:BH180)),2)</f>
        <v>0</v>
      </c>
      <c r="I40" s="94">
        <v>0.15</v>
      </c>
      <c r="J40" s="81">
        <f>0</f>
        <v>0</v>
      </c>
      <c r="L40" s="33"/>
    </row>
    <row r="41" spans="2:12" s="1" customFormat="1" ht="14.45" customHeight="1" hidden="1">
      <c r="B41" s="33"/>
      <c r="E41" s="28" t="s">
        <v>50</v>
      </c>
      <c r="F41" s="81">
        <f>ROUND((SUM(BI99:BI180)),2)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2496</v>
      </c>
      <c r="F54" s="295"/>
      <c r="G54" s="295"/>
      <c r="H54" s="295"/>
      <c r="L54" s="21"/>
    </row>
    <row r="55" spans="2:12" ht="12" customHeight="1">
      <c r="B55" s="21"/>
      <c r="C55" s="28" t="s">
        <v>166</v>
      </c>
      <c r="L55" s="21"/>
    </row>
    <row r="56" spans="2:12" s="1" customFormat="1" ht="16.5" customHeight="1">
      <c r="B56" s="33"/>
      <c r="E56" s="304" t="s">
        <v>3715</v>
      </c>
      <c r="F56" s="337"/>
      <c r="G56" s="337"/>
      <c r="H56" s="337"/>
      <c r="L56" s="33"/>
    </row>
    <row r="57" spans="2:12" s="1" customFormat="1" ht="12" customHeight="1">
      <c r="B57" s="33"/>
      <c r="C57" s="28" t="s">
        <v>168</v>
      </c>
      <c r="L57" s="33"/>
    </row>
    <row r="58" spans="2:12" s="1" customFormat="1" ht="16.5" customHeight="1">
      <c r="B58" s="33"/>
      <c r="E58" s="322" t="str">
        <f>E13</f>
        <v>D.1-02.4.5 - Zařízení slaboproudé elektrotechniky vč. EPS</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J99</f>
        <v>0</v>
      </c>
      <c r="L67" s="33"/>
      <c r="AU67" s="18" t="s">
        <v>173</v>
      </c>
    </row>
    <row r="68" spans="2:12" s="8" customFormat="1" ht="24.95" customHeight="1">
      <c r="B68" s="104"/>
      <c r="D68" s="105" t="s">
        <v>179</v>
      </c>
      <c r="E68" s="106"/>
      <c r="F68" s="106"/>
      <c r="G68" s="106"/>
      <c r="H68" s="106"/>
      <c r="I68" s="106"/>
      <c r="J68" s="107">
        <f>J100</f>
        <v>0</v>
      </c>
      <c r="L68" s="104"/>
    </row>
    <row r="69" spans="2:12" s="9" customFormat="1" ht="19.9" customHeight="1">
      <c r="B69" s="108"/>
      <c r="D69" s="109" t="s">
        <v>2316</v>
      </c>
      <c r="E69" s="110"/>
      <c r="F69" s="110"/>
      <c r="G69" s="110"/>
      <c r="H69" s="110"/>
      <c r="I69" s="110"/>
      <c r="J69" s="111">
        <f>J101</f>
        <v>0</v>
      </c>
      <c r="L69" s="108"/>
    </row>
    <row r="70" spans="2:12" s="9" customFormat="1" ht="19.9" customHeight="1">
      <c r="B70" s="108"/>
      <c r="D70" s="109" t="s">
        <v>2317</v>
      </c>
      <c r="E70" s="110"/>
      <c r="F70" s="110"/>
      <c r="G70" s="110"/>
      <c r="H70" s="110"/>
      <c r="I70" s="110"/>
      <c r="J70" s="111">
        <f>J123</f>
        <v>0</v>
      </c>
      <c r="L70" s="108"/>
    </row>
    <row r="71" spans="2:12" s="9" customFormat="1" ht="19.9" customHeight="1">
      <c r="B71" s="108"/>
      <c r="D71" s="109" t="s">
        <v>2318</v>
      </c>
      <c r="E71" s="110"/>
      <c r="F71" s="110"/>
      <c r="G71" s="110"/>
      <c r="H71" s="110"/>
      <c r="I71" s="110"/>
      <c r="J71" s="111">
        <f>J133</f>
        <v>0</v>
      </c>
      <c r="L71" s="108"/>
    </row>
    <row r="72" spans="2:12" s="9" customFormat="1" ht="19.9" customHeight="1">
      <c r="B72" s="108"/>
      <c r="D72" s="109" t="s">
        <v>4404</v>
      </c>
      <c r="E72" s="110"/>
      <c r="F72" s="110"/>
      <c r="G72" s="110"/>
      <c r="H72" s="110"/>
      <c r="I72" s="110"/>
      <c r="J72" s="111">
        <f>J144</f>
        <v>0</v>
      </c>
      <c r="L72" s="108"/>
    </row>
    <row r="73" spans="2:12" s="9" customFormat="1" ht="19.9" customHeight="1">
      <c r="B73" s="108"/>
      <c r="D73" s="109" t="s">
        <v>2320</v>
      </c>
      <c r="E73" s="110"/>
      <c r="F73" s="110"/>
      <c r="G73" s="110"/>
      <c r="H73" s="110"/>
      <c r="I73" s="110"/>
      <c r="J73" s="111">
        <f>J154</f>
        <v>0</v>
      </c>
      <c r="L73" s="108"/>
    </row>
    <row r="74" spans="2:12" s="9" customFormat="1" ht="19.9" customHeight="1">
      <c r="B74" s="108"/>
      <c r="D74" s="109" t="s">
        <v>2321</v>
      </c>
      <c r="E74" s="110"/>
      <c r="F74" s="110"/>
      <c r="G74" s="110"/>
      <c r="H74" s="110"/>
      <c r="I74" s="110"/>
      <c r="J74" s="111">
        <f>J162</f>
        <v>0</v>
      </c>
      <c r="L74" s="108"/>
    </row>
    <row r="75" spans="2:12" s="9" customFormat="1" ht="19.9" customHeight="1">
      <c r="B75" s="108"/>
      <c r="D75" s="109" t="s">
        <v>4405</v>
      </c>
      <c r="E75" s="110"/>
      <c r="F75" s="110"/>
      <c r="G75" s="110"/>
      <c r="H75" s="110"/>
      <c r="I75" s="110"/>
      <c r="J75" s="111">
        <f>J170</f>
        <v>0</v>
      </c>
      <c r="L75" s="108"/>
    </row>
    <row r="76" spans="2:12" s="1" customFormat="1" ht="21.75" customHeight="1">
      <c r="B76" s="33"/>
      <c r="L76" s="33"/>
    </row>
    <row r="77" spans="2:12" s="1" customFormat="1" ht="6.95" customHeight="1">
      <c r="B77" s="41"/>
      <c r="C77" s="42"/>
      <c r="D77" s="42"/>
      <c r="E77" s="42"/>
      <c r="F77" s="42"/>
      <c r="G77" s="42"/>
      <c r="H77" s="42"/>
      <c r="I77" s="42"/>
      <c r="J77" s="42"/>
      <c r="K77" s="42"/>
      <c r="L77" s="33"/>
    </row>
    <row r="81" spans="2:12" s="1" customFormat="1" ht="6.95" customHeight="1">
      <c r="B81" s="43"/>
      <c r="C81" s="44"/>
      <c r="D81" s="44"/>
      <c r="E81" s="44"/>
      <c r="F81" s="44"/>
      <c r="G81" s="44"/>
      <c r="H81" s="44"/>
      <c r="I81" s="44"/>
      <c r="J81" s="44"/>
      <c r="K81" s="44"/>
      <c r="L81" s="33"/>
    </row>
    <row r="82" spans="2:12" s="1" customFormat="1" ht="24.95" customHeight="1">
      <c r="B82" s="33"/>
      <c r="C82" s="22" t="s">
        <v>191</v>
      </c>
      <c r="L82" s="33"/>
    </row>
    <row r="83" spans="2:12" s="1" customFormat="1" ht="6.95" customHeight="1">
      <c r="B83" s="33"/>
      <c r="L83" s="33"/>
    </row>
    <row r="84" spans="2:12" s="1" customFormat="1" ht="12" customHeight="1">
      <c r="B84" s="33"/>
      <c r="C84" s="28" t="s">
        <v>16</v>
      </c>
      <c r="L84" s="33"/>
    </row>
    <row r="85" spans="2:12" s="1" customFormat="1" ht="16.5" customHeight="1">
      <c r="B85" s="33"/>
      <c r="E85" s="335" t="str">
        <f>E7</f>
        <v>AREÁL KLÍŠE, ÚSTÍ NAD LABEM – WELLNESS A FITNESS</v>
      </c>
      <c r="F85" s="336"/>
      <c r="G85" s="336"/>
      <c r="H85" s="336"/>
      <c r="L85" s="33"/>
    </row>
    <row r="86" spans="2:12" ht="12" customHeight="1">
      <c r="B86" s="21"/>
      <c r="C86" s="28" t="s">
        <v>164</v>
      </c>
      <c r="L86" s="21"/>
    </row>
    <row r="87" spans="2:12" ht="16.5" customHeight="1">
      <c r="B87" s="21"/>
      <c r="E87" s="335" t="s">
        <v>2496</v>
      </c>
      <c r="F87" s="295"/>
      <c r="G87" s="295"/>
      <c r="H87" s="295"/>
      <c r="L87" s="21"/>
    </row>
    <row r="88" spans="2:12" ht="12" customHeight="1">
      <c r="B88" s="21"/>
      <c r="C88" s="28" t="s">
        <v>166</v>
      </c>
      <c r="L88" s="21"/>
    </row>
    <row r="89" spans="2:12" s="1" customFormat="1" ht="16.5" customHeight="1">
      <c r="B89" s="33"/>
      <c r="E89" s="304" t="s">
        <v>3715</v>
      </c>
      <c r="F89" s="337"/>
      <c r="G89" s="337"/>
      <c r="H89" s="337"/>
      <c r="L89" s="33"/>
    </row>
    <row r="90" spans="2:12" s="1" customFormat="1" ht="12" customHeight="1">
      <c r="B90" s="33"/>
      <c r="C90" s="28" t="s">
        <v>168</v>
      </c>
      <c r="L90" s="33"/>
    </row>
    <row r="91" spans="2:12" s="1" customFormat="1" ht="16.5" customHeight="1">
      <c r="B91" s="33"/>
      <c r="E91" s="322" t="str">
        <f>E13</f>
        <v>D.1-02.4.5 - Zařízení slaboproudé elektrotechniky vč. EPS</v>
      </c>
      <c r="F91" s="337"/>
      <c r="G91" s="337"/>
      <c r="H91" s="337"/>
      <c r="L91" s="33"/>
    </row>
    <row r="92" spans="2:12" s="1" customFormat="1" ht="6.95" customHeight="1">
      <c r="B92" s="33"/>
      <c r="L92" s="33"/>
    </row>
    <row r="93" spans="2:12" s="1" customFormat="1" ht="12" customHeight="1">
      <c r="B93" s="33"/>
      <c r="C93" s="28" t="s">
        <v>21</v>
      </c>
      <c r="F93" s="26" t="str">
        <f>F16</f>
        <v>ÚSTÍ NAD LABEM</v>
      </c>
      <c r="I93" s="28" t="s">
        <v>23</v>
      </c>
      <c r="J93" s="49" t="str">
        <f>IF(J16="","",J16)</f>
        <v>14. 11. 2023</v>
      </c>
      <c r="L93" s="33"/>
    </row>
    <row r="94" spans="2:12" s="1" customFormat="1" ht="6.95" customHeight="1">
      <c r="B94" s="33"/>
      <c r="L94" s="33"/>
    </row>
    <row r="95" spans="2:12" s="1" customFormat="1" ht="15.2" customHeight="1">
      <c r="B95" s="33"/>
      <c r="C95" s="28" t="s">
        <v>25</v>
      </c>
      <c r="F95" s="26" t="str">
        <f>E19</f>
        <v>Městské služby Ústí nad Labem p.o.</v>
      </c>
      <c r="I95" s="28" t="s">
        <v>33</v>
      </c>
      <c r="J95" s="31" t="str">
        <f>E25</f>
        <v>Specta s.r.o.</v>
      </c>
      <c r="L95" s="33"/>
    </row>
    <row r="96" spans="2:12" s="1" customFormat="1" ht="15.2" customHeight="1">
      <c r="B96" s="33"/>
      <c r="C96" s="28" t="s">
        <v>31</v>
      </c>
      <c r="F96" s="26" t="str">
        <f>IF(E22="","",E22)</f>
        <v>Vyplň údaj</v>
      </c>
      <c r="I96" s="28" t="s">
        <v>38</v>
      </c>
      <c r="J96" s="31" t="str">
        <f>E28</f>
        <v>Specta s.r.o.</v>
      </c>
      <c r="L96" s="33"/>
    </row>
    <row r="97" spans="2:12" s="1" customFormat="1" ht="10.35" customHeight="1">
      <c r="B97" s="33"/>
      <c r="L97" s="33"/>
    </row>
    <row r="98" spans="2:20" s="10" customFormat="1" ht="29.25" customHeight="1">
      <c r="B98" s="112"/>
      <c r="C98" s="113" t="s">
        <v>192</v>
      </c>
      <c r="D98" s="114" t="s">
        <v>60</v>
      </c>
      <c r="E98" s="114" t="s">
        <v>56</v>
      </c>
      <c r="F98" s="114" t="s">
        <v>57</v>
      </c>
      <c r="G98" s="114" t="s">
        <v>193</v>
      </c>
      <c r="H98" s="114" t="s">
        <v>194</v>
      </c>
      <c r="I98" s="114" t="s">
        <v>195</v>
      </c>
      <c r="J98" s="114" t="s">
        <v>172</v>
      </c>
      <c r="K98" s="115" t="s">
        <v>196</v>
      </c>
      <c r="L98" s="112"/>
      <c r="M98" s="55" t="s">
        <v>19</v>
      </c>
      <c r="N98" s="56" t="s">
        <v>45</v>
      </c>
      <c r="O98" s="56" t="s">
        <v>197</v>
      </c>
      <c r="P98" s="56" t="s">
        <v>198</v>
      </c>
      <c r="Q98" s="56" t="s">
        <v>199</v>
      </c>
      <c r="R98" s="56" t="s">
        <v>200</v>
      </c>
      <c r="S98" s="56" t="s">
        <v>201</v>
      </c>
      <c r="T98" s="57" t="s">
        <v>202</v>
      </c>
    </row>
    <row r="99" spans="2:63" s="1" customFormat="1" ht="22.9" customHeight="1">
      <c r="B99" s="33"/>
      <c r="C99" s="60" t="s">
        <v>203</v>
      </c>
      <c r="J99" s="116">
        <f>BK99</f>
        <v>0</v>
      </c>
      <c r="L99" s="33"/>
      <c r="M99" s="58"/>
      <c r="N99" s="50"/>
      <c r="O99" s="50"/>
      <c r="P99" s="117">
        <f>P100</f>
        <v>0</v>
      </c>
      <c r="Q99" s="50"/>
      <c r="R99" s="117">
        <f>R100</f>
        <v>0</v>
      </c>
      <c r="S99" s="50"/>
      <c r="T99" s="118">
        <f>T100</f>
        <v>0</v>
      </c>
      <c r="AT99" s="18" t="s">
        <v>74</v>
      </c>
      <c r="AU99" s="18" t="s">
        <v>173</v>
      </c>
      <c r="BK99" s="119">
        <f>BK100</f>
        <v>0</v>
      </c>
    </row>
    <row r="100" spans="2:63" s="11" customFormat="1" ht="25.9" customHeight="1">
      <c r="B100" s="120"/>
      <c r="D100" s="121" t="s">
        <v>74</v>
      </c>
      <c r="E100" s="122" t="s">
        <v>385</v>
      </c>
      <c r="F100" s="122" t="s">
        <v>386</v>
      </c>
      <c r="I100" s="123"/>
      <c r="J100" s="124">
        <f>BK100</f>
        <v>0</v>
      </c>
      <c r="L100" s="120"/>
      <c r="M100" s="125"/>
      <c r="P100" s="126">
        <f>P101+P123+P133+P144+P154+P162+P170</f>
        <v>0</v>
      </c>
      <c r="R100" s="126">
        <f>R101+R123+R133+R144+R154+R162+R170</f>
        <v>0</v>
      </c>
      <c r="T100" s="127">
        <f>T101+T123+T133+T144+T154+T162+T170</f>
        <v>0</v>
      </c>
      <c r="AR100" s="121" t="s">
        <v>84</v>
      </c>
      <c r="AT100" s="128" t="s">
        <v>74</v>
      </c>
      <c r="AU100" s="128" t="s">
        <v>75</v>
      </c>
      <c r="AY100" s="121" t="s">
        <v>206</v>
      </c>
      <c r="BK100" s="129">
        <f>BK101+BK123+BK133+BK144+BK154+BK162+BK170</f>
        <v>0</v>
      </c>
    </row>
    <row r="101" spans="2:63" s="11" customFormat="1" ht="22.9" customHeight="1">
      <c r="B101" s="120"/>
      <c r="D101" s="121" t="s">
        <v>74</v>
      </c>
      <c r="E101" s="130" t="s">
        <v>2142</v>
      </c>
      <c r="F101" s="130" t="s">
        <v>2322</v>
      </c>
      <c r="I101" s="123"/>
      <c r="J101" s="131">
        <f>BK101</f>
        <v>0</v>
      </c>
      <c r="L101" s="120"/>
      <c r="M101" s="125"/>
      <c r="P101" s="126">
        <f>SUM(P102:P122)</f>
        <v>0</v>
      </c>
      <c r="R101" s="126">
        <f>SUM(R102:R122)</f>
        <v>0</v>
      </c>
      <c r="T101" s="127">
        <f>SUM(T102:T122)</f>
        <v>0</v>
      </c>
      <c r="AR101" s="121" t="s">
        <v>84</v>
      </c>
      <c r="AT101" s="128" t="s">
        <v>74</v>
      </c>
      <c r="AU101" s="128" t="s">
        <v>82</v>
      </c>
      <c r="AY101" s="121" t="s">
        <v>206</v>
      </c>
      <c r="BK101" s="129">
        <f>SUM(BK102:BK122)</f>
        <v>0</v>
      </c>
    </row>
    <row r="102" spans="2:65" s="1" customFormat="1" ht="16.5" customHeight="1">
      <c r="B102" s="33"/>
      <c r="C102" s="132" t="s">
        <v>82</v>
      </c>
      <c r="D102" s="132" t="s">
        <v>208</v>
      </c>
      <c r="E102" s="133" t="s">
        <v>4406</v>
      </c>
      <c r="F102" s="134" t="s">
        <v>4407</v>
      </c>
      <c r="G102" s="135" t="s">
        <v>1556</v>
      </c>
      <c r="H102" s="136">
        <v>9</v>
      </c>
      <c r="I102" s="137"/>
      <c r="J102" s="138">
        <f>ROUND(I102*H102,2)</f>
        <v>0</v>
      </c>
      <c r="K102" s="134" t="s">
        <v>19</v>
      </c>
      <c r="L102" s="33"/>
      <c r="M102" s="139" t="s">
        <v>19</v>
      </c>
      <c r="N102" s="140" t="s">
        <v>46</v>
      </c>
      <c r="P102" s="141">
        <f>O102*H102</f>
        <v>0</v>
      </c>
      <c r="Q102" s="141">
        <v>0</v>
      </c>
      <c r="R102" s="141">
        <f>Q102*H102</f>
        <v>0</v>
      </c>
      <c r="S102" s="141">
        <v>0</v>
      </c>
      <c r="T102" s="142">
        <f>S102*H102</f>
        <v>0</v>
      </c>
      <c r="AR102" s="143" t="s">
        <v>338</v>
      </c>
      <c r="AT102" s="143" t="s">
        <v>208</v>
      </c>
      <c r="AU102" s="143" t="s">
        <v>84</v>
      </c>
      <c r="AY102" s="18" t="s">
        <v>206</v>
      </c>
      <c r="BE102" s="144">
        <f>IF(N102="základní",J102,0)</f>
        <v>0</v>
      </c>
      <c r="BF102" s="144">
        <f>IF(N102="snížená",J102,0)</f>
        <v>0</v>
      </c>
      <c r="BG102" s="144">
        <f>IF(N102="zákl. přenesená",J102,0)</f>
        <v>0</v>
      </c>
      <c r="BH102" s="144">
        <f>IF(N102="sníž. přenesená",J102,0)</f>
        <v>0</v>
      </c>
      <c r="BI102" s="144">
        <f>IF(N102="nulová",J102,0)</f>
        <v>0</v>
      </c>
      <c r="BJ102" s="18" t="s">
        <v>82</v>
      </c>
      <c r="BK102" s="144">
        <f>ROUND(I102*H102,2)</f>
        <v>0</v>
      </c>
      <c r="BL102" s="18" t="s">
        <v>338</v>
      </c>
      <c r="BM102" s="143" t="s">
        <v>4408</v>
      </c>
    </row>
    <row r="103" spans="2:65" s="1" customFormat="1" ht="16.5" customHeight="1">
      <c r="B103" s="33"/>
      <c r="C103" s="132" t="s">
        <v>84</v>
      </c>
      <c r="D103" s="132" t="s">
        <v>208</v>
      </c>
      <c r="E103" s="133" t="s">
        <v>2400</v>
      </c>
      <c r="F103" s="134" t="s">
        <v>2401</v>
      </c>
      <c r="G103" s="135" t="s">
        <v>229</v>
      </c>
      <c r="H103" s="136">
        <v>150</v>
      </c>
      <c r="I103" s="137"/>
      <c r="J103" s="138">
        <f>ROUND(I103*H103,2)</f>
        <v>0</v>
      </c>
      <c r="K103" s="134" t="s">
        <v>19</v>
      </c>
      <c r="L103" s="33"/>
      <c r="M103" s="139" t="s">
        <v>19</v>
      </c>
      <c r="N103" s="140" t="s">
        <v>46</v>
      </c>
      <c r="P103" s="141">
        <f>O103*H103</f>
        <v>0</v>
      </c>
      <c r="Q103" s="141">
        <v>0</v>
      </c>
      <c r="R103" s="141">
        <f>Q103*H103</f>
        <v>0</v>
      </c>
      <c r="S103" s="141">
        <v>0</v>
      </c>
      <c r="T103" s="142">
        <f>S103*H103</f>
        <v>0</v>
      </c>
      <c r="AR103" s="143" t="s">
        <v>338</v>
      </c>
      <c r="AT103" s="143" t="s">
        <v>208</v>
      </c>
      <c r="AU103" s="143" t="s">
        <v>84</v>
      </c>
      <c r="AY103" s="18" t="s">
        <v>206</v>
      </c>
      <c r="BE103" s="144">
        <f>IF(N103="základní",J103,0)</f>
        <v>0</v>
      </c>
      <c r="BF103" s="144">
        <f>IF(N103="snížená",J103,0)</f>
        <v>0</v>
      </c>
      <c r="BG103" s="144">
        <f>IF(N103="zákl. přenesená",J103,0)</f>
        <v>0</v>
      </c>
      <c r="BH103" s="144">
        <f>IF(N103="sníž. přenesená",J103,0)</f>
        <v>0</v>
      </c>
      <c r="BI103" s="144">
        <f>IF(N103="nulová",J103,0)</f>
        <v>0</v>
      </c>
      <c r="BJ103" s="18" t="s">
        <v>82</v>
      </c>
      <c r="BK103" s="144">
        <f>ROUND(I103*H103,2)</f>
        <v>0</v>
      </c>
      <c r="BL103" s="18" t="s">
        <v>338</v>
      </c>
      <c r="BM103" s="143" t="s">
        <v>4409</v>
      </c>
    </row>
    <row r="104" spans="2:47" s="1" customFormat="1" ht="19.5">
      <c r="B104" s="33"/>
      <c r="D104" s="150" t="s">
        <v>818</v>
      </c>
      <c r="F104" s="174" t="s">
        <v>4410</v>
      </c>
      <c r="I104" s="147"/>
      <c r="L104" s="33"/>
      <c r="M104" s="148"/>
      <c r="T104" s="52"/>
      <c r="AT104" s="18" t="s">
        <v>818</v>
      </c>
      <c r="AU104" s="18" t="s">
        <v>84</v>
      </c>
    </row>
    <row r="105" spans="2:65" s="1" customFormat="1" ht="16.5" customHeight="1">
      <c r="B105" s="33"/>
      <c r="C105" s="132" t="s">
        <v>92</v>
      </c>
      <c r="D105" s="132" t="s">
        <v>208</v>
      </c>
      <c r="E105" s="133" t="s">
        <v>4411</v>
      </c>
      <c r="F105" s="134" t="s">
        <v>4412</v>
      </c>
      <c r="G105" s="135" t="s">
        <v>229</v>
      </c>
      <c r="H105" s="136">
        <v>100</v>
      </c>
      <c r="I105" s="137"/>
      <c r="J105" s="138">
        <f aca="true" t="shared" si="0" ref="J105:J111">ROUND(I105*H105,2)</f>
        <v>0</v>
      </c>
      <c r="K105" s="134" t="s">
        <v>19</v>
      </c>
      <c r="L105" s="33"/>
      <c r="M105" s="139" t="s">
        <v>19</v>
      </c>
      <c r="N105" s="140" t="s">
        <v>46</v>
      </c>
      <c r="P105" s="141">
        <f aca="true" t="shared" si="1" ref="P105:P111">O105*H105</f>
        <v>0</v>
      </c>
      <c r="Q105" s="141">
        <v>0</v>
      </c>
      <c r="R105" s="141">
        <f aca="true" t="shared" si="2" ref="R105:R111">Q105*H105</f>
        <v>0</v>
      </c>
      <c r="S105" s="141">
        <v>0</v>
      </c>
      <c r="T105" s="142">
        <f aca="true" t="shared" si="3" ref="T105:T111">S105*H105</f>
        <v>0</v>
      </c>
      <c r="AR105" s="143" t="s">
        <v>338</v>
      </c>
      <c r="AT105" s="143" t="s">
        <v>208</v>
      </c>
      <c r="AU105" s="143" t="s">
        <v>84</v>
      </c>
      <c r="AY105" s="18" t="s">
        <v>206</v>
      </c>
      <c r="BE105" s="144">
        <f aca="true" t="shared" si="4" ref="BE105:BE111">IF(N105="základní",J105,0)</f>
        <v>0</v>
      </c>
      <c r="BF105" s="144">
        <f aca="true" t="shared" si="5" ref="BF105:BF111">IF(N105="snížená",J105,0)</f>
        <v>0</v>
      </c>
      <c r="BG105" s="144">
        <f aca="true" t="shared" si="6" ref="BG105:BG111">IF(N105="zákl. přenesená",J105,0)</f>
        <v>0</v>
      </c>
      <c r="BH105" s="144">
        <f aca="true" t="shared" si="7" ref="BH105:BH111">IF(N105="sníž. přenesená",J105,0)</f>
        <v>0</v>
      </c>
      <c r="BI105" s="144">
        <f aca="true" t="shared" si="8" ref="BI105:BI111">IF(N105="nulová",J105,0)</f>
        <v>0</v>
      </c>
      <c r="BJ105" s="18" t="s">
        <v>82</v>
      </c>
      <c r="BK105" s="144">
        <f aca="true" t="shared" si="9" ref="BK105:BK111">ROUND(I105*H105,2)</f>
        <v>0</v>
      </c>
      <c r="BL105" s="18" t="s">
        <v>338</v>
      </c>
      <c r="BM105" s="143" t="s">
        <v>4413</v>
      </c>
    </row>
    <row r="106" spans="2:65" s="1" customFormat="1" ht="16.5" customHeight="1">
      <c r="B106" s="33"/>
      <c r="C106" s="132" t="s">
        <v>153</v>
      </c>
      <c r="D106" s="132" t="s">
        <v>208</v>
      </c>
      <c r="E106" s="133" t="s">
        <v>2325</v>
      </c>
      <c r="F106" s="134" t="s">
        <v>2326</v>
      </c>
      <c r="G106" s="135" t="s">
        <v>229</v>
      </c>
      <c r="H106" s="136">
        <v>80</v>
      </c>
      <c r="I106" s="137"/>
      <c r="J106" s="138">
        <f t="shared" si="0"/>
        <v>0</v>
      </c>
      <c r="K106" s="134" t="s">
        <v>19</v>
      </c>
      <c r="L106" s="33"/>
      <c r="M106" s="139" t="s">
        <v>19</v>
      </c>
      <c r="N106" s="140" t="s">
        <v>46</v>
      </c>
      <c r="P106" s="141">
        <f t="shared" si="1"/>
        <v>0</v>
      </c>
      <c r="Q106" s="141">
        <v>0</v>
      </c>
      <c r="R106" s="141">
        <f t="shared" si="2"/>
        <v>0</v>
      </c>
      <c r="S106" s="141">
        <v>0</v>
      </c>
      <c r="T106" s="142">
        <f t="shared" si="3"/>
        <v>0</v>
      </c>
      <c r="AR106" s="143" t="s">
        <v>338</v>
      </c>
      <c r="AT106" s="143" t="s">
        <v>208</v>
      </c>
      <c r="AU106" s="143" t="s">
        <v>84</v>
      </c>
      <c r="AY106" s="18" t="s">
        <v>206</v>
      </c>
      <c r="BE106" s="144">
        <f t="shared" si="4"/>
        <v>0</v>
      </c>
      <c r="BF106" s="144">
        <f t="shared" si="5"/>
        <v>0</v>
      </c>
      <c r="BG106" s="144">
        <f t="shared" si="6"/>
        <v>0</v>
      </c>
      <c r="BH106" s="144">
        <f t="shared" si="7"/>
        <v>0</v>
      </c>
      <c r="BI106" s="144">
        <f t="shared" si="8"/>
        <v>0</v>
      </c>
      <c r="BJ106" s="18" t="s">
        <v>82</v>
      </c>
      <c r="BK106" s="144">
        <f t="shared" si="9"/>
        <v>0</v>
      </c>
      <c r="BL106" s="18" t="s">
        <v>338</v>
      </c>
      <c r="BM106" s="143" t="s">
        <v>4414</v>
      </c>
    </row>
    <row r="107" spans="2:65" s="1" customFormat="1" ht="16.5" customHeight="1">
      <c r="B107" s="33"/>
      <c r="C107" s="132" t="s">
        <v>156</v>
      </c>
      <c r="D107" s="132" t="s">
        <v>208</v>
      </c>
      <c r="E107" s="133" t="s">
        <v>2327</v>
      </c>
      <c r="F107" s="134" t="s">
        <v>2328</v>
      </c>
      <c r="G107" s="135" t="s">
        <v>229</v>
      </c>
      <c r="H107" s="136">
        <v>15</v>
      </c>
      <c r="I107" s="137"/>
      <c r="J107" s="138">
        <f t="shared" si="0"/>
        <v>0</v>
      </c>
      <c r="K107" s="134" t="s">
        <v>19</v>
      </c>
      <c r="L107" s="33"/>
      <c r="M107" s="139" t="s">
        <v>19</v>
      </c>
      <c r="N107" s="140" t="s">
        <v>46</v>
      </c>
      <c r="P107" s="141">
        <f t="shared" si="1"/>
        <v>0</v>
      </c>
      <c r="Q107" s="141">
        <v>0</v>
      </c>
      <c r="R107" s="141">
        <f t="shared" si="2"/>
        <v>0</v>
      </c>
      <c r="S107" s="141">
        <v>0</v>
      </c>
      <c r="T107" s="142">
        <f t="shared" si="3"/>
        <v>0</v>
      </c>
      <c r="AR107" s="143" t="s">
        <v>338</v>
      </c>
      <c r="AT107" s="143" t="s">
        <v>208</v>
      </c>
      <c r="AU107" s="143" t="s">
        <v>84</v>
      </c>
      <c r="AY107" s="18" t="s">
        <v>206</v>
      </c>
      <c r="BE107" s="144">
        <f t="shared" si="4"/>
        <v>0</v>
      </c>
      <c r="BF107" s="144">
        <f t="shared" si="5"/>
        <v>0</v>
      </c>
      <c r="BG107" s="144">
        <f t="shared" si="6"/>
        <v>0</v>
      </c>
      <c r="BH107" s="144">
        <f t="shared" si="7"/>
        <v>0</v>
      </c>
      <c r="BI107" s="144">
        <f t="shared" si="8"/>
        <v>0</v>
      </c>
      <c r="BJ107" s="18" t="s">
        <v>82</v>
      </c>
      <c r="BK107" s="144">
        <f t="shared" si="9"/>
        <v>0</v>
      </c>
      <c r="BL107" s="18" t="s">
        <v>338</v>
      </c>
      <c r="BM107" s="143" t="s">
        <v>4415</v>
      </c>
    </row>
    <row r="108" spans="2:65" s="1" customFormat="1" ht="24.2" customHeight="1">
      <c r="B108" s="33"/>
      <c r="C108" s="132" t="s">
        <v>257</v>
      </c>
      <c r="D108" s="132" t="s">
        <v>208</v>
      </c>
      <c r="E108" s="133" t="s">
        <v>4416</v>
      </c>
      <c r="F108" s="134" t="s">
        <v>4417</v>
      </c>
      <c r="G108" s="135" t="s">
        <v>1556</v>
      </c>
      <c r="H108" s="136">
        <v>4</v>
      </c>
      <c r="I108" s="137"/>
      <c r="J108" s="138">
        <f t="shared" si="0"/>
        <v>0</v>
      </c>
      <c r="K108" s="134" t="s">
        <v>19</v>
      </c>
      <c r="L108" s="33"/>
      <c r="M108" s="139" t="s">
        <v>19</v>
      </c>
      <c r="N108" s="140" t="s">
        <v>46</v>
      </c>
      <c r="P108" s="141">
        <f t="shared" si="1"/>
        <v>0</v>
      </c>
      <c r="Q108" s="141">
        <v>0</v>
      </c>
      <c r="R108" s="141">
        <f t="shared" si="2"/>
        <v>0</v>
      </c>
      <c r="S108" s="141">
        <v>0</v>
      </c>
      <c r="T108" s="142">
        <f t="shared" si="3"/>
        <v>0</v>
      </c>
      <c r="AR108" s="143" t="s">
        <v>338</v>
      </c>
      <c r="AT108" s="143" t="s">
        <v>208</v>
      </c>
      <c r="AU108" s="143" t="s">
        <v>84</v>
      </c>
      <c r="AY108" s="18" t="s">
        <v>206</v>
      </c>
      <c r="BE108" s="144">
        <f t="shared" si="4"/>
        <v>0</v>
      </c>
      <c r="BF108" s="144">
        <f t="shared" si="5"/>
        <v>0</v>
      </c>
      <c r="BG108" s="144">
        <f t="shared" si="6"/>
        <v>0</v>
      </c>
      <c r="BH108" s="144">
        <f t="shared" si="7"/>
        <v>0</v>
      </c>
      <c r="BI108" s="144">
        <f t="shared" si="8"/>
        <v>0</v>
      </c>
      <c r="BJ108" s="18" t="s">
        <v>82</v>
      </c>
      <c r="BK108" s="144">
        <f t="shared" si="9"/>
        <v>0</v>
      </c>
      <c r="BL108" s="18" t="s">
        <v>338</v>
      </c>
      <c r="BM108" s="143" t="s">
        <v>4418</v>
      </c>
    </row>
    <row r="109" spans="2:65" s="1" customFormat="1" ht="16.5" customHeight="1">
      <c r="B109" s="33"/>
      <c r="C109" s="132" t="s">
        <v>265</v>
      </c>
      <c r="D109" s="132" t="s">
        <v>208</v>
      </c>
      <c r="E109" s="133" t="s">
        <v>4419</v>
      </c>
      <c r="F109" s="134" t="s">
        <v>4420</v>
      </c>
      <c r="G109" s="135" t="s">
        <v>1556</v>
      </c>
      <c r="H109" s="136">
        <v>30</v>
      </c>
      <c r="I109" s="137"/>
      <c r="J109" s="138">
        <f t="shared" si="0"/>
        <v>0</v>
      </c>
      <c r="K109" s="134" t="s">
        <v>19</v>
      </c>
      <c r="L109" s="33"/>
      <c r="M109" s="139" t="s">
        <v>19</v>
      </c>
      <c r="N109" s="140" t="s">
        <v>46</v>
      </c>
      <c r="P109" s="141">
        <f t="shared" si="1"/>
        <v>0</v>
      </c>
      <c r="Q109" s="141">
        <v>0</v>
      </c>
      <c r="R109" s="141">
        <f t="shared" si="2"/>
        <v>0</v>
      </c>
      <c r="S109" s="141">
        <v>0</v>
      </c>
      <c r="T109" s="142">
        <f t="shared" si="3"/>
        <v>0</v>
      </c>
      <c r="AR109" s="143" t="s">
        <v>338</v>
      </c>
      <c r="AT109" s="143" t="s">
        <v>208</v>
      </c>
      <c r="AU109" s="143" t="s">
        <v>84</v>
      </c>
      <c r="AY109" s="18" t="s">
        <v>206</v>
      </c>
      <c r="BE109" s="144">
        <f t="shared" si="4"/>
        <v>0</v>
      </c>
      <c r="BF109" s="144">
        <f t="shared" si="5"/>
        <v>0</v>
      </c>
      <c r="BG109" s="144">
        <f t="shared" si="6"/>
        <v>0</v>
      </c>
      <c r="BH109" s="144">
        <f t="shared" si="7"/>
        <v>0</v>
      </c>
      <c r="BI109" s="144">
        <f t="shared" si="8"/>
        <v>0</v>
      </c>
      <c r="BJ109" s="18" t="s">
        <v>82</v>
      </c>
      <c r="BK109" s="144">
        <f t="shared" si="9"/>
        <v>0</v>
      </c>
      <c r="BL109" s="18" t="s">
        <v>338</v>
      </c>
      <c r="BM109" s="143" t="s">
        <v>4421</v>
      </c>
    </row>
    <row r="110" spans="2:65" s="1" customFormat="1" ht="16.5" customHeight="1">
      <c r="B110" s="33"/>
      <c r="C110" s="132" t="s">
        <v>271</v>
      </c>
      <c r="D110" s="132" t="s">
        <v>208</v>
      </c>
      <c r="E110" s="133" t="s">
        <v>2329</v>
      </c>
      <c r="F110" s="134" t="s">
        <v>2330</v>
      </c>
      <c r="G110" s="135" t="s">
        <v>229</v>
      </c>
      <c r="H110" s="136">
        <v>80</v>
      </c>
      <c r="I110" s="137"/>
      <c r="J110" s="138">
        <f t="shared" si="0"/>
        <v>0</v>
      </c>
      <c r="K110" s="134" t="s">
        <v>19</v>
      </c>
      <c r="L110" s="33"/>
      <c r="M110" s="139" t="s">
        <v>19</v>
      </c>
      <c r="N110" s="140" t="s">
        <v>46</v>
      </c>
      <c r="P110" s="141">
        <f t="shared" si="1"/>
        <v>0</v>
      </c>
      <c r="Q110" s="141">
        <v>0</v>
      </c>
      <c r="R110" s="141">
        <f t="shared" si="2"/>
        <v>0</v>
      </c>
      <c r="S110" s="141">
        <v>0</v>
      </c>
      <c r="T110" s="142">
        <f t="shared" si="3"/>
        <v>0</v>
      </c>
      <c r="AR110" s="143" t="s">
        <v>338</v>
      </c>
      <c r="AT110" s="143" t="s">
        <v>208</v>
      </c>
      <c r="AU110" s="143" t="s">
        <v>84</v>
      </c>
      <c r="AY110" s="18" t="s">
        <v>206</v>
      </c>
      <c r="BE110" s="144">
        <f t="shared" si="4"/>
        <v>0</v>
      </c>
      <c r="BF110" s="144">
        <f t="shared" si="5"/>
        <v>0</v>
      </c>
      <c r="BG110" s="144">
        <f t="shared" si="6"/>
        <v>0</v>
      </c>
      <c r="BH110" s="144">
        <f t="shared" si="7"/>
        <v>0</v>
      </c>
      <c r="BI110" s="144">
        <f t="shared" si="8"/>
        <v>0</v>
      </c>
      <c r="BJ110" s="18" t="s">
        <v>82</v>
      </c>
      <c r="BK110" s="144">
        <f t="shared" si="9"/>
        <v>0</v>
      </c>
      <c r="BL110" s="18" t="s">
        <v>338</v>
      </c>
      <c r="BM110" s="143" t="s">
        <v>4422</v>
      </c>
    </row>
    <row r="111" spans="2:65" s="1" customFormat="1" ht="16.5" customHeight="1">
      <c r="B111" s="33"/>
      <c r="C111" s="132" t="s">
        <v>225</v>
      </c>
      <c r="D111" s="132" t="s">
        <v>208</v>
      </c>
      <c r="E111" s="133" t="s">
        <v>2331</v>
      </c>
      <c r="F111" s="134" t="s">
        <v>2332</v>
      </c>
      <c r="G111" s="135" t="s">
        <v>1556</v>
      </c>
      <c r="H111" s="136">
        <v>6</v>
      </c>
      <c r="I111" s="137"/>
      <c r="J111" s="138">
        <f t="shared" si="0"/>
        <v>0</v>
      </c>
      <c r="K111" s="134" t="s">
        <v>19</v>
      </c>
      <c r="L111" s="33"/>
      <c r="M111" s="139" t="s">
        <v>19</v>
      </c>
      <c r="N111" s="140" t="s">
        <v>46</v>
      </c>
      <c r="P111" s="141">
        <f t="shared" si="1"/>
        <v>0</v>
      </c>
      <c r="Q111" s="141">
        <v>0</v>
      </c>
      <c r="R111" s="141">
        <f t="shared" si="2"/>
        <v>0</v>
      </c>
      <c r="S111" s="141">
        <v>0</v>
      </c>
      <c r="T111" s="142">
        <f t="shared" si="3"/>
        <v>0</v>
      </c>
      <c r="AR111" s="143" t="s">
        <v>338</v>
      </c>
      <c r="AT111" s="143" t="s">
        <v>208</v>
      </c>
      <c r="AU111" s="143" t="s">
        <v>84</v>
      </c>
      <c r="AY111" s="18" t="s">
        <v>206</v>
      </c>
      <c r="BE111" s="144">
        <f t="shared" si="4"/>
        <v>0</v>
      </c>
      <c r="BF111" s="144">
        <f t="shared" si="5"/>
        <v>0</v>
      </c>
      <c r="BG111" s="144">
        <f t="shared" si="6"/>
        <v>0</v>
      </c>
      <c r="BH111" s="144">
        <f t="shared" si="7"/>
        <v>0</v>
      </c>
      <c r="BI111" s="144">
        <f t="shared" si="8"/>
        <v>0</v>
      </c>
      <c r="BJ111" s="18" t="s">
        <v>82</v>
      </c>
      <c r="BK111" s="144">
        <f t="shared" si="9"/>
        <v>0</v>
      </c>
      <c r="BL111" s="18" t="s">
        <v>338</v>
      </c>
      <c r="BM111" s="143" t="s">
        <v>4423</v>
      </c>
    </row>
    <row r="112" spans="2:47" s="1" customFormat="1" ht="19.5">
      <c r="B112" s="33"/>
      <c r="D112" s="150" t="s">
        <v>818</v>
      </c>
      <c r="F112" s="174" t="s">
        <v>2333</v>
      </c>
      <c r="I112" s="147"/>
      <c r="L112" s="33"/>
      <c r="M112" s="148"/>
      <c r="T112" s="52"/>
      <c r="AT112" s="18" t="s">
        <v>818</v>
      </c>
      <c r="AU112" s="18" t="s">
        <v>84</v>
      </c>
    </row>
    <row r="113" spans="2:65" s="1" customFormat="1" ht="16.5" customHeight="1">
      <c r="B113" s="33"/>
      <c r="C113" s="132" t="s">
        <v>287</v>
      </c>
      <c r="D113" s="132" t="s">
        <v>208</v>
      </c>
      <c r="E113" s="133" t="s">
        <v>4424</v>
      </c>
      <c r="F113" s="134" t="s">
        <v>4425</v>
      </c>
      <c r="G113" s="135" t="s">
        <v>1556</v>
      </c>
      <c r="H113" s="136">
        <v>2</v>
      </c>
      <c r="I113" s="137"/>
      <c r="J113" s="138">
        <f aca="true" t="shared" si="10" ref="J113:J122">ROUND(I113*H113,2)</f>
        <v>0</v>
      </c>
      <c r="K113" s="134" t="s">
        <v>19</v>
      </c>
      <c r="L113" s="33"/>
      <c r="M113" s="139" t="s">
        <v>19</v>
      </c>
      <c r="N113" s="140" t="s">
        <v>46</v>
      </c>
      <c r="P113" s="141">
        <f aca="true" t="shared" si="11" ref="P113:P122">O113*H113</f>
        <v>0</v>
      </c>
      <c r="Q113" s="141">
        <v>0</v>
      </c>
      <c r="R113" s="141">
        <f aca="true" t="shared" si="12" ref="R113:R122">Q113*H113</f>
        <v>0</v>
      </c>
      <c r="S113" s="141">
        <v>0</v>
      </c>
      <c r="T113" s="142">
        <f aca="true" t="shared" si="13" ref="T113:T122">S113*H113</f>
        <v>0</v>
      </c>
      <c r="AR113" s="143" t="s">
        <v>338</v>
      </c>
      <c r="AT113" s="143" t="s">
        <v>208</v>
      </c>
      <c r="AU113" s="143" t="s">
        <v>84</v>
      </c>
      <c r="AY113" s="18" t="s">
        <v>206</v>
      </c>
      <c r="BE113" s="144">
        <f aca="true" t="shared" si="14" ref="BE113:BE122">IF(N113="základní",J113,0)</f>
        <v>0</v>
      </c>
      <c r="BF113" s="144">
        <f aca="true" t="shared" si="15" ref="BF113:BF122">IF(N113="snížená",J113,0)</f>
        <v>0</v>
      </c>
      <c r="BG113" s="144">
        <f aca="true" t="shared" si="16" ref="BG113:BG122">IF(N113="zákl. přenesená",J113,0)</f>
        <v>0</v>
      </c>
      <c r="BH113" s="144">
        <f aca="true" t="shared" si="17" ref="BH113:BH122">IF(N113="sníž. přenesená",J113,0)</f>
        <v>0</v>
      </c>
      <c r="BI113" s="144">
        <f aca="true" t="shared" si="18" ref="BI113:BI122">IF(N113="nulová",J113,0)</f>
        <v>0</v>
      </c>
      <c r="BJ113" s="18" t="s">
        <v>82</v>
      </c>
      <c r="BK113" s="144">
        <f aca="true" t="shared" si="19" ref="BK113:BK122">ROUND(I113*H113,2)</f>
        <v>0</v>
      </c>
      <c r="BL113" s="18" t="s">
        <v>338</v>
      </c>
      <c r="BM113" s="143" t="s">
        <v>4426</v>
      </c>
    </row>
    <row r="114" spans="2:65" s="1" customFormat="1" ht="16.5" customHeight="1">
      <c r="B114" s="33"/>
      <c r="C114" s="132" t="s">
        <v>295</v>
      </c>
      <c r="D114" s="132" t="s">
        <v>208</v>
      </c>
      <c r="E114" s="133" t="s">
        <v>4427</v>
      </c>
      <c r="F114" s="134" t="s">
        <v>4428</v>
      </c>
      <c r="G114" s="135" t="s">
        <v>1556</v>
      </c>
      <c r="H114" s="136">
        <v>57</v>
      </c>
      <c r="I114" s="137"/>
      <c r="J114" s="138">
        <f t="shared" si="10"/>
        <v>0</v>
      </c>
      <c r="K114" s="134" t="s">
        <v>19</v>
      </c>
      <c r="L114" s="33"/>
      <c r="M114" s="139" t="s">
        <v>19</v>
      </c>
      <c r="N114" s="140" t="s">
        <v>46</v>
      </c>
      <c r="P114" s="141">
        <f t="shared" si="11"/>
        <v>0</v>
      </c>
      <c r="Q114" s="141">
        <v>0</v>
      </c>
      <c r="R114" s="141">
        <f t="shared" si="12"/>
        <v>0</v>
      </c>
      <c r="S114" s="141">
        <v>0</v>
      </c>
      <c r="T114" s="142">
        <f t="shared" si="13"/>
        <v>0</v>
      </c>
      <c r="AR114" s="143" t="s">
        <v>338</v>
      </c>
      <c r="AT114" s="143" t="s">
        <v>208</v>
      </c>
      <c r="AU114" s="143" t="s">
        <v>84</v>
      </c>
      <c r="AY114" s="18" t="s">
        <v>206</v>
      </c>
      <c r="BE114" s="144">
        <f t="shared" si="14"/>
        <v>0</v>
      </c>
      <c r="BF114" s="144">
        <f t="shared" si="15"/>
        <v>0</v>
      </c>
      <c r="BG114" s="144">
        <f t="shared" si="16"/>
        <v>0</v>
      </c>
      <c r="BH114" s="144">
        <f t="shared" si="17"/>
        <v>0</v>
      </c>
      <c r="BI114" s="144">
        <f t="shared" si="18"/>
        <v>0</v>
      </c>
      <c r="BJ114" s="18" t="s">
        <v>82</v>
      </c>
      <c r="BK114" s="144">
        <f t="shared" si="19"/>
        <v>0</v>
      </c>
      <c r="BL114" s="18" t="s">
        <v>338</v>
      </c>
      <c r="BM114" s="143" t="s">
        <v>4429</v>
      </c>
    </row>
    <row r="115" spans="2:65" s="1" customFormat="1" ht="16.5" customHeight="1">
      <c r="B115" s="33"/>
      <c r="C115" s="132" t="s">
        <v>307</v>
      </c>
      <c r="D115" s="132" t="s">
        <v>208</v>
      </c>
      <c r="E115" s="133" t="s">
        <v>4430</v>
      </c>
      <c r="F115" s="134" t="s">
        <v>4431</v>
      </c>
      <c r="G115" s="135" t="s">
        <v>1556</v>
      </c>
      <c r="H115" s="136">
        <v>4</v>
      </c>
      <c r="I115" s="137"/>
      <c r="J115" s="138">
        <f t="shared" si="10"/>
        <v>0</v>
      </c>
      <c r="K115" s="134" t="s">
        <v>19</v>
      </c>
      <c r="L115" s="33"/>
      <c r="M115" s="139" t="s">
        <v>19</v>
      </c>
      <c r="N115" s="140" t="s">
        <v>46</v>
      </c>
      <c r="P115" s="141">
        <f t="shared" si="11"/>
        <v>0</v>
      </c>
      <c r="Q115" s="141">
        <v>0</v>
      </c>
      <c r="R115" s="141">
        <f t="shared" si="12"/>
        <v>0</v>
      </c>
      <c r="S115" s="141">
        <v>0</v>
      </c>
      <c r="T115" s="142">
        <f t="shared" si="13"/>
        <v>0</v>
      </c>
      <c r="AR115" s="143" t="s">
        <v>338</v>
      </c>
      <c r="AT115" s="143" t="s">
        <v>208</v>
      </c>
      <c r="AU115" s="143" t="s">
        <v>84</v>
      </c>
      <c r="AY115" s="18" t="s">
        <v>206</v>
      </c>
      <c r="BE115" s="144">
        <f t="shared" si="14"/>
        <v>0</v>
      </c>
      <c r="BF115" s="144">
        <f t="shared" si="15"/>
        <v>0</v>
      </c>
      <c r="BG115" s="144">
        <f t="shared" si="16"/>
        <v>0</v>
      </c>
      <c r="BH115" s="144">
        <f t="shared" si="17"/>
        <v>0</v>
      </c>
      <c r="BI115" s="144">
        <f t="shared" si="18"/>
        <v>0</v>
      </c>
      <c r="BJ115" s="18" t="s">
        <v>82</v>
      </c>
      <c r="BK115" s="144">
        <f t="shared" si="19"/>
        <v>0</v>
      </c>
      <c r="BL115" s="18" t="s">
        <v>338</v>
      </c>
      <c r="BM115" s="143" t="s">
        <v>4432</v>
      </c>
    </row>
    <row r="116" spans="2:65" s="1" customFormat="1" ht="16.5" customHeight="1">
      <c r="B116" s="33"/>
      <c r="C116" s="132" t="s">
        <v>314</v>
      </c>
      <c r="D116" s="132" t="s">
        <v>208</v>
      </c>
      <c r="E116" s="133" t="s">
        <v>2340</v>
      </c>
      <c r="F116" s="134" t="s">
        <v>2341</v>
      </c>
      <c r="G116" s="135" t="s">
        <v>1556</v>
      </c>
      <c r="H116" s="136">
        <v>57</v>
      </c>
      <c r="I116" s="137"/>
      <c r="J116" s="138">
        <f t="shared" si="10"/>
        <v>0</v>
      </c>
      <c r="K116" s="134" t="s">
        <v>19</v>
      </c>
      <c r="L116" s="33"/>
      <c r="M116" s="139" t="s">
        <v>19</v>
      </c>
      <c r="N116" s="140" t="s">
        <v>46</v>
      </c>
      <c r="P116" s="141">
        <f t="shared" si="11"/>
        <v>0</v>
      </c>
      <c r="Q116" s="141">
        <v>0</v>
      </c>
      <c r="R116" s="141">
        <f t="shared" si="12"/>
        <v>0</v>
      </c>
      <c r="S116" s="141">
        <v>0</v>
      </c>
      <c r="T116" s="142">
        <f t="shared" si="13"/>
        <v>0</v>
      </c>
      <c r="AR116" s="143" t="s">
        <v>338</v>
      </c>
      <c r="AT116" s="143" t="s">
        <v>208</v>
      </c>
      <c r="AU116" s="143" t="s">
        <v>84</v>
      </c>
      <c r="AY116" s="18" t="s">
        <v>206</v>
      </c>
      <c r="BE116" s="144">
        <f t="shared" si="14"/>
        <v>0</v>
      </c>
      <c r="BF116" s="144">
        <f t="shared" si="15"/>
        <v>0</v>
      </c>
      <c r="BG116" s="144">
        <f t="shared" si="16"/>
        <v>0</v>
      </c>
      <c r="BH116" s="144">
        <f t="shared" si="17"/>
        <v>0</v>
      </c>
      <c r="BI116" s="144">
        <f t="shared" si="18"/>
        <v>0</v>
      </c>
      <c r="BJ116" s="18" t="s">
        <v>82</v>
      </c>
      <c r="BK116" s="144">
        <f t="shared" si="19"/>
        <v>0</v>
      </c>
      <c r="BL116" s="18" t="s">
        <v>338</v>
      </c>
      <c r="BM116" s="143" t="s">
        <v>4433</v>
      </c>
    </row>
    <row r="117" spans="2:65" s="1" customFormat="1" ht="21.75" customHeight="1">
      <c r="B117" s="33"/>
      <c r="C117" s="132" t="s">
        <v>321</v>
      </c>
      <c r="D117" s="132" t="s">
        <v>208</v>
      </c>
      <c r="E117" s="133" t="s">
        <v>4434</v>
      </c>
      <c r="F117" s="134" t="s">
        <v>4435</v>
      </c>
      <c r="G117" s="135" t="s">
        <v>1556</v>
      </c>
      <c r="H117" s="136">
        <v>1</v>
      </c>
      <c r="I117" s="137"/>
      <c r="J117" s="138">
        <f t="shared" si="10"/>
        <v>0</v>
      </c>
      <c r="K117" s="134" t="s">
        <v>19</v>
      </c>
      <c r="L117" s="33"/>
      <c r="M117" s="139" t="s">
        <v>19</v>
      </c>
      <c r="N117" s="140" t="s">
        <v>46</v>
      </c>
      <c r="P117" s="141">
        <f t="shared" si="11"/>
        <v>0</v>
      </c>
      <c r="Q117" s="141">
        <v>0</v>
      </c>
      <c r="R117" s="141">
        <f t="shared" si="12"/>
        <v>0</v>
      </c>
      <c r="S117" s="141">
        <v>0</v>
      </c>
      <c r="T117" s="142">
        <f t="shared" si="13"/>
        <v>0</v>
      </c>
      <c r="AR117" s="143" t="s">
        <v>338</v>
      </c>
      <c r="AT117" s="143" t="s">
        <v>208</v>
      </c>
      <c r="AU117" s="143" t="s">
        <v>84</v>
      </c>
      <c r="AY117" s="18" t="s">
        <v>206</v>
      </c>
      <c r="BE117" s="144">
        <f t="shared" si="14"/>
        <v>0</v>
      </c>
      <c r="BF117" s="144">
        <f t="shared" si="15"/>
        <v>0</v>
      </c>
      <c r="BG117" s="144">
        <f t="shared" si="16"/>
        <v>0</v>
      </c>
      <c r="BH117" s="144">
        <f t="shared" si="17"/>
        <v>0</v>
      </c>
      <c r="BI117" s="144">
        <f t="shared" si="18"/>
        <v>0</v>
      </c>
      <c r="BJ117" s="18" t="s">
        <v>82</v>
      </c>
      <c r="BK117" s="144">
        <f t="shared" si="19"/>
        <v>0</v>
      </c>
      <c r="BL117" s="18" t="s">
        <v>338</v>
      </c>
      <c r="BM117" s="143" t="s">
        <v>4436</v>
      </c>
    </row>
    <row r="118" spans="2:65" s="1" customFormat="1" ht="16.5" customHeight="1">
      <c r="B118" s="33"/>
      <c r="C118" s="132" t="s">
        <v>8</v>
      </c>
      <c r="D118" s="132" t="s">
        <v>208</v>
      </c>
      <c r="E118" s="133" t="s">
        <v>2342</v>
      </c>
      <c r="F118" s="134" t="s">
        <v>2343</v>
      </c>
      <c r="G118" s="135" t="s">
        <v>1556</v>
      </c>
      <c r="H118" s="136">
        <v>2</v>
      </c>
      <c r="I118" s="137"/>
      <c r="J118" s="138">
        <f t="shared" si="10"/>
        <v>0</v>
      </c>
      <c r="K118" s="134" t="s">
        <v>19</v>
      </c>
      <c r="L118" s="33"/>
      <c r="M118" s="139" t="s">
        <v>19</v>
      </c>
      <c r="N118" s="140" t="s">
        <v>46</v>
      </c>
      <c r="P118" s="141">
        <f t="shared" si="11"/>
        <v>0</v>
      </c>
      <c r="Q118" s="141">
        <v>0</v>
      </c>
      <c r="R118" s="141">
        <f t="shared" si="12"/>
        <v>0</v>
      </c>
      <c r="S118" s="141">
        <v>0</v>
      </c>
      <c r="T118" s="142">
        <f t="shared" si="13"/>
        <v>0</v>
      </c>
      <c r="AR118" s="143" t="s">
        <v>338</v>
      </c>
      <c r="AT118" s="143" t="s">
        <v>208</v>
      </c>
      <c r="AU118" s="143" t="s">
        <v>84</v>
      </c>
      <c r="AY118" s="18" t="s">
        <v>206</v>
      </c>
      <c r="BE118" s="144">
        <f t="shared" si="14"/>
        <v>0</v>
      </c>
      <c r="BF118" s="144">
        <f t="shared" si="15"/>
        <v>0</v>
      </c>
      <c r="BG118" s="144">
        <f t="shared" si="16"/>
        <v>0</v>
      </c>
      <c r="BH118" s="144">
        <f t="shared" si="17"/>
        <v>0</v>
      </c>
      <c r="BI118" s="144">
        <f t="shared" si="18"/>
        <v>0</v>
      </c>
      <c r="BJ118" s="18" t="s">
        <v>82</v>
      </c>
      <c r="BK118" s="144">
        <f t="shared" si="19"/>
        <v>0</v>
      </c>
      <c r="BL118" s="18" t="s">
        <v>338</v>
      </c>
      <c r="BM118" s="143" t="s">
        <v>4437</v>
      </c>
    </row>
    <row r="119" spans="2:65" s="1" customFormat="1" ht="16.5" customHeight="1">
      <c r="B119" s="33"/>
      <c r="C119" s="132" t="s">
        <v>338</v>
      </c>
      <c r="D119" s="132" t="s">
        <v>208</v>
      </c>
      <c r="E119" s="133" t="s">
        <v>2344</v>
      </c>
      <c r="F119" s="134" t="s">
        <v>2345</v>
      </c>
      <c r="G119" s="135" t="s">
        <v>1556</v>
      </c>
      <c r="H119" s="136">
        <v>3</v>
      </c>
      <c r="I119" s="137"/>
      <c r="J119" s="138">
        <f t="shared" si="10"/>
        <v>0</v>
      </c>
      <c r="K119" s="134" t="s">
        <v>19</v>
      </c>
      <c r="L119" s="33"/>
      <c r="M119" s="139" t="s">
        <v>19</v>
      </c>
      <c r="N119" s="140" t="s">
        <v>46</v>
      </c>
      <c r="P119" s="141">
        <f t="shared" si="11"/>
        <v>0</v>
      </c>
      <c r="Q119" s="141">
        <v>0</v>
      </c>
      <c r="R119" s="141">
        <f t="shared" si="12"/>
        <v>0</v>
      </c>
      <c r="S119" s="141">
        <v>0</v>
      </c>
      <c r="T119" s="142">
        <f t="shared" si="13"/>
        <v>0</v>
      </c>
      <c r="AR119" s="143" t="s">
        <v>338</v>
      </c>
      <c r="AT119" s="143" t="s">
        <v>208</v>
      </c>
      <c r="AU119" s="143" t="s">
        <v>84</v>
      </c>
      <c r="AY119" s="18" t="s">
        <v>206</v>
      </c>
      <c r="BE119" s="144">
        <f t="shared" si="14"/>
        <v>0</v>
      </c>
      <c r="BF119" s="144">
        <f t="shared" si="15"/>
        <v>0</v>
      </c>
      <c r="BG119" s="144">
        <f t="shared" si="16"/>
        <v>0</v>
      </c>
      <c r="BH119" s="144">
        <f t="shared" si="17"/>
        <v>0</v>
      </c>
      <c r="BI119" s="144">
        <f t="shared" si="18"/>
        <v>0</v>
      </c>
      <c r="BJ119" s="18" t="s">
        <v>82</v>
      </c>
      <c r="BK119" s="144">
        <f t="shared" si="19"/>
        <v>0</v>
      </c>
      <c r="BL119" s="18" t="s">
        <v>338</v>
      </c>
      <c r="BM119" s="143" t="s">
        <v>4438</v>
      </c>
    </row>
    <row r="120" spans="2:65" s="1" customFormat="1" ht="16.5" customHeight="1">
      <c r="B120" s="33"/>
      <c r="C120" s="132" t="s">
        <v>343</v>
      </c>
      <c r="D120" s="132" t="s">
        <v>208</v>
      </c>
      <c r="E120" s="133" t="s">
        <v>2346</v>
      </c>
      <c r="F120" s="134" t="s">
        <v>2347</v>
      </c>
      <c r="G120" s="135" t="s">
        <v>1556</v>
      </c>
      <c r="H120" s="136">
        <v>1</v>
      </c>
      <c r="I120" s="137"/>
      <c r="J120" s="138">
        <f t="shared" si="10"/>
        <v>0</v>
      </c>
      <c r="K120" s="134" t="s">
        <v>19</v>
      </c>
      <c r="L120" s="33"/>
      <c r="M120" s="139" t="s">
        <v>19</v>
      </c>
      <c r="N120" s="140" t="s">
        <v>46</v>
      </c>
      <c r="P120" s="141">
        <f t="shared" si="11"/>
        <v>0</v>
      </c>
      <c r="Q120" s="141">
        <v>0</v>
      </c>
      <c r="R120" s="141">
        <f t="shared" si="12"/>
        <v>0</v>
      </c>
      <c r="S120" s="141">
        <v>0</v>
      </c>
      <c r="T120" s="142">
        <f t="shared" si="13"/>
        <v>0</v>
      </c>
      <c r="AR120" s="143" t="s">
        <v>338</v>
      </c>
      <c r="AT120" s="143" t="s">
        <v>208</v>
      </c>
      <c r="AU120" s="143" t="s">
        <v>84</v>
      </c>
      <c r="AY120" s="18" t="s">
        <v>206</v>
      </c>
      <c r="BE120" s="144">
        <f t="shared" si="14"/>
        <v>0</v>
      </c>
      <c r="BF120" s="144">
        <f t="shared" si="15"/>
        <v>0</v>
      </c>
      <c r="BG120" s="144">
        <f t="shared" si="16"/>
        <v>0</v>
      </c>
      <c r="BH120" s="144">
        <f t="shared" si="17"/>
        <v>0</v>
      </c>
      <c r="BI120" s="144">
        <f t="shared" si="18"/>
        <v>0</v>
      </c>
      <c r="BJ120" s="18" t="s">
        <v>82</v>
      </c>
      <c r="BK120" s="144">
        <f t="shared" si="19"/>
        <v>0</v>
      </c>
      <c r="BL120" s="18" t="s">
        <v>338</v>
      </c>
      <c r="BM120" s="143" t="s">
        <v>4439</v>
      </c>
    </row>
    <row r="121" spans="2:65" s="1" customFormat="1" ht="16.5" customHeight="1">
      <c r="B121" s="33"/>
      <c r="C121" s="132" t="s">
        <v>348</v>
      </c>
      <c r="D121" s="132" t="s">
        <v>208</v>
      </c>
      <c r="E121" s="133" t="s">
        <v>2348</v>
      </c>
      <c r="F121" s="134" t="s">
        <v>2349</v>
      </c>
      <c r="G121" s="135" t="s">
        <v>1556</v>
      </c>
      <c r="H121" s="136">
        <v>2</v>
      </c>
      <c r="I121" s="137"/>
      <c r="J121" s="138">
        <f t="shared" si="10"/>
        <v>0</v>
      </c>
      <c r="K121" s="134" t="s">
        <v>19</v>
      </c>
      <c r="L121" s="33"/>
      <c r="M121" s="139" t="s">
        <v>19</v>
      </c>
      <c r="N121" s="140" t="s">
        <v>46</v>
      </c>
      <c r="P121" s="141">
        <f t="shared" si="11"/>
        <v>0</v>
      </c>
      <c r="Q121" s="141">
        <v>0</v>
      </c>
      <c r="R121" s="141">
        <f t="shared" si="12"/>
        <v>0</v>
      </c>
      <c r="S121" s="141">
        <v>0</v>
      </c>
      <c r="T121" s="142">
        <f t="shared" si="13"/>
        <v>0</v>
      </c>
      <c r="AR121" s="143" t="s">
        <v>338</v>
      </c>
      <c r="AT121" s="143" t="s">
        <v>208</v>
      </c>
      <c r="AU121" s="143" t="s">
        <v>84</v>
      </c>
      <c r="AY121" s="18" t="s">
        <v>206</v>
      </c>
      <c r="BE121" s="144">
        <f t="shared" si="14"/>
        <v>0</v>
      </c>
      <c r="BF121" s="144">
        <f t="shared" si="15"/>
        <v>0</v>
      </c>
      <c r="BG121" s="144">
        <f t="shared" si="16"/>
        <v>0</v>
      </c>
      <c r="BH121" s="144">
        <f t="shared" si="17"/>
        <v>0</v>
      </c>
      <c r="BI121" s="144">
        <f t="shared" si="18"/>
        <v>0</v>
      </c>
      <c r="BJ121" s="18" t="s">
        <v>82</v>
      </c>
      <c r="BK121" s="144">
        <f t="shared" si="19"/>
        <v>0</v>
      </c>
      <c r="BL121" s="18" t="s">
        <v>338</v>
      </c>
      <c r="BM121" s="143" t="s">
        <v>4440</v>
      </c>
    </row>
    <row r="122" spans="2:65" s="1" customFormat="1" ht="21.75" customHeight="1">
      <c r="B122" s="33"/>
      <c r="C122" s="132" t="s">
        <v>354</v>
      </c>
      <c r="D122" s="132" t="s">
        <v>208</v>
      </c>
      <c r="E122" s="133" t="s">
        <v>4441</v>
      </c>
      <c r="F122" s="134" t="s">
        <v>2154</v>
      </c>
      <c r="G122" s="135" t="s">
        <v>2093</v>
      </c>
      <c r="H122" s="200"/>
      <c r="I122" s="137"/>
      <c r="J122" s="138">
        <f t="shared" si="10"/>
        <v>0</v>
      </c>
      <c r="K122" s="134" t="s">
        <v>19</v>
      </c>
      <c r="L122" s="33"/>
      <c r="M122" s="139" t="s">
        <v>19</v>
      </c>
      <c r="N122" s="140" t="s">
        <v>46</v>
      </c>
      <c r="P122" s="141">
        <f t="shared" si="11"/>
        <v>0</v>
      </c>
      <c r="Q122" s="141">
        <v>0</v>
      </c>
      <c r="R122" s="141">
        <f t="shared" si="12"/>
        <v>0</v>
      </c>
      <c r="S122" s="141">
        <v>0</v>
      </c>
      <c r="T122" s="142">
        <f t="shared" si="13"/>
        <v>0</v>
      </c>
      <c r="AR122" s="143" t="s">
        <v>338</v>
      </c>
      <c r="AT122" s="143" t="s">
        <v>208</v>
      </c>
      <c r="AU122" s="143" t="s">
        <v>84</v>
      </c>
      <c r="AY122" s="18" t="s">
        <v>206</v>
      </c>
      <c r="BE122" s="144">
        <f t="shared" si="14"/>
        <v>0</v>
      </c>
      <c r="BF122" s="144">
        <f t="shared" si="15"/>
        <v>0</v>
      </c>
      <c r="BG122" s="144">
        <f t="shared" si="16"/>
        <v>0</v>
      </c>
      <c r="BH122" s="144">
        <f t="shared" si="17"/>
        <v>0</v>
      </c>
      <c r="BI122" s="144">
        <f t="shared" si="18"/>
        <v>0</v>
      </c>
      <c r="BJ122" s="18" t="s">
        <v>82</v>
      </c>
      <c r="BK122" s="144">
        <f t="shared" si="19"/>
        <v>0</v>
      </c>
      <c r="BL122" s="18" t="s">
        <v>338</v>
      </c>
      <c r="BM122" s="143" t="s">
        <v>4442</v>
      </c>
    </row>
    <row r="123" spans="2:63" s="11" customFormat="1" ht="22.9" customHeight="1">
      <c r="B123" s="120"/>
      <c r="D123" s="121" t="s">
        <v>74</v>
      </c>
      <c r="E123" s="130" t="s">
        <v>2160</v>
      </c>
      <c r="F123" s="130" t="s">
        <v>2353</v>
      </c>
      <c r="I123" s="123"/>
      <c r="J123" s="131">
        <f>BK123</f>
        <v>0</v>
      </c>
      <c r="L123" s="120"/>
      <c r="M123" s="125"/>
      <c r="P123" s="126">
        <f>SUM(P124:P132)</f>
        <v>0</v>
      </c>
      <c r="R123" s="126">
        <f>SUM(R124:R132)</f>
        <v>0</v>
      </c>
      <c r="T123" s="127">
        <f>SUM(T124:T132)</f>
        <v>0</v>
      </c>
      <c r="AR123" s="121" t="s">
        <v>84</v>
      </c>
      <c r="AT123" s="128" t="s">
        <v>74</v>
      </c>
      <c r="AU123" s="128" t="s">
        <v>82</v>
      </c>
      <c r="AY123" s="121" t="s">
        <v>206</v>
      </c>
      <c r="BK123" s="129">
        <f>SUM(BK124:BK132)</f>
        <v>0</v>
      </c>
    </row>
    <row r="124" spans="2:65" s="1" customFormat="1" ht="16.5" customHeight="1">
      <c r="B124" s="33"/>
      <c r="C124" s="132" t="s">
        <v>359</v>
      </c>
      <c r="D124" s="132" t="s">
        <v>208</v>
      </c>
      <c r="E124" s="133" t="s">
        <v>4443</v>
      </c>
      <c r="F124" s="134" t="s">
        <v>4444</v>
      </c>
      <c r="G124" s="135" t="s">
        <v>1556</v>
      </c>
      <c r="H124" s="136">
        <v>3</v>
      </c>
      <c r="I124" s="137"/>
      <c r="J124" s="138">
        <f aca="true" t="shared" si="20" ref="J124:J132">ROUND(I124*H124,2)</f>
        <v>0</v>
      </c>
      <c r="K124" s="134" t="s">
        <v>19</v>
      </c>
      <c r="L124" s="33"/>
      <c r="M124" s="139" t="s">
        <v>19</v>
      </c>
      <c r="N124" s="140" t="s">
        <v>46</v>
      </c>
      <c r="P124" s="141">
        <f aca="true" t="shared" si="21" ref="P124:P132">O124*H124</f>
        <v>0</v>
      </c>
      <c r="Q124" s="141">
        <v>0</v>
      </c>
      <c r="R124" s="141">
        <f aca="true" t="shared" si="22" ref="R124:R132">Q124*H124</f>
        <v>0</v>
      </c>
      <c r="S124" s="141">
        <v>0</v>
      </c>
      <c r="T124" s="142">
        <f aca="true" t="shared" si="23" ref="T124:T132">S124*H124</f>
        <v>0</v>
      </c>
      <c r="AR124" s="143" t="s">
        <v>338</v>
      </c>
      <c r="AT124" s="143" t="s">
        <v>208</v>
      </c>
      <c r="AU124" s="143" t="s">
        <v>84</v>
      </c>
      <c r="AY124" s="18" t="s">
        <v>206</v>
      </c>
      <c r="BE124" s="144">
        <f aca="true" t="shared" si="24" ref="BE124:BE132">IF(N124="základní",J124,0)</f>
        <v>0</v>
      </c>
      <c r="BF124" s="144">
        <f aca="true" t="shared" si="25" ref="BF124:BF132">IF(N124="snížená",J124,0)</f>
        <v>0</v>
      </c>
      <c r="BG124" s="144">
        <f aca="true" t="shared" si="26" ref="BG124:BG132">IF(N124="zákl. přenesená",J124,0)</f>
        <v>0</v>
      </c>
      <c r="BH124" s="144">
        <f aca="true" t="shared" si="27" ref="BH124:BH132">IF(N124="sníž. přenesená",J124,0)</f>
        <v>0</v>
      </c>
      <c r="BI124" s="144">
        <f aca="true" t="shared" si="28" ref="BI124:BI132">IF(N124="nulová",J124,0)</f>
        <v>0</v>
      </c>
      <c r="BJ124" s="18" t="s">
        <v>82</v>
      </c>
      <c r="BK124" s="144">
        <f aca="true" t="shared" si="29" ref="BK124:BK132">ROUND(I124*H124,2)</f>
        <v>0</v>
      </c>
      <c r="BL124" s="18" t="s">
        <v>338</v>
      </c>
      <c r="BM124" s="143" t="s">
        <v>4445</v>
      </c>
    </row>
    <row r="125" spans="2:65" s="1" customFormat="1" ht="16.5" customHeight="1">
      <c r="B125" s="33"/>
      <c r="C125" s="132" t="s">
        <v>7</v>
      </c>
      <c r="D125" s="132" t="s">
        <v>208</v>
      </c>
      <c r="E125" s="133" t="s">
        <v>2400</v>
      </c>
      <c r="F125" s="134" t="s">
        <v>2401</v>
      </c>
      <c r="G125" s="135" t="s">
        <v>229</v>
      </c>
      <c r="H125" s="136">
        <v>250</v>
      </c>
      <c r="I125" s="137"/>
      <c r="J125" s="138">
        <f t="shared" si="20"/>
        <v>0</v>
      </c>
      <c r="K125" s="134" t="s">
        <v>19</v>
      </c>
      <c r="L125" s="33"/>
      <c r="M125" s="139" t="s">
        <v>19</v>
      </c>
      <c r="N125" s="140" t="s">
        <v>46</v>
      </c>
      <c r="P125" s="141">
        <f t="shared" si="21"/>
        <v>0</v>
      </c>
      <c r="Q125" s="141">
        <v>0</v>
      </c>
      <c r="R125" s="141">
        <f t="shared" si="22"/>
        <v>0</v>
      </c>
      <c r="S125" s="141">
        <v>0</v>
      </c>
      <c r="T125" s="142">
        <f t="shared" si="23"/>
        <v>0</v>
      </c>
      <c r="AR125" s="143" t="s">
        <v>338</v>
      </c>
      <c r="AT125" s="143" t="s">
        <v>208</v>
      </c>
      <c r="AU125" s="143" t="s">
        <v>84</v>
      </c>
      <c r="AY125" s="18" t="s">
        <v>206</v>
      </c>
      <c r="BE125" s="144">
        <f t="shared" si="24"/>
        <v>0</v>
      </c>
      <c r="BF125" s="144">
        <f t="shared" si="25"/>
        <v>0</v>
      </c>
      <c r="BG125" s="144">
        <f t="shared" si="26"/>
        <v>0</v>
      </c>
      <c r="BH125" s="144">
        <f t="shared" si="27"/>
        <v>0</v>
      </c>
      <c r="BI125" s="144">
        <f t="shared" si="28"/>
        <v>0</v>
      </c>
      <c r="BJ125" s="18" t="s">
        <v>82</v>
      </c>
      <c r="BK125" s="144">
        <f t="shared" si="29"/>
        <v>0</v>
      </c>
      <c r="BL125" s="18" t="s">
        <v>338</v>
      </c>
      <c r="BM125" s="143" t="s">
        <v>4446</v>
      </c>
    </row>
    <row r="126" spans="2:65" s="1" customFormat="1" ht="16.5" customHeight="1">
      <c r="B126" s="33"/>
      <c r="C126" s="132" t="s">
        <v>368</v>
      </c>
      <c r="D126" s="132" t="s">
        <v>208</v>
      </c>
      <c r="E126" s="133" t="s">
        <v>4447</v>
      </c>
      <c r="F126" s="134" t="s">
        <v>4448</v>
      </c>
      <c r="G126" s="135" t="s">
        <v>1556</v>
      </c>
      <c r="H126" s="136">
        <v>1</v>
      </c>
      <c r="I126" s="137"/>
      <c r="J126" s="138">
        <f t="shared" si="20"/>
        <v>0</v>
      </c>
      <c r="K126" s="134" t="s">
        <v>19</v>
      </c>
      <c r="L126" s="33"/>
      <c r="M126" s="139" t="s">
        <v>19</v>
      </c>
      <c r="N126" s="140" t="s">
        <v>46</v>
      </c>
      <c r="P126" s="141">
        <f t="shared" si="21"/>
        <v>0</v>
      </c>
      <c r="Q126" s="141">
        <v>0</v>
      </c>
      <c r="R126" s="141">
        <f t="shared" si="22"/>
        <v>0</v>
      </c>
      <c r="S126" s="141">
        <v>0</v>
      </c>
      <c r="T126" s="142">
        <f t="shared" si="23"/>
        <v>0</v>
      </c>
      <c r="AR126" s="143" t="s">
        <v>338</v>
      </c>
      <c r="AT126" s="143" t="s">
        <v>208</v>
      </c>
      <c r="AU126" s="143" t="s">
        <v>84</v>
      </c>
      <c r="AY126" s="18" t="s">
        <v>206</v>
      </c>
      <c r="BE126" s="144">
        <f t="shared" si="24"/>
        <v>0</v>
      </c>
      <c r="BF126" s="144">
        <f t="shared" si="25"/>
        <v>0</v>
      </c>
      <c r="BG126" s="144">
        <f t="shared" si="26"/>
        <v>0</v>
      </c>
      <c r="BH126" s="144">
        <f t="shared" si="27"/>
        <v>0</v>
      </c>
      <c r="BI126" s="144">
        <f t="shared" si="28"/>
        <v>0</v>
      </c>
      <c r="BJ126" s="18" t="s">
        <v>82</v>
      </c>
      <c r="BK126" s="144">
        <f t="shared" si="29"/>
        <v>0</v>
      </c>
      <c r="BL126" s="18" t="s">
        <v>338</v>
      </c>
      <c r="BM126" s="143" t="s">
        <v>4449</v>
      </c>
    </row>
    <row r="127" spans="2:65" s="1" customFormat="1" ht="16.5" customHeight="1">
      <c r="B127" s="33"/>
      <c r="C127" s="132" t="s">
        <v>373</v>
      </c>
      <c r="D127" s="132" t="s">
        <v>208</v>
      </c>
      <c r="E127" s="133" t="s">
        <v>2354</v>
      </c>
      <c r="F127" s="134" t="s">
        <v>2355</v>
      </c>
      <c r="G127" s="135" t="s">
        <v>1556</v>
      </c>
      <c r="H127" s="136">
        <v>3</v>
      </c>
      <c r="I127" s="137"/>
      <c r="J127" s="138">
        <f t="shared" si="20"/>
        <v>0</v>
      </c>
      <c r="K127" s="134" t="s">
        <v>19</v>
      </c>
      <c r="L127" s="33"/>
      <c r="M127" s="139" t="s">
        <v>19</v>
      </c>
      <c r="N127" s="140" t="s">
        <v>46</v>
      </c>
      <c r="P127" s="141">
        <f t="shared" si="21"/>
        <v>0</v>
      </c>
      <c r="Q127" s="141">
        <v>0</v>
      </c>
      <c r="R127" s="141">
        <f t="shared" si="22"/>
        <v>0</v>
      </c>
      <c r="S127" s="141">
        <v>0</v>
      </c>
      <c r="T127" s="142">
        <f t="shared" si="23"/>
        <v>0</v>
      </c>
      <c r="AR127" s="143" t="s">
        <v>338</v>
      </c>
      <c r="AT127" s="143" t="s">
        <v>208</v>
      </c>
      <c r="AU127" s="143" t="s">
        <v>84</v>
      </c>
      <c r="AY127" s="18" t="s">
        <v>206</v>
      </c>
      <c r="BE127" s="144">
        <f t="shared" si="24"/>
        <v>0</v>
      </c>
      <c r="BF127" s="144">
        <f t="shared" si="25"/>
        <v>0</v>
      </c>
      <c r="BG127" s="144">
        <f t="shared" si="26"/>
        <v>0</v>
      </c>
      <c r="BH127" s="144">
        <f t="shared" si="27"/>
        <v>0</v>
      </c>
      <c r="BI127" s="144">
        <f t="shared" si="28"/>
        <v>0</v>
      </c>
      <c r="BJ127" s="18" t="s">
        <v>82</v>
      </c>
      <c r="BK127" s="144">
        <f t="shared" si="29"/>
        <v>0</v>
      </c>
      <c r="BL127" s="18" t="s">
        <v>338</v>
      </c>
      <c r="BM127" s="143" t="s">
        <v>4450</v>
      </c>
    </row>
    <row r="128" spans="2:65" s="1" customFormat="1" ht="16.5" customHeight="1">
      <c r="B128" s="33"/>
      <c r="C128" s="132" t="s">
        <v>380</v>
      </c>
      <c r="D128" s="132" t="s">
        <v>208</v>
      </c>
      <c r="E128" s="133" t="s">
        <v>2356</v>
      </c>
      <c r="F128" s="134" t="s">
        <v>2357</v>
      </c>
      <c r="G128" s="135" t="s">
        <v>229</v>
      </c>
      <c r="H128" s="136">
        <v>280</v>
      </c>
      <c r="I128" s="137"/>
      <c r="J128" s="138">
        <f t="shared" si="20"/>
        <v>0</v>
      </c>
      <c r="K128" s="134" t="s">
        <v>19</v>
      </c>
      <c r="L128" s="33"/>
      <c r="M128" s="139" t="s">
        <v>19</v>
      </c>
      <c r="N128" s="140" t="s">
        <v>46</v>
      </c>
      <c r="P128" s="141">
        <f t="shared" si="21"/>
        <v>0</v>
      </c>
      <c r="Q128" s="141">
        <v>0</v>
      </c>
      <c r="R128" s="141">
        <f t="shared" si="22"/>
        <v>0</v>
      </c>
      <c r="S128" s="141">
        <v>0</v>
      </c>
      <c r="T128" s="142">
        <f t="shared" si="23"/>
        <v>0</v>
      </c>
      <c r="AR128" s="143" t="s">
        <v>338</v>
      </c>
      <c r="AT128" s="143" t="s">
        <v>208</v>
      </c>
      <c r="AU128" s="143" t="s">
        <v>84</v>
      </c>
      <c r="AY128" s="18" t="s">
        <v>206</v>
      </c>
      <c r="BE128" s="144">
        <f t="shared" si="24"/>
        <v>0</v>
      </c>
      <c r="BF128" s="144">
        <f t="shared" si="25"/>
        <v>0</v>
      </c>
      <c r="BG128" s="144">
        <f t="shared" si="26"/>
        <v>0</v>
      </c>
      <c r="BH128" s="144">
        <f t="shared" si="27"/>
        <v>0</v>
      </c>
      <c r="BI128" s="144">
        <f t="shared" si="28"/>
        <v>0</v>
      </c>
      <c r="BJ128" s="18" t="s">
        <v>82</v>
      </c>
      <c r="BK128" s="144">
        <f t="shared" si="29"/>
        <v>0</v>
      </c>
      <c r="BL128" s="18" t="s">
        <v>338</v>
      </c>
      <c r="BM128" s="143" t="s">
        <v>4451</v>
      </c>
    </row>
    <row r="129" spans="2:65" s="1" customFormat="1" ht="16.5" customHeight="1">
      <c r="B129" s="33"/>
      <c r="C129" s="132" t="s">
        <v>389</v>
      </c>
      <c r="D129" s="132" t="s">
        <v>208</v>
      </c>
      <c r="E129" s="133" t="s">
        <v>2358</v>
      </c>
      <c r="F129" s="134" t="s">
        <v>2330</v>
      </c>
      <c r="G129" s="135" t="s">
        <v>229</v>
      </c>
      <c r="H129" s="136">
        <v>280</v>
      </c>
      <c r="I129" s="137"/>
      <c r="J129" s="138">
        <f t="shared" si="20"/>
        <v>0</v>
      </c>
      <c r="K129" s="134" t="s">
        <v>19</v>
      </c>
      <c r="L129" s="33"/>
      <c r="M129" s="139" t="s">
        <v>19</v>
      </c>
      <c r="N129" s="140" t="s">
        <v>46</v>
      </c>
      <c r="P129" s="141">
        <f t="shared" si="21"/>
        <v>0</v>
      </c>
      <c r="Q129" s="141">
        <v>0</v>
      </c>
      <c r="R129" s="141">
        <f t="shared" si="22"/>
        <v>0</v>
      </c>
      <c r="S129" s="141">
        <v>0</v>
      </c>
      <c r="T129" s="142">
        <f t="shared" si="23"/>
        <v>0</v>
      </c>
      <c r="AR129" s="143" t="s">
        <v>338</v>
      </c>
      <c r="AT129" s="143" t="s">
        <v>208</v>
      </c>
      <c r="AU129" s="143" t="s">
        <v>84</v>
      </c>
      <c r="AY129" s="18" t="s">
        <v>206</v>
      </c>
      <c r="BE129" s="144">
        <f t="shared" si="24"/>
        <v>0</v>
      </c>
      <c r="BF129" s="144">
        <f t="shared" si="25"/>
        <v>0</v>
      </c>
      <c r="BG129" s="144">
        <f t="shared" si="26"/>
        <v>0</v>
      </c>
      <c r="BH129" s="144">
        <f t="shared" si="27"/>
        <v>0</v>
      </c>
      <c r="BI129" s="144">
        <f t="shared" si="28"/>
        <v>0</v>
      </c>
      <c r="BJ129" s="18" t="s">
        <v>82</v>
      </c>
      <c r="BK129" s="144">
        <f t="shared" si="29"/>
        <v>0</v>
      </c>
      <c r="BL129" s="18" t="s">
        <v>338</v>
      </c>
      <c r="BM129" s="143" t="s">
        <v>4452</v>
      </c>
    </row>
    <row r="130" spans="2:65" s="1" customFormat="1" ht="16.5" customHeight="1">
      <c r="B130" s="33"/>
      <c r="C130" s="132" t="s">
        <v>397</v>
      </c>
      <c r="D130" s="132" t="s">
        <v>208</v>
      </c>
      <c r="E130" s="133" t="s">
        <v>2340</v>
      </c>
      <c r="F130" s="134" t="s">
        <v>2341</v>
      </c>
      <c r="G130" s="135" t="s">
        <v>1556</v>
      </c>
      <c r="H130" s="136">
        <v>1</v>
      </c>
      <c r="I130" s="137"/>
      <c r="J130" s="138">
        <f t="shared" si="20"/>
        <v>0</v>
      </c>
      <c r="K130" s="134" t="s">
        <v>19</v>
      </c>
      <c r="L130" s="33"/>
      <c r="M130" s="139" t="s">
        <v>19</v>
      </c>
      <c r="N130" s="140" t="s">
        <v>46</v>
      </c>
      <c r="P130" s="141">
        <f t="shared" si="21"/>
        <v>0</v>
      </c>
      <c r="Q130" s="141">
        <v>0</v>
      </c>
      <c r="R130" s="141">
        <f t="shared" si="22"/>
        <v>0</v>
      </c>
      <c r="S130" s="141">
        <v>0</v>
      </c>
      <c r="T130" s="142">
        <f t="shared" si="23"/>
        <v>0</v>
      </c>
      <c r="AR130" s="143" t="s">
        <v>338</v>
      </c>
      <c r="AT130" s="143" t="s">
        <v>208</v>
      </c>
      <c r="AU130" s="143" t="s">
        <v>84</v>
      </c>
      <c r="AY130" s="18" t="s">
        <v>206</v>
      </c>
      <c r="BE130" s="144">
        <f t="shared" si="24"/>
        <v>0</v>
      </c>
      <c r="BF130" s="144">
        <f t="shared" si="25"/>
        <v>0</v>
      </c>
      <c r="BG130" s="144">
        <f t="shared" si="26"/>
        <v>0</v>
      </c>
      <c r="BH130" s="144">
        <f t="shared" si="27"/>
        <v>0</v>
      </c>
      <c r="BI130" s="144">
        <f t="shared" si="28"/>
        <v>0</v>
      </c>
      <c r="BJ130" s="18" t="s">
        <v>82</v>
      </c>
      <c r="BK130" s="144">
        <f t="shared" si="29"/>
        <v>0</v>
      </c>
      <c r="BL130" s="18" t="s">
        <v>338</v>
      </c>
      <c r="BM130" s="143" t="s">
        <v>4453</v>
      </c>
    </row>
    <row r="131" spans="2:65" s="1" customFormat="1" ht="16.5" customHeight="1">
      <c r="B131" s="33"/>
      <c r="C131" s="132" t="s">
        <v>403</v>
      </c>
      <c r="D131" s="132" t="s">
        <v>208</v>
      </c>
      <c r="E131" s="133" t="s">
        <v>2366</v>
      </c>
      <c r="F131" s="134" t="s">
        <v>2367</v>
      </c>
      <c r="G131" s="135" t="s">
        <v>229</v>
      </c>
      <c r="H131" s="136">
        <v>10</v>
      </c>
      <c r="I131" s="137"/>
      <c r="J131" s="138">
        <f t="shared" si="20"/>
        <v>0</v>
      </c>
      <c r="K131" s="134" t="s">
        <v>19</v>
      </c>
      <c r="L131" s="33"/>
      <c r="M131" s="139" t="s">
        <v>19</v>
      </c>
      <c r="N131" s="140" t="s">
        <v>46</v>
      </c>
      <c r="P131" s="141">
        <f t="shared" si="21"/>
        <v>0</v>
      </c>
      <c r="Q131" s="141">
        <v>0</v>
      </c>
      <c r="R131" s="141">
        <f t="shared" si="22"/>
        <v>0</v>
      </c>
      <c r="S131" s="141">
        <v>0</v>
      </c>
      <c r="T131" s="142">
        <f t="shared" si="23"/>
        <v>0</v>
      </c>
      <c r="AR131" s="143" t="s">
        <v>338</v>
      </c>
      <c r="AT131" s="143" t="s">
        <v>208</v>
      </c>
      <c r="AU131" s="143" t="s">
        <v>84</v>
      </c>
      <c r="AY131" s="18" t="s">
        <v>206</v>
      </c>
      <c r="BE131" s="144">
        <f t="shared" si="24"/>
        <v>0</v>
      </c>
      <c r="BF131" s="144">
        <f t="shared" si="25"/>
        <v>0</v>
      </c>
      <c r="BG131" s="144">
        <f t="shared" si="26"/>
        <v>0</v>
      </c>
      <c r="BH131" s="144">
        <f t="shared" si="27"/>
        <v>0</v>
      </c>
      <c r="BI131" s="144">
        <f t="shared" si="28"/>
        <v>0</v>
      </c>
      <c r="BJ131" s="18" t="s">
        <v>82</v>
      </c>
      <c r="BK131" s="144">
        <f t="shared" si="29"/>
        <v>0</v>
      </c>
      <c r="BL131" s="18" t="s">
        <v>338</v>
      </c>
      <c r="BM131" s="143" t="s">
        <v>4454</v>
      </c>
    </row>
    <row r="132" spans="2:65" s="1" customFormat="1" ht="21.75" customHeight="1">
      <c r="B132" s="33"/>
      <c r="C132" s="132" t="s">
        <v>413</v>
      </c>
      <c r="D132" s="132" t="s">
        <v>208</v>
      </c>
      <c r="E132" s="133" t="s">
        <v>4455</v>
      </c>
      <c r="F132" s="134" t="s">
        <v>2154</v>
      </c>
      <c r="G132" s="135" t="s">
        <v>2093</v>
      </c>
      <c r="H132" s="200"/>
      <c r="I132" s="137"/>
      <c r="J132" s="138">
        <f t="shared" si="20"/>
        <v>0</v>
      </c>
      <c r="K132" s="134" t="s">
        <v>19</v>
      </c>
      <c r="L132" s="33"/>
      <c r="M132" s="139" t="s">
        <v>19</v>
      </c>
      <c r="N132" s="140" t="s">
        <v>46</v>
      </c>
      <c r="P132" s="141">
        <f t="shared" si="21"/>
        <v>0</v>
      </c>
      <c r="Q132" s="141">
        <v>0</v>
      </c>
      <c r="R132" s="141">
        <f t="shared" si="22"/>
        <v>0</v>
      </c>
      <c r="S132" s="141">
        <v>0</v>
      </c>
      <c r="T132" s="142">
        <f t="shared" si="23"/>
        <v>0</v>
      </c>
      <c r="AR132" s="143" t="s">
        <v>338</v>
      </c>
      <c r="AT132" s="143" t="s">
        <v>208</v>
      </c>
      <c r="AU132" s="143" t="s">
        <v>84</v>
      </c>
      <c r="AY132" s="18" t="s">
        <v>206</v>
      </c>
      <c r="BE132" s="144">
        <f t="shared" si="24"/>
        <v>0</v>
      </c>
      <c r="BF132" s="144">
        <f t="shared" si="25"/>
        <v>0</v>
      </c>
      <c r="BG132" s="144">
        <f t="shared" si="26"/>
        <v>0</v>
      </c>
      <c r="BH132" s="144">
        <f t="shared" si="27"/>
        <v>0</v>
      </c>
      <c r="BI132" s="144">
        <f t="shared" si="28"/>
        <v>0</v>
      </c>
      <c r="BJ132" s="18" t="s">
        <v>82</v>
      </c>
      <c r="BK132" s="144">
        <f t="shared" si="29"/>
        <v>0</v>
      </c>
      <c r="BL132" s="18" t="s">
        <v>338</v>
      </c>
      <c r="BM132" s="143" t="s">
        <v>4456</v>
      </c>
    </row>
    <row r="133" spans="2:63" s="11" customFormat="1" ht="22.9" customHeight="1">
      <c r="B133" s="120"/>
      <c r="D133" s="121" t="s">
        <v>74</v>
      </c>
      <c r="E133" s="130" t="s">
        <v>2182</v>
      </c>
      <c r="F133" s="130" t="s">
        <v>2361</v>
      </c>
      <c r="I133" s="123"/>
      <c r="J133" s="131">
        <f>BK133</f>
        <v>0</v>
      </c>
      <c r="L133" s="120"/>
      <c r="M133" s="125"/>
      <c r="P133" s="126">
        <f>SUM(P134:P143)</f>
        <v>0</v>
      </c>
      <c r="R133" s="126">
        <f>SUM(R134:R143)</f>
        <v>0</v>
      </c>
      <c r="T133" s="127">
        <f>SUM(T134:T143)</f>
        <v>0</v>
      </c>
      <c r="AR133" s="121" t="s">
        <v>84</v>
      </c>
      <c r="AT133" s="128" t="s">
        <v>74</v>
      </c>
      <c r="AU133" s="128" t="s">
        <v>82</v>
      </c>
      <c r="AY133" s="121" t="s">
        <v>206</v>
      </c>
      <c r="BK133" s="129">
        <f>SUM(BK134:BK143)</f>
        <v>0</v>
      </c>
    </row>
    <row r="134" spans="2:65" s="1" customFormat="1" ht="16.5" customHeight="1">
      <c r="B134" s="33"/>
      <c r="C134" s="132" t="s">
        <v>418</v>
      </c>
      <c r="D134" s="132" t="s">
        <v>208</v>
      </c>
      <c r="E134" s="133" t="s">
        <v>2362</v>
      </c>
      <c r="F134" s="134" t="s">
        <v>2363</v>
      </c>
      <c r="G134" s="135" t="s">
        <v>1556</v>
      </c>
      <c r="H134" s="136">
        <v>12</v>
      </c>
      <c r="I134" s="137"/>
      <c r="J134" s="138">
        <f aca="true" t="shared" si="30" ref="J134:J143">ROUND(I134*H134,2)</f>
        <v>0</v>
      </c>
      <c r="K134" s="134" t="s">
        <v>19</v>
      </c>
      <c r="L134" s="33"/>
      <c r="M134" s="139" t="s">
        <v>19</v>
      </c>
      <c r="N134" s="140" t="s">
        <v>46</v>
      </c>
      <c r="P134" s="141">
        <f aca="true" t="shared" si="31" ref="P134:P143">O134*H134</f>
        <v>0</v>
      </c>
      <c r="Q134" s="141">
        <v>0</v>
      </c>
      <c r="R134" s="141">
        <f aca="true" t="shared" si="32" ref="R134:R143">Q134*H134</f>
        <v>0</v>
      </c>
      <c r="S134" s="141">
        <v>0</v>
      </c>
      <c r="T134" s="142">
        <f aca="true" t="shared" si="33" ref="T134:T143">S134*H134</f>
        <v>0</v>
      </c>
      <c r="AR134" s="143" t="s">
        <v>338</v>
      </c>
      <c r="AT134" s="143" t="s">
        <v>208</v>
      </c>
      <c r="AU134" s="143" t="s">
        <v>84</v>
      </c>
      <c r="AY134" s="18" t="s">
        <v>206</v>
      </c>
      <c r="BE134" s="144">
        <f aca="true" t="shared" si="34" ref="BE134:BE143">IF(N134="základní",J134,0)</f>
        <v>0</v>
      </c>
      <c r="BF134" s="144">
        <f aca="true" t="shared" si="35" ref="BF134:BF143">IF(N134="snížená",J134,0)</f>
        <v>0</v>
      </c>
      <c r="BG134" s="144">
        <f aca="true" t="shared" si="36" ref="BG134:BG143">IF(N134="zákl. přenesená",J134,0)</f>
        <v>0</v>
      </c>
      <c r="BH134" s="144">
        <f aca="true" t="shared" si="37" ref="BH134:BH143">IF(N134="sníž. přenesená",J134,0)</f>
        <v>0</v>
      </c>
      <c r="BI134" s="144">
        <f aca="true" t="shared" si="38" ref="BI134:BI143">IF(N134="nulová",J134,0)</f>
        <v>0</v>
      </c>
      <c r="BJ134" s="18" t="s">
        <v>82</v>
      </c>
      <c r="BK134" s="144">
        <f aca="true" t="shared" si="39" ref="BK134:BK143">ROUND(I134*H134,2)</f>
        <v>0</v>
      </c>
      <c r="BL134" s="18" t="s">
        <v>338</v>
      </c>
      <c r="BM134" s="143" t="s">
        <v>4457</v>
      </c>
    </row>
    <row r="135" spans="2:65" s="1" customFormat="1" ht="16.5" customHeight="1">
      <c r="B135" s="33"/>
      <c r="C135" s="132" t="s">
        <v>423</v>
      </c>
      <c r="D135" s="132" t="s">
        <v>208</v>
      </c>
      <c r="E135" s="133" t="s">
        <v>2364</v>
      </c>
      <c r="F135" s="134" t="s">
        <v>2365</v>
      </c>
      <c r="G135" s="135" t="s">
        <v>229</v>
      </c>
      <c r="H135" s="136">
        <v>450</v>
      </c>
      <c r="I135" s="137"/>
      <c r="J135" s="138">
        <f t="shared" si="30"/>
        <v>0</v>
      </c>
      <c r="K135" s="134" t="s">
        <v>19</v>
      </c>
      <c r="L135" s="33"/>
      <c r="M135" s="139" t="s">
        <v>19</v>
      </c>
      <c r="N135" s="140" t="s">
        <v>46</v>
      </c>
      <c r="P135" s="141">
        <f t="shared" si="31"/>
        <v>0</v>
      </c>
      <c r="Q135" s="141">
        <v>0</v>
      </c>
      <c r="R135" s="141">
        <f t="shared" si="32"/>
        <v>0</v>
      </c>
      <c r="S135" s="141">
        <v>0</v>
      </c>
      <c r="T135" s="142">
        <f t="shared" si="33"/>
        <v>0</v>
      </c>
      <c r="AR135" s="143" t="s">
        <v>338</v>
      </c>
      <c r="AT135" s="143" t="s">
        <v>208</v>
      </c>
      <c r="AU135" s="143" t="s">
        <v>84</v>
      </c>
      <c r="AY135" s="18" t="s">
        <v>206</v>
      </c>
      <c r="BE135" s="144">
        <f t="shared" si="34"/>
        <v>0</v>
      </c>
      <c r="BF135" s="144">
        <f t="shared" si="35"/>
        <v>0</v>
      </c>
      <c r="BG135" s="144">
        <f t="shared" si="36"/>
        <v>0</v>
      </c>
      <c r="BH135" s="144">
        <f t="shared" si="37"/>
        <v>0</v>
      </c>
      <c r="BI135" s="144">
        <f t="shared" si="38"/>
        <v>0</v>
      </c>
      <c r="BJ135" s="18" t="s">
        <v>82</v>
      </c>
      <c r="BK135" s="144">
        <f t="shared" si="39"/>
        <v>0</v>
      </c>
      <c r="BL135" s="18" t="s">
        <v>338</v>
      </c>
      <c r="BM135" s="143" t="s">
        <v>4458</v>
      </c>
    </row>
    <row r="136" spans="2:65" s="1" customFormat="1" ht="16.5" customHeight="1">
      <c r="B136" s="33"/>
      <c r="C136" s="132" t="s">
        <v>430</v>
      </c>
      <c r="D136" s="132" t="s">
        <v>208</v>
      </c>
      <c r="E136" s="133" t="s">
        <v>2358</v>
      </c>
      <c r="F136" s="134" t="s">
        <v>2330</v>
      </c>
      <c r="G136" s="135" t="s">
        <v>229</v>
      </c>
      <c r="H136" s="136">
        <v>450</v>
      </c>
      <c r="I136" s="137"/>
      <c r="J136" s="138">
        <f t="shared" si="30"/>
        <v>0</v>
      </c>
      <c r="K136" s="134" t="s">
        <v>19</v>
      </c>
      <c r="L136" s="33"/>
      <c r="M136" s="139" t="s">
        <v>19</v>
      </c>
      <c r="N136" s="140" t="s">
        <v>46</v>
      </c>
      <c r="P136" s="141">
        <f t="shared" si="31"/>
        <v>0</v>
      </c>
      <c r="Q136" s="141">
        <v>0</v>
      </c>
      <c r="R136" s="141">
        <f t="shared" si="32"/>
        <v>0</v>
      </c>
      <c r="S136" s="141">
        <v>0</v>
      </c>
      <c r="T136" s="142">
        <f t="shared" si="33"/>
        <v>0</v>
      </c>
      <c r="AR136" s="143" t="s">
        <v>338</v>
      </c>
      <c r="AT136" s="143" t="s">
        <v>208</v>
      </c>
      <c r="AU136" s="143" t="s">
        <v>84</v>
      </c>
      <c r="AY136" s="18" t="s">
        <v>206</v>
      </c>
      <c r="BE136" s="144">
        <f t="shared" si="34"/>
        <v>0</v>
      </c>
      <c r="BF136" s="144">
        <f t="shared" si="35"/>
        <v>0</v>
      </c>
      <c r="BG136" s="144">
        <f t="shared" si="36"/>
        <v>0</v>
      </c>
      <c r="BH136" s="144">
        <f t="shared" si="37"/>
        <v>0</v>
      </c>
      <c r="BI136" s="144">
        <f t="shared" si="38"/>
        <v>0</v>
      </c>
      <c r="BJ136" s="18" t="s">
        <v>82</v>
      </c>
      <c r="BK136" s="144">
        <f t="shared" si="39"/>
        <v>0</v>
      </c>
      <c r="BL136" s="18" t="s">
        <v>338</v>
      </c>
      <c r="BM136" s="143" t="s">
        <v>4459</v>
      </c>
    </row>
    <row r="137" spans="2:65" s="1" customFormat="1" ht="16.5" customHeight="1">
      <c r="B137" s="33"/>
      <c r="C137" s="132" t="s">
        <v>437</v>
      </c>
      <c r="D137" s="132" t="s">
        <v>208</v>
      </c>
      <c r="E137" s="133" t="s">
        <v>2366</v>
      </c>
      <c r="F137" s="134" t="s">
        <v>2367</v>
      </c>
      <c r="G137" s="135" t="s">
        <v>229</v>
      </c>
      <c r="H137" s="136">
        <v>10</v>
      </c>
      <c r="I137" s="137"/>
      <c r="J137" s="138">
        <f t="shared" si="30"/>
        <v>0</v>
      </c>
      <c r="K137" s="134" t="s">
        <v>19</v>
      </c>
      <c r="L137" s="33"/>
      <c r="M137" s="139" t="s">
        <v>19</v>
      </c>
      <c r="N137" s="140" t="s">
        <v>46</v>
      </c>
      <c r="P137" s="141">
        <f t="shared" si="31"/>
        <v>0</v>
      </c>
      <c r="Q137" s="141">
        <v>0</v>
      </c>
      <c r="R137" s="141">
        <f t="shared" si="32"/>
        <v>0</v>
      </c>
      <c r="S137" s="141">
        <v>0</v>
      </c>
      <c r="T137" s="142">
        <f t="shared" si="33"/>
        <v>0</v>
      </c>
      <c r="AR137" s="143" t="s">
        <v>338</v>
      </c>
      <c r="AT137" s="143" t="s">
        <v>208</v>
      </c>
      <c r="AU137" s="143" t="s">
        <v>84</v>
      </c>
      <c r="AY137" s="18" t="s">
        <v>206</v>
      </c>
      <c r="BE137" s="144">
        <f t="shared" si="34"/>
        <v>0</v>
      </c>
      <c r="BF137" s="144">
        <f t="shared" si="35"/>
        <v>0</v>
      </c>
      <c r="BG137" s="144">
        <f t="shared" si="36"/>
        <v>0</v>
      </c>
      <c r="BH137" s="144">
        <f t="shared" si="37"/>
        <v>0</v>
      </c>
      <c r="BI137" s="144">
        <f t="shared" si="38"/>
        <v>0</v>
      </c>
      <c r="BJ137" s="18" t="s">
        <v>82</v>
      </c>
      <c r="BK137" s="144">
        <f t="shared" si="39"/>
        <v>0</v>
      </c>
      <c r="BL137" s="18" t="s">
        <v>338</v>
      </c>
      <c r="BM137" s="143" t="s">
        <v>4460</v>
      </c>
    </row>
    <row r="138" spans="2:65" s="1" customFormat="1" ht="16.5" customHeight="1">
      <c r="B138" s="33"/>
      <c r="C138" s="132" t="s">
        <v>443</v>
      </c>
      <c r="D138" s="132" t="s">
        <v>208</v>
      </c>
      <c r="E138" s="133" t="s">
        <v>2368</v>
      </c>
      <c r="F138" s="134" t="s">
        <v>2369</v>
      </c>
      <c r="G138" s="135" t="s">
        <v>1556</v>
      </c>
      <c r="H138" s="136">
        <v>4</v>
      </c>
      <c r="I138" s="137"/>
      <c r="J138" s="138">
        <f t="shared" si="30"/>
        <v>0</v>
      </c>
      <c r="K138" s="134" t="s">
        <v>19</v>
      </c>
      <c r="L138" s="33"/>
      <c r="M138" s="139" t="s">
        <v>19</v>
      </c>
      <c r="N138" s="140" t="s">
        <v>46</v>
      </c>
      <c r="P138" s="141">
        <f t="shared" si="31"/>
        <v>0</v>
      </c>
      <c r="Q138" s="141">
        <v>0</v>
      </c>
      <c r="R138" s="141">
        <f t="shared" si="32"/>
        <v>0</v>
      </c>
      <c r="S138" s="141">
        <v>0</v>
      </c>
      <c r="T138" s="142">
        <f t="shared" si="33"/>
        <v>0</v>
      </c>
      <c r="AR138" s="143" t="s">
        <v>338</v>
      </c>
      <c r="AT138" s="143" t="s">
        <v>208</v>
      </c>
      <c r="AU138" s="143" t="s">
        <v>84</v>
      </c>
      <c r="AY138" s="18" t="s">
        <v>206</v>
      </c>
      <c r="BE138" s="144">
        <f t="shared" si="34"/>
        <v>0</v>
      </c>
      <c r="BF138" s="144">
        <f t="shared" si="35"/>
        <v>0</v>
      </c>
      <c r="BG138" s="144">
        <f t="shared" si="36"/>
        <v>0</v>
      </c>
      <c r="BH138" s="144">
        <f t="shared" si="37"/>
        <v>0</v>
      </c>
      <c r="BI138" s="144">
        <f t="shared" si="38"/>
        <v>0</v>
      </c>
      <c r="BJ138" s="18" t="s">
        <v>82</v>
      </c>
      <c r="BK138" s="144">
        <f t="shared" si="39"/>
        <v>0</v>
      </c>
      <c r="BL138" s="18" t="s">
        <v>338</v>
      </c>
      <c r="BM138" s="143" t="s">
        <v>4461</v>
      </c>
    </row>
    <row r="139" spans="2:65" s="1" customFormat="1" ht="16.5" customHeight="1">
      <c r="B139" s="33"/>
      <c r="C139" s="132" t="s">
        <v>448</v>
      </c>
      <c r="D139" s="132" t="s">
        <v>208</v>
      </c>
      <c r="E139" s="133" t="s">
        <v>2370</v>
      </c>
      <c r="F139" s="134" t="s">
        <v>2371</v>
      </c>
      <c r="G139" s="135" t="s">
        <v>1556</v>
      </c>
      <c r="H139" s="136">
        <v>1</v>
      </c>
      <c r="I139" s="137"/>
      <c r="J139" s="138">
        <f t="shared" si="30"/>
        <v>0</v>
      </c>
      <c r="K139" s="134" t="s">
        <v>19</v>
      </c>
      <c r="L139" s="33"/>
      <c r="M139" s="139" t="s">
        <v>19</v>
      </c>
      <c r="N139" s="140" t="s">
        <v>46</v>
      </c>
      <c r="P139" s="141">
        <f t="shared" si="31"/>
        <v>0</v>
      </c>
      <c r="Q139" s="141">
        <v>0</v>
      </c>
      <c r="R139" s="141">
        <f t="shared" si="32"/>
        <v>0</v>
      </c>
      <c r="S139" s="141">
        <v>0</v>
      </c>
      <c r="T139" s="142">
        <f t="shared" si="33"/>
        <v>0</v>
      </c>
      <c r="AR139" s="143" t="s">
        <v>338</v>
      </c>
      <c r="AT139" s="143" t="s">
        <v>208</v>
      </c>
      <c r="AU139" s="143" t="s">
        <v>84</v>
      </c>
      <c r="AY139" s="18" t="s">
        <v>206</v>
      </c>
      <c r="BE139" s="144">
        <f t="shared" si="34"/>
        <v>0</v>
      </c>
      <c r="BF139" s="144">
        <f t="shared" si="35"/>
        <v>0</v>
      </c>
      <c r="BG139" s="144">
        <f t="shared" si="36"/>
        <v>0</v>
      </c>
      <c r="BH139" s="144">
        <f t="shared" si="37"/>
        <v>0</v>
      </c>
      <c r="BI139" s="144">
        <f t="shared" si="38"/>
        <v>0</v>
      </c>
      <c r="BJ139" s="18" t="s">
        <v>82</v>
      </c>
      <c r="BK139" s="144">
        <f t="shared" si="39"/>
        <v>0</v>
      </c>
      <c r="BL139" s="18" t="s">
        <v>338</v>
      </c>
      <c r="BM139" s="143" t="s">
        <v>4462</v>
      </c>
    </row>
    <row r="140" spans="2:65" s="1" customFormat="1" ht="16.5" customHeight="1">
      <c r="B140" s="33"/>
      <c r="C140" s="132" t="s">
        <v>453</v>
      </c>
      <c r="D140" s="132" t="s">
        <v>208</v>
      </c>
      <c r="E140" s="133" t="s">
        <v>2372</v>
      </c>
      <c r="F140" s="134" t="s">
        <v>2373</v>
      </c>
      <c r="G140" s="135" t="s">
        <v>1556</v>
      </c>
      <c r="H140" s="136">
        <v>2</v>
      </c>
      <c r="I140" s="137"/>
      <c r="J140" s="138">
        <f t="shared" si="30"/>
        <v>0</v>
      </c>
      <c r="K140" s="134" t="s">
        <v>19</v>
      </c>
      <c r="L140" s="33"/>
      <c r="M140" s="139" t="s">
        <v>19</v>
      </c>
      <c r="N140" s="140" t="s">
        <v>46</v>
      </c>
      <c r="P140" s="141">
        <f t="shared" si="31"/>
        <v>0</v>
      </c>
      <c r="Q140" s="141">
        <v>0</v>
      </c>
      <c r="R140" s="141">
        <f t="shared" si="32"/>
        <v>0</v>
      </c>
      <c r="S140" s="141">
        <v>0</v>
      </c>
      <c r="T140" s="142">
        <f t="shared" si="33"/>
        <v>0</v>
      </c>
      <c r="AR140" s="143" t="s">
        <v>338</v>
      </c>
      <c r="AT140" s="143" t="s">
        <v>208</v>
      </c>
      <c r="AU140" s="143" t="s">
        <v>84</v>
      </c>
      <c r="AY140" s="18" t="s">
        <v>206</v>
      </c>
      <c r="BE140" s="144">
        <f t="shared" si="34"/>
        <v>0</v>
      </c>
      <c r="BF140" s="144">
        <f t="shared" si="35"/>
        <v>0</v>
      </c>
      <c r="BG140" s="144">
        <f t="shared" si="36"/>
        <v>0</v>
      </c>
      <c r="BH140" s="144">
        <f t="shared" si="37"/>
        <v>0</v>
      </c>
      <c r="BI140" s="144">
        <f t="shared" si="38"/>
        <v>0</v>
      </c>
      <c r="BJ140" s="18" t="s">
        <v>82</v>
      </c>
      <c r="BK140" s="144">
        <f t="shared" si="39"/>
        <v>0</v>
      </c>
      <c r="BL140" s="18" t="s">
        <v>338</v>
      </c>
      <c r="BM140" s="143" t="s">
        <v>4463</v>
      </c>
    </row>
    <row r="141" spans="2:65" s="1" customFormat="1" ht="16.5" customHeight="1">
      <c r="B141" s="33"/>
      <c r="C141" s="132" t="s">
        <v>458</v>
      </c>
      <c r="D141" s="132" t="s">
        <v>208</v>
      </c>
      <c r="E141" s="133" t="s">
        <v>2376</v>
      </c>
      <c r="F141" s="134" t="s">
        <v>2377</v>
      </c>
      <c r="G141" s="135" t="s">
        <v>1556</v>
      </c>
      <c r="H141" s="136">
        <v>10</v>
      </c>
      <c r="I141" s="137"/>
      <c r="J141" s="138">
        <f t="shared" si="30"/>
        <v>0</v>
      </c>
      <c r="K141" s="134" t="s">
        <v>19</v>
      </c>
      <c r="L141" s="33"/>
      <c r="M141" s="139" t="s">
        <v>19</v>
      </c>
      <c r="N141" s="140" t="s">
        <v>46</v>
      </c>
      <c r="P141" s="141">
        <f t="shared" si="31"/>
        <v>0</v>
      </c>
      <c r="Q141" s="141">
        <v>0</v>
      </c>
      <c r="R141" s="141">
        <f t="shared" si="32"/>
        <v>0</v>
      </c>
      <c r="S141" s="141">
        <v>0</v>
      </c>
      <c r="T141" s="142">
        <f t="shared" si="33"/>
        <v>0</v>
      </c>
      <c r="AR141" s="143" t="s">
        <v>338</v>
      </c>
      <c r="AT141" s="143" t="s">
        <v>208</v>
      </c>
      <c r="AU141" s="143" t="s">
        <v>84</v>
      </c>
      <c r="AY141" s="18" t="s">
        <v>206</v>
      </c>
      <c r="BE141" s="144">
        <f t="shared" si="34"/>
        <v>0</v>
      </c>
      <c r="BF141" s="144">
        <f t="shared" si="35"/>
        <v>0</v>
      </c>
      <c r="BG141" s="144">
        <f t="shared" si="36"/>
        <v>0</v>
      </c>
      <c r="BH141" s="144">
        <f t="shared" si="37"/>
        <v>0</v>
      </c>
      <c r="BI141" s="144">
        <f t="shared" si="38"/>
        <v>0</v>
      </c>
      <c r="BJ141" s="18" t="s">
        <v>82</v>
      </c>
      <c r="BK141" s="144">
        <f t="shared" si="39"/>
        <v>0</v>
      </c>
      <c r="BL141" s="18" t="s">
        <v>338</v>
      </c>
      <c r="BM141" s="143" t="s">
        <v>4464</v>
      </c>
    </row>
    <row r="142" spans="2:65" s="1" customFormat="1" ht="16.5" customHeight="1">
      <c r="B142" s="33"/>
      <c r="C142" s="132" t="s">
        <v>463</v>
      </c>
      <c r="D142" s="132" t="s">
        <v>208</v>
      </c>
      <c r="E142" s="133" t="s">
        <v>2359</v>
      </c>
      <c r="F142" s="134" t="s">
        <v>2351</v>
      </c>
      <c r="G142" s="135" t="s">
        <v>1556</v>
      </c>
      <c r="H142" s="136">
        <v>5</v>
      </c>
      <c r="I142" s="137"/>
      <c r="J142" s="138">
        <f t="shared" si="30"/>
        <v>0</v>
      </c>
      <c r="K142" s="134" t="s">
        <v>19</v>
      </c>
      <c r="L142" s="33"/>
      <c r="M142" s="139" t="s">
        <v>19</v>
      </c>
      <c r="N142" s="140" t="s">
        <v>46</v>
      </c>
      <c r="P142" s="141">
        <f t="shared" si="31"/>
        <v>0</v>
      </c>
      <c r="Q142" s="141">
        <v>0</v>
      </c>
      <c r="R142" s="141">
        <f t="shared" si="32"/>
        <v>0</v>
      </c>
      <c r="S142" s="141">
        <v>0</v>
      </c>
      <c r="T142" s="142">
        <f t="shared" si="33"/>
        <v>0</v>
      </c>
      <c r="AR142" s="143" t="s">
        <v>338</v>
      </c>
      <c r="AT142" s="143" t="s">
        <v>208</v>
      </c>
      <c r="AU142" s="143" t="s">
        <v>84</v>
      </c>
      <c r="AY142" s="18" t="s">
        <v>206</v>
      </c>
      <c r="BE142" s="144">
        <f t="shared" si="34"/>
        <v>0</v>
      </c>
      <c r="BF142" s="144">
        <f t="shared" si="35"/>
        <v>0</v>
      </c>
      <c r="BG142" s="144">
        <f t="shared" si="36"/>
        <v>0</v>
      </c>
      <c r="BH142" s="144">
        <f t="shared" si="37"/>
        <v>0</v>
      </c>
      <c r="BI142" s="144">
        <f t="shared" si="38"/>
        <v>0</v>
      </c>
      <c r="BJ142" s="18" t="s">
        <v>82</v>
      </c>
      <c r="BK142" s="144">
        <f t="shared" si="39"/>
        <v>0</v>
      </c>
      <c r="BL142" s="18" t="s">
        <v>338</v>
      </c>
      <c r="BM142" s="143" t="s">
        <v>4465</v>
      </c>
    </row>
    <row r="143" spans="2:65" s="1" customFormat="1" ht="21.75" customHeight="1">
      <c r="B143" s="33"/>
      <c r="C143" s="132" t="s">
        <v>468</v>
      </c>
      <c r="D143" s="132" t="s">
        <v>208</v>
      </c>
      <c r="E143" s="133" t="s">
        <v>4466</v>
      </c>
      <c r="F143" s="134" t="s">
        <v>2154</v>
      </c>
      <c r="G143" s="135" t="s">
        <v>2093</v>
      </c>
      <c r="H143" s="200"/>
      <c r="I143" s="137"/>
      <c r="J143" s="138">
        <f t="shared" si="30"/>
        <v>0</v>
      </c>
      <c r="K143" s="134" t="s">
        <v>19</v>
      </c>
      <c r="L143" s="33"/>
      <c r="M143" s="139" t="s">
        <v>19</v>
      </c>
      <c r="N143" s="140" t="s">
        <v>46</v>
      </c>
      <c r="P143" s="141">
        <f t="shared" si="31"/>
        <v>0</v>
      </c>
      <c r="Q143" s="141">
        <v>0</v>
      </c>
      <c r="R143" s="141">
        <f t="shared" si="32"/>
        <v>0</v>
      </c>
      <c r="S143" s="141">
        <v>0</v>
      </c>
      <c r="T143" s="142">
        <f t="shared" si="33"/>
        <v>0</v>
      </c>
      <c r="AR143" s="143" t="s">
        <v>338</v>
      </c>
      <c r="AT143" s="143" t="s">
        <v>208</v>
      </c>
      <c r="AU143" s="143" t="s">
        <v>84</v>
      </c>
      <c r="AY143" s="18" t="s">
        <v>206</v>
      </c>
      <c r="BE143" s="144">
        <f t="shared" si="34"/>
        <v>0</v>
      </c>
      <c r="BF143" s="144">
        <f t="shared" si="35"/>
        <v>0</v>
      </c>
      <c r="BG143" s="144">
        <f t="shared" si="36"/>
        <v>0</v>
      </c>
      <c r="BH143" s="144">
        <f t="shared" si="37"/>
        <v>0</v>
      </c>
      <c r="BI143" s="144">
        <f t="shared" si="38"/>
        <v>0</v>
      </c>
      <c r="BJ143" s="18" t="s">
        <v>82</v>
      </c>
      <c r="BK143" s="144">
        <f t="shared" si="39"/>
        <v>0</v>
      </c>
      <c r="BL143" s="18" t="s">
        <v>338</v>
      </c>
      <c r="BM143" s="143" t="s">
        <v>4467</v>
      </c>
    </row>
    <row r="144" spans="2:63" s="11" customFormat="1" ht="22.9" customHeight="1">
      <c r="B144" s="120"/>
      <c r="D144" s="121" t="s">
        <v>74</v>
      </c>
      <c r="E144" s="130" t="s">
        <v>2297</v>
      </c>
      <c r="F144" s="130" t="s">
        <v>4468</v>
      </c>
      <c r="I144" s="123"/>
      <c r="J144" s="131">
        <f>BK144</f>
        <v>0</v>
      </c>
      <c r="L144" s="120"/>
      <c r="M144" s="125"/>
      <c r="P144" s="126">
        <f>SUM(P145:P153)</f>
        <v>0</v>
      </c>
      <c r="R144" s="126">
        <f>SUM(R145:R153)</f>
        <v>0</v>
      </c>
      <c r="T144" s="127">
        <f>SUM(T145:T153)</f>
        <v>0</v>
      </c>
      <c r="AR144" s="121" t="s">
        <v>84</v>
      </c>
      <c r="AT144" s="128" t="s">
        <v>74</v>
      </c>
      <c r="AU144" s="128" t="s">
        <v>82</v>
      </c>
      <c r="AY144" s="121" t="s">
        <v>206</v>
      </c>
      <c r="BK144" s="129">
        <f>SUM(BK145:BK153)</f>
        <v>0</v>
      </c>
    </row>
    <row r="145" spans="2:65" s="1" customFormat="1" ht="24.2" customHeight="1">
      <c r="B145" s="33"/>
      <c r="C145" s="132" t="s">
        <v>475</v>
      </c>
      <c r="D145" s="132" t="s">
        <v>208</v>
      </c>
      <c r="E145" s="133" t="s">
        <v>2380</v>
      </c>
      <c r="F145" s="134" t="s">
        <v>2381</v>
      </c>
      <c r="G145" s="135" t="s">
        <v>1556</v>
      </c>
      <c r="H145" s="136">
        <v>1</v>
      </c>
      <c r="I145" s="137"/>
      <c r="J145" s="138">
        <f aca="true" t="shared" si="40" ref="J145:J153">ROUND(I145*H145,2)</f>
        <v>0</v>
      </c>
      <c r="K145" s="134" t="s">
        <v>19</v>
      </c>
      <c r="L145" s="33"/>
      <c r="M145" s="139" t="s">
        <v>19</v>
      </c>
      <c r="N145" s="140" t="s">
        <v>46</v>
      </c>
      <c r="P145" s="141">
        <f aca="true" t="shared" si="41" ref="P145:P153">O145*H145</f>
        <v>0</v>
      </c>
      <c r="Q145" s="141">
        <v>0</v>
      </c>
      <c r="R145" s="141">
        <f aca="true" t="shared" si="42" ref="R145:R153">Q145*H145</f>
        <v>0</v>
      </c>
      <c r="S145" s="141">
        <v>0</v>
      </c>
      <c r="T145" s="142">
        <f aca="true" t="shared" si="43" ref="T145:T153">S145*H145</f>
        <v>0</v>
      </c>
      <c r="AR145" s="143" t="s">
        <v>338</v>
      </c>
      <c r="AT145" s="143" t="s">
        <v>208</v>
      </c>
      <c r="AU145" s="143" t="s">
        <v>84</v>
      </c>
      <c r="AY145" s="18" t="s">
        <v>206</v>
      </c>
      <c r="BE145" s="144">
        <f aca="true" t="shared" si="44" ref="BE145:BE153">IF(N145="základní",J145,0)</f>
        <v>0</v>
      </c>
      <c r="BF145" s="144">
        <f aca="true" t="shared" si="45" ref="BF145:BF153">IF(N145="snížená",J145,0)</f>
        <v>0</v>
      </c>
      <c r="BG145" s="144">
        <f aca="true" t="shared" si="46" ref="BG145:BG153">IF(N145="zákl. přenesená",J145,0)</f>
        <v>0</v>
      </c>
      <c r="BH145" s="144">
        <f aca="true" t="shared" si="47" ref="BH145:BH153">IF(N145="sníž. přenesená",J145,0)</f>
        <v>0</v>
      </c>
      <c r="BI145" s="144">
        <f aca="true" t="shared" si="48" ref="BI145:BI153">IF(N145="nulová",J145,0)</f>
        <v>0</v>
      </c>
      <c r="BJ145" s="18" t="s">
        <v>82</v>
      </c>
      <c r="BK145" s="144">
        <f aca="true" t="shared" si="49" ref="BK145:BK153">ROUND(I145*H145,2)</f>
        <v>0</v>
      </c>
      <c r="BL145" s="18" t="s">
        <v>338</v>
      </c>
      <c r="BM145" s="143" t="s">
        <v>4469</v>
      </c>
    </row>
    <row r="146" spans="2:65" s="1" customFormat="1" ht="16.5" customHeight="1">
      <c r="B146" s="33"/>
      <c r="C146" s="132" t="s">
        <v>486</v>
      </c>
      <c r="D146" s="132" t="s">
        <v>208</v>
      </c>
      <c r="E146" s="133" t="s">
        <v>2382</v>
      </c>
      <c r="F146" s="134" t="s">
        <v>2383</v>
      </c>
      <c r="G146" s="135" t="s">
        <v>1556</v>
      </c>
      <c r="H146" s="136">
        <v>1</v>
      </c>
      <c r="I146" s="137"/>
      <c r="J146" s="138">
        <f t="shared" si="40"/>
        <v>0</v>
      </c>
      <c r="K146" s="134" t="s">
        <v>19</v>
      </c>
      <c r="L146" s="33"/>
      <c r="M146" s="139" t="s">
        <v>19</v>
      </c>
      <c r="N146" s="140" t="s">
        <v>46</v>
      </c>
      <c r="P146" s="141">
        <f t="shared" si="41"/>
        <v>0</v>
      </c>
      <c r="Q146" s="141">
        <v>0</v>
      </c>
      <c r="R146" s="141">
        <f t="shared" si="42"/>
        <v>0</v>
      </c>
      <c r="S146" s="141">
        <v>0</v>
      </c>
      <c r="T146" s="142">
        <f t="shared" si="43"/>
        <v>0</v>
      </c>
      <c r="AR146" s="143" t="s">
        <v>338</v>
      </c>
      <c r="AT146" s="143" t="s">
        <v>208</v>
      </c>
      <c r="AU146" s="143" t="s">
        <v>84</v>
      </c>
      <c r="AY146" s="18" t="s">
        <v>206</v>
      </c>
      <c r="BE146" s="144">
        <f t="shared" si="44"/>
        <v>0</v>
      </c>
      <c r="BF146" s="144">
        <f t="shared" si="45"/>
        <v>0</v>
      </c>
      <c r="BG146" s="144">
        <f t="shared" si="46"/>
        <v>0</v>
      </c>
      <c r="BH146" s="144">
        <f t="shared" si="47"/>
        <v>0</v>
      </c>
      <c r="BI146" s="144">
        <f t="shared" si="48"/>
        <v>0</v>
      </c>
      <c r="BJ146" s="18" t="s">
        <v>82</v>
      </c>
      <c r="BK146" s="144">
        <f t="shared" si="49"/>
        <v>0</v>
      </c>
      <c r="BL146" s="18" t="s">
        <v>338</v>
      </c>
      <c r="BM146" s="143" t="s">
        <v>4470</v>
      </c>
    </row>
    <row r="147" spans="2:65" s="1" customFormat="1" ht="24.2" customHeight="1">
      <c r="B147" s="33"/>
      <c r="C147" s="132" t="s">
        <v>494</v>
      </c>
      <c r="D147" s="132" t="s">
        <v>208</v>
      </c>
      <c r="E147" s="133" t="s">
        <v>2384</v>
      </c>
      <c r="F147" s="134" t="s">
        <v>2385</v>
      </c>
      <c r="G147" s="135" t="s">
        <v>1556</v>
      </c>
      <c r="H147" s="136">
        <v>1</v>
      </c>
      <c r="I147" s="137"/>
      <c r="J147" s="138">
        <f t="shared" si="40"/>
        <v>0</v>
      </c>
      <c r="K147" s="134" t="s">
        <v>19</v>
      </c>
      <c r="L147" s="33"/>
      <c r="M147" s="139" t="s">
        <v>19</v>
      </c>
      <c r="N147" s="140" t="s">
        <v>46</v>
      </c>
      <c r="P147" s="141">
        <f t="shared" si="41"/>
        <v>0</v>
      </c>
      <c r="Q147" s="141">
        <v>0</v>
      </c>
      <c r="R147" s="141">
        <f t="shared" si="42"/>
        <v>0</v>
      </c>
      <c r="S147" s="141">
        <v>0</v>
      </c>
      <c r="T147" s="142">
        <f t="shared" si="43"/>
        <v>0</v>
      </c>
      <c r="AR147" s="143" t="s">
        <v>338</v>
      </c>
      <c r="AT147" s="143" t="s">
        <v>208</v>
      </c>
      <c r="AU147" s="143" t="s">
        <v>84</v>
      </c>
      <c r="AY147" s="18" t="s">
        <v>206</v>
      </c>
      <c r="BE147" s="144">
        <f t="shared" si="44"/>
        <v>0</v>
      </c>
      <c r="BF147" s="144">
        <f t="shared" si="45"/>
        <v>0</v>
      </c>
      <c r="BG147" s="144">
        <f t="shared" si="46"/>
        <v>0</v>
      </c>
      <c r="BH147" s="144">
        <f t="shared" si="47"/>
        <v>0</v>
      </c>
      <c r="BI147" s="144">
        <f t="shared" si="48"/>
        <v>0</v>
      </c>
      <c r="BJ147" s="18" t="s">
        <v>82</v>
      </c>
      <c r="BK147" s="144">
        <f t="shared" si="49"/>
        <v>0</v>
      </c>
      <c r="BL147" s="18" t="s">
        <v>338</v>
      </c>
      <c r="BM147" s="143" t="s">
        <v>4471</v>
      </c>
    </row>
    <row r="148" spans="2:65" s="1" customFormat="1" ht="21.75" customHeight="1">
      <c r="B148" s="33"/>
      <c r="C148" s="132" t="s">
        <v>506</v>
      </c>
      <c r="D148" s="132" t="s">
        <v>208</v>
      </c>
      <c r="E148" s="133" t="s">
        <v>2386</v>
      </c>
      <c r="F148" s="134" t="s">
        <v>2387</v>
      </c>
      <c r="G148" s="135" t="s">
        <v>1556</v>
      </c>
      <c r="H148" s="136">
        <v>1</v>
      </c>
      <c r="I148" s="137"/>
      <c r="J148" s="138">
        <f t="shared" si="40"/>
        <v>0</v>
      </c>
      <c r="K148" s="134" t="s">
        <v>19</v>
      </c>
      <c r="L148" s="33"/>
      <c r="M148" s="139" t="s">
        <v>19</v>
      </c>
      <c r="N148" s="140" t="s">
        <v>46</v>
      </c>
      <c r="P148" s="141">
        <f t="shared" si="41"/>
        <v>0</v>
      </c>
      <c r="Q148" s="141">
        <v>0</v>
      </c>
      <c r="R148" s="141">
        <f t="shared" si="42"/>
        <v>0</v>
      </c>
      <c r="S148" s="141">
        <v>0</v>
      </c>
      <c r="T148" s="142">
        <f t="shared" si="43"/>
        <v>0</v>
      </c>
      <c r="AR148" s="143" t="s">
        <v>338</v>
      </c>
      <c r="AT148" s="143" t="s">
        <v>208</v>
      </c>
      <c r="AU148" s="143" t="s">
        <v>84</v>
      </c>
      <c r="AY148" s="18" t="s">
        <v>206</v>
      </c>
      <c r="BE148" s="144">
        <f t="shared" si="44"/>
        <v>0</v>
      </c>
      <c r="BF148" s="144">
        <f t="shared" si="45"/>
        <v>0</v>
      </c>
      <c r="BG148" s="144">
        <f t="shared" si="46"/>
        <v>0</v>
      </c>
      <c r="BH148" s="144">
        <f t="shared" si="47"/>
        <v>0</v>
      </c>
      <c r="BI148" s="144">
        <f t="shared" si="48"/>
        <v>0</v>
      </c>
      <c r="BJ148" s="18" t="s">
        <v>82</v>
      </c>
      <c r="BK148" s="144">
        <f t="shared" si="49"/>
        <v>0</v>
      </c>
      <c r="BL148" s="18" t="s">
        <v>338</v>
      </c>
      <c r="BM148" s="143" t="s">
        <v>4472</v>
      </c>
    </row>
    <row r="149" spans="2:65" s="1" customFormat="1" ht="24.2" customHeight="1">
      <c r="B149" s="33"/>
      <c r="C149" s="132" t="s">
        <v>513</v>
      </c>
      <c r="D149" s="132" t="s">
        <v>208</v>
      </c>
      <c r="E149" s="133" t="s">
        <v>2388</v>
      </c>
      <c r="F149" s="134" t="s">
        <v>2389</v>
      </c>
      <c r="G149" s="135" t="s">
        <v>1556</v>
      </c>
      <c r="H149" s="136">
        <v>19</v>
      </c>
      <c r="I149" s="137"/>
      <c r="J149" s="138">
        <f t="shared" si="40"/>
        <v>0</v>
      </c>
      <c r="K149" s="134" t="s">
        <v>19</v>
      </c>
      <c r="L149" s="33"/>
      <c r="M149" s="139" t="s">
        <v>19</v>
      </c>
      <c r="N149" s="140" t="s">
        <v>46</v>
      </c>
      <c r="P149" s="141">
        <f t="shared" si="41"/>
        <v>0</v>
      </c>
      <c r="Q149" s="141">
        <v>0</v>
      </c>
      <c r="R149" s="141">
        <f t="shared" si="42"/>
        <v>0</v>
      </c>
      <c r="S149" s="141">
        <v>0</v>
      </c>
      <c r="T149" s="142">
        <f t="shared" si="43"/>
        <v>0</v>
      </c>
      <c r="AR149" s="143" t="s">
        <v>338</v>
      </c>
      <c r="AT149" s="143" t="s">
        <v>208</v>
      </c>
      <c r="AU149" s="143" t="s">
        <v>84</v>
      </c>
      <c r="AY149" s="18" t="s">
        <v>206</v>
      </c>
      <c r="BE149" s="144">
        <f t="shared" si="44"/>
        <v>0</v>
      </c>
      <c r="BF149" s="144">
        <f t="shared" si="45"/>
        <v>0</v>
      </c>
      <c r="BG149" s="144">
        <f t="shared" si="46"/>
        <v>0</v>
      </c>
      <c r="BH149" s="144">
        <f t="shared" si="47"/>
        <v>0</v>
      </c>
      <c r="BI149" s="144">
        <f t="shared" si="48"/>
        <v>0</v>
      </c>
      <c r="BJ149" s="18" t="s">
        <v>82</v>
      </c>
      <c r="BK149" s="144">
        <f t="shared" si="49"/>
        <v>0</v>
      </c>
      <c r="BL149" s="18" t="s">
        <v>338</v>
      </c>
      <c r="BM149" s="143" t="s">
        <v>4473</v>
      </c>
    </row>
    <row r="150" spans="2:65" s="1" customFormat="1" ht="16.5" customHeight="1">
      <c r="B150" s="33"/>
      <c r="C150" s="132" t="s">
        <v>520</v>
      </c>
      <c r="D150" s="132" t="s">
        <v>208</v>
      </c>
      <c r="E150" s="133" t="s">
        <v>2392</v>
      </c>
      <c r="F150" s="134" t="s">
        <v>2393</v>
      </c>
      <c r="G150" s="135" t="s">
        <v>229</v>
      </c>
      <c r="H150" s="136">
        <v>250</v>
      </c>
      <c r="I150" s="137"/>
      <c r="J150" s="138">
        <f t="shared" si="40"/>
        <v>0</v>
      </c>
      <c r="K150" s="134" t="s">
        <v>19</v>
      </c>
      <c r="L150" s="33"/>
      <c r="M150" s="139" t="s">
        <v>19</v>
      </c>
      <c r="N150" s="140" t="s">
        <v>46</v>
      </c>
      <c r="P150" s="141">
        <f t="shared" si="41"/>
        <v>0</v>
      </c>
      <c r="Q150" s="141">
        <v>0</v>
      </c>
      <c r="R150" s="141">
        <f t="shared" si="42"/>
        <v>0</v>
      </c>
      <c r="S150" s="141">
        <v>0</v>
      </c>
      <c r="T150" s="142">
        <f t="shared" si="43"/>
        <v>0</v>
      </c>
      <c r="AR150" s="143" t="s">
        <v>338</v>
      </c>
      <c r="AT150" s="143" t="s">
        <v>208</v>
      </c>
      <c r="AU150" s="143" t="s">
        <v>84</v>
      </c>
      <c r="AY150" s="18" t="s">
        <v>206</v>
      </c>
      <c r="BE150" s="144">
        <f t="shared" si="44"/>
        <v>0</v>
      </c>
      <c r="BF150" s="144">
        <f t="shared" si="45"/>
        <v>0</v>
      </c>
      <c r="BG150" s="144">
        <f t="shared" si="46"/>
        <v>0</v>
      </c>
      <c r="BH150" s="144">
        <f t="shared" si="47"/>
        <v>0</v>
      </c>
      <c r="BI150" s="144">
        <f t="shared" si="48"/>
        <v>0</v>
      </c>
      <c r="BJ150" s="18" t="s">
        <v>82</v>
      </c>
      <c r="BK150" s="144">
        <f t="shared" si="49"/>
        <v>0</v>
      </c>
      <c r="BL150" s="18" t="s">
        <v>338</v>
      </c>
      <c r="BM150" s="143" t="s">
        <v>4474</v>
      </c>
    </row>
    <row r="151" spans="2:65" s="1" customFormat="1" ht="16.5" customHeight="1">
      <c r="B151" s="33"/>
      <c r="C151" s="132" t="s">
        <v>537</v>
      </c>
      <c r="D151" s="132" t="s">
        <v>208</v>
      </c>
      <c r="E151" s="133" t="s">
        <v>2394</v>
      </c>
      <c r="F151" s="134" t="s">
        <v>2395</v>
      </c>
      <c r="G151" s="135" t="s">
        <v>229</v>
      </c>
      <c r="H151" s="136">
        <v>20</v>
      </c>
      <c r="I151" s="137"/>
      <c r="J151" s="138">
        <f t="shared" si="40"/>
        <v>0</v>
      </c>
      <c r="K151" s="134" t="s">
        <v>19</v>
      </c>
      <c r="L151" s="33"/>
      <c r="M151" s="139" t="s">
        <v>19</v>
      </c>
      <c r="N151" s="140" t="s">
        <v>46</v>
      </c>
      <c r="P151" s="141">
        <f t="shared" si="41"/>
        <v>0</v>
      </c>
      <c r="Q151" s="141">
        <v>0</v>
      </c>
      <c r="R151" s="141">
        <f t="shared" si="42"/>
        <v>0</v>
      </c>
      <c r="S151" s="141">
        <v>0</v>
      </c>
      <c r="T151" s="142">
        <f t="shared" si="43"/>
        <v>0</v>
      </c>
      <c r="AR151" s="143" t="s">
        <v>338</v>
      </c>
      <c r="AT151" s="143" t="s">
        <v>208</v>
      </c>
      <c r="AU151" s="143" t="s">
        <v>84</v>
      </c>
      <c r="AY151" s="18" t="s">
        <v>206</v>
      </c>
      <c r="BE151" s="144">
        <f t="shared" si="44"/>
        <v>0</v>
      </c>
      <c r="BF151" s="144">
        <f t="shared" si="45"/>
        <v>0</v>
      </c>
      <c r="BG151" s="144">
        <f t="shared" si="46"/>
        <v>0</v>
      </c>
      <c r="BH151" s="144">
        <f t="shared" si="47"/>
        <v>0</v>
      </c>
      <c r="BI151" s="144">
        <f t="shared" si="48"/>
        <v>0</v>
      </c>
      <c r="BJ151" s="18" t="s">
        <v>82</v>
      </c>
      <c r="BK151" s="144">
        <f t="shared" si="49"/>
        <v>0</v>
      </c>
      <c r="BL151" s="18" t="s">
        <v>338</v>
      </c>
      <c r="BM151" s="143" t="s">
        <v>4475</v>
      </c>
    </row>
    <row r="152" spans="2:65" s="1" customFormat="1" ht="16.5" customHeight="1">
      <c r="B152" s="33"/>
      <c r="C152" s="132" t="s">
        <v>548</v>
      </c>
      <c r="D152" s="132" t="s">
        <v>208</v>
      </c>
      <c r="E152" s="133" t="s">
        <v>2350</v>
      </c>
      <c r="F152" s="134" t="s">
        <v>2351</v>
      </c>
      <c r="G152" s="135" t="s">
        <v>1556</v>
      </c>
      <c r="H152" s="136">
        <v>1</v>
      </c>
      <c r="I152" s="137"/>
      <c r="J152" s="138">
        <f t="shared" si="40"/>
        <v>0</v>
      </c>
      <c r="K152" s="134" t="s">
        <v>19</v>
      </c>
      <c r="L152" s="33"/>
      <c r="M152" s="139" t="s">
        <v>19</v>
      </c>
      <c r="N152" s="140" t="s">
        <v>46</v>
      </c>
      <c r="P152" s="141">
        <f t="shared" si="41"/>
        <v>0</v>
      </c>
      <c r="Q152" s="141">
        <v>0</v>
      </c>
      <c r="R152" s="141">
        <f t="shared" si="42"/>
        <v>0</v>
      </c>
      <c r="S152" s="141">
        <v>0</v>
      </c>
      <c r="T152" s="142">
        <f t="shared" si="43"/>
        <v>0</v>
      </c>
      <c r="AR152" s="143" t="s">
        <v>338</v>
      </c>
      <c r="AT152" s="143" t="s">
        <v>208</v>
      </c>
      <c r="AU152" s="143" t="s">
        <v>84</v>
      </c>
      <c r="AY152" s="18" t="s">
        <v>206</v>
      </c>
      <c r="BE152" s="144">
        <f t="shared" si="44"/>
        <v>0</v>
      </c>
      <c r="BF152" s="144">
        <f t="shared" si="45"/>
        <v>0</v>
      </c>
      <c r="BG152" s="144">
        <f t="shared" si="46"/>
        <v>0</v>
      </c>
      <c r="BH152" s="144">
        <f t="shared" si="47"/>
        <v>0</v>
      </c>
      <c r="BI152" s="144">
        <f t="shared" si="48"/>
        <v>0</v>
      </c>
      <c r="BJ152" s="18" t="s">
        <v>82</v>
      </c>
      <c r="BK152" s="144">
        <f t="shared" si="49"/>
        <v>0</v>
      </c>
      <c r="BL152" s="18" t="s">
        <v>338</v>
      </c>
      <c r="BM152" s="143" t="s">
        <v>4476</v>
      </c>
    </row>
    <row r="153" spans="2:65" s="1" customFormat="1" ht="21.75" customHeight="1">
      <c r="B153" s="33"/>
      <c r="C153" s="132" t="s">
        <v>560</v>
      </c>
      <c r="D153" s="132" t="s">
        <v>208</v>
      </c>
      <c r="E153" s="133" t="s">
        <v>4477</v>
      </c>
      <c r="F153" s="134" t="s">
        <v>2154</v>
      </c>
      <c r="G153" s="135" t="s">
        <v>2093</v>
      </c>
      <c r="H153" s="200"/>
      <c r="I153" s="137"/>
      <c r="J153" s="138">
        <f t="shared" si="40"/>
        <v>0</v>
      </c>
      <c r="K153" s="134" t="s">
        <v>19</v>
      </c>
      <c r="L153" s="33"/>
      <c r="M153" s="139" t="s">
        <v>19</v>
      </c>
      <c r="N153" s="140" t="s">
        <v>46</v>
      </c>
      <c r="P153" s="141">
        <f t="shared" si="41"/>
        <v>0</v>
      </c>
      <c r="Q153" s="141">
        <v>0</v>
      </c>
      <c r="R153" s="141">
        <f t="shared" si="42"/>
        <v>0</v>
      </c>
      <c r="S153" s="141">
        <v>0</v>
      </c>
      <c r="T153" s="142">
        <f t="shared" si="43"/>
        <v>0</v>
      </c>
      <c r="AR153" s="143" t="s">
        <v>338</v>
      </c>
      <c r="AT153" s="143" t="s">
        <v>208</v>
      </c>
      <c r="AU153" s="143" t="s">
        <v>84</v>
      </c>
      <c r="AY153" s="18" t="s">
        <v>206</v>
      </c>
      <c r="BE153" s="144">
        <f t="shared" si="44"/>
        <v>0</v>
      </c>
      <c r="BF153" s="144">
        <f t="shared" si="45"/>
        <v>0</v>
      </c>
      <c r="BG153" s="144">
        <f t="shared" si="46"/>
        <v>0</v>
      </c>
      <c r="BH153" s="144">
        <f t="shared" si="47"/>
        <v>0</v>
      </c>
      <c r="BI153" s="144">
        <f t="shared" si="48"/>
        <v>0</v>
      </c>
      <c r="BJ153" s="18" t="s">
        <v>82</v>
      </c>
      <c r="BK153" s="144">
        <f t="shared" si="49"/>
        <v>0</v>
      </c>
      <c r="BL153" s="18" t="s">
        <v>338</v>
      </c>
      <c r="BM153" s="143" t="s">
        <v>4478</v>
      </c>
    </row>
    <row r="154" spans="2:63" s="11" customFormat="1" ht="22.9" customHeight="1">
      <c r="B154" s="120"/>
      <c r="D154" s="121" t="s">
        <v>74</v>
      </c>
      <c r="E154" s="130" t="s">
        <v>2301</v>
      </c>
      <c r="F154" s="130" t="s">
        <v>2397</v>
      </c>
      <c r="I154" s="123"/>
      <c r="J154" s="131">
        <f>BK154</f>
        <v>0</v>
      </c>
      <c r="L154" s="120"/>
      <c r="M154" s="125"/>
      <c r="P154" s="126">
        <f>SUM(P155:P161)</f>
        <v>0</v>
      </c>
      <c r="R154" s="126">
        <f>SUM(R155:R161)</f>
        <v>0</v>
      </c>
      <c r="T154" s="127">
        <f>SUM(T155:T161)</f>
        <v>0</v>
      </c>
      <c r="AR154" s="121" t="s">
        <v>84</v>
      </c>
      <c r="AT154" s="128" t="s">
        <v>74</v>
      </c>
      <c r="AU154" s="128" t="s">
        <v>82</v>
      </c>
      <c r="AY154" s="121" t="s">
        <v>206</v>
      </c>
      <c r="BK154" s="129">
        <f>SUM(BK155:BK161)</f>
        <v>0</v>
      </c>
    </row>
    <row r="155" spans="2:65" s="1" customFormat="1" ht="16.5" customHeight="1">
      <c r="B155" s="33"/>
      <c r="C155" s="132" t="s">
        <v>570</v>
      </c>
      <c r="D155" s="132" t="s">
        <v>208</v>
      </c>
      <c r="E155" s="133" t="s">
        <v>2398</v>
      </c>
      <c r="F155" s="134" t="s">
        <v>2399</v>
      </c>
      <c r="G155" s="135" t="s">
        <v>1556</v>
      </c>
      <c r="H155" s="136">
        <v>24</v>
      </c>
      <c r="I155" s="137"/>
      <c r="J155" s="138">
        <f aca="true" t="shared" si="50" ref="J155:J161">ROUND(I155*H155,2)</f>
        <v>0</v>
      </c>
      <c r="K155" s="134" t="s">
        <v>19</v>
      </c>
      <c r="L155" s="33"/>
      <c r="M155" s="139" t="s">
        <v>19</v>
      </c>
      <c r="N155" s="140" t="s">
        <v>46</v>
      </c>
      <c r="P155" s="141">
        <f aca="true" t="shared" si="51" ref="P155:P161">O155*H155</f>
        <v>0</v>
      </c>
      <c r="Q155" s="141">
        <v>0</v>
      </c>
      <c r="R155" s="141">
        <f aca="true" t="shared" si="52" ref="R155:R161">Q155*H155</f>
        <v>0</v>
      </c>
      <c r="S155" s="141">
        <v>0</v>
      </c>
      <c r="T155" s="142">
        <f aca="true" t="shared" si="53" ref="T155:T161">S155*H155</f>
        <v>0</v>
      </c>
      <c r="AR155" s="143" t="s">
        <v>338</v>
      </c>
      <c r="AT155" s="143" t="s">
        <v>208</v>
      </c>
      <c r="AU155" s="143" t="s">
        <v>84</v>
      </c>
      <c r="AY155" s="18" t="s">
        <v>206</v>
      </c>
      <c r="BE155" s="144">
        <f aca="true" t="shared" si="54" ref="BE155:BE161">IF(N155="základní",J155,0)</f>
        <v>0</v>
      </c>
      <c r="BF155" s="144">
        <f aca="true" t="shared" si="55" ref="BF155:BF161">IF(N155="snížená",J155,0)</f>
        <v>0</v>
      </c>
      <c r="BG155" s="144">
        <f aca="true" t="shared" si="56" ref="BG155:BG161">IF(N155="zákl. přenesená",J155,0)</f>
        <v>0</v>
      </c>
      <c r="BH155" s="144">
        <f aca="true" t="shared" si="57" ref="BH155:BH161">IF(N155="sníž. přenesená",J155,0)</f>
        <v>0</v>
      </c>
      <c r="BI155" s="144">
        <f aca="true" t="shared" si="58" ref="BI155:BI161">IF(N155="nulová",J155,0)</f>
        <v>0</v>
      </c>
      <c r="BJ155" s="18" t="s">
        <v>82</v>
      </c>
      <c r="BK155" s="144">
        <f aca="true" t="shared" si="59" ref="BK155:BK161">ROUND(I155*H155,2)</f>
        <v>0</v>
      </c>
      <c r="BL155" s="18" t="s">
        <v>338</v>
      </c>
      <c r="BM155" s="143" t="s">
        <v>4479</v>
      </c>
    </row>
    <row r="156" spans="2:65" s="1" customFormat="1" ht="16.5" customHeight="1">
      <c r="B156" s="33"/>
      <c r="C156" s="132" t="s">
        <v>579</v>
      </c>
      <c r="D156" s="132" t="s">
        <v>208</v>
      </c>
      <c r="E156" s="133" t="s">
        <v>2400</v>
      </c>
      <c r="F156" s="134" t="s">
        <v>2401</v>
      </c>
      <c r="G156" s="135" t="s">
        <v>229</v>
      </c>
      <c r="H156" s="136">
        <v>300</v>
      </c>
      <c r="I156" s="137"/>
      <c r="J156" s="138">
        <f t="shared" si="50"/>
        <v>0</v>
      </c>
      <c r="K156" s="134" t="s">
        <v>19</v>
      </c>
      <c r="L156" s="33"/>
      <c r="M156" s="139" t="s">
        <v>19</v>
      </c>
      <c r="N156" s="140" t="s">
        <v>46</v>
      </c>
      <c r="P156" s="141">
        <f t="shared" si="51"/>
        <v>0</v>
      </c>
      <c r="Q156" s="141">
        <v>0</v>
      </c>
      <c r="R156" s="141">
        <f t="shared" si="52"/>
        <v>0</v>
      </c>
      <c r="S156" s="141">
        <v>0</v>
      </c>
      <c r="T156" s="142">
        <f t="shared" si="53"/>
        <v>0</v>
      </c>
      <c r="AR156" s="143" t="s">
        <v>338</v>
      </c>
      <c r="AT156" s="143" t="s">
        <v>208</v>
      </c>
      <c r="AU156" s="143" t="s">
        <v>84</v>
      </c>
      <c r="AY156" s="18" t="s">
        <v>206</v>
      </c>
      <c r="BE156" s="144">
        <f t="shared" si="54"/>
        <v>0</v>
      </c>
      <c r="BF156" s="144">
        <f t="shared" si="55"/>
        <v>0</v>
      </c>
      <c r="BG156" s="144">
        <f t="shared" si="56"/>
        <v>0</v>
      </c>
      <c r="BH156" s="144">
        <f t="shared" si="57"/>
        <v>0</v>
      </c>
      <c r="BI156" s="144">
        <f t="shared" si="58"/>
        <v>0</v>
      </c>
      <c r="BJ156" s="18" t="s">
        <v>82</v>
      </c>
      <c r="BK156" s="144">
        <f t="shared" si="59"/>
        <v>0</v>
      </c>
      <c r="BL156" s="18" t="s">
        <v>338</v>
      </c>
      <c r="BM156" s="143" t="s">
        <v>4480</v>
      </c>
    </row>
    <row r="157" spans="2:65" s="1" customFormat="1" ht="24.2" customHeight="1">
      <c r="B157" s="33"/>
      <c r="C157" s="132" t="s">
        <v>595</v>
      </c>
      <c r="D157" s="132" t="s">
        <v>208</v>
      </c>
      <c r="E157" s="133" t="s">
        <v>2402</v>
      </c>
      <c r="F157" s="134" t="s">
        <v>2403</v>
      </c>
      <c r="G157" s="135" t="s">
        <v>1556</v>
      </c>
      <c r="H157" s="136">
        <v>19</v>
      </c>
      <c r="I157" s="137"/>
      <c r="J157" s="138">
        <f t="shared" si="50"/>
        <v>0</v>
      </c>
      <c r="K157" s="134" t="s">
        <v>19</v>
      </c>
      <c r="L157" s="33"/>
      <c r="M157" s="139" t="s">
        <v>19</v>
      </c>
      <c r="N157" s="140" t="s">
        <v>46</v>
      </c>
      <c r="P157" s="141">
        <f t="shared" si="51"/>
        <v>0</v>
      </c>
      <c r="Q157" s="141">
        <v>0</v>
      </c>
      <c r="R157" s="141">
        <f t="shared" si="52"/>
        <v>0</v>
      </c>
      <c r="S157" s="141">
        <v>0</v>
      </c>
      <c r="T157" s="142">
        <f t="shared" si="53"/>
        <v>0</v>
      </c>
      <c r="AR157" s="143" t="s">
        <v>338</v>
      </c>
      <c r="AT157" s="143" t="s">
        <v>208</v>
      </c>
      <c r="AU157" s="143" t="s">
        <v>84</v>
      </c>
      <c r="AY157" s="18" t="s">
        <v>206</v>
      </c>
      <c r="BE157" s="144">
        <f t="shared" si="54"/>
        <v>0</v>
      </c>
      <c r="BF157" s="144">
        <f t="shared" si="55"/>
        <v>0</v>
      </c>
      <c r="BG157" s="144">
        <f t="shared" si="56"/>
        <v>0</v>
      </c>
      <c r="BH157" s="144">
        <f t="shared" si="57"/>
        <v>0</v>
      </c>
      <c r="BI157" s="144">
        <f t="shared" si="58"/>
        <v>0</v>
      </c>
      <c r="BJ157" s="18" t="s">
        <v>82</v>
      </c>
      <c r="BK157" s="144">
        <f t="shared" si="59"/>
        <v>0</v>
      </c>
      <c r="BL157" s="18" t="s">
        <v>338</v>
      </c>
      <c r="BM157" s="143" t="s">
        <v>4481</v>
      </c>
    </row>
    <row r="158" spans="2:65" s="1" customFormat="1" ht="16.5" customHeight="1">
      <c r="B158" s="33"/>
      <c r="C158" s="132" t="s">
        <v>601</v>
      </c>
      <c r="D158" s="132" t="s">
        <v>208</v>
      </c>
      <c r="E158" s="133" t="s">
        <v>2404</v>
      </c>
      <c r="F158" s="134" t="s">
        <v>2405</v>
      </c>
      <c r="G158" s="135" t="s">
        <v>1556</v>
      </c>
      <c r="H158" s="136">
        <v>19</v>
      </c>
      <c r="I158" s="137"/>
      <c r="J158" s="138">
        <f t="shared" si="50"/>
        <v>0</v>
      </c>
      <c r="K158" s="134" t="s">
        <v>19</v>
      </c>
      <c r="L158" s="33"/>
      <c r="M158" s="139" t="s">
        <v>19</v>
      </c>
      <c r="N158" s="140" t="s">
        <v>46</v>
      </c>
      <c r="P158" s="141">
        <f t="shared" si="51"/>
        <v>0</v>
      </c>
      <c r="Q158" s="141">
        <v>0</v>
      </c>
      <c r="R158" s="141">
        <f t="shared" si="52"/>
        <v>0</v>
      </c>
      <c r="S158" s="141">
        <v>0</v>
      </c>
      <c r="T158" s="142">
        <f t="shared" si="53"/>
        <v>0</v>
      </c>
      <c r="AR158" s="143" t="s">
        <v>338</v>
      </c>
      <c r="AT158" s="143" t="s">
        <v>208</v>
      </c>
      <c r="AU158" s="143" t="s">
        <v>84</v>
      </c>
      <c r="AY158" s="18" t="s">
        <v>206</v>
      </c>
      <c r="BE158" s="144">
        <f t="shared" si="54"/>
        <v>0</v>
      </c>
      <c r="BF158" s="144">
        <f t="shared" si="55"/>
        <v>0</v>
      </c>
      <c r="BG158" s="144">
        <f t="shared" si="56"/>
        <v>0</v>
      </c>
      <c r="BH158" s="144">
        <f t="shared" si="57"/>
        <v>0</v>
      </c>
      <c r="BI158" s="144">
        <f t="shared" si="58"/>
        <v>0</v>
      </c>
      <c r="BJ158" s="18" t="s">
        <v>82</v>
      </c>
      <c r="BK158" s="144">
        <f t="shared" si="59"/>
        <v>0</v>
      </c>
      <c r="BL158" s="18" t="s">
        <v>338</v>
      </c>
      <c r="BM158" s="143" t="s">
        <v>4482</v>
      </c>
    </row>
    <row r="159" spans="2:65" s="1" customFormat="1" ht="16.5" customHeight="1">
      <c r="B159" s="33"/>
      <c r="C159" s="132" t="s">
        <v>609</v>
      </c>
      <c r="D159" s="132" t="s">
        <v>208</v>
      </c>
      <c r="E159" s="133" t="s">
        <v>2406</v>
      </c>
      <c r="F159" s="134" t="s">
        <v>2407</v>
      </c>
      <c r="G159" s="135" t="s">
        <v>229</v>
      </c>
      <c r="H159" s="136">
        <v>300</v>
      </c>
      <c r="I159" s="137"/>
      <c r="J159" s="138">
        <f t="shared" si="50"/>
        <v>0</v>
      </c>
      <c r="K159" s="134" t="s">
        <v>19</v>
      </c>
      <c r="L159" s="33"/>
      <c r="M159" s="139" t="s">
        <v>19</v>
      </c>
      <c r="N159" s="140" t="s">
        <v>46</v>
      </c>
      <c r="P159" s="141">
        <f t="shared" si="51"/>
        <v>0</v>
      </c>
      <c r="Q159" s="141">
        <v>0</v>
      </c>
      <c r="R159" s="141">
        <f t="shared" si="52"/>
        <v>0</v>
      </c>
      <c r="S159" s="141">
        <v>0</v>
      </c>
      <c r="T159" s="142">
        <f t="shared" si="53"/>
        <v>0</v>
      </c>
      <c r="AR159" s="143" t="s">
        <v>338</v>
      </c>
      <c r="AT159" s="143" t="s">
        <v>208</v>
      </c>
      <c r="AU159" s="143" t="s">
        <v>84</v>
      </c>
      <c r="AY159" s="18" t="s">
        <v>206</v>
      </c>
      <c r="BE159" s="144">
        <f t="shared" si="54"/>
        <v>0</v>
      </c>
      <c r="BF159" s="144">
        <f t="shared" si="55"/>
        <v>0</v>
      </c>
      <c r="BG159" s="144">
        <f t="shared" si="56"/>
        <v>0</v>
      </c>
      <c r="BH159" s="144">
        <f t="shared" si="57"/>
        <v>0</v>
      </c>
      <c r="BI159" s="144">
        <f t="shared" si="58"/>
        <v>0</v>
      </c>
      <c r="BJ159" s="18" t="s">
        <v>82</v>
      </c>
      <c r="BK159" s="144">
        <f t="shared" si="59"/>
        <v>0</v>
      </c>
      <c r="BL159" s="18" t="s">
        <v>338</v>
      </c>
      <c r="BM159" s="143" t="s">
        <v>4483</v>
      </c>
    </row>
    <row r="160" spans="2:65" s="1" customFormat="1" ht="16.5" customHeight="1">
      <c r="B160" s="33"/>
      <c r="C160" s="132" t="s">
        <v>626</v>
      </c>
      <c r="D160" s="132" t="s">
        <v>208</v>
      </c>
      <c r="E160" s="133" t="s">
        <v>2350</v>
      </c>
      <c r="F160" s="134" t="s">
        <v>2351</v>
      </c>
      <c r="G160" s="135" t="s">
        <v>1556</v>
      </c>
      <c r="H160" s="136">
        <v>1</v>
      </c>
      <c r="I160" s="137"/>
      <c r="J160" s="138">
        <f t="shared" si="50"/>
        <v>0</v>
      </c>
      <c r="K160" s="134" t="s">
        <v>19</v>
      </c>
      <c r="L160" s="33"/>
      <c r="M160" s="139" t="s">
        <v>19</v>
      </c>
      <c r="N160" s="140" t="s">
        <v>46</v>
      </c>
      <c r="P160" s="141">
        <f t="shared" si="51"/>
        <v>0</v>
      </c>
      <c r="Q160" s="141">
        <v>0</v>
      </c>
      <c r="R160" s="141">
        <f t="shared" si="52"/>
        <v>0</v>
      </c>
      <c r="S160" s="141">
        <v>0</v>
      </c>
      <c r="T160" s="142">
        <f t="shared" si="53"/>
        <v>0</v>
      </c>
      <c r="AR160" s="143" t="s">
        <v>338</v>
      </c>
      <c r="AT160" s="143" t="s">
        <v>208</v>
      </c>
      <c r="AU160" s="143" t="s">
        <v>84</v>
      </c>
      <c r="AY160" s="18" t="s">
        <v>206</v>
      </c>
      <c r="BE160" s="144">
        <f t="shared" si="54"/>
        <v>0</v>
      </c>
      <c r="BF160" s="144">
        <f t="shared" si="55"/>
        <v>0</v>
      </c>
      <c r="BG160" s="144">
        <f t="shared" si="56"/>
        <v>0</v>
      </c>
      <c r="BH160" s="144">
        <f t="shared" si="57"/>
        <v>0</v>
      </c>
      <c r="BI160" s="144">
        <f t="shared" si="58"/>
        <v>0</v>
      </c>
      <c r="BJ160" s="18" t="s">
        <v>82</v>
      </c>
      <c r="BK160" s="144">
        <f t="shared" si="59"/>
        <v>0</v>
      </c>
      <c r="BL160" s="18" t="s">
        <v>338</v>
      </c>
      <c r="BM160" s="143" t="s">
        <v>4484</v>
      </c>
    </row>
    <row r="161" spans="2:65" s="1" customFormat="1" ht="21.75" customHeight="1">
      <c r="B161" s="33"/>
      <c r="C161" s="132" t="s">
        <v>974</v>
      </c>
      <c r="D161" s="132" t="s">
        <v>208</v>
      </c>
      <c r="E161" s="133" t="s">
        <v>4485</v>
      </c>
      <c r="F161" s="134" t="s">
        <v>2154</v>
      </c>
      <c r="G161" s="135" t="s">
        <v>2093</v>
      </c>
      <c r="H161" s="200"/>
      <c r="I161" s="137"/>
      <c r="J161" s="138">
        <f t="shared" si="50"/>
        <v>0</v>
      </c>
      <c r="K161" s="134" t="s">
        <v>19</v>
      </c>
      <c r="L161" s="33"/>
      <c r="M161" s="139" t="s">
        <v>19</v>
      </c>
      <c r="N161" s="140" t="s">
        <v>46</v>
      </c>
      <c r="P161" s="141">
        <f t="shared" si="51"/>
        <v>0</v>
      </c>
      <c r="Q161" s="141">
        <v>0</v>
      </c>
      <c r="R161" s="141">
        <f t="shared" si="52"/>
        <v>0</v>
      </c>
      <c r="S161" s="141">
        <v>0</v>
      </c>
      <c r="T161" s="142">
        <f t="shared" si="53"/>
        <v>0</v>
      </c>
      <c r="AR161" s="143" t="s">
        <v>338</v>
      </c>
      <c r="AT161" s="143" t="s">
        <v>208</v>
      </c>
      <c r="AU161" s="143" t="s">
        <v>84</v>
      </c>
      <c r="AY161" s="18" t="s">
        <v>206</v>
      </c>
      <c r="BE161" s="144">
        <f t="shared" si="54"/>
        <v>0</v>
      </c>
      <c r="BF161" s="144">
        <f t="shared" si="55"/>
        <v>0</v>
      </c>
      <c r="BG161" s="144">
        <f t="shared" si="56"/>
        <v>0</v>
      </c>
      <c r="BH161" s="144">
        <f t="shared" si="57"/>
        <v>0</v>
      </c>
      <c r="BI161" s="144">
        <f t="shared" si="58"/>
        <v>0</v>
      </c>
      <c r="BJ161" s="18" t="s">
        <v>82</v>
      </c>
      <c r="BK161" s="144">
        <f t="shared" si="59"/>
        <v>0</v>
      </c>
      <c r="BL161" s="18" t="s">
        <v>338</v>
      </c>
      <c r="BM161" s="143" t="s">
        <v>4486</v>
      </c>
    </row>
    <row r="162" spans="2:63" s="11" customFormat="1" ht="22.9" customHeight="1">
      <c r="B162" s="120"/>
      <c r="D162" s="121" t="s">
        <v>74</v>
      </c>
      <c r="E162" s="130" t="s">
        <v>2409</v>
      </c>
      <c r="F162" s="130" t="s">
        <v>2410</v>
      </c>
      <c r="I162" s="123"/>
      <c r="J162" s="131">
        <f>BK162</f>
        <v>0</v>
      </c>
      <c r="L162" s="120"/>
      <c r="M162" s="125"/>
      <c r="P162" s="126">
        <f>SUM(P163:P169)</f>
        <v>0</v>
      </c>
      <c r="R162" s="126">
        <f>SUM(R163:R169)</f>
        <v>0</v>
      </c>
      <c r="T162" s="127">
        <f>SUM(T163:T169)</f>
        <v>0</v>
      </c>
      <c r="AR162" s="121" t="s">
        <v>84</v>
      </c>
      <c r="AT162" s="128" t="s">
        <v>74</v>
      </c>
      <c r="AU162" s="128" t="s">
        <v>82</v>
      </c>
      <c r="AY162" s="121" t="s">
        <v>206</v>
      </c>
      <c r="BK162" s="129">
        <f>SUM(BK163:BK169)</f>
        <v>0</v>
      </c>
    </row>
    <row r="163" spans="2:65" s="1" customFormat="1" ht="16.5" customHeight="1">
      <c r="B163" s="33"/>
      <c r="C163" s="132" t="s">
        <v>979</v>
      </c>
      <c r="D163" s="132" t="s">
        <v>208</v>
      </c>
      <c r="E163" s="133" t="s">
        <v>4487</v>
      </c>
      <c r="F163" s="134" t="s">
        <v>4488</v>
      </c>
      <c r="G163" s="135" t="s">
        <v>1556</v>
      </c>
      <c r="H163" s="136">
        <v>80</v>
      </c>
      <c r="I163" s="137"/>
      <c r="J163" s="138">
        <f aca="true" t="shared" si="60" ref="J163:J169">ROUND(I163*H163,2)</f>
        <v>0</v>
      </c>
      <c r="K163" s="134" t="s">
        <v>19</v>
      </c>
      <c r="L163" s="33"/>
      <c r="M163" s="139" t="s">
        <v>19</v>
      </c>
      <c r="N163" s="140" t="s">
        <v>46</v>
      </c>
      <c r="P163" s="141">
        <f aca="true" t="shared" si="61" ref="P163:P169">O163*H163</f>
        <v>0</v>
      </c>
      <c r="Q163" s="141">
        <v>0</v>
      </c>
      <c r="R163" s="141">
        <f aca="true" t="shared" si="62" ref="R163:R169">Q163*H163</f>
        <v>0</v>
      </c>
      <c r="S163" s="141">
        <v>0</v>
      </c>
      <c r="T163" s="142">
        <f aca="true" t="shared" si="63" ref="T163:T169">S163*H163</f>
        <v>0</v>
      </c>
      <c r="AR163" s="143" t="s">
        <v>338</v>
      </c>
      <c r="AT163" s="143" t="s">
        <v>208</v>
      </c>
      <c r="AU163" s="143" t="s">
        <v>84</v>
      </c>
      <c r="AY163" s="18" t="s">
        <v>206</v>
      </c>
      <c r="BE163" s="144">
        <f aca="true" t="shared" si="64" ref="BE163:BE169">IF(N163="základní",J163,0)</f>
        <v>0</v>
      </c>
      <c r="BF163" s="144">
        <f aca="true" t="shared" si="65" ref="BF163:BF169">IF(N163="snížená",J163,0)</f>
        <v>0</v>
      </c>
      <c r="BG163" s="144">
        <f aca="true" t="shared" si="66" ref="BG163:BG169">IF(N163="zákl. přenesená",J163,0)</f>
        <v>0</v>
      </c>
      <c r="BH163" s="144">
        <f aca="true" t="shared" si="67" ref="BH163:BH169">IF(N163="sníž. přenesená",J163,0)</f>
        <v>0</v>
      </c>
      <c r="BI163" s="144">
        <f aca="true" t="shared" si="68" ref="BI163:BI169">IF(N163="nulová",J163,0)</f>
        <v>0</v>
      </c>
      <c r="BJ163" s="18" t="s">
        <v>82</v>
      </c>
      <c r="BK163" s="144">
        <f aca="true" t="shared" si="69" ref="BK163:BK169">ROUND(I163*H163,2)</f>
        <v>0</v>
      </c>
      <c r="BL163" s="18" t="s">
        <v>338</v>
      </c>
      <c r="BM163" s="143" t="s">
        <v>4489</v>
      </c>
    </row>
    <row r="164" spans="2:65" s="1" customFormat="1" ht="16.5" customHeight="1">
      <c r="B164" s="33"/>
      <c r="C164" s="132" t="s">
        <v>984</v>
      </c>
      <c r="D164" s="132" t="s">
        <v>208</v>
      </c>
      <c r="E164" s="133" t="s">
        <v>4490</v>
      </c>
      <c r="F164" s="134" t="s">
        <v>4491</v>
      </c>
      <c r="G164" s="135" t="s">
        <v>1556</v>
      </c>
      <c r="H164" s="136">
        <v>73</v>
      </c>
      <c r="I164" s="137"/>
      <c r="J164" s="138">
        <f t="shared" si="60"/>
        <v>0</v>
      </c>
      <c r="K164" s="134" t="s">
        <v>19</v>
      </c>
      <c r="L164" s="33"/>
      <c r="M164" s="139" t="s">
        <v>19</v>
      </c>
      <c r="N164" s="140" t="s">
        <v>46</v>
      </c>
      <c r="P164" s="141">
        <f t="shared" si="61"/>
        <v>0</v>
      </c>
      <c r="Q164" s="141">
        <v>0</v>
      </c>
      <c r="R164" s="141">
        <f t="shared" si="62"/>
        <v>0</v>
      </c>
      <c r="S164" s="141">
        <v>0</v>
      </c>
      <c r="T164" s="142">
        <f t="shared" si="63"/>
        <v>0</v>
      </c>
      <c r="AR164" s="143" t="s">
        <v>338</v>
      </c>
      <c r="AT164" s="143" t="s">
        <v>208</v>
      </c>
      <c r="AU164" s="143" t="s">
        <v>84</v>
      </c>
      <c r="AY164" s="18" t="s">
        <v>206</v>
      </c>
      <c r="BE164" s="144">
        <f t="shared" si="64"/>
        <v>0</v>
      </c>
      <c r="BF164" s="144">
        <f t="shared" si="65"/>
        <v>0</v>
      </c>
      <c r="BG164" s="144">
        <f t="shared" si="66"/>
        <v>0</v>
      </c>
      <c r="BH164" s="144">
        <f t="shared" si="67"/>
        <v>0</v>
      </c>
      <c r="BI164" s="144">
        <f t="shared" si="68"/>
        <v>0</v>
      </c>
      <c r="BJ164" s="18" t="s">
        <v>82</v>
      </c>
      <c r="BK164" s="144">
        <f t="shared" si="69"/>
        <v>0</v>
      </c>
      <c r="BL164" s="18" t="s">
        <v>338</v>
      </c>
      <c r="BM164" s="143" t="s">
        <v>4492</v>
      </c>
    </row>
    <row r="165" spans="2:65" s="1" customFormat="1" ht="16.5" customHeight="1">
      <c r="B165" s="33"/>
      <c r="C165" s="132" t="s">
        <v>989</v>
      </c>
      <c r="D165" s="132" t="s">
        <v>208</v>
      </c>
      <c r="E165" s="133" t="s">
        <v>4493</v>
      </c>
      <c r="F165" s="134" t="s">
        <v>4494</v>
      </c>
      <c r="G165" s="135" t="s">
        <v>1556</v>
      </c>
      <c r="H165" s="136">
        <v>13</v>
      </c>
      <c r="I165" s="137"/>
      <c r="J165" s="138">
        <f t="shared" si="60"/>
        <v>0</v>
      </c>
      <c r="K165" s="134" t="s">
        <v>19</v>
      </c>
      <c r="L165" s="33"/>
      <c r="M165" s="139" t="s">
        <v>19</v>
      </c>
      <c r="N165" s="140" t="s">
        <v>46</v>
      </c>
      <c r="P165" s="141">
        <f t="shared" si="61"/>
        <v>0</v>
      </c>
      <c r="Q165" s="141">
        <v>0</v>
      </c>
      <c r="R165" s="141">
        <f t="shared" si="62"/>
        <v>0</v>
      </c>
      <c r="S165" s="141">
        <v>0</v>
      </c>
      <c r="T165" s="142">
        <f t="shared" si="63"/>
        <v>0</v>
      </c>
      <c r="AR165" s="143" t="s">
        <v>338</v>
      </c>
      <c r="AT165" s="143" t="s">
        <v>208</v>
      </c>
      <c r="AU165" s="143" t="s">
        <v>84</v>
      </c>
      <c r="AY165" s="18" t="s">
        <v>206</v>
      </c>
      <c r="BE165" s="144">
        <f t="shared" si="64"/>
        <v>0</v>
      </c>
      <c r="BF165" s="144">
        <f t="shared" si="65"/>
        <v>0</v>
      </c>
      <c r="BG165" s="144">
        <f t="shared" si="66"/>
        <v>0</v>
      </c>
      <c r="BH165" s="144">
        <f t="shared" si="67"/>
        <v>0</v>
      </c>
      <c r="BI165" s="144">
        <f t="shared" si="68"/>
        <v>0</v>
      </c>
      <c r="BJ165" s="18" t="s">
        <v>82</v>
      </c>
      <c r="BK165" s="144">
        <f t="shared" si="69"/>
        <v>0</v>
      </c>
      <c r="BL165" s="18" t="s">
        <v>338</v>
      </c>
      <c r="BM165" s="143" t="s">
        <v>4495</v>
      </c>
    </row>
    <row r="166" spans="2:65" s="1" customFormat="1" ht="16.5" customHeight="1">
      <c r="B166" s="33"/>
      <c r="C166" s="132" t="s">
        <v>994</v>
      </c>
      <c r="D166" s="132" t="s">
        <v>208</v>
      </c>
      <c r="E166" s="133" t="s">
        <v>2415</v>
      </c>
      <c r="F166" s="134" t="s">
        <v>2416</v>
      </c>
      <c r="G166" s="135" t="s">
        <v>229</v>
      </c>
      <c r="H166" s="136">
        <v>230</v>
      </c>
      <c r="I166" s="137"/>
      <c r="J166" s="138">
        <f t="shared" si="60"/>
        <v>0</v>
      </c>
      <c r="K166" s="134" t="s">
        <v>19</v>
      </c>
      <c r="L166" s="33"/>
      <c r="M166" s="139" t="s">
        <v>19</v>
      </c>
      <c r="N166" s="140" t="s">
        <v>46</v>
      </c>
      <c r="P166" s="141">
        <f t="shared" si="61"/>
        <v>0</v>
      </c>
      <c r="Q166" s="141">
        <v>0</v>
      </c>
      <c r="R166" s="141">
        <f t="shared" si="62"/>
        <v>0</v>
      </c>
      <c r="S166" s="141">
        <v>0</v>
      </c>
      <c r="T166" s="142">
        <f t="shared" si="63"/>
        <v>0</v>
      </c>
      <c r="AR166" s="143" t="s">
        <v>338</v>
      </c>
      <c r="AT166" s="143" t="s">
        <v>208</v>
      </c>
      <c r="AU166" s="143" t="s">
        <v>84</v>
      </c>
      <c r="AY166" s="18" t="s">
        <v>206</v>
      </c>
      <c r="BE166" s="144">
        <f t="shared" si="64"/>
        <v>0</v>
      </c>
      <c r="BF166" s="144">
        <f t="shared" si="65"/>
        <v>0</v>
      </c>
      <c r="BG166" s="144">
        <f t="shared" si="66"/>
        <v>0</v>
      </c>
      <c r="BH166" s="144">
        <f t="shared" si="67"/>
        <v>0</v>
      </c>
      <c r="BI166" s="144">
        <f t="shared" si="68"/>
        <v>0</v>
      </c>
      <c r="BJ166" s="18" t="s">
        <v>82</v>
      </c>
      <c r="BK166" s="144">
        <f t="shared" si="69"/>
        <v>0</v>
      </c>
      <c r="BL166" s="18" t="s">
        <v>338</v>
      </c>
      <c r="BM166" s="143" t="s">
        <v>4496</v>
      </c>
    </row>
    <row r="167" spans="2:65" s="1" customFormat="1" ht="16.5" customHeight="1">
      <c r="B167" s="33"/>
      <c r="C167" s="132" t="s">
        <v>999</v>
      </c>
      <c r="D167" s="132" t="s">
        <v>208</v>
      </c>
      <c r="E167" s="133" t="s">
        <v>2340</v>
      </c>
      <c r="F167" s="134" t="s">
        <v>2341</v>
      </c>
      <c r="G167" s="135" t="s">
        <v>1556</v>
      </c>
      <c r="H167" s="136">
        <v>80</v>
      </c>
      <c r="I167" s="137"/>
      <c r="J167" s="138">
        <f t="shared" si="60"/>
        <v>0</v>
      </c>
      <c r="K167" s="134" t="s">
        <v>19</v>
      </c>
      <c r="L167" s="33"/>
      <c r="M167" s="139" t="s">
        <v>19</v>
      </c>
      <c r="N167" s="140" t="s">
        <v>46</v>
      </c>
      <c r="P167" s="141">
        <f t="shared" si="61"/>
        <v>0</v>
      </c>
      <c r="Q167" s="141">
        <v>0</v>
      </c>
      <c r="R167" s="141">
        <f t="shared" si="62"/>
        <v>0</v>
      </c>
      <c r="S167" s="141">
        <v>0</v>
      </c>
      <c r="T167" s="142">
        <f t="shared" si="63"/>
        <v>0</v>
      </c>
      <c r="AR167" s="143" t="s">
        <v>338</v>
      </c>
      <c r="AT167" s="143" t="s">
        <v>208</v>
      </c>
      <c r="AU167" s="143" t="s">
        <v>84</v>
      </c>
      <c r="AY167" s="18" t="s">
        <v>206</v>
      </c>
      <c r="BE167" s="144">
        <f t="shared" si="64"/>
        <v>0</v>
      </c>
      <c r="BF167" s="144">
        <f t="shared" si="65"/>
        <v>0</v>
      </c>
      <c r="BG167" s="144">
        <f t="shared" si="66"/>
        <v>0</v>
      </c>
      <c r="BH167" s="144">
        <f t="shared" si="67"/>
        <v>0</v>
      </c>
      <c r="BI167" s="144">
        <f t="shared" si="68"/>
        <v>0</v>
      </c>
      <c r="BJ167" s="18" t="s">
        <v>82</v>
      </c>
      <c r="BK167" s="144">
        <f t="shared" si="69"/>
        <v>0</v>
      </c>
      <c r="BL167" s="18" t="s">
        <v>338</v>
      </c>
      <c r="BM167" s="143" t="s">
        <v>4497</v>
      </c>
    </row>
    <row r="168" spans="2:65" s="1" customFormat="1" ht="16.5" customHeight="1">
      <c r="B168" s="33"/>
      <c r="C168" s="132" t="s">
        <v>1004</v>
      </c>
      <c r="D168" s="132" t="s">
        <v>208</v>
      </c>
      <c r="E168" s="133" t="s">
        <v>2350</v>
      </c>
      <c r="F168" s="134" t="s">
        <v>2351</v>
      </c>
      <c r="G168" s="135" t="s">
        <v>1556</v>
      </c>
      <c r="H168" s="136">
        <v>1</v>
      </c>
      <c r="I168" s="137"/>
      <c r="J168" s="138">
        <f t="shared" si="60"/>
        <v>0</v>
      </c>
      <c r="K168" s="134" t="s">
        <v>19</v>
      </c>
      <c r="L168" s="33"/>
      <c r="M168" s="139" t="s">
        <v>19</v>
      </c>
      <c r="N168" s="140" t="s">
        <v>46</v>
      </c>
      <c r="P168" s="141">
        <f t="shared" si="61"/>
        <v>0</v>
      </c>
      <c r="Q168" s="141">
        <v>0</v>
      </c>
      <c r="R168" s="141">
        <f t="shared" si="62"/>
        <v>0</v>
      </c>
      <c r="S168" s="141">
        <v>0</v>
      </c>
      <c r="T168" s="142">
        <f t="shared" si="63"/>
        <v>0</v>
      </c>
      <c r="AR168" s="143" t="s">
        <v>338</v>
      </c>
      <c r="AT168" s="143" t="s">
        <v>208</v>
      </c>
      <c r="AU168" s="143" t="s">
        <v>84</v>
      </c>
      <c r="AY168" s="18" t="s">
        <v>206</v>
      </c>
      <c r="BE168" s="144">
        <f t="shared" si="64"/>
        <v>0</v>
      </c>
      <c r="BF168" s="144">
        <f t="shared" si="65"/>
        <v>0</v>
      </c>
      <c r="BG168" s="144">
        <f t="shared" si="66"/>
        <v>0</v>
      </c>
      <c r="BH168" s="144">
        <f t="shared" si="67"/>
        <v>0</v>
      </c>
      <c r="BI168" s="144">
        <f t="shared" si="68"/>
        <v>0</v>
      </c>
      <c r="BJ168" s="18" t="s">
        <v>82</v>
      </c>
      <c r="BK168" s="144">
        <f t="shared" si="69"/>
        <v>0</v>
      </c>
      <c r="BL168" s="18" t="s">
        <v>338</v>
      </c>
      <c r="BM168" s="143" t="s">
        <v>4498</v>
      </c>
    </row>
    <row r="169" spans="2:65" s="1" customFormat="1" ht="21.75" customHeight="1">
      <c r="B169" s="33"/>
      <c r="C169" s="132" t="s">
        <v>1009</v>
      </c>
      <c r="D169" s="132" t="s">
        <v>208</v>
      </c>
      <c r="E169" s="133" t="s">
        <v>4499</v>
      </c>
      <c r="F169" s="134" t="s">
        <v>2154</v>
      </c>
      <c r="G169" s="135" t="s">
        <v>2093</v>
      </c>
      <c r="H169" s="200"/>
      <c r="I169" s="137"/>
      <c r="J169" s="138">
        <f t="shared" si="60"/>
        <v>0</v>
      </c>
      <c r="K169" s="134" t="s">
        <v>19</v>
      </c>
      <c r="L169" s="33"/>
      <c r="M169" s="139" t="s">
        <v>19</v>
      </c>
      <c r="N169" s="140" t="s">
        <v>46</v>
      </c>
      <c r="P169" s="141">
        <f t="shared" si="61"/>
        <v>0</v>
      </c>
      <c r="Q169" s="141">
        <v>0</v>
      </c>
      <c r="R169" s="141">
        <f t="shared" si="62"/>
        <v>0</v>
      </c>
      <c r="S169" s="141">
        <v>0</v>
      </c>
      <c r="T169" s="142">
        <f t="shared" si="63"/>
        <v>0</v>
      </c>
      <c r="AR169" s="143" t="s">
        <v>338</v>
      </c>
      <c r="AT169" s="143" t="s">
        <v>208</v>
      </c>
      <c r="AU169" s="143" t="s">
        <v>84</v>
      </c>
      <c r="AY169" s="18" t="s">
        <v>206</v>
      </c>
      <c r="BE169" s="144">
        <f t="shared" si="64"/>
        <v>0</v>
      </c>
      <c r="BF169" s="144">
        <f t="shared" si="65"/>
        <v>0</v>
      </c>
      <c r="BG169" s="144">
        <f t="shared" si="66"/>
        <v>0</v>
      </c>
      <c r="BH169" s="144">
        <f t="shared" si="67"/>
        <v>0</v>
      </c>
      <c r="BI169" s="144">
        <f t="shared" si="68"/>
        <v>0</v>
      </c>
      <c r="BJ169" s="18" t="s">
        <v>82</v>
      </c>
      <c r="BK169" s="144">
        <f t="shared" si="69"/>
        <v>0</v>
      </c>
      <c r="BL169" s="18" t="s">
        <v>338</v>
      </c>
      <c r="BM169" s="143" t="s">
        <v>4500</v>
      </c>
    </row>
    <row r="170" spans="2:63" s="11" customFormat="1" ht="22.9" customHeight="1">
      <c r="B170" s="120"/>
      <c r="D170" s="121" t="s">
        <v>74</v>
      </c>
      <c r="E170" s="130" t="s">
        <v>4386</v>
      </c>
      <c r="F170" s="130" t="s">
        <v>4501</v>
      </c>
      <c r="I170" s="123"/>
      <c r="J170" s="131">
        <f>BK170</f>
        <v>0</v>
      </c>
      <c r="L170" s="120"/>
      <c r="M170" s="125"/>
      <c r="P170" s="126">
        <f>SUM(P171:P180)</f>
        <v>0</v>
      </c>
      <c r="R170" s="126">
        <f>SUM(R171:R180)</f>
        <v>0</v>
      </c>
      <c r="T170" s="127">
        <f>SUM(T171:T180)</f>
        <v>0</v>
      </c>
      <c r="AR170" s="121" t="s">
        <v>84</v>
      </c>
      <c r="AT170" s="128" t="s">
        <v>74</v>
      </c>
      <c r="AU170" s="128" t="s">
        <v>82</v>
      </c>
      <c r="AY170" s="121" t="s">
        <v>206</v>
      </c>
      <c r="BK170" s="129">
        <f>SUM(BK171:BK180)</f>
        <v>0</v>
      </c>
    </row>
    <row r="171" spans="2:65" s="1" customFormat="1" ht="16.5" customHeight="1">
      <c r="B171" s="33"/>
      <c r="C171" s="132" t="s">
        <v>1014</v>
      </c>
      <c r="D171" s="132" t="s">
        <v>208</v>
      </c>
      <c r="E171" s="133" t="s">
        <v>4502</v>
      </c>
      <c r="F171" s="134" t="s">
        <v>4503</v>
      </c>
      <c r="G171" s="135" t="s">
        <v>1556</v>
      </c>
      <c r="H171" s="136">
        <v>2</v>
      </c>
      <c r="I171" s="137"/>
      <c r="J171" s="138">
        <f aca="true" t="shared" si="70" ref="J171:J180">ROUND(I171*H171,2)</f>
        <v>0</v>
      </c>
      <c r="K171" s="134" t="s">
        <v>19</v>
      </c>
      <c r="L171" s="33"/>
      <c r="M171" s="139" t="s">
        <v>19</v>
      </c>
      <c r="N171" s="140" t="s">
        <v>46</v>
      </c>
      <c r="P171" s="141">
        <f aca="true" t="shared" si="71" ref="P171:P180">O171*H171</f>
        <v>0</v>
      </c>
      <c r="Q171" s="141">
        <v>0</v>
      </c>
      <c r="R171" s="141">
        <f aca="true" t="shared" si="72" ref="R171:R180">Q171*H171</f>
        <v>0</v>
      </c>
      <c r="S171" s="141">
        <v>0</v>
      </c>
      <c r="T171" s="142">
        <f aca="true" t="shared" si="73" ref="T171:T180">S171*H171</f>
        <v>0</v>
      </c>
      <c r="AR171" s="143" t="s">
        <v>338</v>
      </c>
      <c r="AT171" s="143" t="s">
        <v>208</v>
      </c>
      <c r="AU171" s="143" t="s">
        <v>84</v>
      </c>
      <c r="AY171" s="18" t="s">
        <v>206</v>
      </c>
      <c r="BE171" s="144">
        <f aca="true" t="shared" si="74" ref="BE171:BE180">IF(N171="základní",J171,0)</f>
        <v>0</v>
      </c>
      <c r="BF171" s="144">
        <f aca="true" t="shared" si="75" ref="BF171:BF180">IF(N171="snížená",J171,0)</f>
        <v>0</v>
      </c>
      <c r="BG171" s="144">
        <f aca="true" t="shared" si="76" ref="BG171:BG180">IF(N171="zákl. přenesená",J171,0)</f>
        <v>0</v>
      </c>
      <c r="BH171" s="144">
        <f aca="true" t="shared" si="77" ref="BH171:BH180">IF(N171="sníž. přenesená",J171,0)</f>
        <v>0</v>
      </c>
      <c r="BI171" s="144">
        <f aca="true" t="shared" si="78" ref="BI171:BI180">IF(N171="nulová",J171,0)</f>
        <v>0</v>
      </c>
      <c r="BJ171" s="18" t="s">
        <v>82</v>
      </c>
      <c r="BK171" s="144">
        <f aca="true" t="shared" si="79" ref="BK171:BK180">ROUND(I171*H171,2)</f>
        <v>0</v>
      </c>
      <c r="BL171" s="18" t="s">
        <v>338</v>
      </c>
      <c r="BM171" s="143" t="s">
        <v>4504</v>
      </c>
    </row>
    <row r="172" spans="2:65" s="1" customFormat="1" ht="16.5" customHeight="1">
      <c r="B172" s="33"/>
      <c r="C172" s="132" t="s">
        <v>1019</v>
      </c>
      <c r="D172" s="132" t="s">
        <v>208</v>
      </c>
      <c r="E172" s="133" t="s">
        <v>4505</v>
      </c>
      <c r="F172" s="134" t="s">
        <v>4506</v>
      </c>
      <c r="G172" s="135" t="s">
        <v>1556</v>
      </c>
      <c r="H172" s="136">
        <v>1</v>
      </c>
      <c r="I172" s="137"/>
      <c r="J172" s="138">
        <f t="shared" si="70"/>
        <v>0</v>
      </c>
      <c r="K172" s="134" t="s">
        <v>19</v>
      </c>
      <c r="L172" s="33"/>
      <c r="M172" s="139" t="s">
        <v>19</v>
      </c>
      <c r="N172" s="140" t="s">
        <v>46</v>
      </c>
      <c r="P172" s="141">
        <f t="shared" si="71"/>
        <v>0</v>
      </c>
      <c r="Q172" s="141">
        <v>0</v>
      </c>
      <c r="R172" s="141">
        <f t="shared" si="72"/>
        <v>0</v>
      </c>
      <c r="S172" s="141">
        <v>0</v>
      </c>
      <c r="T172" s="142">
        <f t="shared" si="73"/>
        <v>0</v>
      </c>
      <c r="AR172" s="143" t="s">
        <v>338</v>
      </c>
      <c r="AT172" s="143" t="s">
        <v>208</v>
      </c>
      <c r="AU172" s="143" t="s">
        <v>84</v>
      </c>
      <c r="AY172" s="18" t="s">
        <v>206</v>
      </c>
      <c r="BE172" s="144">
        <f t="shared" si="74"/>
        <v>0</v>
      </c>
      <c r="BF172" s="144">
        <f t="shared" si="75"/>
        <v>0</v>
      </c>
      <c r="BG172" s="144">
        <f t="shared" si="76"/>
        <v>0</v>
      </c>
      <c r="BH172" s="144">
        <f t="shared" si="77"/>
        <v>0</v>
      </c>
      <c r="BI172" s="144">
        <f t="shared" si="78"/>
        <v>0</v>
      </c>
      <c r="BJ172" s="18" t="s">
        <v>82</v>
      </c>
      <c r="BK172" s="144">
        <f t="shared" si="79"/>
        <v>0</v>
      </c>
      <c r="BL172" s="18" t="s">
        <v>338</v>
      </c>
      <c r="BM172" s="143" t="s">
        <v>4507</v>
      </c>
    </row>
    <row r="173" spans="2:65" s="1" customFormat="1" ht="16.5" customHeight="1">
      <c r="B173" s="33"/>
      <c r="C173" s="132" t="s">
        <v>1024</v>
      </c>
      <c r="D173" s="132" t="s">
        <v>208</v>
      </c>
      <c r="E173" s="133" t="s">
        <v>4508</v>
      </c>
      <c r="F173" s="134" t="s">
        <v>4509</v>
      </c>
      <c r="G173" s="135" t="s">
        <v>1556</v>
      </c>
      <c r="H173" s="136">
        <v>4</v>
      </c>
      <c r="I173" s="137"/>
      <c r="J173" s="138">
        <f t="shared" si="70"/>
        <v>0</v>
      </c>
      <c r="K173" s="134" t="s">
        <v>19</v>
      </c>
      <c r="L173" s="33"/>
      <c r="M173" s="139" t="s">
        <v>19</v>
      </c>
      <c r="N173" s="140" t="s">
        <v>46</v>
      </c>
      <c r="P173" s="141">
        <f t="shared" si="71"/>
        <v>0</v>
      </c>
      <c r="Q173" s="141">
        <v>0</v>
      </c>
      <c r="R173" s="141">
        <f t="shared" si="72"/>
        <v>0</v>
      </c>
      <c r="S173" s="141">
        <v>0</v>
      </c>
      <c r="T173" s="142">
        <f t="shared" si="73"/>
        <v>0</v>
      </c>
      <c r="AR173" s="143" t="s">
        <v>338</v>
      </c>
      <c r="AT173" s="143" t="s">
        <v>208</v>
      </c>
      <c r="AU173" s="143" t="s">
        <v>84</v>
      </c>
      <c r="AY173" s="18" t="s">
        <v>206</v>
      </c>
      <c r="BE173" s="144">
        <f t="shared" si="74"/>
        <v>0</v>
      </c>
      <c r="BF173" s="144">
        <f t="shared" si="75"/>
        <v>0</v>
      </c>
      <c r="BG173" s="144">
        <f t="shared" si="76"/>
        <v>0</v>
      </c>
      <c r="BH173" s="144">
        <f t="shared" si="77"/>
        <v>0</v>
      </c>
      <c r="BI173" s="144">
        <f t="shared" si="78"/>
        <v>0</v>
      </c>
      <c r="BJ173" s="18" t="s">
        <v>82</v>
      </c>
      <c r="BK173" s="144">
        <f t="shared" si="79"/>
        <v>0</v>
      </c>
      <c r="BL173" s="18" t="s">
        <v>338</v>
      </c>
      <c r="BM173" s="143" t="s">
        <v>4510</v>
      </c>
    </row>
    <row r="174" spans="2:65" s="1" customFormat="1" ht="16.5" customHeight="1">
      <c r="B174" s="33"/>
      <c r="C174" s="132" t="s">
        <v>1031</v>
      </c>
      <c r="D174" s="132" t="s">
        <v>208</v>
      </c>
      <c r="E174" s="133" t="s">
        <v>4511</v>
      </c>
      <c r="F174" s="134" t="s">
        <v>4512</v>
      </c>
      <c r="G174" s="135" t="s">
        <v>1556</v>
      </c>
      <c r="H174" s="136">
        <v>4</v>
      </c>
      <c r="I174" s="137"/>
      <c r="J174" s="138">
        <f t="shared" si="70"/>
        <v>0</v>
      </c>
      <c r="K174" s="134" t="s">
        <v>19</v>
      </c>
      <c r="L174" s="33"/>
      <c r="M174" s="139" t="s">
        <v>19</v>
      </c>
      <c r="N174" s="140" t="s">
        <v>46</v>
      </c>
      <c r="P174" s="141">
        <f t="shared" si="71"/>
        <v>0</v>
      </c>
      <c r="Q174" s="141">
        <v>0</v>
      </c>
      <c r="R174" s="141">
        <f t="shared" si="72"/>
        <v>0</v>
      </c>
      <c r="S174" s="141">
        <v>0</v>
      </c>
      <c r="T174" s="142">
        <f t="shared" si="73"/>
        <v>0</v>
      </c>
      <c r="AR174" s="143" t="s">
        <v>338</v>
      </c>
      <c r="AT174" s="143" t="s">
        <v>208</v>
      </c>
      <c r="AU174" s="143" t="s">
        <v>84</v>
      </c>
      <c r="AY174" s="18" t="s">
        <v>206</v>
      </c>
      <c r="BE174" s="144">
        <f t="shared" si="74"/>
        <v>0</v>
      </c>
      <c r="BF174" s="144">
        <f t="shared" si="75"/>
        <v>0</v>
      </c>
      <c r="BG174" s="144">
        <f t="shared" si="76"/>
        <v>0</v>
      </c>
      <c r="BH174" s="144">
        <f t="shared" si="77"/>
        <v>0</v>
      </c>
      <c r="BI174" s="144">
        <f t="shared" si="78"/>
        <v>0</v>
      </c>
      <c r="BJ174" s="18" t="s">
        <v>82</v>
      </c>
      <c r="BK174" s="144">
        <f t="shared" si="79"/>
        <v>0</v>
      </c>
      <c r="BL174" s="18" t="s">
        <v>338</v>
      </c>
      <c r="BM174" s="143" t="s">
        <v>4513</v>
      </c>
    </row>
    <row r="175" spans="2:65" s="1" customFormat="1" ht="16.5" customHeight="1">
      <c r="B175" s="33"/>
      <c r="C175" s="132" t="s">
        <v>1037</v>
      </c>
      <c r="D175" s="132" t="s">
        <v>208</v>
      </c>
      <c r="E175" s="133" t="s">
        <v>4514</v>
      </c>
      <c r="F175" s="134" t="s">
        <v>4515</v>
      </c>
      <c r="G175" s="135" t="s">
        <v>1556</v>
      </c>
      <c r="H175" s="136">
        <v>1</v>
      </c>
      <c r="I175" s="137"/>
      <c r="J175" s="138">
        <f t="shared" si="70"/>
        <v>0</v>
      </c>
      <c r="K175" s="134" t="s">
        <v>19</v>
      </c>
      <c r="L175" s="33"/>
      <c r="M175" s="139" t="s">
        <v>19</v>
      </c>
      <c r="N175" s="140" t="s">
        <v>46</v>
      </c>
      <c r="P175" s="141">
        <f t="shared" si="71"/>
        <v>0</v>
      </c>
      <c r="Q175" s="141">
        <v>0</v>
      </c>
      <c r="R175" s="141">
        <f t="shared" si="72"/>
        <v>0</v>
      </c>
      <c r="S175" s="141">
        <v>0</v>
      </c>
      <c r="T175" s="142">
        <f t="shared" si="73"/>
        <v>0</v>
      </c>
      <c r="AR175" s="143" t="s">
        <v>338</v>
      </c>
      <c r="AT175" s="143" t="s">
        <v>208</v>
      </c>
      <c r="AU175" s="143" t="s">
        <v>84</v>
      </c>
      <c r="AY175" s="18" t="s">
        <v>206</v>
      </c>
      <c r="BE175" s="144">
        <f t="shared" si="74"/>
        <v>0</v>
      </c>
      <c r="BF175" s="144">
        <f t="shared" si="75"/>
        <v>0</v>
      </c>
      <c r="BG175" s="144">
        <f t="shared" si="76"/>
        <v>0</v>
      </c>
      <c r="BH175" s="144">
        <f t="shared" si="77"/>
        <v>0</v>
      </c>
      <c r="BI175" s="144">
        <f t="shared" si="78"/>
        <v>0</v>
      </c>
      <c r="BJ175" s="18" t="s">
        <v>82</v>
      </c>
      <c r="BK175" s="144">
        <f t="shared" si="79"/>
        <v>0</v>
      </c>
      <c r="BL175" s="18" t="s">
        <v>338</v>
      </c>
      <c r="BM175" s="143" t="s">
        <v>4516</v>
      </c>
    </row>
    <row r="176" spans="2:65" s="1" customFormat="1" ht="16.5" customHeight="1">
      <c r="B176" s="33"/>
      <c r="C176" s="132" t="s">
        <v>1042</v>
      </c>
      <c r="D176" s="132" t="s">
        <v>208</v>
      </c>
      <c r="E176" s="133" t="s">
        <v>4517</v>
      </c>
      <c r="F176" s="134" t="s">
        <v>4518</v>
      </c>
      <c r="G176" s="135" t="s">
        <v>1556</v>
      </c>
      <c r="H176" s="136">
        <v>1</v>
      </c>
      <c r="I176" s="137"/>
      <c r="J176" s="138">
        <f t="shared" si="70"/>
        <v>0</v>
      </c>
      <c r="K176" s="134" t="s">
        <v>19</v>
      </c>
      <c r="L176" s="33"/>
      <c r="M176" s="139" t="s">
        <v>19</v>
      </c>
      <c r="N176" s="140" t="s">
        <v>46</v>
      </c>
      <c r="P176" s="141">
        <f t="shared" si="71"/>
        <v>0</v>
      </c>
      <c r="Q176" s="141">
        <v>0</v>
      </c>
      <c r="R176" s="141">
        <f t="shared" si="72"/>
        <v>0</v>
      </c>
      <c r="S176" s="141">
        <v>0</v>
      </c>
      <c r="T176" s="142">
        <f t="shared" si="73"/>
        <v>0</v>
      </c>
      <c r="AR176" s="143" t="s">
        <v>338</v>
      </c>
      <c r="AT176" s="143" t="s">
        <v>208</v>
      </c>
      <c r="AU176" s="143" t="s">
        <v>84</v>
      </c>
      <c r="AY176" s="18" t="s">
        <v>206</v>
      </c>
      <c r="BE176" s="144">
        <f t="shared" si="74"/>
        <v>0</v>
      </c>
      <c r="BF176" s="144">
        <f t="shared" si="75"/>
        <v>0</v>
      </c>
      <c r="BG176" s="144">
        <f t="shared" si="76"/>
        <v>0</v>
      </c>
      <c r="BH176" s="144">
        <f t="shared" si="77"/>
        <v>0</v>
      </c>
      <c r="BI176" s="144">
        <f t="shared" si="78"/>
        <v>0</v>
      </c>
      <c r="BJ176" s="18" t="s">
        <v>82</v>
      </c>
      <c r="BK176" s="144">
        <f t="shared" si="79"/>
        <v>0</v>
      </c>
      <c r="BL176" s="18" t="s">
        <v>338</v>
      </c>
      <c r="BM176" s="143" t="s">
        <v>4519</v>
      </c>
    </row>
    <row r="177" spans="2:65" s="1" customFormat="1" ht="16.5" customHeight="1">
      <c r="B177" s="33"/>
      <c r="C177" s="132" t="s">
        <v>1048</v>
      </c>
      <c r="D177" s="132" t="s">
        <v>208</v>
      </c>
      <c r="E177" s="133" t="s">
        <v>4520</v>
      </c>
      <c r="F177" s="134" t="s">
        <v>4521</v>
      </c>
      <c r="G177" s="135" t="s">
        <v>1556</v>
      </c>
      <c r="H177" s="136">
        <v>1</v>
      </c>
      <c r="I177" s="137"/>
      <c r="J177" s="138">
        <f t="shared" si="70"/>
        <v>0</v>
      </c>
      <c r="K177" s="134" t="s">
        <v>19</v>
      </c>
      <c r="L177" s="33"/>
      <c r="M177" s="139" t="s">
        <v>19</v>
      </c>
      <c r="N177" s="140" t="s">
        <v>46</v>
      </c>
      <c r="P177" s="141">
        <f t="shared" si="71"/>
        <v>0</v>
      </c>
      <c r="Q177" s="141">
        <v>0</v>
      </c>
      <c r="R177" s="141">
        <f t="shared" si="72"/>
        <v>0</v>
      </c>
      <c r="S177" s="141">
        <v>0</v>
      </c>
      <c r="T177" s="142">
        <f t="shared" si="73"/>
        <v>0</v>
      </c>
      <c r="AR177" s="143" t="s">
        <v>338</v>
      </c>
      <c r="AT177" s="143" t="s">
        <v>208</v>
      </c>
      <c r="AU177" s="143" t="s">
        <v>84</v>
      </c>
      <c r="AY177" s="18" t="s">
        <v>206</v>
      </c>
      <c r="BE177" s="144">
        <f t="shared" si="74"/>
        <v>0</v>
      </c>
      <c r="BF177" s="144">
        <f t="shared" si="75"/>
        <v>0</v>
      </c>
      <c r="BG177" s="144">
        <f t="shared" si="76"/>
        <v>0</v>
      </c>
      <c r="BH177" s="144">
        <f t="shared" si="77"/>
        <v>0</v>
      </c>
      <c r="BI177" s="144">
        <f t="shared" si="78"/>
        <v>0</v>
      </c>
      <c r="BJ177" s="18" t="s">
        <v>82</v>
      </c>
      <c r="BK177" s="144">
        <f t="shared" si="79"/>
        <v>0</v>
      </c>
      <c r="BL177" s="18" t="s">
        <v>338</v>
      </c>
      <c r="BM177" s="143" t="s">
        <v>4522</v>
      </c>
    </row>
    <row r="178" spans="2:65" s="1" customFormat="1" ht="16.5" customHeight="1">
      <c r="B178" s="33"/>
      <c r="C178" s="132" t="s">
        <v>1053</v>
      </c>
      <c r="D178" s="132" t="s">
        <v>208</v>
      </c>
      <c r="E178" s="133" t="s">
        <v>4523</v>
      </c>
      <c r="F178" s="134" t="s">
        <v>4524</v>
      </c>
      <c r="G178" s="135" t="s">
        <v>229</v>
      </c>
      <c r="H178" s="136">
        <v>120</v>
      </c>
      <c r="I178" s="137"/>
      <c r="J178" s="138">
        <f t="shared" si="70"/>
        <v>0</v>
      </c>
      <c r="K178" s="134" t="s">
        <v>19</v>
      </c>
      <c r="L178" s="33"/>
      <c r="M178" s="139" t="s">
        <v>19</v>
      </c>
      <c r="N178" s="140" t="s">
        <v>46</v>
      </c>
      <c r="P178" s="141">
        <f t="shared" si="71"/>
        <v>0</v>
      </c>
      <c r="Q178" s="141">
        <v>0</v>
      </c>
      <c r="R178" s="141">
        <f t="shared" si="72"/>
        <v>0</v>
      </c>
      <c r="S178" s="141">
        <v>0</v>
      </c>
      <c r="T178" s="142">
        <f t="shared" si="73"/>
        <v>0</v>
      </c>
      <c r="AR178" s="143" t="s">
        <v>338</v>
      </c>
      <c r="AT178" s="143" t="s">
        <v>208</v>
      </c>
      <c r="AU178" s="143" t="s">
        <v>84</v>
      </c>
      <c r="AY178" s="18" t="s">
        <v>206</v>
      </c>
      <c r="BE178" s="144">
        <f t="shared" si="74"/>
        <v>0</v>
      </c>
      <c r="BF178" s="144">
        <f t="shared" si="75"/>
        <v>0</v>
      </c>
      <c r="BG178" s="144">
        <f t="shared" si="76"/>
        <v>0</v>
      </c>
      <c r="BH178" s="144">
        <f t="shared" si="77"/>
        <v>0</v>
      </c>
      <c r="BI178" s="144">
        <f t="shared" si="78"/>
        <v>0</v>
      </c>
      <c r="BJ178" s="18" t="s">
        <v>82</v>
      </c>
      <c r="BK178" s="144">
        <f t="shared" si="79"/>
        <v>0</v>
      </c>
      <c r="BL178" s="18" t="s">
        <v>338</v>
      </c>
      <c r="BM178" s="143" t="s">
        <v>4525</v>
      </c>
    </row>
    <row r="179" spans="2:65" s="1" customFormat="1" ht="16.5" customHeight="1">
      <c r="B179" s="33"/>
      <c r="C179" s="132" t="s">
        <v>1058</v>
      </c>
      <c r="D179" s="132" t="s">
        <v>208</v>
      </c>
      <c r="E179" s="133" t="s">
        <v>2350</v>
      </c>
      <c r="F179" s="134" t="s">
        <v>2351</v>
      </c>
      <c r="G179" s="135" t="s">
        <v>1556</v>
      </c>
      <c r="H179" s="136">
        <v>1</v>
      </c>
      <c r="I179" s="137"/>
      <c r="J179" s="138">
        <f t="shared" si="70"/>
        <v>0</v>
      </c>
      <c r="K179" s="134" t="s">
        <v>19</v>
      </c>
      <c r="L179" s="33"/>
      <c r="M179" s="139" t="s">
        <v>19</v>
      </c>
      <c r="N179" s="140" t="s">
        <v>46</v>
      </c>
      <c r="P179" s="141">
        <f t="shared" si="71"/>
        <v>0</v>
      </c>
      <c r="Q179" s="141">
        <v>0</v>
      </c>
      <c r="R179" s="141">
        <f t="shared" si="72"/>
        <v>0</v>
      </c>
      <c r="S179" s="141">
        <v>0</v>
      </c>
      <c r="T179" s="142">
        <f t="shared" si="73"/>
        <v>0</v>
      </c>
      <c r="AR179" s="143" t="s">
        <v>338</v>
      </c>
      <c r="AT179" s="143" t="s">
        <v>208</v>
      </c>
      <c r="AU179" s="143" t="s">
        <v>84</v>
      </c>
      <c r="AY179" s="18" t="s">
        <v>206</v>
      </c>
      <c r="BE179" s="144">
        <f t="shared" si="74"/>
        <v>0</v>
      </c>
      <c r="BF179" s="144">
        <f t="shared" si="75"/>
        <v>0</v>
      </c>
      <c r="BG179" s="144">
        <f t="shared" si="76"/>
        <v>0</v>
      </c>
      <c r="BH179" s="144">
        <f t="shared" si="77"/>
        <v>0</v>
      </c>
      <c r="BI179" s="144">
        <f t="shared" si="78"/>
        <v>0</v>
      </c>
      <c r="BJ179" s="18" t="s">
        <v>82</v>
      </c>
      <c r="BK179" s="144">
        <f t="shared" si="79"/>
        <v>0</v>
      </c>
      <c r="BL179" s="18" t="s">
        <v>338</v>
      </c>
      <c r="BM179" s="143" t="s">
        <v>4526</v>
      </c>
    </row>
    <row r="180" spans="2:65" s="1" customFormat="1" ht="21.75" customHeight="1">
      <c r="B180" s="33"/>
      <c r="C180" s="132" t="s">
        <v>1063</v>
      </c>
      <c r="D180" s="132" t="s">
        <v>208</v>
      </c>
      <c r="E180" s="133" t="s">
        <v>4527</v>
      </c>
      <c r="F180" s="134" t="s">
        <v>2154</v>
      </c>
      <c r="G180" s="135" t="s">
        <v>2093</v>
      </c>
      <c r="H180" s="200"/>
      <c r="I180" s="137"/>
      <c r="J180" s="138">
        <f t="shared" si="70"/>
        <v>0</v>
      </c>
      <c r="K180" s="134" t="s">
        <v>19</v>
      </c>
      <c r="L180" s="33"/>
      <c r="M180" s="204" t="s">
        <v>19</v>
      </c>
      <c r="N180" s="205" t="s">
        <v>46</v>
      </c>
      <c r="O180" s="197"/>
      <c r="P180" s="198">
        <f t="shared" si="71"/>
        <v>0</v>
      </c>
      <c r="Q180" s="198">
        <v>0</v>
      </c>
      <c r="R180" s="198">
        <f t="shared" si="72"/>
        <v>0</v>
      </c>
      <c r="S180" s="198">
        <v>0</v>
      </c>
      <c r="T180" s="199">
        <f t="shared" si="73"/>
        <v>0</v>
      </c>
      <c r="AR180" s="143" t="s">
        <v>338</v>
      </c>
      <c r="AT180" s="143" t="s">
        <v>208</v>
      </c>
      <c r="AU180" s="143" t="s">
        <v>84</v>
      </c>
      <c r="AY180" s="18" t="s">
        <v>206</v>
      </c>
      <c r="BE180" s="144">
        <f t="shared" si="74"/>
        <v>0</v>
      </c>
      <c r="BF180" s="144">
        <f t="shared" si="75"/>
        <v>0</v>
      </c>
      <c r="BG180" s="144">
        <f t="shared" si="76"/>
        <v>0</v>
      </c>
      <c r="BH180" s="144">
        <f t="shared" si="77"/>
        <v>0</v>
      </c>
      <c r="BI180" s="144">
        <f t="shared" si="78"/>
        <v>0</v>
      </c>
      <c r="BJ180" s="18" t="s">
        <v>82</v>
      </c>
      <c r="BK180" s="144">
        <f t="shared" si="79"/>
        <v>0</v>
      </c>
      <c r="BL180" s="18" t="s">
        <v>338</v>
      </c>
      <c r="BM180" s="143" t="s">
        <v>4528</v>
      </c>
    </row>
    <row r="181" spans="2:12" s="1" customFormat="1" ht="6.95" customHeight="1">
      <c r="B181" s="41"/>
      <c r="C181" s="42"/>
      <c r="D181" s="42"/>
      <c r="E181" s="42"/>
      <c r="F181" s="42"/>
      <c r="G181" s="42"/>
      <c r="H181" s="42"/>
      <c r="I181" s="42"/>
      <c r="J181" s="42"/>
      <c r="K181" s="42"/>
      <c r="L181" s="33"/>
    </row>
  </sheetData>
  <sheetProtection algorithmName="SHA-512" hashValue="v9PNSHLRDiX5aqBjdjSwOO4K5/jcYvZC799C9aZRNhj/kOGA1lkxNXJhE1aaL59C6u2LUtoL8XR2FiVlMcTrwA==" saltValue="Sck+kEKF0C9krhd45nO0KLfgrlA8Xwq6Bc+n8EB4e3Sv+s16YLdUIc+9D5aE+NCP2v+i+1ayO8GG3nama6FqRQ==" spinCount="100000" sheet="1" objects="1" scenarios="1" formatColumns="0" formatRows="0" autoFilter="0"/>
  <autoFilter ref="C98:K180"/>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BM13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143</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 customHeight="1">
      <c r="B8" s="21"/>
      <c r="D8" s="28" t="s">
        <v>164</v>
      </c>
      <c r="L8" s="21"/>
    </row>
    <row r="9" spans="2:12" s="1" customFormat="1" ht="16.5" customHeight="1">
      <c r="B9" s="33"/>
      <c r="E9" s="335" t="s">
        <v>2496</v>
      </c>
      <c r="F9" s="337"/>
      <c r="G9" s="337"/>
      <c r="H9" s="337"/>
      <c r="L9" s="33"/>
    </row>
    <row r="10" spans="2:12" s="1" customFormat="1" ht="12" customHeight="1">
      <c r="B10" s="33"/>
      <c r="D10" s="28" t="s">
        <v>166</v>
      </c>
      <c r="L10" s="33"/>
    </row>
    <row r="11" spans="2:12" s="1" customFormat="1" ht="16.5" customHeight="1">
      <c r="B11" s="33"/>
      <c r="E11" s="322" t="s">
        <v>4529</v>
      </c>
      <c r="F11" s="337"/>
      <c r="G11" s="337"/>
      <c r="H11" s="337"/>
      <c r="L11" s="33"/>
    </row>
    <row r="12" spans="2:12" s="1" customFormat="1" ht="12">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22</v>
      </c>
      <c r="I14" s="28" t="s">
        <v>23</v>
      </c>
      <c r="J14" s="49" t="str">
        <f>'Rekapitulace stavby'!AN8</f>
        <v>14. 11. 2023</v>
      </c>
      <c r="L14" s="33"/>
    </row>
    <row r="15" spans="2:12" s="1" customFormat="1" ht="10.9" customHeight="1">
      <c r="B15" s="33"/>
      <c r="L15" s="33"/>
    </row>
    <row r="16" spans="2:12" s="1" customFormat="1" ht="12" customHeight="1">
      <c r="B16" s="33"/>
      <c r="D16" s="28" t="s">
        <v>25</v>
      </c>
      <c r="I16" s="28" t="s">
        <v>26</v>
      </c>
      <c r="J16" s="26" t="s">
        <v>27</v>
      </c>
      <c r="L16" s="33"/>
    </row>
    <row r="17" spans="2:12" s="1" customFormat="1" ht="18" customHeight="1">
      <c r="B17" s="33"/>
      <c r="E17" s="26" t="s">
        <v>28</v>
      </c>
      <c r="I17" s="28" t="s">
        <v>29</v>
      </c>
      <c r="J17" s="26" t="s">
        <v>30</v>
      </c>
      <c r="L17" s="33"/>
    </row>
    <row r="18" spans="2:12" s="1" customFormat="1" ht="6.95" customHeight="1">
      <c r="B18" s="33"/>
      <c r="L18" s="33"/>
    </row>
    <row r="19" spans="2:12" s="1" customFormat="1" ht="12" customHeight="1">
      <c r="B19" s="33"/>
      <c r="D19" s="28" t="s">
        <v>31</v>
      </c>
      <c r="I19" s="28" t="s">
        <v>26</v>
      </c>
      <c r="J19" s="29" t="str">
        <f>'Rekapitulace stavby'!AN13</f>
        <v>Vyplň údaj</v>
      </c>
      <c r="L19" s="33"/>
    </row>
    <row r="20" spans="2:12" s="1" customFormat="1" ht="18" customHeight="1">
      <c r="B20" s="33"/>
      <c r="E20" s="338" t="str">
        <f>'Rekapitulace stavby'!E14</f>
        <v>Vyplň údaj</v>
      </c>
      <c r="F20" s="308"/>
      <c r="G20" s="308"/>
      <c r="H20" s="308"/>
      <c r="I20" s="28" t="s">
        <v>29</v>
      </c>
      <c r="J20" s="29" t="str">
        <f>'Rekapitulace stavby'!AN14</f>
        <v>Vyplň údaj</v>
      </c>
      <c r="L20" s="33"/>
    </row>
    <row r="21" spans="2:12" s="1" customFormat="1" ht="6.95" customHeight="1">
      <c r="B21" s="33"/>
      <c r="L21" s="33"/>
    </row>
    <row r="22" spans="2:12" s="1" customFormat="1" ht="12" customHeight="1">
      <c r="B22" s="33"/>
      <c r="D22" s="28" t="s">
        <v>33</v>
      </c>
      <c r="I22" s="28" t="s">
        <v>26</v>
      </c>
      <c r="J22" s="26" t="s">
        <v>34</v>
      </c>
      <c r="L22" s="33"/>
    </row>
    <row r="23" spans="2:12" s="1" customFormat="1" ht="18" customHeight="1">
      <c r="B23" s="33"/>
      <c r="E23" s="26" t="s">
        <v>35</v>
      </c>
      <c r="I23" s="28" t="s">
        <v>29</v>
      </c>
      <c r="J23" s="26" t="s">
        <v>36</v>
      </c>
      <c r="L23" s="33"/>
    </row>
    <row r="24" spans="2:12" s="1" customFormat="1" ht="6.95" customHeight="1">
      <c r="B24" s="33"/>
      <c r="L24" s="33"/>
    </row>
    <row r="25" spans="2:12" s="1" customFormat="1" ht="12" customHeight="1">
      <c r="B25" s="33"/>
      <c r="D25" s="28" t="s">
        <v>38</v>
      </c>
      <c r="I25" s="28" t="s">
        <v>26</v>
      </c>
      <c r="J25" s="26" t="s">
        <v>34</v>
      </c>
      <c r="L25" s="33"/>
    </row>
    <row r="26" spans="2:12" s="1" customFormat="1" ht="18" customHeight="1">
      <c r="B26" s="33"/>
      <c r="E26" s="26" t="s">
        <v>35</v>
      </c>
      <c r="I26" s="28" t="s">
        <v>29</v>
      </c>
      <c r="J26" s="26" t="s">
        <v>36</v>
      </c>
      <c r="L26" s="33"/>
    </row>
    <row r="27" spans="2:12" s="1" customFormat="1" ht="6.95" customHeight="1">
      <c r="B27" s="33"/>
      <c r="L27" s="33"/>
    </row>
    <row r="28" spans="2:12" s="1" customFormat="1" ht="12" customHeight="1">
      <c r="B28" s="33"/>
      <c r="D28" s="28" t="s">
        <v>39</v>
      </c>
      <c r="L28" s="33"/>
    </row>
    <row r="29" spans="2:12" s="7" customFormat="1" ht="16.5" customHeight="1">
      <c r="B29" s="91"/>
      <c r="E29" s="312" t="s">
        <v>19</v>
      </c>
      <c r="F29" s="312"/>
      <c r="G29" s="312"/>
      <c r="H29" s="312"/>
      <c r="L29" s="91"/>
    </row>
    <row r="30" spans="2:12" s="1" customFormat="1" ht="6.95" customHeight="1">
      <c r="B30" s="33"/>
      <c r="L30" s="33"/>
    </row>
    <row r="31" spans="2:12" s="1" customFormat="1" ht="6.95" customHeight="1">
      <c r="B31" s="33"/>
      <c r="D31" s="50"/>
      <c r="E31" s="50"/>
      <c r="F31" s="50"/>
      <c r="G31" s="50"/>
      <c r="H31" s="50"/>
      <c r="I31" s="50"/>
      <c r="J31" s="50"/>
      <c r="K31" s="50"/>
      <c r="L31" s="33"/>
    </row>
    <row r="32" spans="2:12" s="1" customFormat="1" ht="25.35" customHeight="1">
      <c r="B32" s="33"/>
      <c r="D32" s="92" t="s">
        <v>41</v>
      </c>
      <c r="J32" s="62">
        <f>ROUND(J87,2)</f>
        <v>0</v>
      </c>
      <c r="L32" s="33"/>
    </row>
    <row r="33" spans="2:12" s="1" customFormat="1" ht="6.95" customHeight="1">
      <c r="B33" s="33"/>
      <c r="D33" s="50"/>
      <c r="E33" s="50"/>
      <c r="F33" s="50"/>
      <c r="G33" s="50"/>
      <c r="H33" s="50"/>
      <c r="I33" s="50"/>
      <c r="J33" s="50"/>
      <c r="K33" s="50"/>
      <c r="L33" s="33"/>
    </row>
    <row r="34" spans="2:12" s="1" customFormat="1" ht="14.45" customHeight="1">
      <c r="B34" s="33"/>
      <c r="F34" s="93" t="s">
        <v>43</v>
      </c>
      <c r="I34" s="93" t="s">
        <v>42</v>
      </c>
      <c r="J34" s="93" t="s">
        <v>44</v>
      </c>
      <c r="L34" s="33"/>
    </row>
    <row r="35" spans="2:12" s="1" customFormat="1" ht="14.45" customHeight="1">
      <c r="B35" s="33"/>
      <c r="D35" s="90" t="s">
        <v>45</v>
      </c>
      <c r="E35" s="28" t="s">
        <v>46</v>
      </c>
      <c r="F35" s="81">
        <f>ROUND((SUM(BE87:BE131)),2)</f>
        <v>0</v>
      </c>
      <c r="I35" s="94">
        <v>0.21</v>
      </c>
      <c r="J35" s="81">
        <f>ROUND(((SUM(BE87:BE131))*I35),2)</f>
        <v>0</v>
      </c>
      <c r="L35" s="33"/>
    </row>
    <row r="36" spans="2:12" s="1" customFormat="1" ht="14.45" customHeight="1">
      <c r="B36" s="33"/>
      <c r="E36" s="28" t="s">
        <v>47</v>
      </c>
      <c r="F36" s="81">
        <f>ROUND((SUM(BF87:BF131)),2)</f>
        <v>0</v>
      </c>
      <c r="I36" s="94">
        <v>0.15</v>
      </c>
      <c r="J36" s="81">
        <f>ROUND(((SUM(BF87:BF131))*I36),2)</f>
        <v>0</v>
      </c>
      <c r="L36" s="33"/>
    </row>
    <row r="37" spans="2:12" s="1" customFormat="1" ht="14.45" customHeight="1" hidden="1">
      <c r="B37" s="33"/>
      <c r="E37" s="28" t="s">
        <v>48</v>
      </c>
      <c r="F37" s="81">
        <f>ROUND((SUM(BG87:BG131)),2)</f>
        <v>0</v>
      </c>
      <c r="I37" s="94">
        <v>0.21</v>
      </c>
      <c r="J37" s="81">
        <f>0</f>
        <v>0</v>
      </c>
      <c r="L37" s="33"/>
    </row>
    <row r="38" spans="2:12" s="1" customFormat="1" ht="14.45" customHeight="1" hidden="1">
      <c r="B38" s="33"/>
      <c r="E38" s="28" t="s">
        <v>49</v>
      </c>
      <c r="F38" s="81">
        <f>ROUND((SUM(BH87:BH131)),2)</f>
        <v>0</v>
      </c>
      <c r="I38" s="94">
        <v>0.15</v>
      </c>
      <c r="J38" s="81">
        <f>0</f>
        <v>0</v>
      </c>
      <c r="L38" s="33"/>
    </row>
    <row r="39" spans="2:12" s="1" customFormat="1" ht="14.45" customHeight="1" hidden="1">
      <c r="B39" s="33"/>
      <c r="E39" s="28" t="s">
        <v>50</v>
      </c>
      <c r="F39" s="81">
        <f>ROUND((SUM(BI87:BI131)),2)</f>
        <v>0</v>
      </c>
      <c r="I39" s="94">
        <v>0</v>
      </c>
      <c r="J39" s="81">
        <f>0</f>
        <v>0</v>
      </c>
      <c r="L39" s="33"/>
    </row>
    <row r="40" spans="2:12" s="1" customFormat="1" ht="6.95" customHeight="1">
      <c r="B40" s="33"/>
      <c r="L40" s="33"/>
    </row>
    <row r="41" spans="2:12" s="1" customFormat="1" ht="25.35" customHeight="1">
      <c r="B41" s="33"/>
      <c r="C41" s="95"/>
      <c r="D41" s="96" t="s">
        <v>51</v>
      </c>
      <c r="E41" s="53"/>
      <c r="F41" s="53"/>
      <c r="G41" s="97" t="s">
        <v>52</v>
      </c>
      <c r="H41" s="98" t="s">
        <v>53</v>
      </c>
      <c r="I41" s="53"/>
      <c r="J41" s="99">
        <f>SUM(J32:J39)</f>
        <v>0</v>
      </c>
      <c r="K41" s="100"/>
      <c r="L41" s="33"/>
    </row>
    <row r="42" spans="2:12" s="1" customFormat="1" ht="14.45" customHeight="1">
      <c r="B42" s="41"/>
      <c r="C42" s="42"/>
      <c r="D42" s="42"/>
      <c r="E42" s="42"/>
      <c r="F42" s="42"/>
      <c r="G42" s="42"/>
      <c r="H42" s="42"/>
      <c r="I42" s="42"/>
      <c r="J42" s="42"/>
      <c r="K42" s="42"/>
      <c r="L42" s="33"/>
    </row>
    <row r="46" spans="2:12" s="1" customFormat="1" ht="6.95" customHeight="1">
      <c r="B46" s="43"/>
      <c r="C46" s="44"/>
      <c r="D46" s="44"/>
      <c r="E46" s="44"/>
      <c r="F46" s="44"/>
      <c r="G46" s="44"/>
      <c r="H46" s="44"/>
      <c r="I46" s="44"/>
      <c r="J46" s="44"/>
      <c r="K46" s="44"/>
      <c r="L46" s="33"/>
    </row>
    <row r="47" spans="2:12" s="1" customFormat="1" ht="24.95" customHeight="1">
      <c r="B47" s="33"/>
      <c r="C47" s="22" t="s">
        <v>170</v>
      </c>
      <c r="L47" s="33"/>
    </row>
    <row r="48" spans="2:12" s="1" customFormat="1" ht="6.95" customHeight="1">
      <c r="B48" s="33"/>
      <c r="L48" s="33"/>
    </row>
    <row r="49" spans="2:12" s="1" customFormat="1" ht="12" customHeight="1">
      <c r="B49" s="33"/>
      <c r="C49" s="28" t="s">
        <v>16</v>
      </c>
      <c r="L49" s="33"/>
    </row>
    <row r="50" spans="2:12" s="1" customFormat="1" ht="16.5" customHeight="1">
      <c r="B50" s="33"/>
      <c r="E50" s="335" t="str">
        <f>E7</f>
        <v>AREÁL KLÍŠE, ÚSTÍ NAD LABEM – WELLNESS A FITNESS</v>
      </c>
      <c r="F50" s="336"/>
      <c r="G50" s="336"/>
      <c r="H50" s="336"/>
      <c r="L50" s="33"/>
    </row>
    <row r="51" spans="2:12" ht="12" customHeight="1">
      <c r="B51" s="21"/>
      <c r="C51" s="28" t="s">
        <v>164</v>
      </c>
      <c r="L51" s="21"/>
    </row>
    <row r="52" spans="2:12" s="1" customFormat="1" ht="16.5" customHeight="1">
      <c r="B52" s="33"/>
      <c r="E52" s="335" t="s">
        <v>2496</v>
      </c>
      <c r="F52" s="337"/>
      <c r="G52" s="337"/>
      <c r="H52" s="337"/>
      <c r="L52" s="33"/>
    </row>
    <row r="53" spans="2:12" s="1" customFormat="1" ht="12" customHeight="1">
      <c r="B53" s="33"/>
      <c r="C53" s="28" t="s">
        <v>166</v>
      </c>
      <c r="L53" s="33"/>
    </row>
    <row r="54" spans="2:12" s="1" customFormat="1" ht="16.5" customHeight="1">
      <c r="B54" s="33"/>
      <c r="E54" s="322" t="str">
        <f>E11</f>
        <v>D.1-02.5 - Vybavení interiéru</v>
      </c>
      <c r="F54" s="337"/>
      <c r="G54" s="337"/>
      <c r="H54" s="337"/>
      <c r="L54" s="33"/>
    </row>
    <row r="55" spans="2:12" s="1" customFormat="1" ht="6.95" customHeight="1">
      <c r="B55" s="33"/>
      <c r="L55" s="33"/>
    </row>
    <row r="56" spans="2:12" s="1" customFormat="1" ht="12" customHeight="1">
      <c r="B56" s="33"/>
      <c r="C56" s="28" t="s">
        <v>21</v>
      </c>
      <c r="F56" s="26" t="str">
        <f>F14</f>
        <v>ÚSTÍ NAD LABEM</v>
      </c>
      <c r="I56" s="28" t="s">
        <v>23</v>
      </c>
      <c r="J56" s="49" t="str">
        <f>IF(J14="","",J14)</f>
        <v>14. 11. 2023</v>
      </c>
      <c r="L56" s="33"/>
    </row>
    <row r="57" spans="2:12" s="1" customFormat="1" ht="6.95" customHeight="1">
      <c r="B57" s="33"/>
      <c r="L57" s="33"/>
    </row>
    <row r="58" spans="2:12" s="1" customFormat="1" ht="15.2" customHeight="1">
      <c r="B58" s="33"/>
      <c r="C58" s="28" t="s">
        <v>25</v>
      </c>
      <c r="F58" s="26" t="str">
        <f>E17</f>
        <v>Městské služby Ústí nad Labem p.o.</v>
      </c>
      <c r="I58" s="28" t="s">
        <v>33</v>
      </c>
      <c r="J58" s="31" t="str">
        <f>E23</f>
        <v>Specta s.r.o.</v>
      </c>
      <c r="L58" s="33"/>
    </row>
    <row r="59" spans="2:12" s="1" customFormat="1" ht="15.2" customHeight="1">
      <c r="B59" s="33"/>
      <c r="C59" s="28" t="s">
        <v>31</v>
      </c>
      <c r="F59" s="26" t="str">
        <f>IF(E20="","",E20)</f>
        <v>Vyplň údaj</v>
      </c>
      <c r="I59" s="28" t="s">
        <v>38</v>
      </c>
      <c r="J59" s="31" t="str">
        <f>E26</f>
        <v>Specta s.r.o.</v>
      </c>
      <c r="L59" s="33"/>
    </row>
    <row r="60" spans="2:12" s="1" customFormat="1" ht="10.35" customHeight="1">
      <c r="B60" s="33"/>
      <c r="L60" s="33"/>
    </row>
    <row r="61" spans="2:12" s="1" customFormat="1" ht="29.25" customHeight="1">
      <c r="B61" s="33"/>
      <c r="C61" s="101" t="s">
        <v>171</v>
      </c>
      <c r="D61" s="95"/>
      <c r="E61" s="95"/>
      <c r="F61" s="95"/>
      <c r="G61" s="95"/>
      <c r="H61" s="95"/>
      <c r="I61" s="95"/>
      <c r="J61" s="102" t="s">
        <v>172</v>
      </c>
      <c r="K61" s="95"/>
      <c r="L61" s="33"/>
    </row>
    <row r="62" spans="2:12" s="1" customFormat="1" ht="10.35" customHeight="1">
      <c r="B62" s="33"/>
      <c r="L62" s="33"/>
    </row>
    <row r="63" spans="2:47" s="1" customFormat="1" ht="22.9" customHeight="1">
      <c r="B63" s="33"/>
      <c r="C63" s="103" t="s">
        <v>73</v>
      </c>
      <c r="J63" s="62">
        <f>J87</f>
        <v>0</v>
      </c>
      <c r="L63" s="33"/>
      <c r="AU63" s="18" t="s">
        <v>173</v>
      </c>
    </row>
    <row r="64" spans="2:12" s="8" customFormat="1" ht="24.95" customHeight="1">
      <c r="B64" s="104"/>
      <c r="D64" s="105" t="s">
        <v>2420</v>
      </c>
      <c r="E64" s="106"/>
      <c r="F64" s="106"/>
      <c r="G64" s="106"/>
      <c r="H64" s="106"/>
      <c r="I64" s="106"/>
      <c r="J64" s="107">
        <f>J88</f>
        <v>0</v>
      </c>
      <c r="L64" s="104"/>
    </row>
    <row r="65" spans="2:12" s="9" customFormat="1" ht="19.9" customHeight="1">
      <c r="B65" s="108"/>
      <c r="D65" s="109" t="s">
        <v>2421</v>
      </c>
      <c r="E65" s="110"/>
      <c r="F65" s="110"/>
      <c r="G65" s="110"/>
      <c r="H65" s="110"/>
      <c r="I65" s="110"/>
      <c r="J65" s="111">
        <f>J89</f>
        <v>0</v>
      </c>
      <c r="L65" s="108"/>
    </row>
    <row r="66" spans="2:12" s="1" customFormat="1" ht="21.75" customHeight="1">
      <c r="B66" s="33"/>
      <c r="L66" s="33"/>
    </row>
    <row r="67" spans="2:12" s="1" customFormat="1" ht="6.95" customHeight="1">
      <c r="B67" s="41"/>
      <c r="C67" s="42"/>
      <c r="D67" s="42"/>
      <c r="E67" s="42"/>
      <c r="F67" s="42"/>
      <c r="G67" s="42"/>
      <c r="H67" s="42"/>
      <c r="I67" s="42"/>
      <c r="J67" s="42"/>
      <c r="K67" s="42"/>
      <c r="L67" s="33"/>
    </row>
    <row r="71" spans="2:12" s="1" customFormat="1" ht="6.95" customHeight="1">
      <c r="B71" s="43"/>
      <c r="C71" s="44"/>
      <c r="D71" s="44"/>
      <c r="E71" s="44"/>
      <c r="F71" s="44"/>
      <c r="G71" s="44"/>
      <c r="H71" s="44"/>
      <c r="I71" s="44"/>
      <c r="J71" s="44"/>
      <c r="K71" s="44"/>
      <c r="L71" s="33"/>
    </row>
    <row r="72" spans="2:12" s="1" customFormat="1" ht="24.95" customHeight="1">
      <c r="B72" s="33"/>
      <c r="C72" s="22" t="s">
        <v>191</v>
      </c>
      <c r="L72" s="33"/>
    </row>
    <row r="73" spans="2:12" s="1" customFormat="1" ht="6.95" customHeight="1">
      <c r="B73" s="33"/>
      <c r="L73" s="33"/>
    </row>
    <row r="74" spans="2:12" s="1" customFormat="1" ht="12" customHeight="1">
      <c r="B74" s="33"/>
      <c r="C74" s="28" t="s">
        <v>16</v>
      </c>
      <c r="L74" s="33"/>
    </row>
    <row r="75" spans="2:12" s="1" customFormat="1" ht="16.5" customHeight="1">
      <c r="B75" s="33"/>
      <c r="E75" s="335" t="str">
        <f>E7</f>
        <v>AREÁL KLÍŠE, ÚSTÍ NAD LABEM – WELLNESS A FITNESS</v>
      </c>
      <c r="F75" s="336"/>
      <c r="G75" s="336"/>
      <c r="H75" s="336"/>
      <c r="L75" s="33"/>
    </row>
    <row r="76" spans="2:12" ht="12" customHeight="1">
      <c r="B76" s="21"/>
      <c r="C76" s="28" t="s">
        <v>164</v>
      </c>
      <c r="L76" s="21"/>
    </row>
    <row r="77" spans="2:12" s="1" customFormat="1" ht="16.5" customHeight="1">
      <c r="B77" s="33"/>
      <c r="E77" s="335" t="s">
        <v>2496</v>
      </c>
      <c r="F77" s="337"/>
      <c r="G77" s="337"/>
      <c r="H77" s="337"/>
      <c r="L77" s="33"/>
    </row>
    <row r="78" spans="2:12" s="1" customFormat="1" ht="12" customHeight="1">
      <c r="B78" s="33"/>
      <c r="C78" s="28" t="s">
        <v>166</v>
      </c>
      <c r="L78" s="33"/>
    </row>
    <row r="79" spans="2:12" s="1" customFormat="1" ht="16.5" customHeight="1">
      <c r="B79" s="33"/>
      <c r="E79" s="322" t="str">
        <f>E11</f>
        <v>D.1-02.5 - Vybavení interiéru</v>
      </c>
      <c r="F79" s="337"/>
      <c r="G79" s="337"/>
      <c r="H79" s="337"/>
      <c r="L79" s="33"/>
    </row>
    <row r="80" spans="2:12" s="1" customFormat="1" ht="6.95" customHeight="1">
      <c r="B80" s="33"/>
      <c r="L80" s="33"/>
    </row>
    <row r="81" spans="2:12" s="1" customFormat="1" ht="12" customHeight="1">
      <c r="B81" s="33"/>
      <c r="C81" s="28" t="s">
        <v>21</v>
      </c>
      <c r="F81" s="26" t="str">
        <f>F14</f>
        <v>ÚSTÍ NAD LABEM</v>
      </c>
      <c r="I81" s="28" t="s">
        <v>23</v>
      </c>
      <c r="J81" s="49" t="str">
        <f>IF(J14="","",J14)</f>
        <v>14. 11. 2023</v>
      </c>
      <c r="L81" s="33"/>
    </row>
    <row r="82" spans="2:12" s="1" customFormat="1" ht="6.95" customHeight="1">
      <c r="B82" s="33"/>
      <c r="L82" s="33"/>
    </row>
    <row r="83" spans="2:12" s="1" customFormat="1" ht="15.2" customHeight="1">
      <c r="B83" s="33"/>
      <c r="C83" s="28" t="s">
        <v>25</v>
      </c>
      <c r="F83" s="26" t="str">
        <f>E17</f>
        <v>Městské služby Ústí nad Labem p.o.</v>
      </c>
      <c r="I83" s="28" t="s">
        <v>33</v>
      </c>
      <c r="J83" s="31" t="str">
        <f>E23</f>
        <v>Specta s.r.o.</v>
      </c>
      <c r="L83" s="33"/>
    </row>
    <row r="84" spans="2:12" s="1" customFormat="1" ht="15.2" customHeight="1">
      <c r="B84" s="33"/>
      <c r="C84" s="28" t="s">
        <v>31</v>
      </c>
      <c r="F84" s="26" t="str">
        <f>IF(E20="","",E20)</f>
        <v>Vyplň údaj</v>
      </c>
      <c r="I84" s="28" t="s">
        <v>38</v>
      </c>
      <c r="J84" s="31" t="str">
        <f>E26</f>
        <v>Specta s.r.o.</v>
      </c>
      <c r="L84" s="33"/>
    </row>
    <row r="85" spans="2:12" s="1" customFormat="1" ht="10.35" customHeight="1">
      <c r="B85" s="33"/>
      <c r="L85" s="33"/>
    </row>
    <row r="86" spans="2:20" s="10" customFormat="1" ht="29.25" customHeight="1">
      <c r="B86" s="112"/>
      <c r="C86" s="113" t="s">
        <v>192</v>
      </c>
      <c r="D86" s="114" t="s">
        <v>60</v>
      </c>
      <c r="E86" s="114" t="s">
        <v>56</v>
      </c>
      <c r="F86" s="114" t="s">
        <v>57</v>
      </c>
      <c r="G86" s="114" t="s">
        <v>193</v>
      </c>
      <c r="H86" s="114" t="s">
        <v>194</v>
      </c>
      <c r="I86" s="114" t="s">
        <v>195</v>
      </c>
      <c r="J86" s="114" t="s">
        <v>172</v>
      </c>
      <c r="K86" s="115" t="s">
        <v>196</v>
      </c>
      <c r="L86" s="112"/>
      <c r="M86" s="55" t="s">
        <v>19</v>
      </c>
      <c r="N86" s="56" t="s">
        <v>45</v>
      </c>
      <c r="O86" s="56" t="s">
        <v>197</v>
      </c>
      <c r="P86" s="56" t="s">
        <v>198</v>
      </c>
      <c r="Q86" s="56" t="s">
        <v>199</v>
      </c>
      <c r="R86" s="56" t="s">
        <v>200</v>
      </c>
      <c r="S86" s="56" t="s">
        <v>201</v>
      </c>
      <c r="T86" s="57" t="s">
        <v>202</v>
      </c>
    </row>
    <row r="87" spans="2:63" s="1" customFormat="1" ht="22.9" customHeight="1">
      <c r="B87" s="33"/>
      <c r="C87" s="60" t="s">
        <v>203</v>
      </c>
      <c r="J87" s="116">
        <f>BK87</f>
        <v>0</v>
      </c>
      <c r="L87" s="33"/>
      <c r="M87" s="58"/>
      <c r="N87" s="50"/>
      <c r="O87" s="50"/>
      <c r="P87" s="117">
        <f>P88</f>
        <v>0</v>
      </c>
      <c r="Q87" s="50"/>
      <c r="R87" s="117">
        <f>R88</f>
        <v>0</v>
      </c>
      <c r="S87" s="50"/>
      <c r="T87" s="118">
        <f>T88</f>
        <v>0</v>
      </c>
      <c r="AT87" s="18" t="s">
        <v>74</v>
      </c>
      <c r="AU87" s="18" t="s">
        <v>173</v>
      </c>
      <c r="BK87" s="119">
        <f>BK88</f>
        <v>0</v>
      </c>
    </row>
    <row r="88" spans="2:63" s="11" customFormat="1" ht="25.9" customHeight="1">
      <c r="B88" s="120"/>
      <c r="D88" s="121" t="s">
        <v>74</v>
      </c>
      <c r="E88" s="122" t="s">
        <v>385</v>
      </c>
      <c r="F88" s="122" t="s">
        <v>116</v>
      </c>
      <c r="I88" s="123"/>
      <c r="J88" s="124">
        <f>BK88</f>
        <v>0</v>
      </c>
      <c r="L88" s="120"/>
      <c r="M88" s="125"/>
      <c r="P88" s="126">
        <f>P89</f>
        <v>0</v>
      </c>
      <c r="R88" s="126">
        <f>R89</f>
        <v>0</v>
      </c>
      <c r="T88" s="127">
        <f>T89</f>
        <v>0</v>
      </c>
      <c r="AR88" s="121" t="s">
        <v>84</v>
      </c>
      <c r="AT88" s="128" t="s">
        <v>74</v>
      </c>
      <c r="AU88" s="128" t="s">
        <v>75</v>
      </c>
      <c r="AY88" s="121" t="s">
        <v>206</v>
      </c>
      <c r="BK88" s="129">
        <f>BK89</f>
        <v>0</v>
      </c>
    </row>
    <row r="89" spans="2:63" s="11" customFormat="1" ht="22.9" customHeight="1">
      <c r="B89" s="120"/>
      <c r="D89" s="121" t="s">
        <v>74</v>
      </c>
      <c r="E89" s="130" t="s">
        <v>2422</v>
      </c>
      <c r="F89" s="130" t="s">
        <v>19</v>
      </c>
      <c r="I89" s="123"/>
      <c r="J89" s="131">
        <f>BK89</f>
        <v>0</v>
      </c>
      <c r="L89" s="120"/>
      <c r="M89" s="125"/>
      <c r="P89" s="126">
        <f>SUM(P90:P131)</f>
        <v>0</v>
      </c>
      <c r="R89" s="126">
        <f>SUM(R90:R131)</f>
        <v>0</v>
      </c>
      <c r="T89" s="127">
        <f>SUM(T90:T131)</f>
        <v>0</v>
      </c>
      <c r="AR89" s="121" t="s">
        <v>84</v>
      </c>
      <c r="AT89" s="128" t="s">
        <v>74</v>
      </c>
      <c r="AU89" s="128" t="s">
        <v>82</v>
      </c>
      <c r="AY89" s="121" t="s">
        <v>206</v>
      </c>
      <c r="BK89" s="129">
        <f>SUM(BK90:BK131)</f>
        <v>0</v>
      </c>
    </row>
    <row r="90" spans="2:65" s="1" customFormat="1" ht="16.5" customHeight="1">
      <c r="B90" s="33"/>
      <c r="C90" s="175" t="s">
        <v>82</v>
      </c>
      <c r="D90" s="175" t="s">
        <v>820</v>
      </c>
      <c r="E90" s="176" t="s">
        <v>2423</v>
      </c>
      <c r="F90" s="177" t="s">
        <v>4530</v>
      </c>
      <c r="G90" s="178" t="s">
        <v>298</v>
      </c>
      <c r="H90" s="179">
        <v>1</v>
      </c>
      <c r="I90" s="180"/>
      <c r="J90" s="181">
        <f>ROUND(I90*H90,2)</f>
        <v>0</v>
      </c>
      <c r="K90" s="177" t="s">
        <v>19</v>
      </c>
      <c r="L90" s="182"/>
      <c r="M90" s="183" t="s">
        <v>19</v>
      </c>
      <c r="N90" s="184" t="s">
        <v>46</v>
      </c>
      <c r="P90" s="141">
        <f>O90*H90</f>
        <v>0</v>
      </c>
      <c r="Q90" s="141">
        <v>0</v>
      </c>
      <c r="R90" s="141">
        <f>Q90*H90</f>
        <v>0</v>
      </c>
      <c r="S90" s="141">
        <v>0</v>
      </c>
      <c r="T90" s="142">
        <f>S90*H90</f>
        <v>0</v>
      </c>
      <c r="AR90" s="143" t="s">
        <v>437</v>
      </c>
      <c r="AT90" s="143" t="s">
        <v>820</v>
      </c>
      <c r="AU90" s="143" t="s">
        <v>84</v>
      </c>
      <c r="AY90" s="18" t="s">
        <v>206</v>
      </c>
      <c r="BE90" s="144">
        <f>IF(N90="základní",J90,0)</f>
        <v>0</v>
      </c>
      <c r="BF90" s="144">
        <f>IF(N90="snížená",J90,0)</f>
        <v>0</v>
      </c>
      <c r="BG90" s="144">
        <f>IF(N90="zákl. přenesená",J90,0)</f>
        <v>0</v>
      </c>
      <c r="BH90" s="144">
        <f>IF(N90="sníž. přenesená",J90,0)</f>
        <v>0</v>
      </c>
      <c r="BI90" s="144">
        <f>IF(N90="nulová",J90,0)</f>
        <v>0</v>
      </c>
      <c r="BJ90" s="18" t="s">
        <v>82</v>
      </c>
      <c r="BK90" s="144">
        <f>ROUND(I90*H90,2)</f>
        <v>0</v>
      </c>
      <c r="BL90" s="18" t="s">
        <v>338</v>
      </c>
      <c r="BM90" s="143" t="s">
        <v>4531</v>
      </c>
    </row>
    <row r="91" spans="2:47" s="1" customFormat="1" ht="19.5">
      <c r="B91" s="33"/>
      <c r="D91" s="150" t="s">
        <v>818</v>
      </c>
      <c r="F91" s="174" t="s">
        <v>2426</v>
      </c>
      <c r="I91" s="147"/>
      <c r="L91" s="33"/>
      <c r="M91" s="148"/>
      <c r="T91" s="52"/>
      <c r="AT91" s="18" t="s">
        <v>818</v>
      </c>
      <c r="AU91" s="18" t="s">
        <v>84</v>
      </c>
    </row>
    <row r="92" spans="2:65" s="1" customFormat="1" ht="16.5" customHeight="1">
      <c r="B92" s="33"/>
      <c r="C92" s="175" t="s">
        <v>84</v>
      </c>
      <c r="D92" s="175" t="s">
        <v>820</v>
      </c>
      <c r="E92" s="176" t="s">
        <v>2427</v>
      </c>
      <c r="F92" s="177" t="s">
        <v>2428</v>
      </c>
      <c r="G92" s="178" t="s">
        <v>298</v>
      </c>
      <c r="H92" s="179">
        <v>2</v>
      </c>
      <c r="I92" s="180"/>
      <c r="J92" s="181">
        <f>ROUND(I92*H92,2)</f>
        <v>0</v>
      </c>
      <c r="K92" s="177" t="s">
        <v>19</v>
      </c>
      <c r="L92" s="182"/>
      <c r="M92" s="183" t="s">
        <v>19</v>
      </c>
      <c r="N92" s="184" t="s">
        <v>46</v>
      </c>
      <c r="P92" s="141">
        <f>O92*H92</f>
        <v>0</v>
      </c>
      <c r="Q92" s="141">
        <v>0</v>
      </c>
      <c r="R92" s="141">
        <f>Q92*H92</f>
        <v>0</v>
      </c>
      <c r="S92" s="141">
        <v>0</v>
      </c>
      <c r="T92" s="142">
        <f>S92*H92</f>
        <v>0</v>
      </c>
      <c r="AR92" s="143" t="s">
        <v>437</v>
      </c>
      <c r="AT92" s="143" t="s">
        <v>820</v>
      </c>
      <c r="AU92" s="143" t="s">
        <v>84</v>
      </c>
      <c r="AY92" s="18" t="s">
        <v>206</v>
      </c>
      <c r="BE92" s="144">
        <f>IF(N92="základní",J92,0)</f>
        <v>0</v>
      </c>
      <c r="BF92" s="144">
        <f>IF(N92="snížená",J92,0)</f>
        <v>0</v>
      </c>
      <c r="BG92" s="144">
        <f>IF(N92="zákl. přenesená",J92,0)</f>
        <v>0</v>
      </c>
      <c r="BH92" s="144">
        <f>IF(N92="sníž. přenesená",J92,0)</f>
        <v>0</v>
      </c>
      <c r="BI92" s="144">
        <f>IF(N92="nulová",J92,0)</f>
        <v>0</v>
      </c>
      <c r="BJ92" s="18" t="s">
        <v>82</v>
      </c>
      <c r="BK92" s="144">
        <f>ROUND(I92*H92,2)</f>
        <v>0</v>
      </c>
      <c r="BL92" s="18" t="s">
        <v>338</v>
      </c>
      <c r="BM92" s="143" t="s">
        <v>4532</v>
      </c>
    </row>
    <row r="93" spans="2:47" s="1" customFormat="1" ht="19.5">
      <c r="B93" s="33"/>
      <c r="D93" s="150" t="s">
        <v>818</v>
      </c>
      <c r="F93" s="174" t="s">
        <v>2430</v>
      </c>
      <c r="I93" s="147"/>
      <c r="L93" s="33"/>
      <c r="M93" s="148"/>
      <c r="T93" s="52"/>
      <c r="AT93" s="18" t="s">
        <v>818</v>
      </c>
      <c r="AU93" s="18" t="s">
        <v>84</v>
      </c>
    </row>
    <row r="94" spans="2:65" s="1" customFormat="1" ht="16.5" customHeight="1">
      <c r="B94" s="33"/>
      <c r="C94" s="175" t="s">
        <v>92</v>
      </c>
      <c r="D94" s="175" t="s">
        <v>820</v>
      </c>
      <c r="E94" s="176" t="s">
        <v>2431</v>
      </c>
      <c r="F94" s="177" t="s">
        <v>4533</v>
      </c>
      <c r="G94" s="178" t="s">
        <v>298</v>
      </c>
      <c r="H94" s="179">
        <v>4</v>
      </c>
      <c r="I94" s="180"/>
      <c r="J94" s="181">
        <f>ROUND(I94*H94,2)</f>
        <v>0</v>
      </c>
      <c r="K94" s="177" t="s">
        <v>19</v>
      </c>
      <c r="L94" s="182"/>
      <c r="M94" s="183" t="s">
        <v>19</v>
      </c>
      <c r="N94" s="184" t="s">
        <v>46</v>
      </c>
      <c r="P94" s="141">
        <f>O94*H94</f>
        <v>0</v>
      </c>
      <c r="Q94" s="141">
        <v>0</v>
      </c>
      <c r="R94" s="141">
        <f>Q94*H94</f>
        <v>0</v>
      </c>
      <c r="S94" s="141">
        <v>0</v>
      </c>
      <c r="T94" s="142">
        <f>S94*H94</f>
        <v>0</v>
      </c>
      <c r="AR94" s="143" t="s">
        <v>437</v>
      </c>
      <c r="AT94" s="143" t="s">
        <v>820</v>
      </c>
      <c r="AU94" s="143" t="s">
        <v>84</v>
      </c>
      <c r="AY94" s="18" t="s">
        <v>206</v>
      </c>
      <c r="BE94" s="144">
        <f>IF(N94="základní",J94,0)</f>
        <v>0</v>
      </c>
      <c r="BF94" s="144">
        <f>IF(N94="snížená",J94,0)</f>
        <v>0</v>
      </c>
      <c r="BG94" s="144">
        <f>IF(N94="zákl. přenesená",J94,0)</f>
        <v>0</v>
      </c>
      <c r="BH94" s="144">
        <f>IF(N94="sníž. přenesená",J94,0)</f>
        <v>0</v>
      </c>
      <c r="BI94" s="144">
        <f>IF(N94="nulová",J94,0)</f>
        <v>0</v>
      </c>
      <c r="BJ94" s="18" t="s">
        <v>82</v>
      </c>
      <c r="BK94" s="144">
        <f>ROUND(I94*H94,2)</f>
        <v>0</v>
      </c>
      <c r="BL94" s="18" t="s">
        <v>338</v>
      </c>
      <c r="BM94" s="143" t="s">
        <v>4534</v>
      </c>
    </row>
    <row r="95" spans="2:47" s="1" customFormat="1" ht="19.5">
      <c r="B95" s="33"/>
      <c r="D95" s="150" t="s">
        <v>818</v>
      </c>
      <c r="F95" s="174" t="s">
        <v>2434</v>
      </c>
      <c r="I95" s="147"/>
      <c r="L95" s="33"/>
      <c r="M95" s="148"/>
      <c r="T95" s="52"/>
      <c r="AT95" s="18" t="s">
        <v>818</v>
      </c>
      <c r="AU95" s="18" t="s">
        <v>84</v>
      </c>
    </row>
    <row r="96" spans="2:65" s="1" customFormat="1" ht="16.5" customHeight="1">
      <c r="B96" s="33"/>
      <c r="C96" s="175" t="s">
        <v>153</v>
      </c>
      <c r="D96" s="175" t="s">
        <v>820</v>
      </c>
      <c r="E96" s="176" t="s">
        <v>2435</v>
      </c>
      <c r="F96" s="177" t="s">
        <v>4535</v>
      </c>
      <c r="G96" s="178" t="s">
        <v>298</v>
      </c>
      <c r="H96" s="179">
        <v>3</v>
      </c>
      <c r="I96" s="180"/>
      <c r="J96" s="181">
        <f>ROUND(I96*H96,2)</f>
        <v>0</v>
      </c>
      <c r="K96" s="177" t="s">
        <v>19</v>
      </c>
      <c r="L96" s="182"/>
      <c r="M96" s="183" t="s">
        <v>19</v>
      </c>
      <c r="N96" s="184" t="s">
        <v>46</v>
      </c>
      <c r="P96" s="141">
        <f>O96*H96</f>
        <v>0</v>
      </c>
      <c r="Q96" s="141">
        <v>0</v>
      </c>
      <c r="R96" s="141">
        <f>Q96*H96</f>
        <v>0</v>
      </c>
      <c r="S96" s="141">
        <v>0</v>
      </c>
      <c r="T96" s="142">
        <f>S96*H96</f>
        <v>0</v>
      </c>
      <c r="AR96" s="143" t="s">
        <v>437</v>
      </c>
      <c r="AT96" s="143" t="s">
        <v>820</v>
      </c>
      <c r="AU96" s="143" t="s">
        <v>84</v>
      </c>
      <c r="AY96" s="18" t="s">
        <v>206</v>
      </c>
      <c r="BE96" s="144">
        <f>IF(N96="základní",J96,0)</f>
        <v>0</v>
      </c>
      <c r="BF96" s="144">
        <f>IF(N96="snížená",J96,0)</f>
        <v>0</v>
      </c>
      <c r="BG96" s="144">
        <f>IF(N96="zákl. přenesená",J96,0)</f>
        <v>0</v>
      </c>
      <c r="BH96" s="144">
        <f>IF(N96="sníž. přenesená",J96,0)</f>
        <v>0</v>
      </c>
      <c r="BI96" s="144">
        <f>IF(N96="nulová",J96,0)</f>
        <v>0</v>
      </c>
      <c r="BJ96" s="18" t="s">
        <v>82</v>
      </c>
      <c r="BK96" s="144">
        <f>ROUND(I96*H96,2)</f>
        <v>0</v>
      </c>
      <c r="BL96" s="18" t="s">
        <v>338</v>
      </c>
      <c r="BM96" s="143" t="s">
        <v>4536</v>
      </c>
    </row>
    <row r="97" spans="2:47" s="1" customFormat="1" ht="19.5">
      <c r="B97" s="33"/>
      <c r="D97" s="150" t="s">
        <v>818</v>
      </c>
      <c r="F97" s="174" t="s">
        <v>4537</v>
      </c>
      <c r="I97" s="147"/>
      <c r="L97" s="33"/>
      <c r="M97" s="148"/>
      <c r="T97" s="52"/>
      <c r="AT97" s="18" t="s">
        <v>818</v>
      </c>
      <c r="AU97" s="18" t="s">
        <v>84</v>
      </c>
    </row>
    <row r="98" spans="2:65" s="1" customFormat="1" ht="16.5" customHeight="1">
      <c r="B98" s="33"/>
      <c r="C98" s="175" t="s">
        <v>156</v>
      </c>
      <c r="D98" s="175" t="s">
        <v>820</v>
      </c>
      <c r="E98" s="176" t="s">
        <v>4538</v>
      </c>
      <c r="F98" s="177" t="s">
        <v>4539</v>
      </c>
      <c r="G98" s="178" t="s">
        <v>298</v>
      </c>
      <c r="H98" s="179">
        <v>1</v>
      </c>
      <c r="I98" s="180"/>
      <c r="J98" s="181">
        <f>ROUND(I98*H98,2)</f>
        <v>0</v>
      </c>
      <c r="K98" s="177" t="s">
        <v>19</v>
      </c>
      <c r="L98" s="182"/>
      <c r="M98" s="183" t="s">
        <v>19</v>
      </c>
      <c r="N98" s="184" t="s">
        <v>46</v>
      </c>
      <c r="P98" s="141">
        <f>O98*H98</f>
        <v>0</v>
      </c>
      <c r="Q98" s="141">
        <v>0</v>
      </c>
      <c r="R98" s="141">
        <f>Q98*H98</f>
        <v>0</v>
      </c>
      <c r="S98" s="141">
        <v>0</v>
      </c>
      <c r="T98" s="142">
        <f>S98*H98</f>
        <v>0</v>
      </c>
      <c r="AR98" s="143" t="s">
        <v>437</v>
      </c>
      <c r="AT98" s="143" t="s">
        <v>820</v>
      </c>
      <c r="AU98" s="143" t="s">
        <v>84</v>
      </c>
      <c r="AY98" s="18" t="s">
        <v>206</v>
      </c>
      <c r="BE98" s="144">
        <f>IF(N98="základní",J98,0)</f>
        <v>0</v>
      </c>
      <c r="BF98" s="144">
        <f>IF(N98="snížená",J98,0)</f>
        <v>0</v>
      </c>
      <c r="BG98" s="144">
        <f>IF(N98="zákl. přenesená",J98,0)</f>
        <v>0</v>
      </c>
      <c r="BH98" s="144">
        <f>IF(N98="sníž. přenesená",J98,0)</f>
        <v>0</v>
      </c>
      <c r="BI98" s="144">
        <f>IF(N98="nulová",J98,0)</f>
        <v>0</v>
      </c>
      <c r="BJ98" s="18" t="s">
        <v>82</v>
      </c>
      <c r="BK98" s="144">
        <f>ROUND(I98*H98,2)</f>
        <v>0</v>
      </c>
      <c r="BL98" s="18" t="s">
        <v>338</v>
      </c>
      <c r="BM98" s="143" t="s">
        <v>4540</v>
      </c>
    </row>
    <row r="99" spans="2:47" s="1" customFormat="1" ht="19.5">
      <c r="B99" s="33"/>
      <c r="D99" s="150" t="s">
        <v>818</v>
      </c>
      <c r="F99" s="174" t="s">
        <v>4541</v>
      </c>
      <c r="I99" s="147"/>
      <c r="L99" s="33"/>
      <c r="M99" s="148"/>
      <c r="T99" s="52"/>
      <c r="AT99" s="18" t="s">
        <v>818</v>
      </c>
      <c r="AU99" s="18" t="s">
        <v>84</v>
      </c>
    </row>
    <row r="100" spans="2:65" s="1" customFormat="1" ht="16.5" customHeight="1">
      <c r="B100" s="33"/>
      <c r="C100" s="175" t="s">
        <v>257</v>
      </c>
      <c r="D100" s="175" t="s">
        <v>820</v>
      </c>
      <c r="E100" s="176" t="s">
        <v>4542</v>
      </c>
      <c r="F100" s="177" t="s">
        <v>4543</v>
      </c>
      <c r="G100" s="178" t="s">
        <v>298</v>
      </c>
      <c r="H100" s="179">
        <v>4</v>
      </c>
      <c r="I100" s="180"/>
      <c r="J100" s="181">
        <f>ROUND(I100*H100,2)</f>
        <v>0</v>
      </c>
      <c r="K100" s="177" t="s">
        <v>19</v>
      </c>
      <c r="L100" s="182"/>
      <c r="M100" s="183" t="s">
        <v>19</v>
      </c>
      <c r="N100" s="184" t="s">
        <v>46</v>
      </c>
      <c r="P100" s="141">
        <f>O100*H100</f>
        <v>0</v>
      </c>
      <c r="Q100" s="141">
        <v>0</v>
      </c>
      <c r="R100" s="141">
        <f>Q100*H100</f>
        <v>0</v>
      </c>
      <c r="S100" s="141">
        <v>0</v>
      </c>
      <c r="T100" s="142">
        <f>S100*H100</f>
        <v>0</v>
      </c>
      <c r="AR100" s="143" t="s">
        <v>437</v>
      </c>
      <c r="AT100" s="143" t="s">
        <v>820</v>
      </c>
      <c r="AU100" s="143" t="s">
        <v>84</v>
      </c>
      <c r="AY100" s="18" t="s">
        <v>206</v>
      </c>
      <c r="BE100" s="144">
        <f>IF(N100="základní",J100,0)</f>
        <v>0</v>
      </c>
      <c r="BF100" s="144">
        <f>IF(N100="snížená",J100,0)</f>
        <v>0</v>
      </c>
      <c r="BG100" s="144">
        <f>IF(N100="zákl. přenesená",J100,0)</f>
        <v>0</v>
      </c>
      <c r="BH100" s="144">
        <f>IF(N100="sníž. přenesená",J100,0)</f>
        <v>0</v>
      </c>
      <c r="BI100" s="144">
        <f>IF(N100="nulová",J100,0)</f>
        <v>0</v>
      </c>
      <c r="BJ100" s="18" t="s">
        <v>82</v>
      </c>
      <c r="BK100" s="144">
        <f>ROUND(I100*H100,2)</f>
        <v>0</v>
      </c>
      <c r="BL100" s="18" t="s">
        <v>338</v>
      </c>
      <c r="BM100" s="143" t="s">
        <v>4544</v>
      </c>
    </row>
    <row r="101" spans="2:47" s="1" customFormat="1" ht="19.5">
      <c r="B101" s="33"/>
      <c r="D101" s="150" t="s">
        <v>818</v>
      </c>
      <c r="F101" s="174" t="s">
        <v>4545</v>
      </c>
      <c r="I101" s="147"/>
      <c r="L101" s="33"/>
      <c r="M101" s="148"/>
      <c r="T101" s="52"/>
      <c r="AT101" s="18" t="s">
        <v>818</v>
      </c>
      <c r="AU101" s="18" t="s">
        <v>84</v>
      </c>
    </row>
    <row r="102" spans="2:65" s="1" customFormat="1" ht="16.5" customHeight="1">
      <c r="B102" s="33"/>
      <c r="C102" s="175" t="s">
        <v>265</v>
      </c>
      <c r="D102" s="175" t="s">
        <v>820</v>
      </c>
      <c r="E102" s="176" t="s">
        <v>4546</v>
      </c>
      <c r="F102" s="177" t="s">
        <v>4547</v>
      </c>
      <c r="G102" s="178" t="s">
        <v>298</v>
      </c>
      <c r="H102" s="179">
        <v>5</v>
      </c>
      <c r="I102" s="180"/>
      <c r="J102" s="181">
        <f>ROUND(I102*H102,2)</f>
        <v>0</v>
      </c>
      <c r="K102" s="177" t="s">
        <v>19</v>
      </c>
      <c r="L102" s="182"/>
      <c r="M102" s="183" t="s">
        <v>19</v>
      </c>
      <c r="N102" s="184" t="s">
        <v>46</v>
      </c>
      <c r="P102" s="141">
        <f>O102*H102</f>
        <v>0</v>
      </c>
      <c r="Q102" s="141">
        <v>0</v>
      </c>
      <c r="R102" s="141">
        <f>Q102*H102</f>
        <v>0</v>
      </c>
      <c r="S102" s="141">
        <v>0</v>
      </c>
      <c r="T102" s="142">
        <f>S102*H102</f>
        <v>0</v>
      </c>
      <c r="AR102" s="143" t="s">
        <v>437</v>
      </c>
      <c r="AT102" s="143" t="s">
        <v>820</v>
      </c>
      <c r="AU102" s="143" t="s">
        <v>84</v>
      </c>
      <c r="AY102" s="18" t="s">
        <v>206</v>
      </c>
      <c r="BE102" s="144">
        <f>IF(N102="základní",J102,0)</f>
        <v>0</v>
      </c>
      <c r="BF102" s="144">
        <f>IF(N102="snížená",J102,0)</f>
        <v>0</v>
      </c>
      <c r="BG102" s="144">
        <f>IF(N102="zákl. přenesená",J102,0)</f>
        <v>0</v>
      </c>
      <c r="BH102" s="144">
        <f>IF(N102="sníž. přenesená",J102,0)</f>
        <v>0</v>
      </c>
      <c r="BI102" s="144">
        <f>IF(N102="nulová",J102,0)</f>
        <v>0</v>
      </c>
      <c r="BJ102" s="18" t="s">
        <v>82</v>
      </c>
      <c r="BK102" s="144">
        <f>ROUND(I102*H102,2)</f>
        <v>0</v>
      </c>
      <c r="BL102" s="18" t="s">
        <v>338</v>
      </c>
      <c r="BM102" s="143" t="s">
        <v>4548</v>
      </c>
    </row>
    <row r="103" spans="2:47" s="1" customFormat="1" ht="19.5">
      <c r="B103" s="33"/>
      <c r="D103" s="150" t="s">
        <v>818</v>
      </c>
      <c r="F103" s="174" t="s">
        <v>4549</v>
      </c>
      <c r="I103" s="147"/>
      <c r="L103" s="33"/>
      <c r="M103" s="148"/>
      <c r="T103" s="52"/>
      <c r="AT103" s="18" t="s">
        <v>818</v>
      </c>
      <c r="AU103" s="18" t="s">
        <v>84</v>
      </c>
    </row>
    <row r="104" spans="2:65" s="1" customFormat="1" ht="16.5" customHeight="1">
      <c r="B104" s="33"/>
      <c r="C104" s="175" t="s">
        <v>271</v>
      </c>
      <c r="D104" s="175" t="s">
        <v>820</v>
      </c>
      <c r="E104" s="176" t="s">
        <v>4550</v>
      </c>
      <c r="F104" s="177" t="s">
        <v>4551</v>
      </c>
      <c r="G104" s="178" t="s">
        <v>298</v>
      </c>
      <c r="H104" s="179">
        <v>3</v>
      </c>
      <c r="I104" s="180"/>
      <c r="J104" s="181">
        <f>ROUND(I104*H104,2)</f>
        <v>0</v>
      </c>
      <c r="K104" s="177" t="s">
        <v>19</v>
      </c>
      <c r="L104" s="182"/>
      <c r="M104" s="183" t="s">
        <v>19</v>
      </c>
      <c r="N104" s="184" t="s">
        <v>46</v>
      </c>
      <c r="P104" s="141">
        <f>O104*H104</f>
        <v>0</v>
      </c>
      <c r="Q104" s="141">
        <v>0</v>
      </c>
      <c r="R104" s="141">
        <f>Q104*H104</f>
        <v>0</v>
      </c>
      <c r="S104" s="141">
        <v>0</v>
      </c>
      <c r="T104" s="142">
        <f>S104*H104</f>
        <v>0</v>
      </c>
      <c r="AR104" s="143" t="s">
        <v>437</v>
      </c>
      <c r="AT104" s="143" t="s">
        <v>820</v>
      </c>
      <c r="AU104" s="143" t="s">
        <v>84</v>
      </c>
      <c r="AY104" s="18" t="s">
        <v>206</v>
      </c>
      <c r="BE104" s="144">
        <f>IF(N104="základní",J104,0)</f>
        <v>0</v>
      </c>
      <c r="BF104" s="144">
        <f>IF(N104="snížená",J104,0)</f>
        <v>0</v>
      </c>
      <c r="BG104" s="144">
        <f>IF(N104="zákl. přenesená",J104,0)</f>
        <v>0</v>
      </c>
      <c r="BH104" s="144">
        <f>IF(N104="sníž. přenesená",J104,0)</f>
        <v>0</v>
      </c>
      <c r="BI104" s="144">
        <f>IF(N104="nulová",J104,0)</f>
        <v>0</v>
      </c>
      <c r="BJ104" s="18" t="s">
        <v>82</v>
      </c>
      <c r="BK104" s="144">
        <f>ROUND(I104*H104,2)</f>
        <v>0</v>
      </c>
      <c r="BL104" s="18" t="s">
        <v>338</v>
      </c>
      <c r="BM104" s="143" t="s">
        <v>4552</v>
      </c>
    </row>
    <row r="105" spans="2:47" s="1" customFormat="1" ht="19.5">
      <c r="B105" s="33"/>
      <c r="D105" s="150" t="s">
        <v>818</v>
      </c>
      <c r="F105" s="174" t="s">
        <v>4553</v>
      </c>
      <c r="I105" s="147"/>
      <c r="L105" s="33"/>
      <c r="M105" s="148"/>
      <c r="T105" s="52"/>
      <c r="AT105" s="18" t="s">
        <v>818</v>
      </c>
      <c r="AU105" s="18" t="s">
        <v>84</v>
      </c>
    </row>
    <row r="106" spans="2:65" s="1" customFormat="1" ht="16.5" customHeight="1">
      <c r="B106" s="33"/>
      <c r="C106" s="175" t="s">
        <v>225</v>
      </c>
      <c r="D106" s="175" t="s">
        <v>820</v>
      </c>
      <c r="E106" s="176" t="s">
        <v>4554</v>
      </c>
      <c r="F106" s="177" t="s">
        <v>4555</v>
      </c>
      <c r="G106" s="178" t="s">
        <v>298</v>
      </c>
      <c r="H106" s="179">
        <v>3</v>
      </c>
      <c r="I106" s="180"/>
      <c r="J106" s="181">
        <f>ROUND(I106*H106,2)</f>
        <v>0</v>
      </c>
      <c r="K106" s="177" t="s">
        <v>19</v>
      </c>
      <c r="L106" s="182"/>
      <c r="M106" s="183" t="s">
        <v>19</v>
      </c>
      <c r="N106" s="184" t="s">
        <v>46</v>
      </c>
      <c r="P106" s="141">
        <f>O106*H106</f>
        <v>0</v>
      </c>
      <c r="Q106" s="141">
        <v>0</v>
      </c>
      <c r="R106" s="141">
        <f>Q106*H106</f>
        <v>0</v>
      </c>
      <c r="S106" s="141">
        <v>0</v>
      </c>
      <c r="T106" s="142">
        <f>S106*H106</f>
        <v>0</v>
      </c>
      <c r="AR106" s="143" t="s">
        <v>437</v>
      </c>
      <c r="AT106" s="143" t="s">
        <v>820</v>
      </c>
      <c r="AU106" s="143" t="s">
        <v>84</v>
      </c>
      <c r="AY106" s="18" t="s">
        <v>206</v>
      </c>
      <c r="BE106" s="144">
        <f>IF(N106="základní",J106,0)</f>
        <v>0</v>
      </c>
      <c r="BF106" s="144">
        <f>IF(N106="snížená",J106,0)</f>
        <v>0</v>
      </c>
      <c r="BG106" s="144">
        <f>IF(N106="zákl. přenesená",J106,0)</f>
        <v>0</v>
      </c>
      <c r="BH106" s="144">
        <f>IF(N106="sníž. přenesená",J106,0)</f>
        <v>0</v>
      </c>
      <c r="BI106" s="144">
        <f>IF(N106="nulová",J106,0)</f>
        <v>0</v>
      </c>
      <c r="BJ106" s="18" t="s">
        <v>82</v>
      </c>
      <c r="BK106" s="144">
        <f>ROUND(I106*H106,2)</f>
        <v>0</v>
      </c>
      <c r="BL106" s="18" t="s">
        <v>338</v>
      </c>
      <c r="BM106" s="143" t="s">
        <v>4556</v>
      </c>
    </row>
    <row r="107" spans="2:47" s="1" customFormat="1" ht="19.5">
      <c r="B107" s="33"/>
      <c r="D107" s="150" t="s">
        <v>818</v>
      </c>
      <c r="F107" s="174" t="s">
        <v>4557</v>
      </c>
      <c r="I107" s="147"/>
      <c r="L107" s="33"/>
      <c r="M107" s="148"/>
      <c r="T107" s="52"/>
      <c r="AT107" s="18" t="s">
        <v>818</v>
      </c>
      <c r="AU107" s="18" t="s">
        <v>84</v>
      </c>
    </row>
    <row r="108" spans="2:65" s="1" customFormat="1" ht="16.5" customHeight="1">
      <c r="B108" s="33"/>
      <c r="C108" s="175" t="s">
        <v>287</v>
      </c>
      <c r="D108" s="175" t="s">
        <v>820</v>
      </c>
      <c r="E108" s="176" t="s">
        <v>4558</v>
      </c>
      <c r="F108" s="177" t="s">
        <v>4559</v>
      </c>
      <c r="G108" s="178" t="s">
        <v>298</v>
      </c>
      <c r="H108" s="179">
        <v>3</v>
      </c>
      <c r="I108" s="180"/>
      <c r="J108" s="181">
        <f>ROUND(I108*H108,2)</f>
        <v>0</v>
      </c>
      <c r="K108" s="177" t="s">
        <v>19</v>
      </c>
      <c r="L108" s="182"/>
      <c r="M108" s="183" t="s">
        <v>19</v>
      </c>
      <c r="N108" s="184" t="s">
        <v>46</v>
      </c>
      <c r="P108" s="141">
        <f>O108*H108</f>
        <v>0</v>
      </c>
      <c r="Q108" s="141">
        <v>0</v>
      </c>
      <c r="R108" s="141">
        <f>Q108*H108</f>
        <v>0</v>
      </c>
      <c r="S108" s="141">
        <v>0</v>
      </c>
      <c r="T108" s="142">
        <f>S108*H108</f>
        <v>0</v>
      </c>
      <c r="AR108" s="143" t="s">
        <v>437</v>
      </c>
      <c r="AT108" s="143" t="s">
        <v>820</v>
      </c>
      <c r="AU108" s="143" t="s">
        <v>84</v>
      </c>
      <c r="AY108" s="18" t="s">
        <v>206</v>
      </c>
      <c r="BE108" s="144">
        <f>IF(N108="základní",J108,0)</f>
        <v>0</v>
      </c>
      <c r="BF108" s="144">
        <f>IF(N108="snížená",J108,0)</f>
        <v>0</v>
      </c>
      <c r="BG108" s="144">
        <f>IF(N108="zákl. přenesená",J108,0)</f>
        <v>0</v>
      </c>
      <c r="BH108" s="144">
        <f>IF(N108="sníž. přenesená",J108,0)</f>
        <v>0</v>
      </c>
      <c r="BI108" s="144">
        <f>IF(N108="nulová",J108,0)</f>
        <v>0</v>
      </c>
      <c r="BJ108" s="18" t="s">
        <v>82</v>
      </c>
      <c r="BK108" s="144">
        <f>ROUND(I108*H108,2)</f>
        <v>0</v>
      </c>
      <c r="BL108" s="18" t="s">
        <v>338</v>
      </c>
      <c r="BM108" s="143" t="s">
        <v>4560</v>
      </c>
    </row>
    <row r="109" spans="2:47" s="1" customFormat="1" ht="19.5">
      <c r="B109" s="33"/>
      <c r="D109" s="150" t="s">
        <v>818</v>
      </c>
      <c r="F109" s="174" t="s">
        <v>4561</v>
      </c>
      <c r="I109" s="147"/>
      <c r="L109" s="33"/>
      <c r="M109" s="148"/>
      <c r="T109" s="52"/>
      <c r="AT109" s="18" t="s">
        <v>818</v>
      </c>
      <c r="AU109" s="18" t="s">
        <v>84</v>
      </c>
    </row>
    <row r="110" spans="2:65" s="1" customFormat="1" ht="16.5" customHeight="1">
      <c r="B110" s="33"/>
      <c r="C110" s="175" t="s">
        <v>295</v>
      </c>
      <c r="D110" s="175" t="s">
        <v>820</v>
      </c>
      <c r="E110" s="176" t="s">
        <v>4562</v>
      </c>
      <c r="F110" s="177" t="s">
        <v>4563</v>
      </c>
      <c r="G110" s="178" t="s">
        <v>298</v>
      </c>
      <c r="H110" s="179">
        <v>1</v>
      </c>
      <c r="I110" s="180"/>
      <c r="J110" s="181">
        <f>ROUND(I110*H110,2)</f>
        <v>0</v>
      </c>
      <c r="K110" s="177" t="s">
        <v>19</v>
      </c>
      <c r="L110" s="182"/>
      <c r="M110" s="183" t="s">
        <v>19</v>
      </c>
      <c r="N110" s="184" t="s">
        <v>46</v>
      </c>
      <c r="P110" s="141">
        <f>O110*H110</f>
        <v>0</v>
      </c>
      <c r="Q110" s="141">
        <v>0</v>
      </c>
      <c r="R110" s="141">
        <f>Q110*H110</f>
        <v>0</v>
      </c>
      <c r="S110" s="141">
        <v>0</v>
      </c>
      <c r="T110" s="142">
        <f>S110*H110</f>
        <v>0</v>
      </c>
      <c r="AR110" s="143" t="s">
        <v>437</v>
      </c>
      <c r="AT110" s="143" t="s">
        <v>820</v>
      </c>
      <c r="AU110" s="143" t="s">
        <v>84</v>
      </c>
      <c r="AY110" s="18" t="s">
        <v>206</v>
      </c>
      <c r="BE110" s="144">
        <f>IF(N110="základní",J110,0)</f>
        <v>0</v>
      </c>
      <c r="BF110" s="144">
        <f>IF(N110="snížená",J110,0)</f>
        <v>0</v>
      </c>
      <c r="BG110" s="144">
        <f>IF(N110="zákl. přenesená",J110,0)</f>
        <v>0</v>
      </c>
      <c r="BH110" s="144">
        <f>IF(N110="sníž. přenesená",J110,0)</f>
        <v>0</v>
      </c>
      <c r="BI110" s="144">
        <f>IF(N110="nulová",J110,0)</f>
        <v>0</v>
      </c>
      <c r="BJ110" s="18" t="s">
        <v>82</v>
      </c>
      <c r="BK110" s="144">
        <f>ROUND(I110*H110,2)</f>
        <v>0</v>
      </c>
      <c r="BL110" s="18" t="s">
        <v>338</v>
      </c>
      <c r="BM110" s="143" t="s">
        <v>4564</v>
      </c>
    </row>
    <row r="111" spans="2:47" s="1" customFormat="1" ht="19.5">
      <c r="B111" s="33"/>
      <c r="D111" s="150" t="s">
        <v>818</v>
      </c>
      <c r="F111" s="174" t="s">
        <v>4565</v>
      </c>
      <c r="I111" s="147"/>
      <c r="L111" s="33"/>
      <c r="M111" s="148"/>
      <c r="T111" s="52"/>
      <c r="AT111" s="18" t="s">
        <v>818</v>
      </c>
      <c r="AU111" s="18" t="s">
        <v>84</v>
      </c>
    </row>
    <row r="112" spans="2:65" s="1" customFormat="1" ht="16.5" customHeight="1">
      <c r="B112" s="33"/>
      <c r="C112" s="175" t="s">
        <v>307</v>
      </c>
      <c r="D112" s="175" t="s">
        <v>820</v>
      </c>
      <c r="E112" s="176" t="s">
        <v>4566</v>
      </c>
      <c r="F112" s="177" t="s">
        <v>4567</v>
      </c>
      <c r="G112" s="178" t="s">
        <v>298</v>
      </c>
      <c r="H112" s="179">
        <v>0</v>
      </c>
      <c r="I112" s="180"/>
      <c r="J112" s="181">
        <f>ROUND(I112*H112,2)</f>
        <v>0</v>
      </c>
      <c r="K112" s="177" t="s">
        <v>19</v>
      </c>
      <c r="L112" s="182"/>
      <c r="M112" s="183" t="s">
        <v>19</v>
      </c>
      <c r="N112" s="184" t="s">
        <v>46</v>
      </c>
      <c r="P112" s="141">
        <f>O112*H112</f>
        <v>0</v>
      </c>
      <c r="Q112" s="141">
        <v>0</v>
      </c>
      <c r="R112" s="141">
        <f>Q112*H112</f>
        <v>0</v>
      </c>
      <c r="S112" s="141">
        <v>0</v>
      </c>
      <c r="T112" s="142">
        <f>S112*H112</f>
        <v>0</v>
      </c>
      <c r="AR112" s="143" t="s">
        <v>437</v>
      </c>
      <c r="AT112" s="143" t="s">
        <v>820</v>
      </c>
      <c r="AU112" s="143" t="s">
        <v>84</v>
      </c>
      <c r="AY112" s="18" t="s">
        <v>206</v>
      </c>
      <c r="BE112" s="144">
        <f>IF(N112="základní",J112,0)</f>
        <v>0</v>
      </c>
      <c r="BF112" s="144">
        <f>IF(N112="snížená",J112,0)</f>
        <v>0</v>
      </c>
      <c r="BG112" s="144">
        <f>IF(N112="zákl. přenesená",J112,0)</f>
        <v>0</v>
      </c>
      <c r="BH112" s="144">
        <f>IF(N112="sníž. přenesená",J112,0)</f>
        <v>0</v>
      </c>
      <c r="BI112" s="144">
        <f>IF(N112="nulová",J112,0)</f>
        <v>0</v>
      </c>
      <c r="BJ112" s="18" t="s">
        <v>82</v>
      </c>
      <c r="BK112" s="144">
        <f>ROUND(I112*H112,2)</f>
        <v>0</v>
      </c>
      <c r="BL112" s="18" t="s">
        <v>338</v>
      </c>
      <c r="BM112" s="143" t="s">
        <v>4568</v>
      </c>
    </row>
    <row r="113" spans="2:47" s="1" customFormat="1" ht="19.5">
      <c r="B113" s="33"/>
      <c r="D113" s="150" t="s">
        <v>818</v>
      </c>
      <c r="F113" s="174" t="s">
        <v>4569</v>
      </c>
      <c r="I113" s="147"/>
      <c r="L113" s="33"/>
      <c r="M113" s="148"/>
      <c r="T113" s="52"/>
      <c r="AT113" s="18" t="s">
        <v>818</v>
      </c>
      <c r="AU113" s="18" t="s">
        <v>84</v>
      </c>
    </row>
    <row r="114" spans="2:65" s="1" customFormat="1" ht="16.5" customHeight="1">
      <c r="B114" s="33"/>
      <c r="C114" s="175" t="s">
        <v>314</v>
      </c>
      <c r="D114" s="175" t="s">
        <v>820</v>
      </c>
      <c r="E114" s="176" t="s">
        <v>4570</v>
      </c>
      <c r="F114" s="177" t="s">
        <v>4571</v>
      </c>
      <c r="G114" s="178" t="s">
        <v>298</v>
      </c>
      <c r="H114" s="179">
        <v>15</v>
      </c>
      <c r="I114" s="180"/>
      <c r="J114" s="181">
        <f>ROUND(I114*H114,2)</f>
        <v>0</v>
      </c>
      <c r="K114" s="177" t="s">
        <v>19</v>
      </c>
      <c r="L114" s="182"/>
      <c r="M114" s="183" t="s">
        <v>19</v>
      </c>
      <c r="N114" s="184" t="s">
        <v>46</v>
      </c>
      <c r="P114" s="141">
        <f>O114*H114</f>
        <v>0</v>
      </c>
      <c r="Q114" s="141">
        <v>0</v>
      </c>
      <c r="R114" s="141">
        <f>Q114*H114</f>
        <v>0</v>
      </c>
      <c r="S114" s="141">
        <v>0</v>
      </c>
      <c r="T114" s="142">
        <f>S114*H114</f>
        <v>0</v>
      </c>
      <c r="AR114" s="143" t="s">
        <v>437</v>
      </c>
      <c r="AT114" s="143" t="s">
        <v>820</v>
      </c>
      <c r="AU114" s="143" t="s">
        <v>84</v>
      </c>
      <c r="AY114" s="18" t="s">
        <v>206</v>
      </c>
      <c r="BE114" s="144">
        <f>IF(N114="základní",J114,0)</f>
        <v>0</v>
      </c>
      <c r="BF114" s="144">
        <f>IF(N114="snížená",J114,0)</f>
        <v>0</v>
      </c>
      <c r="BG114" s="144">
        <f>IF(N114="zákl. přenesená",J114,0)</f>
        <v>0</v>
      </c>
      <c r="BH114" s="144">
        <f>IF(N114="sníž. přenesená",J114,0)</f>
        <v>0</v>
      </c>
      <c r="BI114" s="144">
        <f>IF(N114="nulová",J114,0)</f>
        <v>0</v>
      </c>
      <c r="BJ114" s="18" t="s">
        <v>82</v>
      </c>
      <c r="BK114" s="144">
        <f>ROUND(I114*H114,2)</f>
        <v>0</v>
      </c>
      <c r="BL114" s="18" t="s">
        <v>338</v>
      </c>
      <c r="BM114" s="143" t="s">
        <v>4572</v>
      </c>
    </row>
    <row r="115" spans="2:47" s="1" customFormat="1" ht="19.5">
      <c r="B115" s="33"/>
      <c r="D115" s="150" t="s">
        <v>818</v>
      </c>
      <c r="F115" s="174" t="s">
        <v>4573</v>
      </c>
      <c r="I115" s="147"/>
      <c r="L115" s="33"/>
      <c r="M115" s="148"/>
      <c r="T115" s="52"/>
      <c r="AT115" s="18" t="s">
        <v>818</v>
      </c>
      <c r="AU115" s="18" t="s">
        <v>84</v>
      </c>
    </row>
    <row r="116" spans="2:65" s="1" customFormat="1" ht="16.5" customHeight="1">
      <c r="B116" s="33"/>
      <c r="C116" s="175" t="s">
        <v>321</v>
      </c>
      <c r="D116" s="175" t="s">
        <v>820</v>
      </c>
      <c r="E116" s="176" t="s">
        <v>4574</v>
      </c>
      <c r="F116" s="177" t="s">
        <v>4575</v>
      </c>
      <c r="G116" s="178" t="s">
        <v>298</v>
      </c>
      <c r="H116" s="179">
        <v>11</v>
      </c>
      <c r="I116" s="180"/>
      <c r="J116" s="181">
        <f>ROUND(I116*H116,2)</f>
        <v>0</v>
      </c>
      <c r="K116" s="177" t="s">
        <v>19</v>
      </c>
      <c r="L116" s="182"/>
      <c r="M116" s="183" t="s">
        <v>19</v>
      </c>
      <c r="N116" s="184" t="s">
        <v>46</v>
      </c>
      <c r="P116" s="141">
        <f>O116*H116</f>
        <v>0</v>
      </c>
      <c r="Q116" s="141">
        <v>0</v>
      </c>
      <c r="R116" s="141">
        <f>Q116*H116</f>
        <v>0</v>
      </c>
      <c r="S116" s="141">
        <v>0</v>
      </c>
      <c r="T116" s="142">
        <f>S116*H116</f>
        <v>0</v>
      </c>
      <c r="AR116" s="143" t="s">
        <v>437</v>
      </c>
      <c r="AT116" s="143" t="s">
        <v>820</v>
      </c>
      <c r="AU116" s="143" t="s">
        <v>84</v>
      </c>
      <c r="AY116" s="18" t="s">
        <v>206</v>
      </c>
      <c r="BE116" s="144">
        <f>IF(N116="základní",J116,0)</f>
        <v>0</v>
      </c>
      <c r="BF116" s="144">
        <f>IF(N116="snížená",J116,0)</f>
        <v>0</v>
      </c>
      <c r="BG116" s="144">
        <f>IF(N116="zákl. přenesená",J116,0)</f>
        <v>0</v>
      </c>
      <c r="BH116" s="144">
        <f>IF(N116="sníž. přenesená",J116,0)</f>
        <v>0</v>
      </c>
      <c r="BI116" s="144">
        <f>IF(N116="nulová",J116,0)</f>
        <v>0</v>
      </c>
      <c r="BJ116" s="18" t="s">
        <v>82</v>
      </c>
      <c r="BK116" s="144">
        <f>ROUND(I116*H116,2)</f>
        <v>0</v>
      </c>
      <c r="BL116" s="18" t="s">
        <v>338</v>
      </c>
      <c r="BM116" s="143" t="s">
        <v>4576</v>
      </c>
    </row>
    <row r="117" spans="2:47" s="1" customFormat="1" ht="19.5">
      <c r="B117" s="33"/>
      <c r="D117" s="150" t="s">
        <v>818</v>
      </c>
      <c r="F117" s="174" t="s">
        <v>4577</v>
      </c>
      <c r="I117" s="147"/>
      <c r="L117" s="33"/>
      <c r="M117" s="148"/>
      <c r="T117" s="52"/>
      <c r="AT117" s="18" t="s">
        <v>818</v>
      </c>
      <c r="AU117" s="18" t="s">
        <v>84</v>
      </c>
    </row>
    <row r="118" spans="2:65" s="1" customFormat="1" ht="16.5" customHeight="1">
      <c r="B118" s="33"/>
      <c r="C118" s="175" t="s">
        <v>8</v>
      </c>
      <c r="D118" s="175" t="s">
        <v>820</v>
      </c>
      <c r="E118" s="176" t="s">
        <v>4578</v>
      </c>
      <c r="F118" s="177" t="s">
        <v>2436</v>
      </c>
      <c r="G118" s="178" t="s">
        <v>298</v>
      </c>
      <c r="H118" s="179">
        <v>7</v>
      </c>
      <c r="I118" s="180"/>
      <c r="J118" s="181">
        <f>ROUND(I118*H118,2)</f>
        <v>0</v>
      </c>
      <c r="K118" s="177" t="s">
        <v>19</v>
      </c>
      <c r="L118" s="182"/>
      <c r="M118" s="183" t="s">
        <v>19</v>
      </c>
      <c r="N118" s="184" t="s">
        <v>46</v>
      </c>
      <c r="P118" s="141">
        <f>O118*H118</f>
        <v>0</v>
      </c>
      <c r="Q118" s="141">
        <v>0</v>
      </c>
      <c r="R118" s="141">
        <f>Q118*H118</f>
        <v>0</v>
      </c>
      <c r="S118" s="141">
        <v>0</v>
      </c>
      <c r="T118" s="142">
        <f>S118*H118</f>
        <v>0</v>
      </c>
      <c r="AR118" s="143" t="s">
        <v>437</v>
      </c>
      <c r="AT118" s="143" t="s">
        <v>820</v>
      </c>
      <c r="AU118" s="143" t="s">
        <v>84</v>
      </c>
      <c r="AY118" s="18" t="s">
        <v>206</v>
      </c>
      <c r="BE118" s="144">
        <f>IF(N118="základní",J118,0)</f>
        <v>0</v>
      </c>
      <c r="BF118" s="144">
        <f>IF(N118="snížená",J118,0)</f>
        <v>0</v>
      </c>
      <c r="BG118" s="144">
        <f>IF(N118="zákl. přenesená",J118,0)</f>
        <v>0</v>
      </c>
      <c r="BH118" s="144">
        <f>IF(N118="sníž. přenesená",J118,0)</f>
        <v>0</v>
      </c>
      <c r="BI118" s="144">
        <f>IF(N118="nulová",J118,0)</f>
        <v>0</v>
      </c>
      <c r="BJ118" s="18" t="s">
        <v>82</v>
      </c>
      <c r="BK118" s="144">
        <f>ROUND(I118*H118,2)</f>
        <v>0</v>
      </c>
      <c r="BL118" s="18" t="s">
        <v>338</v>
      </c>
      <c r="BM118" s="143" t="s">
        <v>4579</v>
      </c>
    </row>
    <row r="119" spans="2:47" s="1" customFormat="1" ht="19.5">
      <c r="B119" s="33"/>
      <c r="D119" s="150" t="s">
        <v>818</v>
      </c>
      <c r="F119" s="174" t="s">
        <v>2438</v>
      </c>
      <c r="I119" s="147"/>
      <c r="L119" s="33"/>
      <c r="M119" s="148"/>
      <c r="T119" s="52"/>
      <c r="AT119" s="18" t="s">
        <v>818</v>
      </c>
      <c r="AU119" s="18" t="s">
        <v>84</v>
      </c>
    </row>
    <row r="120" spans="2:65" s="1" customFormat="1" ht="16.5" customHeight="1">
      <c r="B120" s="33"/>
      <c r="C120" s="175" t="s">
        <v>338</v>
      </c>
      <c r="D120" s="175" t="s">
        <v>820</v>
      </c>
      <c r="E120" s="176" t="s">
        <v>4580</v>
      </c>
      <c r="F120" s="177" t="s">
        <v>4581</v>
      </c>
      <c r="G120" s="178" t="s">
        <v>298</v>
      </c>
      <c r="H120" s="179">
        <v>8</v>
      </c>
      <c r="I120" s="180"/>
      <c r="J120" s="181">
        <f>ROUND(I120*H120,2)</f>
        <v>0</v>
      </c>
      <c r="K120" s="177" t="s">
        <v>19</v>
      </c>
      <c r="L120" s="182"/>
      <c r="M120" s="183" t="s">
        <v>19</v>
      </c>
      <c r="N120" s="184" t="s">
        <v>46</v>
      </c>
      <c r="P120" s="141">
        <f>O120*H120</f>
        <v>0</v>
      </c>
      <c r="Q120" s="141">
        <v>0</v>
      </c>
      <c r="R120" s="141">
        <f>Q120*H120</f>
        <v>0</v>
      </c>
      <c r="S120" s="141">
        <v>0</v>
      </c>
      <c r="T120" s="142">
        <f>S120*H120</f>
        <v>0</v>
      </c>
      <c r="AR120" s="143" t="s">
        <v>437</v>
      </c>
      <c r="AT120" s="143" t="s">
        <v>820</v>
      </c>
      <c r="AU120" s="143" t="s">
        <v>84</v>
      </c>
      <c r="AY120" s="18" t="s">
        <v>206</v>
      </c>
      <c r="BE120" s="144">
        <f>IF(N120="základní",J120,0)</f>
        <v>0</v>
      </c>
      <c r="BF120" s="144">
        <f>IF(N120="snížená",J120,0)</f>
        <v>0</v>
      </c>
      <c r="BG120" s="144">
        <f>IF(N120="zákl. přenesená",J120,0)</f>
        <v>0</v>
      </c>
      <c r="BH120" s="144">
        <f>IF(N120="sníž. přenesená",J120,0)</f>
        <v>0</v>
      </c>
      <c r="BI120" s="144">
        <f>IF(N120="nulová",J120,0)</f>
        <v>0</v>
      </c>
      <c r="BJ120" s="18" t="s">
        <v>82</v>
      </c>
      <c r="BK120" s="144">
        <f>ROUND(I120*H120,2)</f>
        <v>0</v>
      </c>
      <c r="BL120" s="18" t="s">
        <v>338</v>
      </c>
      <c r="BM120" s="143" t="s">
        <v>4582</v>
      </c>
    </row>
    <row r="121" spans="2:47" s="1" customFormat="1" ht="19.5">
      <c r="B121" s="33"/>
      <c r="D121" s="150" t="s">
        <v>818</v>
      </c>
      <c r="F121" s="174" t="s">
        <v>4583</v>
      </c>
      <c r="I121" s="147"/>
      <c r="L121" s="33"/>
      <c r="M121" s="148"/>
      <c r="T121" s="52"/>
      <c r="AT121" s="18" t="s">
        <v>818</v>
      </c>
      <c r="AU121" s="18" t="s">
        <v>84</v>
      </c>
    </row>
    <row r="122" spans="2:65" s="1" customFormat="1" ht="16.5" customHeight="1">
      <c r="B122" s="33"/>
      <c r="C122" s="175" t="s">
        <v>343</v>
      </c>
      <c r="D122" s="175" t="s">
        <v>820</v>
      </c>
      <c r="E122" s="176" t="s">
        <v>4584</v>
      </c>
      <c r="F122" s="177" t="s">
        <v>4585</v>
      </c>
      <c r="G122" s="178" t="s">
        <v>298</v>
      </c>
      <c r="H122" s="179">
        <v>19</v>
      </c>
      <c r="I122" s="180"/>
      <c r="J122" s="181">
        <f>ROUND(I122*H122,2)</f>
        <v>0</v>
      </c>
      <c r="K122" s="177" t="s">
        <v>19</v>
      </c>
      <c r="L122" s="182"/>
      <c r="M122" s="183" t="s">
        <v>19</v>
      </c>
      <c r="N122" s="184" t="s">
        <v>46</v>
      </c>
      <c r="P122" s="141">
        <f>O122*H122</f>
        <v>0</v>
      </c>
      <c r="Q122" s="141">
        <v>0</v>
      </c>
      <c r="R122" s="141">
        <f>Q122*H122</f>
        <v>0</v>
      </c>
      <c r="S122" s="141">
        <v>0</v>
      </c>
      <c r="T122" s="142">
        <f>S122*H122</f>
        <v>0</v>
      </c>
      <c r="AR122" s="143" t="s">
        <v>437</v>
      </c>
      <c r="AT122" s="143" t="s">
        <v>820</v>
      </c>
      <c r="AU122" s="143" t="s">
        <v>84</v>
      </c>
      <c r="AY122" s="18" t="s">
        <v>206</v>
      </c>
      <c r="BE122" s="144">
        <f>IF(N122="základní",J122,0)</f>
        <v>0</v>
      </c>
      <c r="BF122" s="144">
        <f>IF(N122="snížená",J122,0)</f>
        <v>0</v>
      </c>
      <c r="BG122" s="144">
        <f>IF(N122="zákl. přenesená",J122,0)</f>
        <v>0</v>
      </c>
      <c r="BH122" s="144">
        <f>IF(N122="sníž. přenesená",J122,0)</f>
        <v>0</v>
      </c>
      <c r="BI122" s="144">
        <f>IF(N122="nulová",J122,0)</f>
        <v>0</v>
      </c>
      <c r="BJ122" s="18" t="s">
        <v>82</v>
      </c>
      <c r="BK122" s="144">
        <f>ROUND(I122*H122,2)</f>
        <v>0</v>
      </c>
      <c r="BL122" s="18" t="s">
        <v>338</v>
      </c>
      <c r="BM122" s="143" t="s">
        <v>4586</v>
      </c>
    </row>
    <row r="123" spans="2:47" s="1" customFormat="1" ht="19.5">
      <c r="B123" s="33"/>
      <c r="D123" s="150" t="s">
        <v>818</v>
      </c>
      <c r="F123" s="174" t="s">
        <v>4587</v>
      </c>
      <c r="I123" s="147"/>
      <c r="L123" s="33"/>
      <c r="M123" s="148"/>
      <c r="T123" s="52"/>
      <c r="AT123" s="18" t="s">
        <v>818</v>
      </c>
      <c r="AU123" s="18" t="s">
        <v>84</v>
      </c>
    </row>
    <row r="124" spans="2:65" s="1" customFormat="1" ht="16.5" customHeight="1">
      <c r="B124" s="33"/>
      <c r="C124" s="175" t="s">
        <v>348</v>
      </c>
      <c r="D124" s="175" t="s">
        <v>820</v>
      </c>
      <c r="E124" s="176" t="s">
        <v>2439</v>
      </c>
      <c r="F124" s="177" t="s">
        <v>2440</v>
      </c>
      <c r="G124" s="178" t="s">
        <v>298</v>
      </c>
      <c r="H124" s="179">
        <v>10</v>
      </c>
      <c r="I124" s="180"/>
      <c r="J124" s="181">
        <f>ROUND(I124*H124,2)</f>
        <v>0</v>
      </c>
      <c r="K124" s="177" t="s">
        <v>19</v>
      </c>
      <c r="L124" s="182"/>
      <c r="M124" s="183" t="s">
        <v>19</v>
      </c>
      <c r="N124" s="184" t="s">
        <v>46</v>
      </c>
      <c r="P124" s="141">
        <f>O124*H124</f>
        <v>0</v>
      </c>
      <c r="Q124" s="141">
        <v>0</v>
      </c>
      <c r="R124" s="141">
        <f>Q124*H124</f>
        <v>0</v>
      </c>
      <c r="S124" s="141">
        <v>0</v>
      </c>
      <c r="T124" s="142">
        <f>S124*H124</f>
        <v>0</v>
      </c>
      <c r="AR124" s="143" t="s">
        <v>437</v>
      </c>
      <c r="AT124" s="143" t="s">
        <v>820</v>
      </c>
      <c r="AU124" s="143" t="s">
        <v>84</v>
      </c>
      <c r="AY124" s="18" t="s">
        <v>206</v>
      </c>
      <c r="BE124" s="144">
        <f>IF(N124="základní",J124,0)</f>
        <v>0</v>
      </c>
      <c r="BF124" s="144">
        <f>IF(N124="snížená",J124,0)</f>
        <v>0</v>
      </c>
      <c r="BG124" s="144">
        <f>IF(N124="zákl. přenesená",J124,0)</f>
        <v>0</v>
      </c>
      <c r="BH124" s="144">
        <f>IF(N124="sníž. přenesená",J124,0)</f>
        <v>0</v>
      </c>
      <c r="BI124" s="144">
        <f>IF(N124="nulová",J124,0)</f>
        <v>0</v>
      </c>
      <c r="BJ124" s="18" t="s">
        <v>82</v>
      </c>
      <c r="BK124" s="144">
        <f>ROUND(I124*H124,2)</f>
        <v>0</v>
      </c>
      <c r="BL124" s="18" t="s">
        <v>338</v>
      </c>
      <c r="BM124" s="143" t="s">
        <v>4588</v>
      </c>
    </row>
    <row r="125" spans="2:47" s="1" customFormat="1" ht="19.5">
      <c r="B125" s="33"/>
      <c r="D125" s="150" t="s">
        <v>818</v>
      </c>
      <c r="F125" s="174" t="s">
        <v>2442</v>
      </c>
      <c r="I125" s="147"/>
      <c r="L125" s="33"/>
      <c r="M125" s="148"/>
      <c r="T125" s="52"/>
      <c r="AT125" s="18" t="s">
        <v>818</v>
      </c>
      <c r="AU125" s="18" t="s">
        <v>84</v>
      </c>
    </row>
    <row r="126" spans="2:65" s="1" customFormat="1" ht="24.2" customHeight="1">
      <c r="B126" s="33"/>
      <c r="C126" s="175" t="s">
        <v>354</v>
      </c>
      <c r="D126" s="175" t="s">
        <v>820</v>
      </c>
      <c r="E126" s="176" t="s">
        <v>2443</v>
      </c>
      <c r="F126" s="177" t="s">
        <v>4589</v>
      </c>
      <c r="G126" s="178" t="s">
        <v>298</v>
      </c>
      <c r="H126" s="179">
        <v>27</v>
      </c>
      <c r="I126" s="180"/>
      <c r="J126" s="181">
        <f>ROUND(I126*H126,2)</f>
        <v>0</v>
      </c>
      <c r="K126" s="177" t="s">
        <v>19</v>
      </c>
      <c r="L126" s="182"/>
      <c r="M126" s="183" t="s">
        <v>19</v>
      </c>
      <c r="N126" s="184" t="s">
        <v>46</v>
      </c>
      <c r="P126" s="141">
        <f>O126*H126</f>
        <v>0</v>
      </c>
      <c r="Q126" s="141">
        <v>0</v>
      </c>
      <c r="R126" s="141">
        <f>Q126*H126</f>
        <v>0</v>
      </c>
      <c r="S126" s="141">
        <v>0</v>
      </c>
      <c r="T126" s="142">
        <f>S126*H126</f>
        <v>0</v>
      </c>
      <c r="AR126" s="143" t="s">
        <v>437</v>
      </c>
      <c r="AT126" s="143" t="s">
        <v>820</v>
      </c>
      <c r="AU126" s="143" t="s">
        <v>84</v>
      </c>
      <c r="AY126" s="18" t="s">
        <v>206</v>
      </c>
      <c r="BE126" s="144">
        <f>IF(N126="základní",J126,0)</f>
        <v>0</v>
      </c>
      <c r="BF126" s="144">
        <f>IF(N126="snížená",J126,0)</f>
        <v>0</v>
      </c>
      <c r="BG126" s="144">
        <f>IF(N126="zákl. přenesená",J126,0)</f>
        <v>0</v>
      </c>
      <c r="BH126" s="144">
        <f>IF(N126="sníž. přenesená",J126,0)</f>
        <v>0</v>
      </c>
      <c r="BI126" s="144">
        <f>IF(N126="nulová",J126,0)</f>
        <v>0</v>
      </c>
      <c r="BJ126" s="18" t="s">
        <v>82</v>
      </c>
      <c r="BK126" s="144">
        <f>ROUND(I126*H126,2)</f>
        <v>0</v>
      </c>
      <c r="BL126" s="18" t="s">
        <v>338</v>
      </c>
      <c r="BM126" s="143" t="s">
        <v>4590</v>
      </c>
    </row>
    <row r="127" spans="2:51" s="12" customFormat="1" ht="12">
      <c r="B127" s="149"/>
      <c r="D127" s="150" t="s">
        <v>216</v>
      </c>
      <c r="E127" s="151" t="s">
        <v>19</v>
      </c>
      <c r="F127" s="152" t="s">
        <v>2446</v>
      </c>
      <c r="H127" s="151" t="s">
        <v>19</v>
      </c>
      <c r="I127" s="153"/>
      <c r="L127" s="149"/>
      <c r="M127" s="154"/>
      <c r="T127" s="155"/>
      <c r="AT127" s="151" t="s">
        <v>216</v>
      </c>
      <c r="AU127" s="151" t="s">
        <v>84</v>
      </c>
      <c r="AV127" s="12" t="s">
        <v>82</v>
      </c>
      <c r="AW127" s="12" t="s">
        <v>37</v>
      </c>
      <c r="AX127" s="12" t="s">
        <v>75</v>
      </c>
      <c r="AY127" s="151" t="s">
        <v>206</v>
      </c>
    </row>
    <row r="128" spans="2:51" s="13" customFormat="1" ht="12">
      <c r="B128" s="156"/>
      <c r="D128" s="150" t="s">
        <v>216</v>
      </c>
      <c r="E128" s="157" t="s">
        <v>19</v>
      </c>
      <c r="F128" s="158" t="s">
        <v>2727</v>
      </c>
      <c r="H128" s="159">
        <v>1</v>
      </c>
      <c r="I128" s="160"/>
      <c r="L128" s="156"/>
      <c r="M128" s="161"/>
      <c r="T128" s="162"/>
      <c r="AT128" s="157" t="s">
        <v>216</v>
      </c>
      <c r="AU128" s="157" t="s">
        <v>84</v>
      </c>
      <c r="AV128" s="13" t="s">
        <v>84</v>
      </c>
      <c r="AW128" s="13" t="s">
        <v>37</v>
      </c>
      <c r="AX128" s="13" t="s">
        <v>75</v>
      </c>
      <c r="AY128" s="157" t="s">
        <v>206</v>
      </c>
    </row>
    <row r="129" spans="2:51" s="13" customFormat="1" ht="12">
      <c r="B129" s="156"/>
      <c r="D129" s="150" t="s">
        <v>216</v>
      </c>
      <c r="E129" s="157" t="s">
        <v>19</v>
      </c>
      <c r="F129" s="158" t="s">
        <v>2447</v>
      </c>
      <c r="H129" s="159">
        <v>26</v>
      </c>
      <c r="I129" s="160"/>
      <c r="L129" s="156"/>
      <c r="M129" s="161"/>
      <c r="T129" s="162"/>
      <c r="AT129" s="157" t="s">
        <v>216</v>
      </c>
      <c r="AU129" s="157" t="s">
        <v>84</v>
      </c>
      <c r="AV129" s="13" t="s">
        <v>84</v>
      </c>
      <c r="AW129" s="13" t="s">
        <v>37</v>
      </c>
      <c r="AX129" s="13" t="s">
        <v>75</v>
      </c>
      <c r="AY129" s="157" t="s">
        <v>206</v>
      </c>
    </row>
    <row r="130" spans="2:51" s="14" customFormat="1" ht="12">
      <c r="B130" s="163"/>
      <c r="D130" s="150" t="s">
        <v>216</v>
      </c>
      <c r="E130" s="164" t="s">
        <v>19</v>
      </c>
      <c r="F130" s="165" t="s">
        <v>224</v>
      </c>
      <c r="H130" s="166">
        <v>27</v>
      </c>
      <c r="I130" s="167"/>
      <c r="L130" s="163"/>
      <c r="M130" s="168"/>
      <c r="T130" s="169"/>
      <c r="AT130" s="164" t="s">
        <v>216</v>
      </c>
      <c r="AU130" s="164" t="s">
        <v>84</v>
      </c>
      <c r="AV130" s="14" t="s">
        <v>153</v>
      </c>
      <c r="AW130" s="14" t="s">
        <v>37</v>
      </c>
      <c r="AX130" s="14" t="s">
        <v>82</v>
      </c>
      <c r="AY130" s="164" t="s">
        <v>206</v>
      </c>
    </row>
    <row r="131" spans="2:65" s="1" customFormat="1" ht="37.9" customHeight="1">
      <c r="B131" s="33"/>
      <c r="C131" s="175" t="s">
        <v>359</v>
      </c>
      <c r="D131" s="175" t="s">
        <v>820</v>
      </c>
      <c r="E131" s="176" t="s">
        <v>4591</v>
      </c>
      <c r="F131" s="177" t="s">
        <v>4592</v>
      </c>
      <c r="G131" s="178" t="s">
        <v>298</v>
      </c>
      <c r="H131" s="179">
        <v>5</v>
      </c>
      <c r="I131" s="180"/>
      <c r="J131" s="181">
        <f>ROUND(I131*H131,2)</f>
        <v>0</v>
      </c>
      <c r="K131" s="177" t="s">
        <v>19</v>
      </c>
      <c r="L131" s="182"/>
      <c r="M131" s="195" t="s">
        <v>19</v>
      </c>
      <c r="N131" s="196" t="s">
        <v>46</v>
      </c>
      <c r="O131" s="197"/>
      <c r="P131" s="198">
        <f>O131*H131</f>
        <v>0</v>
      </c>
      <c r="Q131" s="198">
        <v>0</v>
      </c>
      <c r="R131" s="198">
        <f>Q131*H131</f>
        <v>0</v>
      </c>
      <c r="S131" s="198">
        <v>0</v>
      </c>
      <c r="T131" s="199">
        <f>S131*H131</f>
        <v>0</v>
      </c>
      <c r="AR131" s="143" t="s">
        <v>437</v>
      </c>
      <c r="AT131" s="143" t="s">
        <v>820</v>
      </c>
      <c r="AU131" s="143" t="s">
        <v>84</v>
      </c>
      <c r="AY131" s="18" t="s">
        <v>206</v>
      </c>
      <c r="BE131" s="144">
        <f>IF(N131="základní",J131,0)</f>
        <v>0</v>
      </c>
      <c r="BF131" s="144">
        <f>IF(N131="snížená",J131,0)</f>
        <v>0</v>
      </c>
      <c r="BG131" s="144">
        <f>IF(N131="zákl. přenesená",J131,0)</f>
        <v>0</v>
      </c>
      <c r="BH131" s="144">
        <f>IF(N131="sníž. přenesená",J131,0)</f>
        <v>0</v>
      </c>
      <c r="BI131" s="144">
        <f>IF(N131="nulová",J131,0)</f>
        <v>0</v>
      </c>
      <c r="BJ131" s="18" t="s">
        <v>82</v>
      </c>
      <c r="BK131" s="144">
        <f>ROUND(I131*H131,2)</f>
        <v>0</v>
      </c>
      <c r="BL131" s="18" t="s">
        <v>338</v>
      </c>
      <c r="BM131" s="143" t="s">
        <v>4593</v>
      </c>
    </row>
    <row r="132" spans="2:12" s="1" customFormat="1" ht="6.95" customHeight="1">
      <c r="B132" s="41"/>
      <c r="C132" s="42"/>
      <c r="D132" s="42"/>
      <c r="E132" s="42"/>
      <c r="F132" s="42"/>
      <c r="G132" s="42"/>
      <c r="H132" s="42"/>
      <c r="I132" s="42"/>
      <c r="J132" s="42"/>
      <c r="K132" s="42"/>
      <c r="L132" s="33"/>
    </row>
  </sheetData>
  <sheetProtection algorithmName="SHA-512" hashValue="wTur2J964hr3UyX0EOdTEa8i6OqXITOi+DcAWn1b/zlE/NE2MMCqzvxbjZoZgU81yIV9dfuPfiup6JU8oHz5/A==" saltValue="Zw/LDaUG3XBEp2O2djiW5bgsIF8RndTUbm6sikSeLoOcGaKKCr7Q7JVfv5crK9fRjPpjHP2WcxETSV0H6UuX+A==" spinCount="100000" sheet="1" objects="1" scenarios="1" formatColumns="0" formatRows="0" autoFilter="0"/>
  <autoFilter ref="C86:K131"/>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41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93</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165</v>
      </c>
      <c r="F9" s="295"/>
      <c r="G9" s="295"/>
      <c r="H9" s="295"/>
      <c r="L9" s="21"/>
    </row>
    <row r="10" spans="2:12" ht="12" customHeight="1">
      <c r="B10" s="21"/>
      <c r="D10" s="28" t="s">
        <v>166</v>
      </c>
      <c r="L10" s="21"/>
    </row>
    <row r="11" spans="2:12" s="1" customFormat="1" ht="16.5" customHeight="1">
      <c r="B11" s="33"/>
      <c r="E11" s="304" t="s">
        <v>167</v>
      </c>
      <c r="F11" s="337"/>
      <c r="G11" s="337"/>
      <c r="H11" s="337"/>
      <c r="L11" s="33"/>
    </row>
    <row r="12" spans="2:12" s="1" customFormat="1" ht="12" customHeight="1">
      <c r="B12" s="33"/>
      <c r="D12" s="28" t="s">
        <v>168</v>
      </c>
      <c r="L12" s="33"/>
    </row>
    <row r="13" spans="2:12" s="1" customFormat="1" ht="16.5" customHeight="1">
      <c r="B13" s="33"/>
      <c r="E13" s="322" t="s">
        <v>169</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ROUND(J108,2)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ROUND((SUM(BE108:BE413)),2)</f>
        <v>0</v>
      </c>
      <c r="I37" s="94">
        <v>0.21</v>
      </c>
      <c r="J37" s="81">
        <f>ROUND(((SUM(BE108:BE413))*I37),2)</f>
        <v>0</v>
      </c>
      <c r="L37" s="33"/>
    </row>
    <row r="38" spans="2:12" s="1" customFormat="1" ht="14.45" customHeight="1">
      <c r="B38" s="33"/>
      <c r="E38" s="28" t="s">
        <v>47</v>
      </c>
      <c r="F38" s="81">
        <f>ROUND((SUM(BF108:BF413)),2)</f>
        <v>0</v>
      </c>
      <c r="I38" s="94">
        <v>0.15</v>
      </c>
      <c r="J38" s="81">
        <f>ROUND(((SUM(BF108:BF413))*I38),2)</f>
        <v>0</v>
      </c>
      <c r="L38" s="33"/>
    </row>
    <row r="39" spans="2:12" s="1" customFormat="1" ht="14.45" customHeight="1" hidden="1">
      <c r="B39" s="33"/>
      <c r="E39" s="28" t="s">
        <v>48</v>
      </c>
      <c r="F39" s="81">
        <f>ROUND((SUM(BG108:BG413)),2)</f>
        <v>0</v>
      </c>
      <c r="I39" s="94">
        <v>0.21</v>
      </c>
      <c r="J39" s="81">
        <f>0</f>
        <v>0</v>
      </c>
      <c r="L39" s="33"/>
    </row>
    <row r="40" spans="2:12" s="1" customFormat="1" ht="14.45" customHeight="1" hidden="1">
      <c r="B40" s="33"/>
      <c r="E40" s="28" t="s">
        <v>49</v>
      </c>
      <c r="F40" s="81">
        <f>ROUND((SUM(BH108:BH413)),2)</f>
        <v>0</v>
      </c>
      <c r="I40" s="94">
        <v>0.15</v>
      </c>
      <c r="J40" s="81">
        <f>0</f>
        <v>0</v>
      </c>
      <c r="L40" s="33"/>
    </row>
    <row r="41" spans="2:12" s="1" customFormat="1" ht="14.45" customHeight="1" hidden="1">
      <c r="B41" s="33"/>
      <c r="E41" s="28" t="s">
        <v>50</v>
      </c>
      <c r="F41" s="81">
        <f>ROUND((SUM(BI108:BI413)),2)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165</v>
      </c>
      <c r="F54" s="295"/>
      <c r="G54" s="295"/>
      <c r="H54" s="295"/>
      <c r="L54" s="21"/>
    </row>
    <row r="55" spans="2:12" ht="12" customHeight="1">
      <c r="B55" s="21"/>
      <c r="C55" s="28" t="s">
        <v>166</v>
      </c>
      <c r="L55" s="21"/>
    </row>
    <row r="56" spans="2:12" s="1" customFormat="1" ht="16.5" customHeight="1">
      <c r="B56" s="33"/>
      <c r="E56" s="304" t="s">
        <v>167</v>
      </c>
      <c r="F56" s="337"/>
      <c r="G56" s="337"/>
      <c r="H56" s="337"/>
      <c r="L56" s="33"/>
    </row>
    <row r="57" spans="2:12" s="1" customFormat="1" ht="12" customHeight="1">
      <c r="B57" s="33"/>
      <c r="C57" s="28" t="s">
        <v>168</v>
      </c>
      <c r="L57" s="33"/>
    </row>
    <row r="58" spans="2:12" s="1" customFormat="1" ht="16.5" customHeight="1">
      <c r="B58" s="33"/>
      <c r="E58" s="322" t="str">
        <f>E13</f>
        <v>D.1.1a - Architektonicko stavební řešení - Bourací práce</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J108</f>
        <v>0</v>
      </c>
      <c r="L67" s="33"/>
      <c r="AU67" s="18" t="s">
        <v>173</v>
      </c>
    </row>
    <row r="68" spans="2:12" s="8" customFormat="1" ht="24.95" customHeight="1">
      <c r="B68" s="104"/>
      <c r="D68" s="105" t="s">
        <v>174</v>
      </c>
      <c r="E68" s="106"/>
      <c r="F68" s="106"/>
      <c r="G68" s="106"/>
      <c r="H68" s="106"/>
      <c r="I68" s="106"/>
      <c r="J68" s="107">
        <f>J109</f>
        <v>0</v>
      </c>
      <c r="L68" s="104"/>
    </row>
    <row r="69" spans="2:12" s="9" customFormat="1" ht="19.9" customHeight="1">
      <c r="B69" s="108"/>
      <c r="D69" s="109" t="s">
        <v>175</v>
      </c>
      <c r="E69" s="110"/>
      <c r="F69" s="110"/>
      <c r="G69" s="110"/>
      <c r="H69" s="110"/>
      <c r="I69" s="110"/>
      <c r="J69" s="111">
        <f>J110</f>
        <v>0</v>
      </c>
      <c r="L69" s="108"/>
    </row>
    <row r="70" spans="2:12" s="9" customFormat="1" ht="19.9" customHeight="1">
      <c r="B70" s="108"/>
      <c r="D70" s="109" t="s">
        <v>176</v>
      </c>
      <c r="E70" s="110"/>
      <c r="F70" s="110"/>
      <c r="G70" s="110"/>
      <c r="H70" s="110"/>
      <c r="I70" s="110"/>
      <c r="J70" s="111">
        <f>J121</f>
        <v>0</v>
      </c>
      <c r="L70" s="108"/>
    </row>
    <row r="71" spans="2:12" s="9" customFormat="1" ht="19.9" customHeight="1">
      <c r="B71" s="108"/>
      <c r="D71" s="109" t="s">
        <v>177</v>
      </c>
      <c r="E71" s="110"/>
      <c r="F71" s="110"/>
      <c r="G71" s="110"/>
      <c r="H71" s="110"/>
      <c r="I71" s="110"/>
      <c r="J71" s="111">
        <f>J213</f>
        <v>0</v>
      </c>
      <c r="L71" s="108"/>
    </row>
    <row r="72" spans="2:12" s="9" customFormat="1" ht="19.9" customHeight="1">
      <c r="B72" s="108"/>
      <c r="D72" s="109" t="s">
        <v>178</v>
      </c>
      <c r="E72" s="110"/>
      <c r="F72" s="110"/>
      <c r="G72" s="110"/>
      <c r="H72" s="110"/>
      <c r="I72" s="110"/>
      <c r="J72" s="111">
        <f>J231</f>
        <v>0</v>
      </c>
      <c r="L72" s="108"/>
    </row>
    <row r="73" spans="2:12" s="8" customFormat="1" ht="24.95" customHeight="1">
      <c r="B73" s="104"/>
      <c r="D73" s="105" t="s">
        <v>179</v>
      </c>
      <c r="E73" s="106"/>
      <c r="F73" s="106"/>
      <c r="G73" s="106"/>
      <c r="H73" s="106"/>
      <c r="I73" s="106"/>
      <c r="J73" s="107">
        <f>J234</f>
        <v>0</v>
      </c>
      <c r="L73" s="104"/>
    </row>
    <row r="74" spans="2:12" s="9" customFormat="1" ht="19.9" customHeight="1">
      <c r="B74" s="108"/>
      <c r="D74" s="109" t="s">
        <v>180</v>
      </c>
      <c r="E74" s="110"/>
      <c r="F74" s="110"/>
      <c r="G74" s="110"/>
      <c r="H74" s="110"/>
      <c r="I74" s="110"/>
      <c r="J74" s="111">
        <f>J235</f>
        <v>0</v>
      </c>
      <c r="L74" s="108"/>
    </row>
    <row r="75" spans="2:12" s="9" customFormat="1" ht="19.9" customHeight="1">
      <c r="B75" s="108"/>
      <c r="D75" s="109" t="s">
        <v>181</v>
      </c>
      <c r="E75" s="110"/>
      <c r="F75" s="110"/>
      <c r="G75" s="110"/>
      <c r="H75" s="110"/>
      <c r="I75" s="110"/>
      <c r="J75" s="111">
        <f>J240</f>
        <v>0</v>
      </c>
      <c r="L75" s="108"/>
    </row>
    <row r="76" spans="2:12" s="9" customFormat="1" ht="19.9" customHeight="1">
      <c r="B76" s="108"/>
      <c r="D76" s="109" t="s">
        <v>182</v>
      </c>
      <c r="E76" s="110"/>
      <c r="F76" s="110"/>
      <c r="G76" s="110"/>
      <c r="H76" s="110"/>
      <c r="I76" s="110"/>
      <c r="J76" s="111">
        <f>J252</f>
        <v>0</v>
      </c>
      <c r="L76" s="108"/>
    </row>
    <row r="77" spans="2:12" s="9" customFormat="1" ht="19.9" customHeight="1">
      <c r="B77" s="108"/>
      <c r="D77" s="109" t="s">
        <v>183</v>
      </c>
      <c r="E77" s="110"/>
      <c r="F77" s="110"/>
      <c r="G77" s="110"/>
      <c r="H77" s="110"/>
      <c r="I77" s="110"/>
      <c r="J77" s="111">
        <f>J259</f>
        <v>0</v>
      </c>
      <c r="L77" s="108"/>
    </row>
    <row r="78" spans="2:12" s="9" customFormat="1" ht="19.9" customHeight="1">
      <c r="B78" s="108"/>
      <c r="D78" s="109" t="s">
        <v>184</v>
      </c>
      <c r="E78" s="110"/>
      <c r="F78" s="110"/>
      <c r="G78" s="110"/>
      <c r="H78" s="110"/>
      <c r="I78" s="110"/>
      <c r="J78" s="111">
        <f>J262</f>
        <v>0</v>
      </c>
      <c r="L78" s="108"/>
    </row>
    <row r="79" spans="2:12" s="9" customFormat="1" ht="19.9" customHeight="1">
      <c r="B79" s="108"/>
      <c r="D79" s="109" t="s">
        <v>185</v>
      </c>
      <c r="E79" s="110"/>
      <c r="F79" s="110"/>
      <c r="G79" s="110"/>
      <c r="H79" s="110"/>
      <c r="I79" s="110"/>
      <c r="J79" s="111">
        <f>J277</f>
        <v>0</v>
      </c>
      <c r="L79" s="108"/>
    </row>
    <row r="80" spans="2:12" s="9" customFormat="1" ht="19.9" customHeight="1">
      <c r="B80" s="108"/>
      <c r="D80" s="109" t="s">
        <v>186</v>
      </c>
      <c r="E80" s="110"/>
      <c r="F80" s="110"/>
      <c r="G80" s="110"/>
      <c r="H80" s="110"/>
      <c r="I80" s="110"/>
      <c r="J80" s="111">
        <f>J342</f>
        <v>0</v>
      </c>
      <c r="L80" s="108"/>
    </row>
    <row r="81" spans="2:12" s="9" customFormat="1" ht="19.9" customHeight="1">
      <c r="B81" s="108"/>
      <c r="D81" s="109" t="s">
        <v>187</v>
      </c>
      <c r="E81" s="110"/>
      <c r="F81" s="110"/>
      <c r="G81" s="110"/>
      <c r="H81" s="110"/>
      <c r="I81" s="110"/>
      <c r="J81" s="111">
        <f>J361</f>
        <v>0</v>
      </c>
      <c r="L81" s="108"/>
    </row>
    <row r="82" spans="2:12" s="9" customFormat="1" ht="19.9" customHeight="1">
      <c r="B82" s="108"/>
      <c r="D82" s="109" t="s">
        <v>188</v>
      </c>
      <c r="E82" s="110"/>
      <c r="F82" s="110"/>
      <c r="G82" s="110"/>
      <c r="H82" s="110"/>
      <c r="I82" s="110"/>
      <c r="J82" s="111">
        <f>J386</f>
        <v>0</v>
      </c>
      <c r="L82" s="108"/>
    </row>
    <row r="83" spans="2:12" s="9" customFormat="1" ht="19.9" customHeight="1">
      <c r="B83" s="108"/>
      <c r="D83" s="109" t="s">
        <v>189</v>
      </c>
      <c r="E83" s="110"/>
      <c r="F83" s="110"/>
      <c r="G83" s="110"/>
      <c r="H83" s="110"/>
      <c r="I83" s="110"/>
      <c r="J83" s="111">
        <f>J395</f>
        <v>0</v>
      </c>
      <c r="L83" s="108"/>
    </row>
    <row r="84" spans="2:12" s="9" customFormat="1" ht="19.9" customHeight="1">
      <c r="B84" s="108"/>
      <c r="D84" s="109" t="s">
        <v>190</v>
      </c>
      <c r="E84" s="110"/>
      <c r="F84" s="110"/>
      <c r="G84" s="110"/>
      <c r="H84" s="110"/>
      <c r="I84" s="110"/>
      <c r="J84" s="111">
        <f>J410</f>
        <v>0</v>
      </c>
      <c r="L84" s="108"/>
    </row>
    <row r="85" spans="2:12" s="1" customFormat="1" ht="21.75" customHeight="1">
      <c r="B85" s="33"/>
      <c r="L85" s="33"/>
    </row>
    <row r="86" spans="2:12" s="1" customFormat="1" ht="6.95" customHeight="1">
      <c r="B86" s="41"/>
      <c r="C86" s="42"/>
      <c r="D86" s="42"/>
      <c r="E86" s="42"/>
      <c r="F86" s="42"/>
      <c r="G86" s="42"/>
      <c r="H86" s="42"/>
      <c r="I86" s="42"/>
      <c r="J86" s="42"/>
      <c r="K86" s="42"/>
      <c r="L86" s="33"/>
    </row>
    <row r="90" spans="2:12" s="1" customFormat="1" ht="6.95" customHeight="1">
      <c r="B90" s="43"/>
      <c r="C90" s="44"/>
      <c r="D90" s="44"/>
      <c r="E90" s="44"/>
      <c r="F90" s="44"/>
      <c r="G90" s="44"/>
      <c r="H90" s="44"/>
      <c r="I90" s="44"/>
      <c r="J90" s="44"/>
      <c r="K90" s="44"/>
      <c r="L90" s="33"/>
    </row>
    <row r="91" spans="2:12" s="1" customFormat="1" ht="24.95" customHeight="1">
      <c r="B91" s="33"/>
      <c r="C91" s="22" t="s">
        <v>191</v>
      </c>
      <c r="L91" s="33"/>
    </row>
    <row r="92" spans="2:12" s="1" customFormat="1" ht="6.95" customHeight="1">
      <c r="B92" s="33"/>
      <c r="L92" s="33"/>
    </row>
    <row r="93" spans="2:12" s="1" customFormat="1" ht="12" customHeight="1">
      <c r="B93" s="33"/>
      <c r="C93" s="28" t="s">
        <v>16</v>
      </c>
      <c r="L93" s="33"/>
    </row>
    <row r="94" spans="2:12" s="1" customFormat="1" ht="16.5" customHeight="1">
      <c r="B94" s="33"/>
      <c r="E94" s="335" t="str">
        <f>E7</f>
        <v>AREÁL KLÍŠE, ÚSTÍ NAD LABEM – WELLNESS A FITNESS</v>
      </c>
      <c r="F94" s="336"/>
      <c r="G94" s="336"/>
      <c r="H94" s="336"/>
      <c r="L94" s="33"/>
    </row>
    <row r="95" spans="2:12" ht="12" customHeight="1">
      <c r="B95" s="21"/>
      <c r="C95" s="28" t="s">
        <v>164</v>
      </c>
      <c r="L95" s="21"/>
    </row>
    <row r="96" spans="2:12" ht="16.5" customHeight="1">
      <c r="B96" s="21"/>
      <c r="E96" s="335" t="s">
        <v>165</v>
      </c>
      <c r="F96" s="295"/>
      <c r="G96" s="295"/>
      <c r="H96" s="295"/>
      <c r="L96" s="21"/>
    </row>
    <row r="97" spans="2:12" ht="12" customHeight="1">
      <c r="B97" s="21"/>
      <c r="C97" s="28" t="s">
        <v>166</v>
      </c>
      <c r="L97" s="21"/>
    </row>
    <row r="98" spans="2:12" s="1" customFormat="1" ht="16.5" customHeight="1">
      <c r="B98" s="33"/>
      <c r="E98" s="304" t="s">
        <v>167</v>
      </c>
      <c r="F98" s="337"/>
      <c r="G98" s="337"/>
      <c r="H98" s="337"/>
      <c r="L98" s="33"/>
    </row>
    <row r="99" spans="2:12" s="1" customFormat="1" ht="12" customHeight="1">
      <c r="B99" s="33"/>
      <c r="C99" s="28" t="s">
        <v>168</v>
      </c>
      <c r="L99" s="33"/>
    </row>
    <row r="100" spans="2:12" s="1" customFormat="1" ht="16.5" customHeight="1">
      <c r="B100" s="33"/>
      <c r="E100" s="322" t="str">
        <f>E13</f>
        <v>D.1.1a - Architektonicko stavební řešení - Bourací práce</v>
      </c>
      <c r="F100" s="337"/>
      <c r="G100" s="337"/>
      <c r="H100" s="337"/>
      <c r="L100" s="33"/>
    </row>
    <row r="101" spans="2:12" s="1" customFormat="1" ht="6.95" customHeight="1">
      <c r="B101" s="33"/>
      <c r="L101" s="33"/>
    </row>
    <row r="102" spans="2:12" s="1" customFormat="1" ht="12" customHeight="1">
      <c r="B102" s="33"/>
      <c r="C102" s="28" t="s">
        <v>21</v>
      </c>
      <c r="F102" s="26" t="str">
        <f>F16</f>
        <v>ÚSTÍ NAD LABEM</v>
      </c>
      <c r="I102" s="28" t="s">
        <v>23</v>
      </c>
      <c r="J102" s="49" t="str">
        <f>IF(J16="","",J16)</f>
        <v>14. 11. 2023</v>
      </c>
      <c r="L102" s="33"/>
    </row>
    <row r="103" spans="2:12" s="1" customFormat="1" ht="6.95" customHeight="1">
      <c r="B103" s="33"/>
      <c r="L103" s="33"/>
    </row>
    <row r="104" spans="2:12" s="1" customFormat="1" ht="15.2" customHeight="1">
      <c r="B104" s="33"/>
      <c r="C104" s="28" t="s">
        <v>25</v>
      </c>
      <c r="F104" s="26" t="str">
        <f>E19</f>
        <v>Městské služby Ústí nad Labem p.o.</v>
      </c>
      <c r="I104" s="28" t="s">
        <v>33</v>
      </c>
      <c r="J104" s="31" t="str">
        <f>E25</f>
        <v>Specta s.r.o.</v>
      </c>
      <c r="L104" s="33"/>
    </row>
    <row r="105" spans="2:12" s="1" customFormat="1" ht="15.2" customHeight="1">
      <c r="B105" s="33"/>
      <c r="C105" s="28" t="s">
        <v>31</v>
      </c>
      <c r="F105" s="26" t="str">
        <f>IF(E22="","",E22)</f>
        <v>Vyplň údaj</v>
      </c>
      <c r="I105" s="28" t="s">
        <v>38</v>
      </c>
      <c r="J105" s="31" t="str">
        <f>E28</f>
        <v>Specta s.r.o.</v>
      </c>
      <c r="L105" s="33"/>
    </row>
    <row r="106" spans="2:12" s="1" customFormat="1" ht="10.35" customHeight="1">
      <c r="B106" s="33"/>
      <c r="L106" s="33"/>
    </row>
    <row r="107" spans="2:20" s="10" customFormat="1" ht="29.25" customHeight="1">
      <c r="B107" s="112"/>
      <c r="C107" s="113" t="s">
        <v>192</v>
      </c>
      <c r="D107" s="114" t="s">
        <v>60</v>
      </c>
      <c r="E107" s="114" t="s">
        <v>56</v>
      </c>
      <c r="F107" s="114" t="s">
        <v>57</v>
      </c>
      <c r="G107" s="114" t="s">
        <v>193</v>
      </c>
      <c r="H107" s="114" t="s">
        <v>194</v>
      </c>
      <c r="I107" s="114" t="s">
        <v>195</v>
      </c>
      <c r="J107" s="114" t="s">
        <v>172</v>
      </c>
      <c r="K107" s="115" t="s">
        <v>196</v>
      </c>
      <c r="L107" s="112"/>
      <c r="M107" s="55" t="s">
        <v>19</v>
      </c>
      <c r="N107" s="56" t="s">
        <v>45</v>
      </c>
      <c r="O107" s="56" t="s">
        <v>197</v>
      </c>
      <c r="P107" s="56" t="s">
        <v>198</v>
      </c>
      <c r="Q107" s="56" t="s">
        <v>199</v>
      </c>
      <c r="R107" s="56" t="s">
        <v>200</v>
      </c>
      <c r="S107" s="56" t="s">
        <v>201</v>
      </c>
      <c r="T107" s="57" t="s">
        <v>202</v>
      </c>
    </row>
    <row r="108" spans="2:63" s="1" customFormat="1" ht="22.9" customHeight="1">
      <c r="B108" s="33"/>
      <c r="C108" s="60" t="s">
        <v>203</v>
      </c>
      <c r="J108" s="116">
        <f>BK108</f>
        <v>0</v>
      </c>
      <c r="L108" s="33"/>
      <c r="M108" s="58"/>
      <c r="N108" s="50"/>
      <c r="O108" s="50"/>
      <c r="P108" s="117">
        <f>P109+P234</f>
        <v>0</v>
      </c>
      <c r="Q108" s="50"/>
      <c r="R108" s="117">
        <f>R109+R234</f>
        <v>0.15338141975</v>
      </c>
      <c r="S108" s="50"/>
      <c r="T108" s="118">
        <f>T109+T234</f>
        <v>73.33575581</v>
      </c>
      <c r="AT108" s="18" t="s">
        <v>74</v>
      </c>
      <c r="AU108" s="18" t="s">
        <v>173</v>
      </c>
      <c r="BK108" s="119">
        <f>BK109+BK234</f>
        <v>0</v>
      </c>
    </row>
    <row r="109" spans="2:63" s="11" customFormat="1" ht="25.9" customHeight="1">
      <c r="B109" s="120"/>
      <c r="D109" s="121" t="s">
        <v>74</v>
      </c>
      <c r="E109" s="122" t="s">
        <v>204</v>
      </c>
      <c r="F109" s="122" t="s">
        <v>205</v>
      </c>
      <c r="I109" s="123"/>
      <c r="J109" s="124">
        <f>BK109</f>
        <v>0</v>
      </c>
      <c r="L109" s="120"/>
      <c r="M109" s="125"/>
      <c r="P109" s="126">
        <f>P110+P121+P213+P231</f>
        <v>0</v>
      </c>
      <c r="R109" s="126">
        <f>R110+R121+R213+R231</f>
        <v>0.15265981975</v>
      </c>
      <c r="T109" s="127">
        <f>T110+T121+T213+T231</f>
        <v>43.367063</v>
      </c>
      <c r="AR109" s="121" t="s">
        <v>82</v>
      </c>
      <c r="AT109" s="128" t="s">
        <v>74</v>
      </c>
      <c r="AU109" s="128" t="s">
        <v>75</v>
      </c>
      <c r="AY109" s="121" t="s">
        <v>206</v>
      </c>
      <c r="BK109" s="129">
        <f>BK110+BK121+BK213+BK231</f>
        <v>0</v>
      </c>
    </row>
    <row r="110" spans="2:63" s="11" customFormat="1" ht="22.9" customHeight="1">
      <c r="B110" s="120"/>
      <c r="D110" s="121" t="s">
        <v>74</v>
      </c>
      <c r="E110" s="130" t="s">
        <v>92</v>
      </c>
      <c r="F110" s="130" t="s">
        <v>207</v>
      </c>
      <c r="I110" s="123"/>
      <c r="J110" s="131">
        <f>BK110</f>
        <v>0</v>
      </c>
      <c r="L110" s="120"/>
      <c r="M110" s="125"/>
      <c r="P110" s="126">
        <f>SUM(P111:P120)</f>
        <v>0</v>
      </c>
      <c r="R110" s="126">
        <f>SUM(R111:R120)</f>
        <v>0.09592</v>
      </c>
      <c r="T110" s="127">
        <f>SUM(T111:T120)</f>
        <v>0</v>
      </c>
      <c r="AR110" s="121" t="s">
        <v>82</v>
      </c>
      <c r="AT110" s="128" t="s">
        <v>74</v>
      </c>
      <c r="AU110" s="128" t="s">
        <v>82</v>
      </c>
      <c r="AY110" s="121" t="s">
        <v>206</v>
      </c>
      <c r="BK110" s="129">
        <f>SUM(BK111:BK120)</f>
        <v>0</v>
      </c>
    </row>
    <row r="111" spans="2:65" s="1" customFormat="1" ht="24.2" customHeight="1">
      <c r="B111" s="33"/>
      <c r="C111" s="132" t="s">
        <v>82</v>
      </c>
      <c r="D111" s="132" t="s">
        <v>208</v>
      </c>
      <c r="E111" s="133" t="s">
        <v>209</v>
      </c>
      <c r="F111" s="134" t="s">
        <v>210</v>
      </c>
      <c r="G111" s="135" t="s">
        <v>211</v>
      </c>
      <c r="H111" s="136">
        <v>0.088</v>
      </c>
      <c r="I111" s="137"/>
      <c r="J111" s="138">
        <f>ROUND(I111*H111,2)</f>
        <v>0</v>
      </c>
      <c r="K111" s="134" t="s">
        <v>212</v>
      </c>
      <c r="L111" s="33"/>
      <c r="M111" s="139" t="s">
        <v>19</v>
      </c>
      <c r="N111" s="140" t="s">
        <v>46</v>
      </c>
      <c r="P111" s="141">
        <f>O111*H111</f>
        <v>0</v>
      </c>
      <c r="Q111" s="141">
        <v>1.09</v>
      </c>
      <c r="R111" s="141">
        <f>Q111*H111</f>
        <v>0.09592</v>
      </c>
      <c r="S111" s="141">
        <v>0</v>
      </c>
      <c r="T111" s="142">
        <f>S111*H111</f>
        <v>0</v>
      </c>
      <c r="AR111" s="143" t="s">
        <v>153</v>
      </c>
      <c r="AT111" s="143" t="s">
        <v>208</v>
      </c>
      <c r="AU111" s="143" t="s">
        <v>84</v>
      </c>
      <c r="AY111" s="18" t="s">
        <v>206</v>
      </c>
      <c r="BE111" s="144">
        <f>IF(N111="základní",J111,0)</f>
        <v>0</v>
      </c>
      <c r="BF111" s="144">
        <f>IF(N111="snížená",J111,0)</f>
        <v>0</v>
      </c>
      <c r="BG111" s="144">
        <f>IF(N111="zákl. přenesená",J111,0)</f>
        <v>0</v>
      </c>
      <c r="BH111" s="144">
        <f>IF(N111="sníž. přenesená",J111,0)</f>
        <v>0</v>
      </c>
      <c r="BI111" s="144">
        <f>IF(N111="nulová",J111,0)</f>
        <v>0</v>
      </c>
      <c r="BJ111" s="18" t="s">
        <v>82</v>
      </c>
      <c r="BK111" s="144">
        <f>ROUND(I111*H111,2)</f>
        <v>0</v>
      </c>
      <c r="BL111" s="18" t="s">
        <v>153</v>
      </c>
      <c r="BM111" s="143" t="s">
        <v>213</v>
      </c>
    </row>
    <row r="112" spans="2:47" s="1" customFormat="1" ht="12">
      <c r="B112" s="33"/>
      <c r="D112" s="145" t="s">
        <v>214</v>
      </c>
      <c r="F112" s="146" t="s">
        <v>215</v>
      </c>
      <c r="I112" s="147"/>
      <c r="L112" s="33"/>
      <c r="M112" s="148"/>
      <c r="T112" s="52"/>
      <c r="AT112" s="18" t="s">
        <v>214</v>
      </c>
      <c r="AU112" s="18" t="s">
        <v>84</v>
      </c>
    </row>
    <row r="113" spans="2:51" s="12" customFormat="1" ht="12">
      <c r="B113" s="149"/>
      <c r="D113" s="150" t="s">
        <v>216</v>
      </c>
      <c r="E113" s="151" t="s">
        <v>19</v>
      </c>
      <c r="F113" s="152" t="s">
        <v>217</v>
      </c>
      <c r="H113" s="151" t="s">
        <v>19</v>
      </c>
      <c r="I113" s="153"/>
      <c r="L113" s="149"/>
      <c r="M113" s="154"/>
      <c r="T113" s="155"/>
      <c r="AT113" s="151" t="s">
        <v>216</v>
      </c>
      <c r="AU113" s="151" t="s">
        <v>84</v>
      </c>
      <c r="AV113" s="12" t="s">
        <v>82</v>
      </c>
      <c r="AW113" s="12" t="s">
        <v>37</v>
      </c>
      <c r="AX113" s="12" t="s">
        <v>75</v>
      </c>
      <c r="AY113" s="151" t="s">
        <v>206</v>
      </c>
    </row>
    <row r="114" spans="2:51" s="13" customFormat="1" ht="12">
      <c r="B114" s="156"/>
      <c r="D114" s="150" t="s">
        <v>216</v>
      </c>
      <c r="E114" s="157" t="s">
        <v>19</v>
      </c>
      <c r="F114" s="158" t="s">
        <v>218</v>
      </c>
      <c r="H114" s="159">
        <v>0.029</v>
      </c>
      <c r="I114" s="160"/>
      <c r="L114" s="156"/>
      <c r="M114" s="161"/>
      <c r="T114" s="162"/>
      <c r="AT114" s="157" t="s">
        <v>216</v>
      </c>
      <c r="AU114" s="157" t="s">
        <v>84</v>
      </c>
      <c r="AV114" s="13" t="s">
        <v>84</v>
      </c>
      <c r="AW114" s="13" t="s">
        <v>37</v>
      </c>
      <c r="AX114" s="13" t="s">
        <v>75</v>
      </c>
      <c r="AY114" s="157" t="s">
        <v>206</v>
      </c>
    </row>
    <row r="115" spans="2:51" s="13" customFormat="1" ht="12">
      <c r="B115" s="156"/>
      <c r="D115" s="150" t="s">
        <v>216</v>
      </c>
      <c r="E115" s="157" t="s">
        <v>19</v>
      </c>
      <c r="F115" s="158" t="s">
        <v>219</v>
      </c>
      <c r="H115" s="159">
        <v>0.013</v>
      </c>
      <c r="I115" s="160"/>
      <c r="L115" s="156"/>
      <c r="M115" s="161"/>
      <c r="T115" s="162"/>
      <c r="AT115" s="157" t="s">
        <v>216</v>
      </c>
      <c r="AU115" s="157" t="s">
        <v>84</v>
      </c>
      <c r="AV115" s="13" t="s">
        <v>84</v>
      </c>
      <c r="AW115" s="13" t="s">
        <v>37</v>
      </c>
      <c r="AX115" s="13" t="s">
        <v>75</v>
      </c>
      <c r="AY115" s="157" t="s">
        <v>206</v>
      </c>
    </row>
    <row r="116" spans="2:51" s="13" customFormat="1" ht="12">
      <c r="B116" s="156"/>
      <c r="D116" s="150" t="s">
        <v>216</v>
      </c>
      <c r="E116" s="157" t="s">
        <v>19</v>
      </c>
      <c r="F116" s="158" t="s">
        <v>220</v>
      </c>
      <c r="H116" s="159">
        <v>0.013</v>
      </c>
      <c r="I116" s="160"/>
      <c r="L116" s="156"/>
      <c r="M116" s="161"/>
      <c r="T116" s="162"/>
      <c r="AT116" s="157" t="s">
        <v>216</v>
      </c>
      <c r="AU116" s="157" t="s">
        <v>84</v>
      </c>
      <c r="AV116" s="13" t="s">
        <v>84</v>
      </c>
      <c r="AW116" s="13" t="s">
        <v>37</v>
      </c>
      <c r="AX116" s="13" t="s">
        <v>75</v>
      </c>
      <c r="AY116" s="157" t="s">
        <v>206</v>
      </c>
    </row>
    <row r="117" spans="2:51" s="13" customFormat="1" ht="12">
      <c r="B117" s="156"/>
      <c r="D117" s="150" t="s">
        <v>216</v>
      </c>
      <c r="E117" s="157" t="s">
        <v>19</v>
      </c>
      <c r="F117" s="158" t="s">
        <v>221</v>
      </c>
      <c r="H117" s="159">
        <v>0.013</v>
      </c>
      <c r="I117" s="160"/>
      <c r="L117" s="156"/>
      <c r="M117" s="161"/>
      <c r="T117" s="162"/>
      <c r="AT117" s="157" t="s">
        <v>216</v>
      </c>
      <c r="AU117" s="157" t="s">
        <v>84</v>
      </c>
      <c r="AV117" s="13" t="s">
        <v>84</v>
      </c>
      <c r="AW117" s="13" t="s">
        <v>37</v>
      </c>
      <c r="AX117" s="13" t="s">
        <v>75</v>
      </c>
      <c r="AY117" s="157" t="s">
        <v>206</v>
      </c>
    </row>
    <row r="118" spans="2:51" s="12" customFormat="1" ht="12">
      <c r="B118" s="149"/>
      <c r="D118" s="150" t="s">
        <v>216</v>
      </c>
      <c r="E118" s="151" t="s">
        <v>19</v>
      </c>
      <c r="F118" s="152" t="s">
        <v>222</v>
      </c>
      <c r="H118" s="151" t="s">
        <v>19</v>
      </c>
      <c r="I118" s="153"/>
      <c r="L118" s="149"/>
      <c r="M118" s="154"/>
      <c r="T118" s="155"/>
      <c r="AT118" s="151" t="s">
        <v>216</v>
      </c>
      <c r="AU118" s="151" t="s">
        <v>84</v>
      </c>
      <c r="AV118" s="12" t="s">
        <v>82</v>
      </c>
      <c r="AW118" s="12" t="s">
        <v>37</v>
      </c>
      <c r="AX118" s="12" t="s">
        <v>75</v>
      </c>
      <c r="AY118" s="151" t="s">
        <v>206</v>
      </c>
    </row>
    <row r="119" spans="2:51" s="13" customFormat="1" ht="12">
      <c r="B119" s="156"/>
      <c r="D119" s="150" t="s">
        <v>216</v>
      </c>
      <c r="E119" s="157" t="s">
        <v>19</v>
      </c>
      <c r="F119" s="158" t="s">
        <v>223</v>
      </c>
      <c r="H119" s="159">
        <v>0.02</v>
      </c>
      <c r="I119" s="160"/>
      <c r="L119" s="156"/>
      <c r="M119" s="161"/>
      <c r="T119" s="162"/>
      <c r="AT119" s="157" t="s">
        <v>216</v>
      </c>
      <c r="AU119" s="157" t="s">
        <v>84</v>
      </c>
      <c r="AV119" s="13" t="s">
        <v>84</v>
      </c>
      <c r="AW119" s="13" t="s">
        <v>37</v>
      </c>
      <c r="AX119" s="13" t="s">
        <v>75</v>
      </c>
      <c r="AY119" s="157" t="s">
        <v>206</v>
      </c>
    </row>
    <row r="120" spans="2:51" s="14" customFormat="1" ht="12">
      <c r="B120" s="163"/>
      <c r="D120" s="150" t="s">
        <v>216</v>
      </c>
      <c r="E120" s="164" t="s">
        <v>19</v>
      </c>
      <c r="F120" s="165" t="s">
        <v>224</v>
      </c>
      <c r="H120" s="166">
        <v>0.088</v>
      </c>
      <c r="I120" s="167"/>
      <c r="L120" s="163"/>
      <c r="M120" s="168"/>
      <c r="T120" s="169"/>
      <c r="AT120" s="164" t="s">
        <v>216</v>
      </c>
      <c r="AU120" s="164" t="s">
        <v>84</v>
      </c>
      <c r="AV120" s="14" t="s">
        <v>153</v>
      </c>
      <c r="AW120" s="14" t="s">
        <v>37</v>
      </c>
      <c r="AX120" s="14" t="s">
        <v>82</v>
      </c>
      <c r="AY120" s="164" t="s">
        <v>206</v>
      </c>
    </row>
    <row r="121" spans="2:63" s="11" customFormat="1" ht="22.9" customHeight="1">
      <c r="B121" s="120"/>
      <c r="D121" s="121" t="s">
        <v>74</v>
      </c>
      <c r="E121" s="130" t="s">
        <v>225</v>
      </c>
      <c r="F121" s="130" t="s">
        <v>226</v>
      </c>
      <c r="I121" s="123"/>
      <c r="J121" s="131">
        <f>BK121</f>
        <v>0</v>
      </c>
      <c r="L121" s="120"/>
      <c r="M121" s="125"/>
      <c r="P121" s="126">
        <f>SUM(P122:P212)</f>
        <v>0</v>
      </c>
      <c r="R121" s="126">
        <f>SUM(R122:R212)</f>
        <v>0.056739819749999997</v>
      </c>
      <c r="T121" s="127">
        <f>SUM(T122:T212)</f>
        <v>43.367063</v>
      </c>
      <c r="AR121" s="121" t="s">
        <v>82</v>
      </c>
      <c r="AT121" s="128" t="s">
        <v>74</v>
      </c>
      <c r="AU121" s="128" t="s">
        <v>82</v>
      </c>
      <c r="AY121" s="121" t="s">
        <v>206</v>
      </c>
      <c r="BK121" s="129">
        <f>SUM(BK122:BK212)</f>
        <v>0</v>
      </c>
    </row>
    <row r="122" spans="2:65" s="1" customFormat="1" ht="24.2" customHeight="1">
      <c r="B122" s="33"/>
      <c r="C122" s="132" t="s">
        <v>84</v>
      </c>
      <c r="D122" s="132" t="s">
        <v>208</v>
      </c>
      <c r="E122" s="133" t="s">
        <v>227</v>
      </c>
      <c r="F122" s="134" t="s">
        <v>228</v>
      </c>
      <c r="G122" s="135" t="s">
        <v>229</v>
      </c>
      <c r="H122" s="136">
        <v>9.05</v>
      </c>
      <c r="I122" s="137"/>
      <c r="J122" s="138">
        <f>ROUND(I122*H122,2)</f>
        <v>0</v>
      </c>
      <c r="K122" s="134" t="s">
        <v>212</v>
      </c>
      <c r="L122" s="33"/>
      <c r="M122" s="139" t="s">
        <v>19</v>
      </c>
      <c r="N122" s="140" t="s">
        <v>46</v>
      </c>
      <c r="P122" s="141">
        <f>O122*H122</f>
        <v>0</v>
      </c>
      <c r="Q122" s="141">
        <v>1.295E-06</v>
      </c>
      <c r="R122" s="141">
        <f>Q122*H122</f>
        <v>1.1719750000000002E-05</v>
      </c>
      <c r="S122" s="141">
        <v>0</v>
      </c>
      <c r="T122" s="142">
        <f>S122*H122</f>
        <v>0</v>
      </c>
      <c r="AR122" s="143" t="s">
        <v>153</v>
      </c>
      <c r="AT122" s="143" t="s">
        <v>208</v>
      </c>
      <c r="AU122" s="143" t="s">
        <v>84</v>
      </c>
      <c r="AY122" s="18" t="s">
        <v>206</v>
      </c>
      <c r="BE122" s="144">
        <f>IF(N122="základní",J122,0)</f>
        <v>0</v>
      </c>
      <c r="BF122" s="144">
        <f>IF(N122="snížená",J122,0)</f>
        <v>0</v>
      </c>
      <c r="BG122" s="144">
        <f>IF(N122="zákl. přenesená",J122,0)</f>
        <v>0</v>
      </c>
      <c r="BH122" s="144">
        <f>IF(N122="sníž. přenesená",J122,0)</f>
        <v>0</v>
      </c>
      <c r="BI122" s="144">
        <f>IF(N122="nulová",J122,0)</f>
        <v>0</v>
      </c>
      <c r="BJ122" s="18" t="s">
        <v>82</v>
      </c>
      <c r="BK122" s="144">
        <f>ROUND(I122*H122,2)</f>
        <v>0</v>
      </c>
      <c r="BL122" s="18" t="s">
        <v>153</v>
      </c>
      <c r="BM122" s="143" t="s">
        <v>230</v>
      </c>
    </row>
    <row r="123" spans="2:47" s="1" customFormat="1" ht="12">
      <c r="B123" s="33"/>
      <c r="D123" s="145" t="s">
        <v>214</v>
      </c>
      <c r="F123" s="146" t="s">
        <v>231</v>
      </c>
      <c r="I123" s="147"/>
      <c r="L123" s="33"/>
      <c r="M123" s="148"/>
      <c r="T123" s="52"/>
      <c r="AT123" s="18" t="s">
        <v>214</v>
      </c>
      <c r="AU123" s="18" t="s">
        <v>84</v>
      </c>
    </row>
    <row r="124" spans="2:51" s="12" customFormat="1" ht="12">
      <c r="B124" s="149"/>
      <c r="D124" s="150" t="s">
        <v>216</v>
      </c>
      <c r="E124" s="151" t="s">
        <v>19</v>
      </c>
      <c r="F124" s="152" t="s">
        <v>232</v>
      </c>
      <c r="H124" s="151" t="s">
        <v>19</v>
      </c>
      <c r="I124" s="153"/>
      <c r="L124" s="149"/>
      <c r="M124" s="154"/>
      <c r="T124" s="155"/>
      <c r="AT124" s="151" t="s">
        <v>216</v>
      </c>
      <c r="AU124" s="151" t="s">
        <v>84</v>
      </c>
      <c r="AV124" s="12" t="s">
        <v>82</v>
      </c>
      <c r="AW124" s="12" t="s">
        <v>37</v>
      </c>
      <c r="AX124" s="12" t="s">
        <v>75</v>
      </c>
      <c r="AY124" s="151" t="s">
        <v>206</v>
      </c>
    </row>
    <row r="125" spans="2:51" s="13" customFormat="1" ht="12">
      <c r="B125" s="156"/>
      <c r="D125" s="150" t="s">
        <v>216</v>
      </c>
      <c r="E125" s="157" t="s">
        <v>19</v>
      </c>
      <c r="F125" s="158" t="s">
        <v>233</v>
      </c>
      <c r="H125" s="159">
        <v>3</v>
      </c>
      <c r="I125" s="160"/>
      <c r="L125" s="156"/>
      <c r="M125" s="161"/>
      <c r="T125" s="162"/>
      <c r="AT125" s="157" t="s">
        <v>216</v>
      </c>
      <c r="AU125" s="157" t="s">
        <v>84</v>
      </c>
      <c r="AV125" s="13" t="s">
        <v>84</v>
      </c>
      <c r="AW125" s="13" t="s">
        <v>37</v>
      </c>
      <c r="AX125" s="13" t="s">
        <v>75</v>
      </c>
      <c r="AY125" s="157" t="s">
        <v>206</v>
      </c>
    </row>
    <row r="126" spans="2:51" s="13" customFormat="1" ht="12">
      <c r="B126" s="156"/>
      <c r="D126" s="150" t="s">
        <v>216</v>
      </c>
      <c r="E126" s="157" t="s">
        <v>19</v>
      </c>
      <c r="F126" s="158" t="s">
        <v>234</v>
      </c>
      <c r="H126" s="159">
        <v>2.85</v>
      </c>
      <c r="I126" s="160"/>
      <c r="L126" s="156"/>
      <c r="M126" s="161"/>
      <c r="T126" s="162"/>
      <c r="AT126" s="157" t="s">
        <v>216</v>
      </c>
      <c r="AU126" s="157" t="s">
        <v>84</v>
      </c>
      <c r="AV126" s="13" t="s">
        <v>84</v>
      </c>
      <c r="AW126" s="13" t="s">
        <v>37</v>
      </c>
      <c r="AX126" s="13" t="s">
        <v>75</v>
      </c>
      <c r="AY126" s="157" t="s">
        <v>206</v>
      </c>
    </row>
    <row r="127" spans="2:51" s="13" customFormat="1" ht="12">
      <c r="B127" s="156"/>
      <c r="D127" s="150" t="s">
        <v>216</v>
      </c>
      <c r="E127" s="157" t="s">
        <v>19</v>
      </c>
      <c r="F127" s="158" t="s">
        <v>235</v>
      </c>
      <c r="H127" s="159">
        <v>3.2</v>
      </c>
      <c r="I127" s="160"/>
      <c r="L127" s="156"/>
      <c r="M127" s="161"/>
      <c r="T127" s="162"/>
      <c r="AT127" s="157" t="s">
        <v>216</v>
      </c>
      <c r="AU127" s="157" t="s">
        <v>84</v>
      </c>
      <c r="AV127" s="13" t="s">
        <v>84</v>
      </c>
      <c r="AW127" s="13" t="s">
        <v>37</v>
      </c>
      <c r="AX127" s="13" t="s">
        <v>75</v>
      </c>
      <c r="AY127" s="157" t="s">
        <v>206</v>
      </c>
    </row>
    <row r="128" spans="2:51" s="14" customFormat="1" ht="12">
      <c r="B128" s="163"/>
      <c r="D128" s="150" t="s">
        <v>216</v>
      </c>
      <c r="E128" s="164" t="s">
        <v>19</v>
      </c>
      <c r="F128" s="165" t="s">
        <v>224</v>
      </c>
      <c r="H128" s="166">
        <v>9.05</v>
      </c>
      <c r="I128" s="167"/>
      <c r="L128" s="163"/>
      <c r="M128" s="168"/>
      <c r="T128" s="169"/>
      <c r="AT128" s="164" t="s">
        <v>216</v>
      </c>
      <c r="AU128" s="164" t="s">
        <v>84</v>
      </c>
      <c r="AV128" s="14" t="s">
        <v>153</v>
      </c>
      <c r="AW128" s="14" t="s">
        <v>37</v>
      </c>
      <c r="AX128" s="14" t="s">
        <v>82</v>
      </c>
      <c r="AY128" s="164" t="s">
        <v>206</v>
      </c>
    </row>
    <row r="129" spans="2:65" s="1" customFormat="1" ht="37.9" customHeight="1">
      <c r="B129" s="33"/>
      <c r="C129" s="132" t="s">
        <v>92</v>
      </c>
      <c r="D129" s="132" t="s">
        <v>208</v>
      </c>
      <c r="E129" s="133" t="s">
        <v>236</v>
      </c>
      <c r="F129" s="134" t="s">
        <v>237</v>
      </c>
      <c r="G129" s="135" t="s">
        <v>238</v>
      </c>
      <c r="H129" s="136">
        <v>436.37</v>
      </c>
      <c r="I129" s="137"/>
      <c r="J129" s="138">
        <f>ROUND(I129*H129,2)</f>
        <v>0</v>
      </c>
      <c r="K129" s="134" t="s">
        <v>212</v>
      </c>
      <c r="L129" s="33"/>
      <c r="M129" s="139" t="s">
        <v>19</v>
      </c>
      <c r="N129" s="140" t="s">
        <v>46</v>
      </c>
      <c r="P129" s="141">
        <f>O129*H129</f>
        <v>0</v>
      </c>
      <c r="Q129" s="141">
        <v>0.00013</v>
      </c>
      <c r="R129" s="141">
        <f>Q129*H129</f>
        <v>0.0567281</v>
      </c>
      <c r="S129" s="141">
        <v>0</v>
      </c>
      <c r="T129" s="142">
        <f>S129*H129</f>
        <v>0</v>
      </c>
      <c r="AR129" s="143" t="s">
        <v>153</v>
      </c>
      <c r="AT129" s="143" t="s">
        <v>208</v>
      </c>
      <c r="AU129" s="143" t="s">
        <v>84</v>
      </c>
      <c r="AY129" s="18" t="s">
        <v>206</v>
      </c>
      <c r="BE129" s="144">
        <f>IF(N129="základní",J129,0)</f>
        <v>0</v>
      </c>
      <c r="BF129" s="144">
        <f>IF(N129="snížená",J129,0)</f>
        <v>0</v>
      </c>
      <c r="BG129" s="144">
        <f>IF(N129="zákl. přenesená",J129,0)</f>
        <v>0</v>
      </c>
      <c r="BH129" s="144">
        <f>IF(N129="sníž. přenesená",J129,0)</f>
        <v>0</v>
      </c>
      <c r="BI129" s="144">
        <f>IF(N129="nulová",J129,0)</f>
        <v>0</v>
      </c>
      <c r="BJ129" s="18" t="s">
        <v>82</v>
      </c>
      <c r="BK129" s="144">
        <f>ROUND(I129*H129,2)</f>
        <v>0</v>
      </c>
      <c r="BL129" s="18" t="s">
        <v>153</v>
      </c>
      <c r="BM129" s="143" t="s">
        <v>239</v>
      </c>
    </row>
    <row r="130" spans="2:47" s="1" customFormat="1" ht="12">
      <c r="B130" s="33"/>
      <c r="D130" s="145" t="s">
        <v>214</v>
      </c>
      <c r="F130" s="146" t="s">
        <v>240</v>
      </c>
      <c r="I130" s="147"/>
      <c r="L130" s="33"/>
      <c r="M130" s="148"/>
      <c r="T130" s="52"/>
      <c r="AT130" s="18" t="s">
        <v>214</v>
      </c>
      <c r="AU130" s="18" t="s">
        <v>84</v>
      </c>
    </row>
    <row r="131" spans="2:51" s="12" customFormat="1" ht="12">
      <c r="B131" s="149"/>
      <c r="D131" s="150" t="s">
        <v>216</v>
      </c>
      <c r="E131" s="151" t="s">
        <v>19</v>
      </c>
      <c r="F131" s="152" t="s">
        <v>241</v>
      </c>
      <c r="H131" s="151" t="s">
        <v>19</v>
      </c>
      <c r="I131" s="153"/>
      <c r="L131" s="149"/>
      <c r="M131" s="154"/>
      <c r="T131" s="155"/>
      <c r="AT131" s="151" t="s">
        <v>216</v>
      </c>
      <c r="AU131" s="151" t="s">
        <v>84</v>
      </c>
      <c r="AV131" s="12" t="s">
        <v>82</v>
      </c>
      <c r="AW131" s="12" t="s">
        <v>37</v>
      </c>
      <c r="AX131" s="12" t="s">
        <v>75</v>
      </c>
      <c r="AY131" s="151" t="s">
        <v>206</v>
      </c>
    </row>
    <row r="132" spans="2:51" s="13" customFormat="1" ht="33.75">
      <c r="B132" s="156"/>
      <c r="D132" s="150" t="s">
        <v>216</v>
      </c>
      <c r="E132" s="157" t="s">
        <v>19</v>
      </c>
      <c r="F132" s="158" t="s">
        <v>242</v>
      </c>
      <c r="H132" s="159">
        <v>436.37</v>
      </c>
      <c r="I132" s="160"/>
      <c r="L132" s="156"/>
      <c r="M132" s="161"/>
      <c r="T132" s="162"/>
      <c r="AT132" s="157" t="s">
        <v>216</v>
      </c>
      <c r="AU132" s="157" t="s">
        <v>84</v>
      </c>
      <c r="AV132" s="13" t="s">
        <v>84</v>
      </c>
      <c r="AW132" s="13" t="s">
        <v>37</v>
      </c>
      <c r="AX132" s="13" t="s">
        <v>82</v>
      </c>
      <c r="AY132" s="157" t="s">
        <v>206</v>
      </c>
    </row>
    <row r="133" spans="2:65" s="1" customFormat="1" ht="44.25" customHeight="1">
      <c r="B133" s="33"/>
      <c r="C133" s="132" t="s">
        <v>153</v>
      </c>
      <c r="D133" s="132" t="s">
        <v>208</v>
      </c>
      <c r="E133" s="133" t="s">
        <v>243</v>
      </c>
      <c r="F133" s="134" t="s">
        <v>244</v>
      </c>
      <c r="G133" s="135" t="s">
        <v>238</v>
      </c>
      <c r="H133" s="136">
        <v>46.967</v>
      </c>
      <c r="I133" s="137"/>
      <c r="J133" s="138">
        <f>ROUND(I133*H133,2)</f>
        <v>0</v>
      </c>
      <c r="K133" s="134" t="s">
        <v>212</v>
      </c>
      <c r="L133" s="33"/>
      <c r="M133" s="139" t="s">
        <v>19</v>
      </c>
      <c r="N133" s="140" t="s">
        <v>46</v>
      </c>
      <c r="P133" s="141">
        <f>O133*H133</f>
        <v>0</v>
      </c>
      <c r="Q133" s="141">
        <v>0</v>
      </c>
      <c r="R133" s="141">
        <f>Q133*H133</f>
        <v>0</v>
      </c>
      <c r="S133" s="141">
        <v>0.261</v>
      </c>
      <c r="T133" s="142">
        <f>S133*H133</f>
        <v>12.258387</v>
      </c>
      <c r="AR133" s="143" t="s">
        <v>153</v>
      </c>
      <c r="AT133" s="143" t="s">
        <v>208</v>
      </c>
      <c r="AU133" s="143" t="s">
        <v>84</v>
      </c>
      <c r="AY133" s="18" t="s">
        <v>206</v>
      </c>
      <c r="BE133" s="144">
        <f>IF(N133="základní",J133,0)</f>
        <v>0</v>
      </c>
      <c r="BF133" s="144">
        <f>IF(N133="snížená",J133,0)</f>
        <v>0</v>
      </c>
      <c r="BG133" s="144">
        <f>IF(N133="zákl. přenesená",J133,0)</f>
        <v>0</v>
      </c>
      <c r="BH133" s="144">
        <f>IF(N133="sníž. přenesená",J133,0)</f>
        <v>0</v>
      </c>
      <c r="BI133" s="144">
        <f>IF(N133="nulová",J133,0)</f>
        <v>0</v>
      </c>
      <c r="BJ133" s="18" t="s">
        <v>82</v>
      </c>
      <c r="BK133" s="144">
        <f>ROUND(I133*H133,2)</f>
        <v>0</v>
      </c>
      <c r="BL133" s="18" t="s">
        <v>153</v>
      </c>
      <c r="BM133" s="143" t="s">
        <v>245</v>
      </c>
    </row>
    <row r="134" spans="2:47" s="1" customFormat="1" ht="12">
      <c r="B134" s="33"/>
      <c r="D134" s="145" t="s">
        <v>214</v>
      </c>
      <c r="F134" s="146" t="s">
        <v>246</v>
      </c>
      <c r="I134" s="147"/>
      <c r="L134" s="33"/>
      <c r="M134" s="148"/>
      <c r="T134" s="52"/>
      <c r="AT134" s="18" t="s">
        <v>214</v>
      </c>
      <c r="AU134" s="18" t="s">
        <v>84</v>
      </c>
    </row>
    <row r="135" spans="2:51" s="12" customFormat="1" ht="12">
      <c r="B135" s="149"/>
      <c r="D135" s="150" t="s">
        <v>216</v>
      </c>
      <c r="E135" s="151" t="s">
        <v>19</v>
      </c>
      <c r="F135" s="152" t="s">
        <v>241</v>
      </c>
      <c r="H135" s="151" t="s">
        <v>19</v>
      </c>
      <c r="I135" s="153"/>
      <c r="L135" s="149"/>
      <c r="M135" s="154"/>
      <c r="T135" s="155"/>
      <c r="AT135" s="151" t="s">
        <v>216</v>
      </c>
      <c r="AU135" s="151" t="s">
        <v>84</v>
      </c>
      <c r="AV135" s="12" t="s">
        <v>82</v>
      </c>
      <c r="AW135" s="12" t="s">
        <v>37</v>
      </c>
      <c r="AX135" s="12" t="s">
        <v>75</v>
      </c>
      <c r="AY135" s="151" t="s">
        <v>206</v>
      </c>
    </row>
    <row r="136" spans="2:51" s="13" customFormat="1" ht="12">
      <c r="B136" s="156"/>
      <c r="D136" s="150" t="s">
        <v>216</v>
      </c>
      <c r="E136" s="157" t="s">
        <v>19</v>
      </c>
      <c r="F136" s="158" t="s">
        <v>247</v>
      </c>
      <c r="H136" s="159">
        <v>11.047</v>
      </c>
      <c r="I136" s="160"/>
      <c r="L136" s="156"/>
      <c r="M136" s="161"/>
      <c r="T136" s="162"/>
      <c r="AT136" s="157" t="s">
        <v>216</v>
      </c>
      <c r="AU136" s="157" t="s">
        <v>84</v>
      </c>
      <c r="AV136" s="13" t="s">
        <v>84</v>
      </c>
      <c r="AW136" s="13" t="s">
        <v>37</v>
      </c>
      <c r="AX136" s="13" t="s">
        <v>75</v>
      </c>
      <c r="AY136" s="157" t="s">
        <v>206</v>
      </c>
    </row>
    <row r="137" spans="2:51" s="13" customFormat="1" ht="22.5">
      <c r="B137" s="156"/>
      <c r="D137" s="150" t="s">
        <v>216</v>
      </c>
      <c r="E137" s="157" t="s">
        <v>19</v>
      </c>
      <c r="F137" s="158" t="s">
        <v>248</v>
      </c>
      <c r="H137" s="159">
        <v>20.16</v>
      </c>
      <c r="I137" s="160"/>
      <c r="L137" s="156"/>
      <c r="M137" s="161"/>
      <c r="T137" s="162"/>
      <c r="AT137" s="157" t="s">
        <v>216</v>
      </c>
      <c r="AU137" s="157" t="s">
        <v>84</v>
      </c>
      <c r="AV137" s="13" t="s">
        <v>84</v>
      </c>
      <c r="AW137" s="13" t="s">
        <v>37</v>
      </c>
      <c r="AX137" s="13" t="s">
        <v>75</v>
      </c>
      <c r="AY137" s="157" t="s">
        <v>206</v>
      </c>
    </row>
    <row r="138" spans="2:51" s="13" customFormat="1" ht="12">
      <c r="B138" s="156"/>
      <c r="D138" s="150" t="s">
        <v>216</v>
      </c>
      <c r="E138" s="157" t="s">
        <v>19</v>
      </c>
      <c r="F138" s="158" t="s">
        <v>249</v>
      </c>
      <c r="H138" s="159">
        <v>10.315</v>
      </c>
      <c r="I138" s="160"/>
      <c r="L138" s="156"/>
      <c r="M138" s="161"/>
      <c r="T138" s="162"/>
      <c r="AT138" s="157" t="s">
        <v>216</v>
      </c>
      <c r="AU138" s="157" t="s">
        <v>84</v>
      </c>
      <c r="AV138" s="13" t="s">
        <v>84</v>
      </c>
      <c r="AW138" s="13" t="s">
        <v>37</v>
      </c>
      <c r="AX138" s="13" t="s">
        <v>75</v>
      </c>
      <c r="AY138" s="157" t="s">
        <v>206</v>
      </c>
    </row>
    <row r="139" spans="2:51" s="13" customFormat="1" ht="12">
      <c r="B139" s="156"/>
      <c r="D139" s="150" t="s">
        <v>216</v>
      </c>
      <c r="E139" s="157" t="s">
        <v>19</v>
      </c>
      <c r="F139" s="158" t="s">
        <v>250</v>
      </c>
      <c r="H139" s="159">
        <v>5.445</v>
      </c>
      <c r="I139" s="160"/>
      <c r="L139" s="156"/>
      <c r="M139" s="161"/>
      <c r="T139" s="162"/>
      <c r="AT139" s="157" t="s">
        <v>216</v>
      </c>
      <c r="AU139" s="157" t="s">
        <v>84</v>
      </c>
      <c r="AV139" s="13" t="s">
        <v>84</v>
      </c>
      <c r="AW139" s="13" t="s">
        <v>37</v>
      </c>
      <c r="AX139" s="13" t="s">
        <v>75</v>
      </c>
      <c r="AY139" s="157" t="s">
        <v>206</v>
      </c>
    </row>
    <row r="140" spans="2:51" s="14" customFormat="1" ht="12">
      <c r="B140" s="163"/>
      <c r="D140" s="150" t="s">
        <v>216</v>
      </c>
      <c r="E140" s="164" t="s">
        <v>19</v>
      </c>
      <c r="F140" s="165" t="s">
        <v>224</v>
      </c>
      <c r="H140" s="166">
        <v>46.967</v>
      </c>
      <c r="I140" s="167"/>
      <c r="L140" s="163"/>
      <c r="M140" s="168"/>
      <c r="T140" s="169"/>
      <c r="AT140" s="164" t="s">
        <v>216</v>
      </c>
      <c r="AU140" s="164" t="s">
        <v>84</v>
      </c>
      <c r="AV140" s="14" t="s">
        <v>153</v>
      </c>
      <c r="AW140" s="14" t="s">
        <v>37</v>
      </c>
      <c r="AX140" s="14" t="s">
        <v>82</v>
      </c>
      <c r="AY140" s="164" t="s">
        <v>206</v>
      </c>
    </row>
    <row r="141" spans="2:65" s="1" customFormat="1" ht="49.15" customHeight="1">
      <c r="B141" s="33"/>
      <c r="C141" s="132" t="s">
        <v>156</v>
      </c>
      <c r="D141" s="132" t="s">
        <v>208</v>
      </c>
      <c r="E141" s="133" t="s">
        <v>251</v>
      </c>
      <c r="F141" s="134" t="s">
        <v>252</v>
      </c>
      <c r="G141" s="135" t="s">
        <v>253</v>
      </c>
      <c r="H141" s="136">
        <v>9.416</v>
      </c>
      <c r="I141" s="137"/>
      <c r="J141" s="138">
        <f>ROUND(I141*H141,2)</f>
        <v>0</v>
      </c>
      <c r="K141" s="134" t="s">
        <v>212</v>
      </c>
      <c r="L141" s="33"/>
      <c r="M141" s="139" t="s">
        <v>19</v>
      </c>
      <c r="N141" s="140" t="s">
        <v>46</v>
      </c>
      <c r="P141" s="141">
        <f>O141*H141</f>
        <v>0</v>
      </c>
      <c r="Q141" s="141">
        <v>0</v>
      </c>
      <c r="R141" s="141">
        <f>Q141*H141</f>
        <v>0</v>
      </c>
      <c r="S141" s="141">
        <v>1.175</v>
      </c>
      <c r="T141" s="142">
        <f>S141*H141</f>
        <v>11.0638</v>
      </c>
      <c r="AR141" s="143" t="s">
        <v>153</v>
      </c>
      <c r="AT141" s="143" t="s">
        <v>208</v>
      </c>
      <c r="AU141" s="143" t="s">
        <v>84</v>
      </c>
      <c r="AY141" s="18" t="s">
        <v>206</v>
      </c>
      <c r="BE141" s="144">
        <f>IF(N141="základní",J141,0)</f>
        <v>0</v>
      </c>
      <c r="BF141" s="144">
        <f>IF(N141="snížená",J141,0)</f>
        <v>0</v>
      </c>
      <c r="BG141" s="144">
        <f>IF(N141="zákl. přenesená",J141,0)</f>
        <v>0</v>
      </c>
      <c r="BH141" s="144">
        <f>IF(N141="sníž. přenesená",J141,0)</f>
        <v>0</v>
      </c>
      <c r="BI141" s="144">
        <f>IF(N141="nulová",J141,0)</f>
        <v>0</v>
      </c>
      <c r="BJ141" s="18" t="s">
        <v>82</v>
      </c>
      <c r="BK141" s="144">
        <f>ROUND(I141*H141,2)</f>
        <v>0</v>
      </c>
      <c r="BL141" s="18" t="s">
        <v>153</v>
      </c>
      <c r="BM141" s="143" t="s">
        <v>254</v>
      </c>
    </row>
    <row r="142" spans="2:47" s="1" customFormat="1" ht="12">
      <c r="B142" s="33"/>
      <c r="D142" s="145" t="s">
        <v>214</v>
      </c>
      <c r="F142" s="146" t="s">
        <v>255</v>
      </c>
      <c r="I142" s="147"/>
      <c r="L142" s="33"/>
      <c r="M142" s="148"/>
      <c r="T142" s="52"/>
      <c r="AT142" s="18" t="s">
        <v>214</v>
      </c>
      <c r="AU142" s="18" t="s">
        <v>84</v>
      </c>
    </row>
    <row r="143" spans="2:51" s="12" customFormat="1" ht="12">
      <c r="B143" s="149"/>
      <c r="D143" s="150" t="s">
        <v>216</v>
      </c>
      <c r="E143" s="151" t="s">
        <v>19</v>
      </c>
      <c r="F143" s="152" t="s">
        <v>241</v>
      </c>
      <c r="H143" s="151" t="s">
        <v>19</v>
      </c>
      <c r="I143" s="153"/>
      <c r="L143" s="149"/>
      <c r="M143" s="154"/>
      <c r="T143" s="155"/>
      <c r="AT143" s="151" t="s">
        <v>216</v>
      </c>
      <c r="AU143" s="151" t="s">
        <v>84</v>
      </c>
      <c r="AV143" s="12" t="s">
        <v>82</v>
      </c>
      <c r="AW143" s="12" t="s">
        <v>37</v>
      </c>
      <c r="AX143" s="12" t="s">
        <v>75</v>
      </c>
      <c r="AY143" s="151" t="s">
        <v>206</v>
      </c>
    </row>
    <row r="144" spans="2:51" s="13" customFormat="1" ht="22.5">
      <c r="B144" s="156"/>
      <c r="D144" s="150" t="s">
        <v>216</v>
      </c>
      <c r="E144" s="157" t="s">
        <v>19</v>
      </c>
      <c r="F144" s="158" t="s">
        <v>256</v>
      </c>
      <c r="H144" s="159">
        <v>9.416</v>
      </c>
      <c r="I144" s="160"/>
      <c r="L144" s="156"/>
      <c r="M144" s="161"/>
      <c r="T144" s="162"/>
      <c r="AT144" s="157" t="s">
        <v>216</v>
      </c>
      <c r="AU144" s="157" t="s">
        <v>84</v>
      </c>
      <c r="AV144" s="13" t="s">
        <v>84</v>
      </c>
      <c r="AW144" s="13" t="s">
        <v>37</v>
      </c>
      <c r="AX144" s="13" t="s">
        <v>82</v>
      </c>
      <c r="AY144" s="157" t="s">
        <v>206</v>
      </c>
    </row>
    <row r="145" spans="2:65" s="1" customFormat="1" ht="24.2" customHeight="1">
      <c r="B145" s="33"/>
      <c r="C145" s="132" t="s">
        <v>257</v>
      </c>
      <c r="D145" s="132" t="s">
        <v>208</v>
      </c>
      <c r="E145" s="133" t="s">
        <v>258</v>
      </c>
      <c r="F145" s="134" t="s">
        <v>259</v>
      </c>
      <c r="G145" s="135" t="s">
        <v>253</v>
      </c>
      <c r="H145" s="136">
        <v>0.228</v>
      </c>
      <c r="I145" s="137"/>
      <c r="J145" s="138">
        <f>ROUND(I145*H145,2)</f>
        <v>0</v>
      </c>
      <c r="K145" s="134" t="s">
        <v>212</v>
      </c>
      <c r="L145" s="33"/>
      <c r="M145" s="139" t="s">
        <v>19</v>
      </c>
      <c r="N145" s="140" t="s">
        <v>46</v>
      </c>
      <c r="P145" s="141">
        <f>O145*H145</f>
        <v>0</v>
      </c>
      <c r="Q145" s="141">
        <v>0</v>
      </c>
      <c r="R145" s="141">
        <f>Q145*H145</f>
        <v>0</v>
      </c>
      <c r="S145" s="141">
        <v>2.2</v>
      </c>
      <c r="T145" s="142">
        <f>S145*H145</f>
        <v>0.5016</v>
      </c>
      <c r="AR145" s="143" t="s">
        <v>153</v>
      </c>
      <c r="AT145" s="143" t="s">
        <v>208</v>
      </c>
      <c r="AU145" s="143" t="s">
        <v>84</v>
      </c>
      <c r="AY145" s="18" t="s">
        <v>206</v>
      </c>
      <c r="BE145" s="144">
        <f>IF(N145="základní",J145,0)</f>
        <v>0</v>
      </c>
      <c r="BF145" s="144">
        <f>IF(N145="snížená",J145,0)</f>
        <v>0</v>
      </c>
      <c r="BG145" s="144">
        <f>IF(N145="zákl. přenesená",J145,0)</f>
        <v>0</v>
      </c>
      <c r="BH145" s="144">
        <f>IF(N145="sníž. přenesená",J145,0)</f>
        <v>0</v>
      </c>
      <c r="BI145" s="144">
        <f>IF(N145="nulová",J145,0)</f>
        <v>0</v>
      </c>
      <c r="BJ145" s="18" t="s">
        <v>82</v>
      </c>
      <c r="BK145" s="144">
        <f>ROUND(I145*H145,2)</f>
        <v>0</v>
      </c>
      <c r="BL145" s="18" t="s">
        <v>153</v>
      </c>
      <c r="BM145" s="143" t="s">
        <v>260</v>
      </c>
    </row>
    <row r="146" spans="2:47" s="1" customFormat="1" ht="12">
      <c r="B146" s="33"/>
      <c r="D146" s="145" t="s">
        <v>214</v>
      </c>
      <c r="F146" s="146" t="s">
        <v>261</v>
      </c>
      <c r="I146" s="147"/>
      <c r="L146" s="33"/>
      <c r="M146" s="148"/>
      <c r="T146" s="52"/>
      <c r="AT146" s="18" t="s">
        <v>214</v>
      </c>
      <c r="AU146" s="18" t="s">
        <v>84</v>
      </c>
    </row>
    <row r="147" spans="2:51" s="12" customFormat="1" ht="12">
      <c r="B147" s="149"/>
      <c r="D147" s="150" t="s">
        <v>216</v>
      </c>
      <c r="E147" s="151" t="s">
        <v>19</v>
      </c>
      <c r="F147" s="152" t="s">
        <v>241</v>
      </c>
      <c r="H147" s="151" t="s">
        <v>19</v>
      </c>
      <c r="I147" s="153"/>
      <c r="L147" s="149"/>
      <c r="M147" s="154"/>
      <c r="T147" s="155"/>
      <c r="AT147" s="151" t="s">
        <v>216</v>
      </c>
      <c r="AU147" s="151" t="s">
        <v>84</v>
      </c>
      <c r="AV147" s="12" t="s">
        <v>82</v>
      </c>
      <c r="AW147" s="12" t="s">
        <v>37</v>
      </c>
      <c r="AX147" s="12" t="s">
        <v>75</v>
      </c>
      <c r="AY147" s="151" t="s">
        <v>206</v>
      </c>
    </row>
    <row r="148" spans="2:51" s="13" customFormat="1" ht="12">
      <c r="B148" s="156"/>
      <c r="D148" s="150" t="s">
        <v>216</v>
      </c>
      <c r="E148" s="157" t="s">
        <v>19</v>
      </c>
      <c r="F148" s="158" t="s">
        <v>262</v>
      </c>
      <c r="H148" s="159">
        <v>0.045</v>
      </c>
      <c r="I148" s="160"/>
      <c r="L148" s="156"/>
      <c r="M148" s="161"/>
      <c r="T148" s="162"/>
      <c r="AT148" s="157" t="s">
        <v>216</v>
      </c>
      <c r="AU148" s="157" t="s">
        <v>84</v>
      </c>
      <c r="AV148" s="13" t="s">
        <v>84</v>
      </c>
      <c r="AW148" s="13" t="s">
        <v>37</v>
      </c>
      <c r="AX148" s="13" t="s">
        <v>75</v>
      </c>
      <c r="AY148" s="157" t="s">
        <v>206</v>
      </c>
    </row>
    <row r="149" spans="2:51" s="13" customFormat="1" ht="12">
      <c r="B149" s="156"/>
      <c r="D149" s="150" t="s">
        <v>216</v>
      </c>
      <c r="E149" s="157" t="s">
        <v>19</v>
      </c>
      <c r="F149" s="158" t="s">
        <v>263</v>
      </c>
      <c r="H149" s="159">
        <v>0.079</v>
      </c>
      <c r="I149" s="160"/>
      <c r="L149" s="156"/>
      <c r="M149" s="161"/>
      <c r="T149" s="162"/>
      <c r="AT149" s="157" t="s">
        <v>216</v>
      </c>
      <c r="AU149" s="157" t="s">
        <v>84</v>
      </c>
      <c r="AV149" s="13" t="s">
        <v>84</v>
      </c>
      <c r="AW149" s="13" t="s">
        <v>37</v>
      </c>
      <c r="AX149" s="13" t="s">
        <v>75</v>
      </c>
      <c r="AY149" s="157" t="s">
        <v>206</v>
      </c>
    </row>
    <row r="150" spans="2:51" s="13" customFormat="1" ht="12">
      <c r="B150" s="156"/>
      <c r="D150" s="150" t="s">
        <v>216</v>
      </c>
      <c r="E150" s="157" t="s">
        <v>19</v>
      </c>
      <c r="F150" s="158" t="s">
        <v>264</v>
      </c>
      <c r="H150" s="159">
        <v>0.104</v>
      </c>
      <c r="I150" s="160"/>
      <c r="L150" s="156"/>
      <c r="M150" s="161"/>
      <c r="T150" s="162"/>
      <c r="AT150" s="157" t="s">
        <v>216</v>
      </c>
      <c r="AU150" s="157" t="s">
        <v>84</v>
      </c>
      <c r="AV150" s="13" t="s">
        <v>84</v>
      </c>
      <c r="AW150" s="13" t="s">
        <v>37</v>
      </c>
      <c r="AX150" s="13" t="s">
        <v>75</v>
      </c>
      <c r="AY150" s="157" t="s">
        <v>206</v>
      </c>
    </row>
    <row r="151" spans="2:51" s="14" customFormat="1" ht="12">
      <c r="B151" s="163"/>
      <c r="D151" s="150" t="s">
        <v>216</v>
      </c>
      <c r="E151" s="164" t="s">
        <v>19</v>
      </c>
      <c r="F151" s="165" t="s">
        <v>224</v>
      </c>
      <c r="H151" s="166">
        <v>0.228</v>
      </c>
      <c r="I151" s="167"/>
      <c r="L151" s="163"/>
      <c r="M151" s="168"/>
      <c r="T151" s="169"/>
      <c r="AT151" s="164" t="s">
        <v>216</v>
      </c>
      <c r="AU151" s="164" t="s">
        <v>84</v>
      </c>
      <c r="AV151" s="14" t="s">
        <v>153</v>
      </c>
      <c r="AW151" s="14" t="s">
        <v>37</v>
      </c>
      <c r="AX151" s="14" t="s">
        <v>82</v>
      </c>
      <c r="AY151" s="164" t="s">
        <v>206</v>
      </c>
    </row>
    <row r="152" spans="2:65" s="1" customFormat="1" ht="24.2" customHeight="1">
      <c r="B152" s="33"/>
      <c r="C152" s="132" t="s">
        <v>265</v>
      </c>
      <c r="D152" s="132" t="s">
        <v>208</v>
      </c>
      <c r="E152" s="133" t="s">
        <v>266</v>
      </c>
      <c r="F152" s="134" t="s">
        <v>267</v>
      </c>
      <c r="G152" s="135" t="s">
        <v>253</v>
      </c>
      <c r="H152" s="136">
        <v>5.284</v>
      </c>
      <c r="I152" s="137"/>
      <c r="J152" s="138">
        <f>ROUND(I152*H152,2)</f>
        <v>0</v>
      </c>
      <c r="K152" s="134" t="s">
        <v>212</v>
      </c>
      <c r="L152" s="33"/>
      <c r="M152" s="139" t="s">
        <v>19</v>
      </c>
      <c r="N152" s="140" t="s">
        <v>46</v>
      </c>
      <c r="P152" s="141">
        <f>O152*H152</f>
        <v>0</v>
      </c>
      <c r="Q152" s="141">
        <v>0</v>
      </c>
      <c r="R152" s="141">
        <f>Q152*H152</f>
        <v>0</v>
      </c>
      <c r="S152" s="141">
        <v>2.2</v>
      </c>
      <c r="T152" s="142">
        <f>S152*H152</f>
        <v>11.6248</v>
      </c>
      <c r="AR152" s="143" t="s">
        <v>153</v>
      </c>
      <c r="AT152" s="143" t="s">
        <v>208</v>
      </c>
      <c r="AU152" s="143" t="s">
        <v>84</v>
      </c>
      <c r="AY152" s="18" t="s">
        <v>206</v>
      </c>
      <c r="BE152" s="144">
        <f>IF(N152="základní",J152,0)</f>
        <v>0</v>
      </c>
      <c r="BF152" s="144">
        <f>IF(N152="snížená",J152,0)</f>
        <v>0</v>
      </c>
      <c r="BG152" s="144">
        <f>IF(N152="zákl. přenesená",J152,0)</f>
        <v>0</v>
      </c>
      <c r="BH152" s="144">
        <f>IF(N152="sníž. přenesená",J152,0)</f>
        <v>0</v>
      </c>
      <c r="BI152" s="144">
        <f>IF(N152="nulová",J152,0)</f>
        <v>0</v>
      </c>
      <c r="BJ152" s="18" t="s">
        <v>82</v>
      </c>
      <c r="BK152" s="144">
        <f>ROUND(I152*H152,2)</f>
        <v>0</v>
      </c>
      <c r="BL152" s="18" t="s">
        <v>153</v>
      </c>
      <c r="BM152" s="143" t="s">
        <v>268</v>
      </c>
    </row>
    <row r="153" spans="2:47" s="1" customFormat="1" ht="12">
      <c r="B153" s="33"/>
      <c r="D153" s="145" t="s">
        <v>214</v>
      </c>
      <c r="F153" s="146" t="s">
        <v>269</v>
      </c>
      <c r="I153" s="147"/>
      <c r="L153" s="33"/>
      <c r="M153" s="148"/>
      <c r="T153" s="52"/>
      <c r="AT153" s="18" t="s">
        <v>214</v>
      </c>
      <c r="AU153" s="18" t="s">
        <v>84</v>
      </c>
    </row>
    <row r="154" spans="2:51" s="12" customFormat="1" ht="12">
      <c r="B154" s="149"/>
      <c r="D154" s="150" t="s">
        <v>216</v>
      </c>
      <c r="E154" s="151" t="s">
        <v>19</v>
      </c>
      <c r="F154" s="152" t="s">
        <v>241</v>
      </c>
      <c r="H154" s="151" t="s">
        <v>19</v>
      </c>
      <c r="I154" s="153"/>
      <c r="L154" s="149"/>
      <c r="M154" s="154"/>
      <c r="T154" s="155"/>
      <c r="AT154" s="151" t="s">
        <v>216</v>
      </c>
      <c r="AU154" s="151" t="s">
        <v>84</v>
      </c>
      <c r="AV154" s="12" t="s">
        <v>82</v>
      </c>
      <c r="AW154" s="12" t="s">
        <v>37</v>
      </c>
      <c r="AX154" s="12" t="s">
        <v>75</v>
      </c>
      <c r="AY154" s="151" t="s">
        <v>206</v>
      </c>
    </row>
    <row r="155" spans="2:51" s="13" customFormat="1" ht="22.5">
      <c r="B155" s="156"/>
      <c r="D155" s="150" t="s">
        <v>216</v>
      </c>
      <c r="E155" s="157" t="s">
        <v>19</v>
      </c>
      <c r="F155" s="158" t="s">
        <v>270</v>
      </c>
      <c r="H155" s="159">
        <v>5.284</v>
      </c>
      <c r="I155" s="160"/>
      <c r="L155" s="156"/>
      <c r="M155" s="161"/>
      <c r="T155" s="162"/>
      <c r="AT155" s="157" t="s">
        <v>216</v>
      </c>
      <c r="AU155" s="157" t="s">
        <v>84</v>
      </c>
      <c r="AV155" s="13" t="s">
        <v>84</v>
      </c>
      <c r="AW155" s="13" t="s">
        <v>37</v>
      </c>
      <c r="AX155" s="13" t="s">
        <v>82</v>
      </c>
      <c r="AY155" s="157" t="s">
        <v>206</v>
      </c>
    </row>
    <row r="156" spans="2:65" s="1" customFormat="1" ht="21.75" customHeight="1">
      <c r="B156" s="33"/>
      <c r="C156" s="132" t="s">
        <v>271</v>
      </c>
      <c r="D156" s="132" t="s">
        <v>208</v>
      </c>
      <c r="E156" s="133" t="s">
        <v>272</v>
      </c>
      <c r="F156" s="134" t="s">
        <v>273</v>
      </c>
      <c r="G156" s="135" t="s">
        <v>238</v>
      </c>
      <c r="H156" s="136">
        <v>40.032</v>
      </c>
      <c r="I156" s="137"/>
      <c r="J156" s="138">
        <f>ROUND(I156*H156,2)</f>
        <v>0</v>
      </c>
      <c r="K156" s="134" t="s">
        <v>212</v>
      </c>
      <c r="L156" s="33"/>
      <c r="M156" s="139" t="s">
        <v>19</v>
      </c>
      <c r="N156" s="140" t="s">
        <v>46</v>
      </c>
      <c r="P156" s="141">
        <f>O156*H156</f>
        <v>0</v>
      </c>
      <c r="Q156" s="141">
        <v>0</v>
      </c>
      <c r="R156" s="141">
        <f>Q156*H156</f>
        <v>0</v>
      </c>
      <c r="S156" s="141">
        <v>0</v>
      </c>
      <c r="T156" s="142">
        <f>S156*H156</f>
        <v>0</v>
      </c>
      <c r="AR156" s="143" t="s">
        <v>153</v>
      </c>
      <c r="AT156" s="143" t="s">
        <v>208</v>
      </c>
      <c r="AU156" s="143" t="s">
        <v>84</v>
      </c>
      <c r="AY156" s="18" t="s">
        <v>206</v>
      </c>
      <c r="BE156" s="144">
        <f>IF(N156="základní",J156,0)</f>
        <v>0</v>
      </c>
      <c r="BF156" s="144">
        <f>IF(N156="snížená",J156,0)</f>
        <v>0</v>
      </c>
      <c r="BG156" s="144">
        <f>IF(N156="zákl. přenesená",J156,0)</f>
        <v>0</v>
      </c>
      <c r="BH156" s="144">
        <f>IF(N156="sníž. přenesená",J156,0)</f>
        <v>0</v>
      </c>
      <c r="BI156" s="144">
        <f>IF(N156="nulová",J156,0)</f>
        <v>0</v>
      </c>
      <c r="BJ156" s="18" t="s">
        <v>82</v>
      </c>
      <c r="BK156" s="144">
        <f>ROUND(I156*H156,2)</f>
        <v>0</v>
      </c>
      <c r="BL156" s="18" t="s">
        <v>153</v>
      </c>
      <c r="BM156" s="143" t="s">
        <v>274</v>
      </c>
    </row>
    <row r="157" spans="2:47" s="1" customFormat="1" ht="12">
      <c r="B157" s="33"/>
      <c r="D157" s="145" t="s">
        <v>214</v>
      </c>
      <c r="F157" s="146" t="s">
        <v>275</v>
      </c>
      <c r="I157" s="147"/>
      <c r="L157" s="33"/>
      <c r="M157" s="148"/>
      <c r="T157" s="52"/>
      <c r="AT157" s="18" t="s">
        <v>214</v>
      </c>
      <c r="AU157" s="18" t="s">
        <v>84</v>
      </c>
    </row>
    <row r="158" spans="2:51" s="12" customFormat="1" ht="12">
      <c r="B158" s="149"/>
      <c r="D158" s="150" t="s">
        <v>216</v>
      </c>
      <c r="E158" s="151" t="s">
        <v>19</v>
      </c>
      <c r="F158" s="152" t="s">
        <v>276</v>
      </c>
      <c r="H158" s="151" t="s">
        <v>19</v>
      </c>
      <c r="I158" s="153"/>
      <c r="L158" s="149"/>
      <c r="M158" s="154"/>
      <c r="T158" s="155"/>
      <c r="AT158" s="151" t="s">
        <v>216</v>
      </c>
      <c r="AU158" s="151" t="s">
        <v>84</v>
      </c>
      <c r="AV158" s="12" t="s">
        <v>82</v>
      </c>
      <c r="AW158" s="12" t="s">
        <v>37</v>
      </c>
      <c r="AX158" s="12" t="s">
        <v>75</v>
      </c>
      <c r="AY158" s="151" t="s">
        <v>206</v>
      </c>
    </row>
    <row r="159" spans="2:51" s="13" customFormat="1" ht="12">
      <c r="B159" s="156"/>
      <c r="D159" s="150" t="s">
        <v>216</v>
      </c>
      <c r="E159" s="157" t="s">
        <v>19</v>
      </c>
      <c r="F159" s="158" t="s">
        <v>277</v>
      </c>
      <c r="H159" s="159">
        <v>12.39</v>
      </c>
      <c r="I159" s="160"/>
      <c r="L159" s="156"/>
      <c r="M159" s="161"/>
      <c r="T159" s="162"/>
      <c r="AT159" s="157" t="s">
        <v>216</v>
      </c>
      <c r="AU159" s="157" t="s">
        <v>84</v>
      </c>
      <c r="AV159" s="13" t="s">
        <v>84</v>
      </c>
      <c r="AW159" s="13" t="s">
        <v>37</v>
      </c>
      <c r="AX159" s="13" t="s">
        <v>75</v>
      </c>
      <c r="AY159" s="157" t="s">
        <v>206</v>
      </c>
    </row>
    <row r="160" spans="2:51" s="13" customFormat="1" ht="12">
      <c r="B160" s="156"/>
      <c r="D160" s="150" t="s">
        <v>216</v>
      </c>
      <c r="E160" s="157" t="s">
        <v>19</v>
      </c>
      <c r="F160" s="158" t="s">
        <v>278</v>
      </c>
      <c r="H160" s="159">
        <v>12.98</v>
      </c>
      <c r="I160" s="160"/>
      <c r="L160" s="156"/>
      <c r="M160" s="161"/>
      <c r="T160" s="162"/>
      <c r="AT160" s="157" t="s">
        <v>216</v>
      </c>
      <c r="AU160" s="157" t="s">
        <v>84</v>
      </c>
      <c r="AV160" s="13" t="s">
        <v>84</v>
      </c>
      <c r="AW160" s="13" t="s">
        <v>37</v>
      </c>
      <c r="AX160" s="13" t="s">
        <v>75</v>
      </c>
      <c r="AY160" s="157" t="s">
        <v>206</v>
      </c>
    </row>
    <row r="161" spans="2:51" s="13" customFormat="1" ht="12">
      <c r="B161" s="156"/>
      <c r="D161" s="150" t="s">
        <v>216</v>
      </c>
      <c r="E161" s="157" t="s">
        <v>19</v>
      </c>
      <c r="F161" s="158" t="s">
        <v>279</v>
      </c>
      <c r="H161" s="159">
        <v>3.959</v>
      </c>
      <c r="I161" s="160"/>
      <c r="L161" s="156"/>
      <c r="M161" s="161"/>
      <c r="T161" s="162"/>
      <c r="AT161" s="157" t="s">
        <v>216</v>
      </c>
      <c r="AU161" s="157" t="s">
        <v>84</v>
      </c>
      <c r="AV161" s="13" t="s">
        <v>84</v>
      </c>
      <c r="AW161" s="13" t="s">
        <v>37</v>
      </c>
      <c r="AX161" s="13" t="s">
        <v>75</v>
      </c>
      <c r="AY161" s="157" t="s">
        <v>206</v>
      </c>
    </row>
    <row r="162" spans="2:51" s="13" customFormat="1" ht="12">
      <c r="B162" s="156"/>
      <c r="D162" s="150" t="s">
        <v>216</v>
      </c>
      <c r="E162" s="157" t="s">
        <v>19</v>
      </c>
      <c r="F162" s="158" t="s">
        <v>280</v>
      </c>
      <c r="H162" s="159">
        <v>3.633</v>
      </c>
      <c r="I162" s="160"/>
      <c r="L162" s="156"/>
      <c r="M162" s="161"/>
      <c r="T162" s="162"/>
      <c r="AT162" s="157" t="s">
        <v>216</v>
      </c>
      <c r="AU162" s="157" t="s">
        <v>84</v>
      </c>
      <c r="AV162" s="13" t="s">
        <v>84</v>
      </c>
      <c r="AW162" s="13" t="s">
        <v>37</v>
      </c>
      <c r="AX162" s="13" t="s">
        <v>75</v>
      </c>
      <c r="AY162" s="157" t="s">
        <v>206</v>
      </c>
    </row>
    <row r="163" spans="2:51" s="13" customFormat="1" ht="12">
      <c r="B163" s="156"/>
      <c r="D163" s="150" t="s">
        <v>216</v>
      </c>
      <c r="E163" s="157" t="s">
        <v>19</v>
      </c>
      <c r="F163" s="158" t="s">
        <v>281</v>
      </c>
      <c r="H163" s="159">
        <v>3.38</v>
      </c>
      <c r="I163" s="160"/>
      <c r="L163" s="156"/>
      <c r="M163" s="161"/>
      <c r="T163" s="162"/>
      <c r="AT163" s="157" t="s">
        <v>216</v>
      </c>
      <c r="AU163" s="157" t="s">
        <v>84</v>
      </c>
      <c r="AV163" s="13" t="s">
        <v>84</v>
      </c>
      <c r="AW163" s="13" t="s">
        <v>37</v>
      </c>
      <c r="AX163" s="13" t="s">
        <v>75</v>
      </c>
      <c r="AY163" s="157" t="s">
        <v>206</v>
      </c>
    </row>
    <row r="164" spans="2:51" s="13" customFormat="1" ht="12">
      <c r="B164" s="156"/>
      <c r="D164" s="150" t="s">
        <v>216</v>
      </c>
      <c r="E164" s="157" t="s">
        <v>19</v>
      </c>
      <c r="F164" s="158" t="s">
        <v>282</v>
      </c>
      <c r="H164" s="159">
        <v>3.69</v>
      </c>
      <c r="I164" s="160"/>
      <c r="L164" s="156"/>
      <c r="M164" s="161"/>
      <c r="T164" s="162"/>
      <c r="AT164" s="157" t="s">
        <v>216</v>
      </c>
      <c r="AU164" s="157" t="s">
        <v>84</v>
      </c>
      <c r="AV164" s="13" t="s">
        <v>84</v>
      </c>
      <c r="AW164" s="13" t="s">
        <v>37</v>
      </c>
      <c r="AX164" s="13" t="s">
        <v>75</v>
      </c>
      <c r="AY164" s="157" t="s">
        <v>206</v>
      </c>
    </row>
    <row r="165" spans="2:51" s="14" customFormat="1" ht="12">
      <c r="B165" s="163"/>
      <c r="D165" s="150" t="s">
        <v>216</v>
      </c>
      <c r="E165" s="164" t="s">
        <v>19</v>
      </c>
      <c r="F165" s="165" t="s">
        <v>224</v>
      </c>
      <c r="H165" s="166">
        <v>40.032</v>
      </c>
      <c r="I165" s="167"/>
      <c r="L165" s="163"/>
      <c r="M165" s="168"/>
      <c r="T165" s="169"/>
      <c r="AT165" s="164" t="s">
        <v>216</v>
      </c>
      <c r="AU165" s="164" t="s">
        <v>84</v>
      </c>
      <c r="AV165" s="14" t="s">
        <v>153</v>
      </c>
      <c r="AW165" s="14" t="s">
        <v>37</v>
      </c>
      <c r="AX165" s="14" t="s">
        <v>82</v>
      </c>
      <c r="AY165" s="164" t="s">
        <v>206</v>
      </c>
    </row>
    <row r="166" spans="2:65" s="1" customFormat="1" ht="37.9" customHeight="1">
      <c r="B166" s="33"/>
      <c r="C166" s="132" t="s">
        <v>225</v>
      </c>
      <c r="D166" s="132" t="s">
        <v>208</v>
      </c>
      <c r="E166" s="133" t="s">
        <v>283</v>
      </c>
      <c r="F166" s="134" t="s">
        <v>284</v>
      </c>
      <c r="G166" s="135" t="s">
        <v>253</v>
      </c>
      <c r="H166" s="136">
        <v>5.284</v>
      </c>
      <c r="I166" s="137"/>
      <c r="J166" s="138">
        <f>ROUND(I166*H166,2)</f>
        <v>0</v>
      </c>
      <c r="K166" s="134" t="s">
        <v>212</v>
      </c>
      <c r="L166" s="33"/>
      <c r="M166" s="139" t="s">
        <v>19</v>
      </c>
      <c r="N166" s="140" t="s">
        <v>46</v>
      </c>
      <c r="P166" s="141">
        <f>O166*H166</f>
        <v>0</v>
      </c>
      <c r="Q166" s="141">
        <v>0</v>
      </c>
      <c r="R166" s="141">
        <f>Q166*H166</f>
        <v>0</v>
      </c>
      <c r="S166" s="141">
        <v>0.029</v>
      </c>
      <c r="T166" s="142">
        <f>S166*H166</f>
        <v>0.153236</v>
      </c>
      <c r="AR166" s="143" t="s">
        <v>153</v>
      </c>
      <c r="AT166" s="143" t="s">
        <v>208</v>
      </c>
      <c r="AU166" s="143" t="s">
        <v>84</v>
      </c>
      <c r="AY166" s="18" t="s">
        <v>206</v>
      </c>
      <c r="BE166" s="144">
        <f>IF(N166="základní",J166,0)</f>
        <v>0</v>
      </c>
      <c r="BF166" s="144">
        <f>IF(N166="snížená",J166,0)</f>
        <v>0</v>
      </c>
      <c r="BG166" s="144">
        <f>IF(N166="zákl. přenesená",J166,0)</f>
        <v>0</v>
      </c>
      <c r="BH166" s="144">
        <f>IF(N166="sníž. přenesená",J166,0)</f>
        <v>0</v>
      </c>
      <c r="BI166" s="144">
        <f>IF(N166="nulová",J166,0)</f>
        <v>0</v>
      </c>
      <c r="BJ166" s="18" t="s">
        <v>82</v>
      </c>
      <c r="BK166" s="144">
        <f>ROUND(I166*H166,2)</f>
        <v>0</v>
      </c>
      <c r="BL166" s="18" t="s">
        <v>153</v>
      </c>
      <c r="BM166" s="143" t="s">
        <v>285</v>
      </c>
    </row>
    <row r="167" spans="2:47" s="1" customFormat="1" ht="12">
      <c r="B167" s="33"/>
      <c r="D167" s="145" t="s">
        <v>214</v>
      </c>
      <c r="F167" s="146" t="s">
        <v>286</v>
      </c>
      <c r="I167" s="147"/>
      <c r="L167" s="33"/>
      <c r="M167" s="148"/>
      <c r="T167" s="52"/>
      <c r="AT167" s="18" t="s">
        <v>214</v>
      </c>
      <c r="AU167" s="18" t="s">
        <v>84</v>
      </c>
    </row>
    <row r="168" spans="2:51" s="12" customFormat="1" ht="12">
      <c r="B168" s="149"/>
      <c r="D168" s="150" t="s">
        <v>216</v>
      </c>
      <c r="E168" s="151" t="s">
        <v>19</v>
      </c>
      <c r="F168" s="152" t="s">
        <v>241</v>
      </c>
      <c r="H168" s="151" t="s">
        <v>19</v>
      </c>
      <c r="I168" s="153"/>
      <c r="L168" s="149"/>
      <c r="M168" s="154"/>
      <c r="T168" s="155"/>
      <c r="AT168" s="151" t="s">
        <v>216</v>
      </c>
      <c r="AU168" s="151" t="s">
        <v>84</v>
      </c>
      <c r="AV168" s="12" t="s">
        <v>82</v>
      </c>
      <c r="AW168" s="12" t="s">
        <v>37</v>
      </c>
      <c r="AX168" s="12" t="s">
        <v>75</v>
      </c>
      <c r="AY168" s="151" t="s">
        <v>206</v>
      </c>
    </row>
    <row r="169" spans="2:51" s="13" customFormat="1" ht="22.5">
      <c r="B169" s="156"/>
      <c r="D169" s="150" t="s">
        <v>216</v>
      </c>
      <c r="E169" s="157" t="s">
        <v>19</v>
      </c>
      <c r="F169" s="158" t="s">
        <v>270</v>
      </c>
      <c r="H169" s="159">
        <v>5.284</v>
      </c>
      <c r="I169" s="160"/>
      <c r="L169" s="156"/>
      <c r="M169" s="161"/>
      <c r="T169" s="162"/>
      <c r="AT169" s="157" t="s">
        <v>216</v>
      </c>
      <c r="AU169" s="157" t="s">
        <v>84</v>
      </c>
      <c r="AV169" s="13" t="s">
        <v>84</v>
      </c>
      <c r="AW169" s="13" t="s">
        <v>37</v>
      </c>
      <c r="AX169" s="13" t="s">
        <v>82</v>
      </c>
      <c r="AY169" s="157" t="s">
        <v>206</v>
      </c>
    </row>
    <row r="170" spans="2:65" s="1" customFormat="1" ht="37.9" customHeight="1">
      <c r="B170" s="33"/>
      <c r="C170" s="132" t="s">
        <v>287</v>
      </c>
      <c r="D170" s="132" t="s">
        <v>208</v>
      </c>
      <c r="E170" s="133" t="s">
        <v>288</v>
      </c>
      <c r="F170" s="134" t="s">
        <v>289</v>
      </c>
      <c r="G170" s="135" t="s">
        <v>238</v>
      </c>
      <c r="H170" s="136">
        <v>15.79</v>
      </c>
      <c r="I170" s="137"/>
      <c r="J170" s="138">
        <f>ROUND(I170*H170,2)</f>
        <v>0</v>
      </c>
      <c r="K170" s="134" t="s">
        <v>212</v>
      </c>
      <c r="L170" s="33"/>
      <c r="M170" s="139" t="s">
        <v>19</v>
      </c>
      <c r="N170" s="140" t="s">
        <v>46</v>
      </c>
      <c r="P170" s="141">
        <f>O170*H170</f>
        <v>0</v>
      </c>
      <c r="Q170" s="141">
        <v>0</v>
      </c>
      <c r="R170" s="141">
        <f>Q170*H170</f>
        <v>0</v>
      </c>
      <c r="S170" s="141">
        <v>0.076</v>
      </c>
      <c r="T170" s="142">
        <f>S170*H170</f>
        <v>1.20004</v>
      </c>
      <c r="AR170" s="143" t="s">
        <v>153</v>
      </c>
      <c r="AT170" s="143" t="s">
        <v>208</v>
      </c>
      <c r="AU170" s="143" t="s">
        <v>84</v>
      </c>
      <c r="AY170" s="18" t="s">
        <v>206</v>
      </c>
      <c r="BE170" s="144">
        <f>IF(N170="základní",J170,0)</f>
        <v>0</v>
      </c>
      <c r="BF170" s="144">
        <f>IF(N170="snížená",J170,0)</f>
        <v>0</v>
      </c>
      <c r="BG170" s="144">
        <f>IF(N170="zákl. přenesená",J170,0)</f>
        <v>0</v>
      </c>
      <c r="BH170" s="144">
        <f>IF(N170="sníž. přenesená",J170,0)</f>
        <v>0</v>
      </c>
      <c r="BI170" s="144">
        <f>IF(N170="nulová",J170,0)</f>
        <v>0</v>
      </c>
      <c r="BJ170" s="18" t="s">
        <v>82</v>
      </c>
      <c r="BK170" s="144">
        <f>ROUND(I170*H170,2)</f>
        <v>0</v>
      </c>
      <c r="BL170" s="18" t="s">
        <v>153</v>
      </c>
      <c r="BM170" s="143" t="s">
        <v>290</v>
      </c>
    </row>
    <row r="171" spans="2:47" s="1" customFormat="1" ht="12">
      <c r="B171" s="33"/>
      <c r="D171" s="145" t="s">
        <v>214</v>
      </c>
      <c r="F171" s="146" t="s">
        <v>291</v>
      </c>
      <c r="I171" s="147"/>
      <c r="L171" s="33"/>
      <c r="M171" s="148"/>
      <c r="T171" s="52"/>
      <c r="AT171" s="18" t="s">
        <v>214</v>
      </c>
      <c r="AU171" s="18" t="s">
        <v>84</v>
      </c>
    </row>
    <row r="172" spans="2:51" s="12" customFormat="1" ht="12">
      <c r="B172" s="149"/>
      <c r="D172" s="150" t="s">
        <v>216</v>
      </c>
      <c r="E172" s="151" t="s">
        <v>19</v>
      </c>
      <c r="F172" s="152" t="s">
        <v>241</v>
      </c>
      <c r="H172" s="151" t="s">
        <v>19</v>
      </c>
      <c r="I172" s="153"/>
      <c r="L172" s="149"/>
      <c r="M172" s="154"/>
      <c r="T172" s="155"/>
      <c r="AT172" s="151" t="s">
        <v>216</v>
      </c>
      <c r="AU172" s="151" t="s">
        <v>84</v>
      </c>
      <c r="AV172" s="12" t="s">
        <v>82</v>
      </c>
      <c r="AW172" s="12" t="s">
        <v>37</v>
      </c>
      <c r="AX172" s="12" t="s">
        <v>75</v>
      </c>
      <c r="AY172" s="151" t="s">
        <v>206</v>
      </c>
    </row>
    <row r="173" spans="2:51" s="13" customFormat="1" ht="12">
      <c r="B173" s="156"/>
      <c r="D173" s="150" t="s">
        <v>216</v>
      </c>
      <c r="E173" s="157" t="s">
        <v>19</v>
      </c>
      <c r="F173" s="158" t="s">
        <v>292</v>
      </c>
      <c r="H173" s="159">
        <v>7.88</v>
      </c>
      <c r="I173" s="160"/>
      <c r="L173" s="156"/>
      <c r="M173" s="161"/>
      <c r="T173" s="162"/>
      <c r="AT173" s="157" t="s">
        <v>216</v>
      </c>
      <c r="AU173" s="157" t="s">
        <v>84</v>
      </c>
      <c r="AV173" s="13" t="s">
        <v>84</v>
      </c>
      <c r="AW173" s="13" t="s">
        <v>37</v>
      </c>
      <c r="AX173" s="13" t="s">
        <v>75</v>
      </c>
      <c r="AY173" s="157" t="s">
        <v>206</v>
      </c>
    </row>
    <row r="174" spans="2:51" s="13" customFormat="1" ht="12">
      <c r="B174" s="156"/>
      <c r="D174" s="150" t="s">
        <v>216</v>
      </c>
      <c r="E174" s="157" t="s">
        <v>19</v>
      </c>
      <c r="F174" s="158" t="s">
        <v>293</v>
      </c>
      <c r="H174" s="159">
        <v>5.91</v>
      </c>
      <c r="I174" s="160"/>
      <c r="L174" s="156"/>
      <c r="M174" s="161"/>
      <c r="T174" s="162"/>
      <c r="AT174" s="157" t="s">
        <v>216</v>
      </c>
      <c r="AU174" s="157" t="s">
        <v>84</v>
      </c>
      <c r="AV174" s="13" t="s">
        <v>84</v>
      </c>
      <c r="AW174" s="13" t="s">
        <v>37</v>
      </c>
      <c r="AX174" s="13" t="s">
        <v>75</v>
      </c>
      <c r="AY174" s="157" t="s">
        <v>206</v>
      </c>
    </row>
    <row r="175" spans="2:51" s="13" customFormat="1" ht="12">
      <c r="B175" s="156"/>
      <c r="D175" s="150" t="s">
        <v>216</v>
      </c>
      <c r="E175" s="157" t="s">
        <v>19</v>
      </c>
      <c r="F175" s="158" t="s">
        <v>294</v>
      </c>
      <c r="H175" s="159">
        <v>2</v>
      </c>
      <c r="I175" s="160"/>
      <c r="L175" s="156"/>
      <c r="M175" s="161"/>
      <c r="T175" s="162"/>
      <c r="AT175" s="157" t="s">
        <v>216</v>
      </c>
      <c r="AU175" s="157" t="s">
        <v>84</v>
      </c>
      <c r="AV175" s="13" t="s">
        <v>84</v>
      </c>
      <c r="AW175" s="13" t="s">
        <v>37</v>
      </c>
      <c r="AX175" s="13" t="s">
        <v>75</v>
      </c>
      <c r="AY175" s="157" t="s">
        <v>206</v>
      </c>
    </row>
    <row r="176" spans="2:51" s="14" customFormat="1" ht="12">
      <c r="B176" s="163"/>
      <c r="D176" s="150" t="s">
        <v>216</v>
      </c>
      <c r="E176" s="164" t="s">
        <v>19</v>
      </c>
      <c r="F176" s="165" t="s">
        <v>224</v>
      </c>
      <c r="H176" s="166">
        <v>15.79</v>
      </c>
      <c r="I176" s="167"/>
      <c r="L176" s="163"/>
      <c r="M176" s="168"/>
      <c r="T176" s="169"/>
      <c r="AT176" s="164" t="s">
        <v>216</v>
      </c>
      <c r="AU176" s="164" t="s">
        <v>84</v>
      </c>
      <c r="AV176" s="14" t="s">
        <v>153</v>
      </c>
      <c r="AW176" s="14" t="s">
        <v>37</v>
      </c>
      <c r="AX176" s="14" t="s">
        <v>82</v>
      </c>
      <c r="AY176" s="164" t="s">
        <v>206</v>
      </c>
    </row>
    <row r="177" spans="2:65" s="1" customFormat="1" ht="55.5" customHeight="1">
      <c r="B177" s="33"/>
      <c r="C177" s="132" t="s">
        <v>295</v>
      </c>
      <c r="D177" s="132" t="s">
        <v>208</v>
      </c>
      <c r="E177" s="133" t="s">
        <v>296</v>
      </c>
      <c r="F177" s="134" t="s">
        <v>297</v>
      </c>
      <c r="G177" s="135" t="s">
        <v>298</v>
      </c>
      <c r="H177" s="136">
        <v>18</v>
      </c>
      <c r="I177" s="137"/>
      <c r="J177" s="138">
        <f>ROUND(I177*H177,2)</f>
        <v>0</v>
      </c>
      <c r="K177" s="134" t="s">
        <v>212</v>
      </c>
      <c r="L177" s="33"/>
      <c r="M177" s="139" t="s">
        <v>19</v>
      </c>
      <c r="N177" s="140" t="s">
        <v>46</v>
      </c>
      <c r="P177" s="141">
        <f>O177*H177</f>
        <v>0</v>
      </c>
      <c r="Q177" s="141">
        <v>0</v>
      </c>
      <c r="R177" s="141">
        <f>Q177*H177</f>
        <v>0</v>
      </c>
      <c r="S177" s="141">
        <v>0.069</v>
      </c>
      <c r="T177" s="142">
        <f>S177*H177</f>
        <v>1.242</v>
      </c>
      <c r="AR177" s="143" t="s">
        <v>153</v>
      </c>
      <c r="AT177" s="143" t="s">
        <v>208</v>
      </c>
      <c r="AU177" s="143" t="s">
        <v>84</v>
      </c>
      <c r="AY177" s="18" t="s">
        <v>206</v>
      </c>
      <c r="BE177" s="144">
        <f>IF(N177="základní",J177,0)</f>
        <v>0</v>
      </c>
      <c r="BF177" s="144">
        <f>IF(N177="snížená",J177,0)</f>
        <v>0</v>
      </c>
      <c r="BG177" s="144">
        <f>IF(N177="zákl. přenesená",J177,0)</f>
        <v>0</v>
      </c>
      <c r="BH177" s="144">
        <f>IF(N177="sníž. přenesená",J177,0)</f>
        <v>0</v>
      </c>
      <c r="BI177" s="144">
        <f>IF(N177="nulová",J177,0)</f>
        <v>0</v>
      </c>
      <c r="BJ177" s="18" t="s">
        <v>82</v>
      </c>
      <c r="BK177" s="144">
        <f>ROUND(I177*H177,2)</f>
        <v>0</v>
      </c>
      <c r="BL177" s="18" t="s">
        <v>153</v>
      </c>
      <c r="BM177" s="143" t="s">
        <v>299</v>
      </c>
    </row>
    <row r="178" spans="2:47" s="1" customFormat="1" ht="12">
      <c r="B178" s="33"/>
      <c r="D178" s="145" t="s">
        <v>214</v>
      </c>
      <c r="F178" s="146" t="s">
        <v>300</v>
      </c>
      <c r="I178" s="147"/>
      <c r="L178" s="33"/>
      <c r="M178" s="148"/>
      <c r="T178" s="52"/>
      <c r="AT178" s="18" t="s">
        <v>214</v>
      </c>
      <c r="AU178" s="18" t="s">
        <v>84</v>
      </c>
    </row>
    <row r="179" spans="2:51" s="12" customFormat="1" ht="12">
      <c r="B179" s="149"/>
      <c r="D179" s="150" t="s">
        <v>216</v>
      </c>
      <c r="E179" s="151" t="s">
        <v>19</v>
      </c>
      <c r="F179" s="152" t="s">
        <v>301</v>
      </c>
      <c r="H179" s="151" t="s">
        <v>19</v>
      </c>
      <c r="I179" s="153"/>
      <c r="L179" s="149"/>
      <c r="M179" s="154"/>
      <c r="T179" s="155"/>
      <c r="AT179" s="151" t="s">
        <v>216</v>
      </c>
      <c r="AU179" s="151" t="s">
        <v>84</v>
      </c>
      <c r="AV179" s="12" t="s">
        <v>82</v>
      </c>
      <c r="AW179" s="12" t="s">
        <v>37</v>
      </c>
      <c r="AX179" s="12" t="s">
        <v>75</v>
      </c>
      <c r="AY179" s="151" t="s">
        <v>206</v>
      </c>
    </row>
    <row r="180" spans="2:51" s="13" customFormat="1" ht="12">
      <c r="B180" s="156"/>
      <c r="D180" s="150" t="s">
        <v>216</v>
      </c>
      <c r="E180" s="157" t="s">
        <v>19</v>
      </c>
      <c r="F180" s="158" t="s">
        <v>302</v>
      </c>
      <c r="H180" s="159">
        <v>5</v>
      </c>
      <c r="I180" s="160"/>
      <c r="L180" s="156"/>
      <c r="M180" s="161"/>
      <c r="T180" s="162"/>
      <c r="AT180" s="157" t="s">
        <v>216</v>
      </c>
      <c r="AU180" s="157" t="s">
        <v>84</v>
      </c>
      <c r="AV180" s="13" t="s">
        <v>84</v>
      </c>
      <c r="AW180" s="13" t="s">
        <v>37</v>
      </c>
      <c r="AX180" s="13" t="s">
        <v>75</v>
      </c>
      <c r="AY180" s="157" t="s">
        <v>206</v>
      </c>
    </row>
    <row r="181" spans="2:51" s="13" customFormat="1" ht="12">
      <c r="B181" s="156"/>
      <c r="D181" s="150" t="s">
        <v>216</v>
      </c>
      <c r="E181" s="157" t="s">
        <v>19</v>
      </c>
      <c r="F181" s="158" t="s">
        <v>303</v>
      </c>
      <c r="H181" s="159">
        <v>3</v>
      </c>
      <c r="I181" s="160"/>
      <c r="L181" s="156"/>
      <c r="M181" s="161"/>
      <c r="T181" s="162"/>
      <c r="AT181" s="157" t="s">
        <v>216</v>
      </c>
      <c r="AU181" s="157" t="s">
        <v>84</v>
      </c>
      <c r="AV181" s="13" t="s">
        <v>84</v>
      </c>
      <c r="AW181" s="13" t="s">
        <v>37</v>
      </c>
      <c r="AX181" s="13" t="s">
        <v>75</v>
      </c>
      <c r="AY181" s="157" t="s">
        <v>206</v>
      </c>
    </row>
    <row r="182" spans="2:51" s="13" customFormat="1" ht="12">
      <c r="B182" s="156"/>
      <c r="D182" s="150" t="s">
        <v>216</v>
      </c>
      <c r="E182" s="157" t="s">
        <v>19</v>
      </c>
      <c r="F182" s="158" t="s">
        <v>304</v>
      </c>
      <c r="H182" s="159">
        <v>5</v>
      </c>
      <c r="I182" s="160"/>
      <c r="L182" s="156"/>
      <c r="M182" s="161"/>
      <c r="T182" s="162"/>
      <c r="AT182" s="157" t="s">
        <v>216</v>
      </c>
      <c r="AU182" s="157" t="s">
        <v>84</v>
      </c>
      <c r="AV182" s="13" t="s">
        <v>84</v>
      </c>
      <c r="AW182" s="13" t="s">
        <v>37</v>
      </c>
      <c r="AX182" s="13" t="s">
        <v>75</v>
      </c>
      <c r="AY182" s="157" t="s">
        <v>206</v>
      </c>
    </row>
    <row r="183" spans="2:51" s="13" customFormat="1" ht="12">
      <c r="B183" s="156"/>
      <c r="D183" s="150" t="s">
        <v>216</v>
      </c>
      <c r="E183" s="157" t="s">
        <v>19</v>
      </c>
      <c r="F183" s="158" t="s">
        <v>305</v>
      </c>
      <c r="H183" s="159">
        <v>4</v>
      </c>
      <c r="I183" s="160"/>
      <c r="L183" s="156"/>
      <c r="M183" s="161"/>
      <c r="T183" s="162"/>
      <c r="AT183" s="157" t="s">
        <v>216</v>
      </c>
      <c r="AU183" s="157" t="s">
        <v>84</v>
      </c>
      <c r="AV183" s="13" t="s">
        <v>84</v>
      </c>
      <c r="AW183" s="13" t="s">
        <v>37</v>
      </c>
      <c r="AX183" s="13" t="s">
        <v>75</v>
      </c>
      <c r="AY183" s="157" t="s">
        <v>206</v>
      </c>
    </row>
    <row r="184" spans="2:51" s="13" customFormat="1" ht="12">
      <c r="B184" s="156"/>
      <c r="D184" s="150" t="s">
        <v>216</v>
      </c>
      <c r="E184" s="157" t="s">
        <v>19</v>
      </c>
      <c r="F184" s="158" t="s">
        <v>306</v>
      </c>
      <c r="H184" s="159">
        <v>1</v>
      </c>
      <c r="I184" s="160"/>
      <c r="L184" s="156"/>
      <c r="M184" s="161"/>
      <c r="T184" s="162"/>
      <c r="AT184" s="157" t="s">
        <v>216</v>
      </c>
      <c r="AU184" s="157" t="s">
        <v>84</v>
      </c>
      <c r="AV184" s="13" t="s">
        <v>84</v>
      </c>
      <c r="AW184" s="13" t="s">
        <v>37</v>
      </c>
      <c r="AX184" s="13" t="s">
        <v>75</v>
      </c>
      <c r="AY184" s="157" t="s">
        <v>206</v>
      </c>
    </row>
    <row r="185" spans="2:51" s="14" customFormat="1" ht="12">
      <c r="B185" s="163"/>
      <c r="D185" s="150" t="s">
        <v>216</v>
      </c>
      <c r="E185" s="164" t="s">
        <v>19</v>
      </c>
      <c r="F185" s="165" t="s">
        <v>224</v>
      </c>
      <c r="H185" s="166">
        <v>18</v>
      </c>
      <c r="I185" s="167"/>
      <c r="L185" s="163"/>
      <c r="M185" s="168"/>
      <c r="T185" s="169"/>
      <c r="AT185" s="164" t="s">
        <v>216</v>
      </c>
      <c r="AU185" s="164" t="s">
        <v>84</v>
      </c>
      <c r="AV185" s="14" t="s">
        <v>153</v>
      </c>
      <c r="AW185" s="14" t="s">
        <v>37</v>
      </c>
      <c r="AX185" s="14" t="s">
        <v>82</v>
      </c>
      <c r="AY185" s="164" t="s">
        <v>206</v>
      </c>
    </row>
    <row r="186" spans="2:65" s="1" customFormat="1" ht="55.5" customHeight="1">
      <c r="B186" s="33"/>
      <c r="C186" s="132" t="s">
        <v>307</v>
      </c>
      <c r="D186" s="132" t="s">
        <v>208</v>
      </c>
      <c r="E186" s="133" t="s">
        <v>308</v>
      </c>
      <c r="F186" s="134" t="s">
        <v>309</v>
      </c>
      <c r="G186" s="135" t="s">
        <v>298</v>
      </c>
      <c r="H186" s="136">
        <v>4</v>
      </c>
      <c r="I186" s="137"/>
      <c r="J186" s="138">
        <f>ROUND(I186*H186,2)</f>
        <v>0</v>
      </c>
      <c r="K186" s="134" t="s">
        <v>212</v>
      </c>
      <c r="L186" s="33"/>
      <c r="M186" s="139" t="s">
        <v>19</v>
      </c>
      <c r="N186" s="140" t="s">
        <v>46</v>
      </c>
      <c r="P186" s="141">
        <f>O186*H186</f>
        <v>0</v>
      </c>
      <c r="Q186" s="141">
        <v>0</v>
      </c>
      <c r="R186" s="141">
        <f>Q186*H186</f>
        <v>0</v>
      </c>
      <c r="S186" s="141">
        <v>0.138</v>
      </c>
      <c r="T186" s="142">
        <f>S186*H186</f>
        <v>0.552</v>
      </c>
      <c r="AR186" s="143" t="s">
        <v>153</v>
      </c>
      <c r="AT186" s="143" t="s">
        <v>208</v>
      </c>
      <c r="AU186" s="143" t="s">
        <v>84</v>
      </c>
      <c r="AY186" s="18" t="s">
        <v>206</v>
      </c>
      <c r="BE186" s="144">
        <f>IF(N186="základní",J186,0)</f>
        <v>0</v>
      </c>
      <c r="BF186" s="144">
        <f>IF(N186="snížená",J186,0)</f>
        <v>0</v>
      </c>
      <c r="BG186" s="144">
        <f>IF(N186="zákl. přenesená",J186,0)</f>
        <v>0</v>
      </c>
      <c r="BH186" s="144">
        <f>IF(N186="sníž. přenesená",J186,0)</f>
        <v>0</v>
      </c>
      <c r="BI186" s="144">
        <f>IF(N186="nulová",J186,0)</f>
        <v>0</v>
      </c>
      <c r="BJ186" s="18" t="s">
        <v>82</v>
      </c>
      <c r="BK186" s="144">
        <f>ROUND(I186*H186,2)</f>
        <v>0</v>
      </c>
      <c r="BL186" s="18" t="s">
        <v>153</v>
      </c>
      <c r="BM186" s="143" t="s">
        <v>310</v>
      </c>
    </row>
    <row r="187" spans="2:47" s="1" customFormat="1" ht="12">
      <c r="B187" s="33"/>
      <c r="D187" s="145" t="s">
        <v>214</v>
      </c>
      <c r="F187" s="146" t="s">
        <v>311</v>
      </c>
      <c r="I187" s="147"/>
      <c r="L187" s="33"/>
      <c r="M187" s="148"/>
      <c r="T187" s="52"/>
      <c r="AT187" s="18" t="s">
        <v>214</v>
      </c>
      <c r="AU187" s="18" t="s">
        <v>84</v>
      </c>
    </row>
    <row r="188" spans="2:51" s="12" customFormat="1" ht="12">
      <c r="B188" s="149"/>
      <c r="D188" s="150" t="s">
        <v>216</v>
      </c>
      <c r="E188" s="151" t="s">
        <v>19</v>
      </c>
      <c r="F188" s="152" t="s">
        <v>301</v>
      </c>
      <c r="H188" s="151" t="s">
        <v>19</v>
      </c>
      <c r="I188" s="153"/>
      <c r="L188" s="149"/>
      <c r="M188" s="154"/>
      <c r="T188" s="155"/>
      <c r="AT188" s="151" t="s">
        <v>216</v>
      </c>
      <c r="AU188" s="151" t="s">
        <v>84</v>
      </c>
      <c r="AV188" s="12" t="s">
        <v>82</v>
      </c>
      <c r="AW188" s="12" t="s">
        <v>37</v>
      </c>
      <c r="AX188" s="12" t="s">
        <v>75</v>
      </c>
      <c r="AY188" s="151" t="s">
        <v>206</v>
      </c>
    </row>
    <row r="189" spans="2:51" s="13" customFormat="1" ht="12">
      <c r="B189" s="156"/>
      <c r="D189" s="150" t="s">
        <v>216</v>
      </c>
      <c r="E189" s="157" t="s">
        <v>19</v>
      </c>
      <c r="F189" s="158" t="s">
        <v>306</v>
      </c>
      <c r="H189" s="159">
        <v>1</v>
      </c>
      <c r="I189" s="160"/>
      <c r="L189" s="156"/>
      <c r="M189" s="161"/>
      <c r="T189" s="162"/>
      <c r="AT189" s="157" t="s">
        <v>216</v>
      </c>
      <c r="AU189" s="157" t="s">
        <v>84</v>
      </c>
      <c r="AV189" s="13" t="s">
        <v>84</v>
      </c>
      <c r="AW189" s="13" t="s">
        <v>37</v>
      </c>
      <c r="AX189" s="13" t="s">
        <v>75</v>
      </c>
      <c r="AY189" s="157" t="s">
        <v>206</v>
      </c>
    </row>
    <row r="190" spans="2:51" s="13" customFormat="1" ht="12">
      <c r="B190" s="156"/>
      <c r="D190" s="150" t="s">
        <v>216</v>
      </c>
      <c r="E190" s="157" t="s">
        <v>19</v>
      </c>
      <c r="F190" s="158" t="s">
        <v>312</v>
      </c>
      <c r="H190" s="159">
        <v>2</v>
      </c>
      <c r="I190" s="160"/>
      <c r="L190" s="156"/>
      <c r="M190" s="161"/>
      <c r="T190" s="162"/>
      <c r="AT190" s="157" t="s">
        <v>216</v>
      </c>
      <c r="AU190" s="157" t="s">
        <v>84</v>
      </c>
      <c r="AV190" s="13" t="s">
        <v>84</v>
      </c>
      <c r="AW190" s="13" t="s">
        <v>37</v>
      </c>
      <c r="AX190" s="13" t="s">
        <v>75</v>
      </c>
      <c r="AY190" s="157" t="s">
        <v>206</v>
      </c>
    </row>
    <row r="191" spans="2:51" s="13" customFormat="1" ht="12">
      <c r="B191" s="156"/>
      <c r="D191" s="150" t="s">
        <v>216</v>
      </c>
      <c r="E191" s="157" t="s">
        <v>19</v>
      </c>
      <c r="F191" s="158" t="s">
        <v>313</v>
      </c>
      <c r="H191" s="159">
        <v>1</v>
      </c>
      <c r="I191" s="160"/>
      <c r="L191" s="156"/>
      <c r="M191" s="161"/>
      <c r="T191" s="162"/>
      <c r="AT191" s="157" t="s">
        <v>216</v>
      </c>
      <c r="AU191" s="157" t="s">
        <v>84</v>
      </c>
      <c r="AV191" s="13" t="s">
        <v>84</v>
      </c>
      <c r="AW191" s="13" t="s">
        <v>37</v>
      </c>
      <c r="AX191" s="13" t="s">
        <v>75</v>
      </c>
      <c r="AY191" s="157" t="s">
        <v>206</v>
      </c>
    </row>
    <row r="192" spans="2:51" s="14" customFormat="1" ht="12">
      <c r="B192" s="163"/>
      <c r="D192" s="150" t="s">
        <v>216</v>
      </c>
      <c r="E192" s="164" t="s">
        <v>19</v>
      </c>
      <c r="F192" s="165" t="s">
        <v>224</v>
      </c>
      <c r="H192" s="166">
        <v>4</v>
      </c>
      <c r="I192" s="167"/>
      <c r="L192" s="163"/>
      <c r="M192" s="168"/>
      <c r="T192" s="169"/>
      <c r="AT192" s="164" t="s">
        <v>216</v>
      </c>
      <c r="AU192" s="164" t="s">
        <v>84</v>
      </c>
      <c r="AV192" s="14" t="s">
        <v>153</v>
      </c>
      <c r="AW192" s="14" t="s">
        <v>37</v>
      </c>
      <c r="AX192" s="14" t="s">
        <v>82</v>
      </c>
      <c r="AY192" s="164" t="s">
        <v>206</v>
      </c>
    </row>
    <row r="193" spans="2:65" s="1" customFormat="1" ht="55.5" customHeight="1">
      <c r="B193" s="33"/>
      <c r="C193" s="132" t="s">
        <v>314</v>
      </c>
      <c r="D193" s="132" t="s">
        <v>208</v>
      </c>
      <c r="E193" s="133" t="s">
        <v>315</v>
      </c>
      <c r="F193" s="134" t="s">
        <v>316</v>
      </c>
      <c r="G193" s="135" t="s">
        <v>298</v>
      </c>
      <c r="H193" s="136">
        <v>2</v>
      </c>
      <c r="I193" s="137"/>
      <c r="J193" s="138">
        <f>ROUND(I193*H193,2)</f>
        <v>0</v>
      </c>
      <c r="K193" s="134" t="s">
        <v>212</v>
      </c>
      <c r="L193" s="33"/>
      <c r="M193" s="139" t="s">
        <v>19</v>
      </c>
      <c r="N193" s="140" t="s">
        <v>46</v>
      </c>
      <c r="P193" s="141">
        <f>O193*H193</f>
        <v>0</v>
      </c>
      <c r="Q193" s="141">
        <v>0</v>
      </c>
      <c r="R193" s="141">
        <f>Q193*H193</f>
        <v>0</v>
      </c>
      <c r="S193" s="141">
        <v>0.276</v>
      </c>
      <c r="T193" s="142">
        <f>S193*H193</f>
        <v>0.552</v>
      </c>
      <c r="AR193" s="143" t="s">
        <v>153</v>
      </c>
      <c r="AT193" s="143" t="s">
        <v>208</v>
      </c>
      <c r="AU193" s="143" t="s">
        <v>84</v>
      </c>
      <c r="AY193" s="18" t="s">
        <v>206</v>
      </c>
      <c r="BE193" s="144">
        <f>IF(N193="základní",J193,0)</f>
        <v>0</v>
      </c>
      <c r="BF193" s="144">
        <f>IF(N193="snížená",J193,0)</f>
        <v>0</v>
      </c>
      <c r="BG193" s="144">
        <f>IF(N193="zákl. přenesená",J193,0)</f>
        <v>0</v>
      </c>
      <c r="BH193" s="144">
        <f>IF(N193="sníž. přenesená",J193,0)</f>
        <v>0</v>
      </c>
      <c r="BI193" s="144">
        <f>IF(N193="nulová",J193,0)</f>
        <v>0</v>
      </c>
      <c r="BJ193" s="18" t="s">
        <v>82</v>
      </c>
      <c r="BK193" s="144">
        <f>ROUND(I193*H193,2)</f>
        <v>0</v>
      </c>
      <c r="BL193" s="18" t="s">
        <v>153</v>
      </c>
      <c r="BM193" s="143" t="s">
        <v>317</v>
      </c>
    </row>
    <row r="194" spans="2:47" s="1" customFormat="1" ht="12">
      <c r="B194" s="33"/>
      <c r="D194" s="145" t="s">
        <v>214</v>
      </c>
      <c r="F194" s="146" t="s">
        <v>318</v>
      </c>
      <c r="I194" s="147"/>
      <c r="L194" s="33"/>
      <c r="M194" s="148"/>
      <c r="T194" s="52"/>
      <c r="AT194" s="18" t="s">
        <v>214</v>
      </c>
      <c r="AU194" s="18" t="s">
        <v>84</v>
      </c>
    </row>
    <row r="195" spans="2:51" s="12" customFormat="1" ht="12">
      <c r="B195" s="149"/>
      <c r="D195" s="150" t="s">
        <v>216</v>
      </c>
      <c r="E195" s="151" t="s">
        <v>19</v>
      </c>
      <c r="F195" s="152" t="s">
        <v>301</v>
      </c>
      <c r="H195" s="151" t="s">
        <v>19</v>
      </c>
      <c r="I195" s="153"/>
      <c r="L195" s="149"/>
      <c r="M195" s="154"/>
      <c r="T195" s="155"/>
      <c r="AT195" s="151" t="s">
        <v>216</v>
      </c>
      <c r="AU195" s="151" t="s">
        <v>84</v>
      </c>
      <c r="AV195" s="12" t="s">
        <v>82</v>
      </c>
      <c r="AW195" s="12" t="s">
        <v>37</v>
      </c>
      <c r="AX195" s="12" t="s">
        <v>75</v>
      </c>
      <c r="AY195" s="151" t="s">
        <v>206</v>
      </c>
    </row>
    <row r="196" spans="2:51" s="13" customFormat="1" ht="12">
      <c r="B196" s="156"/>
      <c r="D196" s="150" t="s">
        <v>216</v>
      </c>
      <c r="E196" s="157" t="s">
        <v>19</v>
      </c>
      <c r="F196" s="158" t="s">
        <v>319</v>
      </c>
      <c r="H196" s="159">
        <v>1</v>
      </c>
      <c r="I196" s="160"/>
      <c r="L196" s="156"/>
      <c r="M196" s="161"/>
      <c r="T196" s="162"/>
      <c r="AT196" s="157" t="s">
        <v>216</v>
      </c>
      <c r="AU196" s="157" t="s">
        <v>84</v>
      </c>
      <c r="AV196" s="13" t="s">
        <v>84</v>
      </c>
      <c r="AW196" s="13" t="s">
        <v>37</v>
      </c>
      <c r="AX196" s="13" t="s">
        <v>75</v>
      </c>
      <c r="AY196" s="157" t="s">
        <v>206</v>
      </c>
    </row>
    <row r="197" spans="2:51" s="13" customFormat="1" ht="12">
      <c r="B197" s="156"/>
      <c r="D197" s="150" t="s">
        <v>216</v>
      </c>
      <c r="E197" s="157" t="s">
        <v>19</v>
      </c>
      <c r="F197" s="158" t="s">
        <v>320</v>
      </c>
      <c r="H197" s="159">
        <v>1</v>
      </c>
      <c r="I197" s="160"/>
      <c r="L197" s="156"/>
      <c r="M197" s="161"/>
      <c r="T197" s="162"/>
      <c r="AT197" s="157" t="s">
        <v>216</v>
      </c>
      <c r="AU197" s="157" t="s">
        <v>84</v>
      </c>
      <c r="AV197" s="13" t="s">
        <v>84</v>
      </c>
      <c r="AW197" s="13" t="s">
        <v>37</v>
      </c>
      <c r="AX197" s="13" t="s">
        <v>75</v>
      </c>
      <c r="AY197" s="157" t="s">
        <v>206</v>
      </c>
    </row>
    <row r="198" spans="2:51" s="14" customFormat="1" ht="12">
      <c r="B198" s="163"/>
      <c r="D198" s="150" t="s">
        <v>216</v>
      </c>
      <c r="E198" s="164" t="s">
        <v>19</v>
      </c>
      <c r="F198" s="165" t="s">
        <v>224</v>
      </c>
      <c r="H198" s="166">
        <v>2</v>
      </c>
      <c r="I198" s="167"/>
      <c r="L198" s="163"/>
      <c r="M198" s="168"/>
      <c r="T198" s="169"/>
      <c r="AT198" s="164" t="s">
        <v>216</v>
      </c>
      <c r="AU198" s="164" t="s">
        <v>84</v>
      </c>
      <c r="AV198" s="14" t="s">
        <v>153</v>
      </c>
      <c r="AW198" s="14" t="s">
        <v>37</v>
      </c>
      <c r="AX198" s="14" t="s">
        <v>82</v>
      </c>
      <c r="AY198" s="164" t="s">
        <v>206</v>
      </c>
    </row>
    <row r="199" spans="2:65" s="1" customFormat="1" ht="55.5" customHeight="1">
      <c r="B199" s="33"/>
      <c r="C199" s="132" t="s">
        <v>321</v>
      </c>
      <c r="D199" s="132" t="s">
        <v>208</v>
      </c>
      <c r="E199" s="133" t="s">
        <v>322</v>
      </c>
      <c r="F199" s="134" t="s">
        <v>323</v>
      </c>
      <c r="G199" s="135" t="s">
        <v>253</v>
      </c>
      <c r="H199" s="136">
        <v>2.22</v>
      </c>
      <c r="I199" s="137"/>
      <c r="J199" s="138">
        <f>ROUND(I199*H199,2)</f>
        <v>0</v>
      </c>
      <c r="K199" s="134" t="s">
        <v>212</v>
      </c>
      <c r="L199" s="33"/>
      <c r="M199" s="139" t="s">
        <v>19</v>
      </c>
      <c r="N199" s="140" t="s">
        <v>46</v>
      </c>
      <c r="P199" s="141">
        <f>O199*H199</f>
        <v>0</v>
      </c>
      <c r="Q199" s="141">
        <v>0</v>
      </c>
      <c r="R199" s="141">
        <f>Q199*H199</f>
        <v>0</v>
      </c>
      <c r="S199" s="141">
        <v>1.8</v>
      </c>
      <c r="T199" s="142">
        <f>S199*H199</f>
        <v>3.9960000000000004</v>
      </c>
      <c r="AR199" s="143" t="s">
        <v>153</v>
      </c>
      <c r="AT199" s="143" t="s">
        <v>208</v>
      </c>
      <c r="AU199" s="143" t="s">
        <v>84</v>
      </c>
      <c r="AY199" s="18" t="s">
        <v>206</v>
      </c>
      <c r="BE199" s="144">
        <f>IF(N199="základní",J199,0)</f>
        <v>0</v>
      </c>
      <c r="BF199" s="144">
        <f>IF(N199="snížená",J199,0)</f>
        <v>0</v>
      </c>
      <c r="BG199" s="144">
        <f>IF(N199="zákl. přenesená",J199,0)</f>
        <v>0</v>
      </c>
      <c r="BH199" s="144">
        <f>IF(N199="sníž. přenesená",J199,0)</f>
        <v>0</v>
      </c>
      <c r="BI199" s="144">
        <f>IF(N199="nulová",J199,0)</f>
        <v>0</v>
      </c>
      <c r="BJ199" s="18" t="s">
        <v>82</v>
      </c>
      <c r="BK199" s="144">
        <f>ROUND(I199*H199,2)</f>
        <v>0</v>
      </c>
      <c r="BL199" s="18" t="s">
        <v>153</v>
      </c>
      <c r="BM199" s="143" t="s">
        <v>324</v>
      </c>
    </row>
    <row r="200" spans="2:47" s="1" customFormat="1" ht="12">
      <c r="B200" s="33"/>
      <c r="D200" s="145" t="s">
        <v>214</v>
      </c>
      <c r="F200" s="146" t="s">
        <v>325</v>
      </c>
      <c r="I200" s="147"/>
      <c r="L200" s="33"/>
      <c r="M200" s="148"/>
      <c r="T200" s="52"/>
      <c r="AT200" s="18" t="s">
        <v>214</v>
      </c>
      <c r="AU200" s="18" t="s">
        <v>84</v>
      </c>
    </row>
    <row r="201" spans="2:51" s="12" customFormat="1" ht="12">
      <c r="B201" s="149"/>
      <c r="D201" s="150" t="s">
        <v>216</v>
      </c>
      <c r="E201" s="151" t="s">
        <v>19</v>
      </c>
      <c r="F201" s="152" t="s">
        <v>241</v>
      </c>
      <c r="H201" s="151" t="s">
        <v>19</v>
      </c>
      <c r="I201" s="153"/>
      <c r="L201" s="149"/>
      <c r="M201" s="154"/>
      <c r="T201" s="155"/>
      <c r="AT201" s="151" t="s">
        <v>216</v>
      </c>
      <c r="AU201" s="151" t="s">
        <v>84</v>
      </c>
      <c r="AV201" s="12" t="s">
        <v>82</v>
      </c>
      <c r="AW201" s="12" t="s">
        <v>37</v>
      </c>
      <c r="AX201" s="12" t="s">
        <v>75</v>
      </c>
      <c r="AY201" s="151" t="s">
        <v>206</v>
      </c>
    </row>
    <row r="202" spans="2:51" s="13" customFormat="1" ht="12">
      <c r="B202" s="156"/>
      <c r="D202" s="150" t="s">
        <v>216</v>
      </c>
      <c r="E202" s="157" t="s">
        <v>19</v>
      </c>
      <c r="F202" s="158" t="s">
        <v>326</v>
      </c>
      <c r="H202" s="159">
        <v>0.364</v>
      </c>
      <c r="I202" s="160"/>
      <c r="L202" s="156"/>
      <c r="M202" s="161"/>
      <c r="T202" s="162"/>
      <c r="AT202" s="157" t="s">
        <v>216</v>
      </c>
      <c r="AU202" s="157" t="s">
        <v>84</v>
      </c>
      <c r="AV202" s="13" t="s">
        <v>84</v>
      </c>
      <c r="AW202" s="13" t="s">
        <v>37</v>
      </c>
      <c r="AX202" s="13" t="s">
        <v>75</v>
      </c>
      <c r="AY202" s="157" t="s">
        <v>206</v>
      </c>
    </row>
    <row r="203" spans="2:51" s="13" customFormat="1" ht="12">
      <c r="B203" s="156"/>
      <c r="D203" s="150" t="s">
        <v>216</v>
      </c>
      <c r="E203" s="157" t="s">
        <v>19</v>
      </c>
      <c r="F203" s="158" t="s">
        <v>327</v>
      </c>
      <c r="H203" s="159">
        <v>0.273</v>
      </c>
      <c r="I203" s="160"/>
      <c r="L203" s="156"/>
      <c r="M203" s="161"/>
      <c r="T203" s="162"/>
      <c r="AT203" s="157" t="s">
        <v>216</v>
      </c>
      <c r="AU203" s="157" t="s">
        <v>84</v>
      </c>
      <c r="AV203" s="13" t="s">
        <v>84</v>
      </c>
      <c r="AW203" s="13" t="s">
        <v>37</v>
      </c>
      <c r="AX203" s="13" t="s">
        <v>75</v>
      </c>
      <c r="AY203" s="157" t="s">
        <v>206</v>
      </c>
    </row>
    <row r="204" spans="2:51" s="13" customFormat="1" ht="12">
      <c r="B204" s="156"/>
      <c r="D204" s="150" t="s">
        <v>216</v>
      </c>
      <c r="E204" s="157" t="s">
        <v>19</v>
      </c>
      <c r="F204" s="158" t="s">
        <v>328</v>
      </c>
      <c r="H204" s="159">
        <v>1.245</v>
      </c>
      <c r="I204" s="160"/>
      <c r="L204" s="156"/>
      <c r="M204" s="161"/>
      <c r="T204" s="162"/>
      <c r="AT204" s="157" t="s">
        <v>216</v>
      </c>
      <c r="AU204" s="157" t="s">
        <v>84</v>
      </c>
      <c r="AV204" s="13" t="s">
        <v>84</v>
      </c>
      <c r="AW204" s="13" t="s">
        <v>37</v>
      </c>
      <c r="AX204" s="13" t="s">
        <v>75</v>
      </c>
      <c r="AY204" s="157" t="s">
        <v>206</v>
      </c>
    </row>
    <row r="205" spans="2:51" s="13" customFormat="1" ht="12">
      <c r="B205" s="156"/>
      <c r="D205" s="150" t="s">
        <v>216</v>
      </c>
      <c r="E205" s="157" t="s">
        <v>19</v>
      </c>
      <c r="F205" s="158" t="s">
        <v>329</v>
      </c>
      <c r="H205" s="159">
        <v>0.338</v>
      </c>
      <c r="I205" s="160"/>
      <c r="L205" s="156"/>
      <c r="M205" s="161"/>
      <c r="T205" s="162"/>
      <c r="AT205" s="157" t="s">
        <v>216</v>
      </c>
      <c r="AU205" s="157" t="s">
        <v>84</v>
      </c>
      <c r="AV205" s="13" t="s">
        <v>84</v>
      </c>
      <c r="AW205" s="13" t="s">
        <v>37</v>
      </c>
      <c r="AX205" s="13" t="s">
        <v>75</v>
      </c>
      <c r="AY205" s="157" t="s">
        <v>206</v>
      </c>
    </row>
    <row r="206" spans="2:51" s="14" customFormat="1" ht="12">
      <c r="B206" s="163"/>
      <c r="D206" s="150" t="s">
        <v>216</v>
      </c>
      <c r="E206" s="164" t="s">
        <v>19</v>
      </c>
      <c r="F206" s="165" t="s">
        <v>224</v>
      </c>
      <c r="H206" s="166">
        <v>2.22</v>
      </c>
      <c r="I206" s="167"/>
      <c r="L206" s="163"/>
      <c r="M206" s="168"/>
      <c r="T206" s="169"/>
      <c r="AT206" s="164" t="s">
        <v>216</v>
      </c>
      <c r="AU206" s="164" t="s">
        <v>84</v>
      </c>
      <c r="AV206" s="14" t="s">
        <v>153</v>
      </c>
      <c r="AW206" s="14" t="s">
        <v>37</v>
      </c>
      <c r="AX206" s="14" t="s">
        <v>82</v>
      </c>
      <c r="AY206" s="164" t="s">
        <v>206</v>
      </c>
    </row>
    <row r="207" spans="2:65" s="1" customFormat="1" ht="37.9" customHeight="1">
      <c r="B207" s="33"/>
      <c r="C207" s="132" t="s">
        <v>8</v>
      </c>
      <c r="D207" s="132" t="s">
        <v>208</v>
      </c>
      <c r="E207" s="133" t="s">
        <v>330</v>
      </c>
      <c r="F207" s="134" t="s">
        <v>331</v>
      </c>
      <c r="G207" s="135" t="s">
        <v>229</v>
      </c>
      <c r="H207" s="136">
        <v>24.8</v>
      </c>
      <c r="I207" s="137"/>
      <c r="J207" s="138">
        <f>ROUND(I207*H207,2)</f>
        <v>0</v>
      </c>
      <c r="K207" s="134" t="s">
        <v>212</v>
      </c>
      <c r="L207" s="33"/>
      <c r="M207" s="139" t="s">
        <v>19</v>
      </c>
      <c r="N207" s="140" t="s">
        <v>46</v>
      </c>
      <c r="P207" s="141">
        <f>O207*H207</f>
        <v>0</v>
      </c>
      <c r="Q207" s="141">
        <v>0</v>
      </c>
      <c r="R207" s="141">
        <f>Q207*H207</f>
        <v>0</v>
      </c>
      <c r="S207" s="141">
        <v>0.009</v>
      </c>
      <c r="T207" s="142">
        <f>S207*H207</f>
        <v>0.22319999999999998</v>
      </c>
      <c r="AR207" s="143" t="s">
        <v>153</v>
      </c>
      <c r="AT207" s="143" t="s">
        <v>208</v>
      </c>
      <c r="AU207" s="143" t="s">
        <v>84</v>
      </c>
      <c r="AY207" s="18" t="s">
        <v>206</v>
      </c>
      <c r="BE207" s="144">
        <f>IF(N207="základní",J207,0)</f>
        <v>0</v>
      </c>
      <c r="BF207" s="144">
        <f>IF(N207="snížená",J207,0)</f>
        <v>0</v>
      </c>
      <c r="BG207" s="144">
        <f>IF(N207="zákl. přenesená",J207,0)</f>
        <v>0</v>
      </c>
      <c r="BH207" s="144">
        <f>IF(N207="sníž. přenesená",J207,0)</f>
        <v>0</v>
      </c>
      <c r="BI207" s="144">
        <f>IF(N207="nulová",J207,0)</f>
        <v>0</v>
      </c>
      <c r="BJ207" s="18" t="s">
        <v>82</v>
      </c>
      <c r="BK207" s="144">
        <f>ROUND(I207*H207,2)</f>
        <v>0</v>
      </c>
      <c r="BL207" s="18" t="s">
        <v>153</v>
      </c>
      <c r="BM207" s="143" t="s">
        <v>332</v>
      </c>
    </row>
    <row r="208" spans="2:47" s="1" customFormat="1" ht="12">
      <c r="B208" s="33"/>
      <c r="D208" s="145" t="s">
        <v>214</v>
      </c>
      <c r="F208" s="146" t="s">
        <v>333</v>
      </c>
      <c r="I208" s="147"/>
      <c r="L208" s="33"/>
      <c r="M208" s="148"/>
      <c r="T208" s="52"/>
      <c r="AT208" s="18" t="s">
        <v>214</v>
      </c>
      <c r="AU208" s="18" t="s">
        <v>84</v>
      </c>
    </row>
    <row r="209" spans="2:51" s="12" customFormat="1" ht="12">
      <c r="B209" s="149"/>
      <c r="D209" s="150" t="s">
        <v>216</v>
      </c>
      <c r="E209" s="151" t="s">
        <v>19</v>
      </c>
      <c r="F209" s="152" t="s">
        <v>241</v>
      </c>
      <c r="H209" s="151" t="s">
        <v>19</v>
      </c>
      <c r="I209" s="153"/>
      <c r="L209" s="149"/>
      <c r="M209" s="154"/>
      <c r="T209" s="155"/>
      <c r="AT209" s="151" t="s">
        <v>216</v>
      </c>
      <c r="AU209" s="151" t="s">
        <v>84</v>
      </c>
      <c r="AV209" s="12" t="s">
        <v>82</v>
      </c>
      <c r="AW209" s="12" t="s">
        <v>37</v>
      </c>
      <c r="AX209" s="12" t="s">
        <v>75</v>
      </c>
      <c r="AY209" s="151" t="s">
        <v>206</v>
      </c>
    </row>
    <row r="210" spans="2:51" s="13" customFormat="1" ht="12">
      <c r="B210" s="156"/>
      <c r="D210" s="150" t="s">
        <v>216</v>
      </c>
      <c r="E210" s="157" t="s">
        <v>19</v>
      </c>
      <c r="F210" s="158" t="s">
        <v>334</v>
      </c>
      <c r="H210" s="159">
        <v>14.2</v>
      </c>
      <c r="I210" s="160"/>
      <c r="L210" s="156"/>
      <c r="M210" s="161"/>
      <c r="T210" s="162"/>
      <c r="AT210" s="157" t="s">
        <v>216</v>
      </c>
      <c r="AU210" s="157" t="s">
        <v>84</v>
      </c>
      <c r="AV210" s="13" t="s">
        <v>84</v>
      </c>
      <c r="AW210" s="13" t="s">
        <v>37</v>
      </c>
      <c r="AX210" s="13" t="s">
        <v>75</v>
      </c>
      <c r="AY210" s="157" t="s">
        <v>206</v>
      </c>
    </row>
    <row r="211" spans="2:51" s="13" customFormat="1" ht="12">
      <c r="B211" s="156"/>
      <c r="D211" s="150" t="s">
        <v>216</v>
      </c>
      <c r="E211" s="157" t="s">
        <v>19</v>
      </c>
      <c r="F211" s="158" t="s">
        <v>335</v>
      </c>
      <c r="H211" s="159">
        <v>10.6</v>
      </c>
      <c r="I211" s="160"/>
      <c r="L211" s="156"/>
      <c r="M211" s="161"/>
      <c r="T211" s="162"/>
      <c r="AT211" s="157" t="s">
        <v>216</v>
      </c>
      <c r="AU211" s="157" t="s">
        <v>84</v>
      </c>
      <c r="AV211" s="13" t="s">
        <v>84</v>
      </c>
      <c r="AW211" s="13" t="s">
        <v>37</v>
      </c>
      <c r="AX211" s="13" t="s">
        <v>75</v>
      </c>
      <c r="AY211" s="157" t="s">
        <v>206</v>
      </c>
    </row>
    <row r="212" spans="2:51" s="14" customFormat="1" ht="12">
      <c r="B212" s="163"/>
      <c r="D212" s="150" t="s">
        <v>216</v>
      </c>
      <c r="E212" s="164" t="s">
        <v>19</v>
      </c>
      <c r="F212" s="165" t="s">
        <v>224</v>
      </c>
      <c r="H212" s="166">
        <v>24.8</v>
      </c>
      <c r="I212" s="167"/>
      <c r="L212" s="163"/>
      <c r="M212" s="168"/>
      <c r="T212" s="169"/>
      <c r="AT212" s="164" t="s">
        <v>216</v>
      </c>
      <c r="AU212" s="164" t="s">
        <v>84</v>
      </c>
      <c r="AV212" s="14" t="s">
        <v>153</v>
      </c>
      <c r="AW212" s="14" t="s">
        <v>37</v>
      </c>
      <c r="AX212" s="14" t="s">
        <v>82</v>
      </c>
      <c r="AY212" s="164" t="s">
        <v>206</v>
      </c>
    </row>
    <row r="213" spans="2:63" s="11" customFormat="1" ht="22.9" customHeight="1">
      <c r="B213" s="120"/>
      <c r="D213" s="121" t="s">
        <v>74</v>
      </c>
      <c r="E213" s="130" t="s">
        <v>336</v>
      </c>
      <c r="F213" s="130" t="s">
        <v>337</v>
      </c>
      <c r="I213" s="123"/>
      <c r="J213" s="131">
        <f>BK213</f>
        <v>0</v>
      </c>
      <c r="L213" s="120"/>
      <c r="M213" s="125"/>
      <c r="P213" s="126">
        <f>SUM(P214:P230)</f>
        <v>0</v>
      </c>
      <c r="R213" s="126">
        <f>SUM(R214:R230)</f>
        <v>0</v>
      </c>
      <c r="T213" s="127">
        <f>SUM(T214:T230)</f>
        <v>0</v>
      </c>
      <c r="AR213" s="121" t="s">
        <v>82</v>
      </c>
      <c r="AT213" s="128" t="s">
        <v>74</v>
      </c>
      <c r="AU213" s="128" t="s">
        <v>82</v>
      </c>
      <c r="AY213" s="121" t="s">
        <v>206</v>
      </c>
      <c r="BK213" s="129">
        <f>SUM(BK214:BK230)</f>
        <v>0</v>
      </c>
    </row>
    <row r="214" spans="2:65" s="1" customFormat="1" ht="37.9" customHeight="1">
      <c r="B214" s="33"/>
      <c r="C214" s="132" t="s">
        <v>338</v>
      </c>
      <c r="D214" s="132" t="s">
        <v>208</v>
      </c>
      <c r="E214" s="133" t="s">
        <v>339</v>
      </c>
      <c r="F214" s="134" t="s">
        <v>340</v>
      </c>
      <c r="G214" s="135" t="s">
        <v>211</v>
      </c>
      <c r="H214" s="136">
        <v>73.336</v>
      </c>
      <c r="I214" s="137"/>
      <c r="J214" s="138">
        <f>ROUND(I214*H214,2)</f>
        <v>0</v>
      </c>
      <c r="K214" s="134" t="s">
        <v>212</v>
      </c>
      <c r="L214" s="33"/>
      <c r="M214" s="139" t="s">
        <v>19</v>
      </c>
      <c r="N214" s="140" t="s">
        <v>46</v>
      </c>
      <c r="P214" s="141">
        <f>O214*H214</f>
        <v>0</v>
      </c>
      <c r="Q214" s="141">
        <v>0</v>
      </c>
      <c r="R214" s="141">
        <f>Q214*H214</f>
        <v>0</v>
      </c>
      <c r="S214" s="141">
        <v>0</v>
      </c>
      <c r="T214" s="142">
        <f>S214*H214</f>
        <v>0</v>
      </c>
      <c r="AR214" s="143" t="s">
        <v>153</v>
      </c>
      <c r="AT214" s="143" t="s">
        <v>208</v>
      </c>
      <c r="AU214" s="143" t="s">
        <v>84</v>
      </c>
      <c r="AY214" s="18" t="s">
        <v>206</v>
      </c>
      <c r="BE214" s="144">
        <f>IF(N214="základní",J214,0)</f>
        <v>0</v>
      </c>
      <c r="BF214" s="144">
        <f>IF(N214="snížená",J214,0)</f>
        <v>0</v>
      </c>
      <c r="BG214" s="144">
        <f>IF(N214="zákl. přenesená",J214,0)</f>
        <v>0</v>
      </c>
      <c r="BH214" s="144">
        <f>IF(N214="sníž. přenesená",J214,0)</f>
        <v>0</v>
      </c>
      <c r="BI214" s="144">
        <f>IF(N214="nulová",J214,0)</f>
        <v>0</v>
      </c>
      <c r="BJ214" s="18" t="s">
        <v>82</v>
      </c>
      <c r="BK214" s="144">
        <f>ROUND(I214*H214,2)</f>
        <v>0</v>
      </c>
      <c r="BL214" s="18" t="s">
        <v>153</v>
      </c>
      <c r="BM214" s="143" t="s">
        <v>341</v>
      </c>
    </row>
    <row r="215" spans="2:47" s="1" customFormat="1" ht="12">
      <c r="B215" s="33"/>
      <c r="D215" s="145" t="s">
        <v>214</v>
      </c>
      <c r="F215" s="146" t="s">
        <v>342</v>
      </c>
      <c r="I215" s="147"/>
      <c r="L215" s="33"/>
      <c r="M215" s="148"/>
      <c r="T215" s="52"/>
      <c r="AT215" s="18" t="s">
        <v>214</v>
      </c>
      <c r="AU215" s="18" t="s">
        <v>84</v>
      </c>
    </row>
    <row r="216" spans="2:65" s="1" customFormat="1" ht="33" customHeight="1">
      <c r="B216" s="33"/>
      <c r="C216" s="132" t="s">
        <v>343</v>
      </c>
      <c r="D216" s="132" t="s">
        <v>208</v>
      </c>
      <c r="E216" s="133" t="s">
        <v>344</v>
      </c>
      <c r="F216" s="134" t="s">
        <v>345</v>
      </c>
      <c r="G216" s="135" t="s">
        <v>211</v>
      </c>
      <c r="H216" s="136">
        <v>73.336</v>
      </c>
      <c r="I216" s="137"/>
      <c r="J216" s="138">
        <f>ROUND(I216*H216,2)</f>
        <v>0</v>
      </c>
      <c r="K216" s="134" t="s">
        <v>212</v>
      </c>
      <c r="L216" s="33"/>
      <c r="M216" s="139" t="s">
        <v>19</v>
      </c>
      <c r="N216" s="140" t="s">
        <v>46</v>
      </c>
      <c r="P216" s="141">
        <f>O216*H216</f>
        <v>0</v>
      </c>
      <c r="Q216" s="141">
        <v>0</v>
      </c>
      <c r="R216" s="141">
        <f>Q216*H216</f>
        <v>0</v>
      </c>
      <c r="S216" s="141">
        <v>0</v>
      </c>
      <c r="T216" s="142">
        <f>S216*H216</f>
        <v>0</v>
      </c>
      <c r="AR216" s="143" t="s">
        <v>153</v>
      </c>
      <c r="AT216" s="143" t="s">
        <v>208</v>
      </c>
      <c r="AU216" s="143" t="s">
        <v>84</v>
      </c>
      <c r="AY216" s="18" t="s">
        <v>206</v>
      </c>
      <c r="BE216" s="144">
        <f>IF(N216="základní",J216,0)</f>
        <v>0</v>
      </c>
      <c r="BF216" s="144">
        <f>IF(N216="snížená",J216,0)</f>
        <v>0</v>
      </c>
      <c r="BG216" s="144">
        <f>IF(N216="zákl. přenesená",J216,0)</f>
        <v>0</v>
      </c>
      <c r="BH216" s="144">
        <f>IF(N216="sníž. přenesená",J216,0)</f>
        <v>0</v>
      </c>
      <c r="BI216" s="144">
        <f>IF(N216="nulová",J216,0)</f>
        <v>0</v>
      </c>
      <c r="BJ216" s="18" t="s">
        <v>82</v>
      </c>
      <c r="BK216" s="144">
        <f>ROUND(I216*H216,2)</f>
        <v>0</v>
      </c>
      <c r="BL216" s="18" t="s">
        <v>153</v>
      </c>
      <c r="BM216" s="143" t="s">
        <v>346</v>
      </c>
    </row>
    <row r="217" spans="2:47" s="1" customFormat="1" ht="12">
      <c r="B217" s="33"/>
      <c r="D217" s="145" t="s">
        <v>214</v>
      </c>
      <c r="F217" s="146" t="s">
        <v>347</v>
      </c>
      <c r="I217" s="147"/>
      <c r="L217" s="33"/>
      <c r="M217" s="148"/>
      <c r="T217" s="52"/>
      <c r="AT217" s="18" t="s">
        <v>214</v>
      </c>
      <c r="AU217" s="18" t="s">
        <v>84</v>
      </c>
    </row>
    <row r="218" spans="2:65" s="1" customFormat="1" ht="44.25" customHeight="1">
      <c r="B218" s="33"/>
      <c r="C218" s="132" t="s">
        <v>348</v>
      </c>
      <c r="D218" s="132" t="s">
        <v>208</v>
      </c>
      <c r="E218" s="133" t="s">
        <v>349</v>
      </c>
      <c r="F218" s="134" t="s">
        <v>350</v>
      </c>
      <c r="G218" s="135" t="s">
        <v>211</v>
      </c>
      <c r="H218" s="136">
        <v>366.68</v>
      </c>
      <c r="I218" s="137"/>
      <c r="J218" s="138">
        <f>ROUND(I218*H218,2)</f>
        <v>0</v>
      </c>
      <c r="K218" s="134" t="s">
        <v>212</v>
      </c>
      <c r="L218" s="33"/>
      <c r="M218" s="139" t="s">
        <v>19</v>
      </c>
      <c r="N218" s="140" t="s">
        <v>46</v>
      </c>
      <c r="P218" s="141">
        <f>O218*H218</f>
        <v>0</v>
      </c>
      <c r="Q218" s="141">
        <v>0</v>
      </c>
      <c r="R218" s="141">
        <f>Q218*H218</f>
        <v>0</v>
      </c>
      <c r="S218" s="141">
        <v>0</v>
      </c>
      <c r="T218" s="142">
        <f>S218*H218</f>
        <v>0</v>
      </c>
      <c r="AR218" s="143" t="s">
        <v>153</v>
      </c>
      <c r="AT218" s="143" t="s">
        <v>208</v>
      </c>
      <c r="AU218" s="143" t="s">
        <v>84</v>
      </c>
      <c r="AY218" s="18" t="s">
        <v>206</v>
      </c>
      <c r="BE218" s="144">
        <f>IF(N218="základní",J218,0)</f>
        <v>0</v>
      </c>
      <c r="BF218" s="144">
        <f>IF(N218="snížená",J218,0)</f>
        <v>0</v>
      </c>
      <c r="BG218" s="144">
        <f>IF(N218="zákl. přenesená",J218,0)</f>
        <v>0</v>
      </c>
      <c r="BH218" s="144">
        <f>IF(N218="sníž. přenesená",J218,0)</f>
        <v>0</v>
      </c>
      <c r="BI218" s="144">
        <f>IF(N218="nulová",J218,0)</f>
        <v>0</v>
      </c>
      <c r="BJ218" s="18" t="s">
        <v>82</v>
      </c>
      <c r="BK218" s="144">
        <f>ROUND(I218*H218,2)</f>
        <v>0</v>
      </c>
      <c r="BL218" s="18" t="s">
        <v>153</v>
      </c>
      <c r="BM218" s="143" t="s">
        <v>351</v>
      </c>
    </row>
    <row r="219" spans="2:47" s="1" customFormat="1" ht="12">
      <c r="B219" s="33"/>
      <c r="D219" s="145" t="s">
        <v>214</v>
      </c>
      <c r="F219" s="146" t="s">
        <v>352</v>
      </c>
      <c r="I219" s="147"/>
      <c r="L219" s="33"/>
      <c r="M219" s="148"/>
      <c r="T219" s="52"/>
      <c r="AT219" s="18" t="s">
        <v>214</v>
      </c>
      <c r="AU219" s="18" t="s">
        <v>84</v>
      </c>
    </row>
    <row r="220" spans="2:51" s="13" customFormat="1" ht="12">
      <c r="B220" s="156"/>
      <c r="D220" s="150" t="s">
        <v>216</v>
      </c>
      <c r="F220" s="158" t="s">
        <v>353</v>
      </c>
      <c r="H220" s="159">
        <v>366.68</v>
      </c>
      <c r="I220" s="160"/>
      <c r="L220" s="156"/>
      <c r="M220" s="161"/>
      <c r="T220" s="162"/>
      <c r="AT220" s="157" t="s">
        <v>216</v>
      </c>
      <c r="AU220" s="157" t="s">
        <v>84</v>
      </c>
      <c r="AV220" s="13" t="s">
        <v>84</v>
      </c>
      <c r="AW220" s="13" t="s">
        <v>4</v>
      </c>
      <c r="AX220" s="13" t="s">
        <v>82</v>
      </c>
      <c r="AY220" s="157" t="s">
        <v>206</v>
      </c>
    </row>
    <row r="221" spans="2:65" s="1" customFormat="1" ht="44.25" customHeight="1">
      <c r="B221" s="33"/>
      <c r="C221" s="132" t="s">
        <v>354</v>
      </c>
      <c r="D221" s="132" t="s">
        <v>208</v>
      </c>
      <c r="E221" s="133" t="s">
        <v>355</v>
      </c>
      <c r="F221" s="134" t="s">
        <v>356</v>
      </c>
      <c r="G221" s="135" t="s">
        <v>211</v>
      </c>
      <c r="H221" s="136">
        <v>20.843</v>
      </c>
      <c r="I221" s="137"/>
      <c r="J221" s="138">
        <f>ROUND(I221*H221,2)</f>
        <v>0</v>
      </c>
      <c r="K221" s="134" t="s">
        <v>212</v>
      </c>
      <c r="L221" s="33"/>
      <c r="M221" s="139" t="s">
        <v>19</v>
      </c>
      <c r="N221" s="140" t="s">
        <v>46</v>
      </c>
      <c r="P221" s="141">
        <f>O221*H221</f>
        <v>0</v>
      </c>
      <c r="Q221" s="141">
        <v>0</v>
      </c>
      <c r="R221" s="141">
        <f>Q221*H221</f>
        <v>0</v>
      </c>
      <c r="S221" s="141">
        <v>0</v>
      </c>
      <c r="T221" s="142">
        <f>S221*H221</f>
        <v>0</v>
      </c>
      <c r="AR221" s="143" t="s">
        <v>153</v>
      </c>
      <c r="AT221" s="143" t="s">
        <v>208</v>
      </c>
      <c r="AU221" s="143" t="s">
        <v>84</v>
      </c>
      <c r="AY221" s="18" t="s">
        <v>206</v>
      </c>
      <c r="BE221" s="144">
        <f>IF(N221="základní",J221,0)</f>
        <v>0</v>
      </c>
      <c r="BF221" s="144">
        <f>IF(N221="snížená",J221,0)</f>
        <v>0</v>
      </c>
      <c r="BG221" s="144">
        <f>IF(N221="zákl. přenesená",J221,0)</f>
        <v>0</v>
      </c>
      <c r="BH221" s="144">
        <f>IF(N221="sníž. přenesená",J221,0)</f>
        <v>0</v>
      </c>
      <c r="BI221" s="144">
        <f>IF(N221="nulová",J221,0)</f>
        <v>0</v>
      </c>
      <c r="BJ221" s="18" t="s">
        <v>82</v>
      </c>
      <c r="BK221" s="144">
        <f>ROUND(I221*H221,2)</f>
        <v>0</v>
      </c>
      <c r="BL221" s="18" t="s">
        <v>153</v>
      </c>
      <c r="BM221" s="143" t="s">
        <v>357</v>
      </c>
    </row>
    <row r="222" spans="2:47" s="1" customFormat="1" ht="12">
      <c r="B222" s="33"/>
      <c r="D222" s="145" t="s">
        <v>214</v>
      </c>
      <c r="F222" s="146" t="s">
        <v>358</v>
      </c>
      <c r="I222" s="147"/>
      <c r="L222" s="33"/>
      <c r="M222" s="148"/>
      <c r="T222" s="52"/>
      <c r="AT222" s="18" t="s">
        <v>214</v>
      </c>
      <c r="AU222" s="18" t="s">
        <v>84</v>
      </c>
    </row>
    <row r="223" spans="2:65" s="1" customFormat="1" ht="55.5" customHeight="1">
      <c r="B223" s="33"/>
      <c r="C223" s="132" t="s">
        <v>359</v>
      </c>
      <c r="D223" s="132" t="s">
        <v>208</v>
      </c>
      <c r="E223" s="133" t="s">
        <v>360</v>
      </c>
      <c r="F223" s="134" t="s">
        <v>361</v>
      </c>
      <c r="G223" s="135" t="s">
        <v>211</v>
      </c>
      <c r="H223" s="136">
        <v>43.367</v>
      </c>
      <c r="I223" s="137"/>
      <c r="J223" s="138">
        <f>ROUND(I223*H223,2)</f>
        <v>0</v>
      </c>
      <c r="K223" s="134" t="s">
        <v>212</v>
      </c>
      <c r="L223" s="33"/>
      <c r="M223" s="139" t="s">
        <v>19</v>
      </c>
      <c r="N223" s="140" t="s">
        <v>46</v>
      </c>
      <c r="P223" s="141">
        <f>O223*H223</f>
        <v>0</v>
      </c>
      <c r="Q223" s="141">
        <v>0</v>
      </c>
      <c r="R223" s="141">
        <f>Q223*H223</f>
        <v>0</v>
      </c>
      <c r="S223" s="141">
        <v>0</v>
      </c>
      <c r="T223" s="142">
        <f>S223*H223</f>
        <v>0</v>
      </c>
      <c r="AR223" s="143" t="s">
        <v>153</v>
      </c>
      <c r="AT223" s="143" t="s">
        <v>208</v>
      </c>
      <c r="AU223" s="143" t="s">
        <v>84</v>
      </c>
      <c r="AY223" s="18" t="s">
        <v>206</v>
      </c>
      <c r="BE223" s="144">
        <f>IF(N223="základní",J223,0)</f>
        <v>0</v>
      </c>
      <c r="BF223" s="144">
        <f>IF(N223="snížená",J223,0)</f>
        <v>0</v>
      </c>
      <c r="BG223" s="144">
        <f>IF(N223="zákl. přenesená",J223,0)</f>
        <v>0</v>
      </c>
      <c r="BH223" s="144">
        <f>IF(N223="sníž. přenesená",J223,0)</f>
        <v>0</v>
      </c>
      <c r="BI223" s="144">
        <f>IF(N223="nulová",J223,0)</f>
        <v>0</v>
      </c>
      <c r="BJ223" s="18" t="s">
        <v>82</v>
      </c>
      <c r="BK223" s="144">
        <f>ROUND(I223*H223,2)</f>
        <v>0</v>
      </c>
      <c r="BL223" s="18" t="s">
        <v>153</v>
      </c>
      <c r="BM223" s="143" t="s">
        <v>362</v>
      </c>
    </row>
    <row r="224" spans="2:47" s="1" customFormat="1" ht="12">
      <c r="B224" s="33"/>
      <c r="D224" s="145" t="s">
        <v>214</v>
      </c>
      <c r="F224" s="146" t="s">
        <v>363</v>
      </c>
      <c r="I224" s="147"/>
      <c r="L224" s="33"/>
      <c r="M224" s="148"/>
      <c r="T224" s="52"/>
      <c r="AT224" s="18" t="s">
        <v>214</v>
      </c>
      <c r="AU224" s="18" t="s">
        <v>84</v>
      </c>
    </row>
    <row r="225" spans="2:65" s="1" customFormat="1" ht="44.25" customHeight="1">
      <c r="B225" s="33"/>
      <c r="C225" s="132" t="s">
        <v>7</v>
      </c>
      <c r="D225" s="132" t="s">
        <v>208</v>
      </c>
      <c r="E225" s="133" t="s">
        <v>364</v>
      </c>
      <c r="F225" s="134" t="s">
        <v>365</v>
      </c>
      <c r="G225" s="135" t="s">
        <v>211</v>
      </c>
      <c r="H225" s="136">
        <v>3.333</v>
      </c>
      <c r="I225" s="137"/>
      <c r="J225" s="138">
        <f>ROUND(I225*H225,2)</f>
        <v>0</v>
      </c>
      <c r="K225" s="134" t="s">
        <v>212</v>
      </c>
      <c r="L225" s="33"/>
      <c r="M225" s="139" t="s">
        <v>19</v>
      </c>
      <c r="N225" s="140" t="s">
        <v>46</v>
      </c>
      <c r="P225" s="141">
        <f>O225*H225</f>
        <v>0</v>
      </c>
      <c r="Q225" s="141">
        <v>0</v>
      </c>
      <c r="R225" s="141">
        <f>Q225*H225</f>
        <v>0</v>
      </c>
      <c r="S225" s="141">
        <v>0</v>
      </c>
      <c r="T225" s="142">
        <f>S225*H225</f>
        <v>0</v>
      </c>
      <c r="AR225" s="143" t="s">
        <v>153</v>
      </c>
      <c r="AT225" s="143" t="s">
        <v>208</v>
      </c>
      <c r="AU225" s="143" t="s">
        <v>84</v>
      </c>
      <c r="AY225" s="18" t="s">
        <v>206</v>
      </c>
      <c r="BE225" s="144">
        <f>IF(N225="základní",J225,0)</f>
        <v>0</v>
      </c>
      <c r="BF225" s="144">
        <f>IF(N225="snížená",J225,0)</f>
        <v>0</v>
      </c>
      <c r="BG225" s="144">
        <f>IF(N225="zákl. přenesená",J225,0)</f>
        <v>0</v>
      </c>
      <c r="BH225" s="144">
        <f>IF(N225="sníž. přenesená",J225,0)</f>
        <v>0</v>
      </c>
      <c r="BI225" s="144">
        <f>IF(N225="nulová",J225,0)</f>
        <v>0</v>
      </c>
      <c r="BJ225" s="18" t="s">
        <v>82</v>
      </c>
      <c r="BK225" s="144">
        <f>ROUND(I225*H225,2)</f>
        <v>0</v>
      </c>
      <c r="BL225" s="18" t="s">
        <v>153</v>
      </c>
      <c r="BM225" s="143" t="s">
        <v>366</v>
      </c>
    </row>
    <row r="226" spans="2:47" s="1" customFormat="1" ht="12">
      <c r="B226" s="33"/>
      <c r="D226" s="145" t="s">
        <v>214</v>
      </c>
      <c r="F226" s="146" t="s">
        <v>367</v>
      </c>
      <c r="I226" s="147"/>
      <c r="L226" s="33"/>
      <c r="M226" s="148"/>
      <c r="T226" s="52"/>
      <c r="AT226" s="18" t="s">
        <v>214</v>
      </c>
      <c r="AU226" s="18" t="s">
        <v>84</v>
      </c>
    </row>
    <row r="227" spans="2:65" s="1" customFormat="1" ht="44.25" customHeight="1">
      <c r="B227" s="33"/>
      <c r="C227" s="132" t="s">
        <v>368</v>
      </c>
      <c r="D227" s="132" t="s">
        <v>208</v>
      </c>
      <c r="E227" s="133" t="s">
        <v>369</v>
      </c>
      <c r="F227" s="134" t="s">
        <v>370</v>
      </c>
      <c r="G227" s="135" t="s">
        <v>211</v>
      </c>
      <c r="H227" s="136">
        <v>0.077</v>
      </c>
      <c r="I227" s="137"/>
      <c r="J227" s="138">
        <f>ROUND(I227*H227,2)</f>
        <v>0</v>
      </c>
      <c r="K227" s="134" t="s">
        <v>212</v>
      </c>
      <c r="L227" s="33"/>
      <c r="M227" s="139" t="s">
        <v>19</v>
      </c>
      <c r="N227" s="140" t="s">
        <v>46</v>
      </c>
      <c r="P227" s="141">
        <f>O227*H227</f>
        <v>0</v>
      </c>
      <c r="Q227" s="141">
        <v>0</v>
      </c>
      <c r="R227" s="141">
        <f>Q227*H227</f>
        <v>0</v>
      </c>
      <c r="S227" s="141">
        <v>0</v>
      </c>
      <c r="T227" s="142">
        <f>S227*H227</f>
        <v>0</v>
      </c>
      <c r="AR227" s="143" t="s">
        <v>153</v>
      </c>
      <c r="AT227" s="143" t="s">
        <v>208</v>
      </c>
      <c r="AU227" s="143" t="s">
        <v>84</v>
      </c>
      <c r="AY227" s="18" t="s">
        <v>206</v>
      </c>
      <c r="BE227" s="144">
        <f>IF(N227="základní",J227,0)</f>
        <v>0</v>
      </c>
      <c r="BF227" s="144">
        <f>IF(N227="snížená",J227,0)</f>
        <v>0</v>
      </c>
      <c r="BG227" s="144">
        <f>IF(N227="zákl. přenesená",J227,0)</f>
        <v>0</v>
      </c>
      <c r="BH227" s="144">
        <f>IF(N227="sníž. přenesená",J227,0)</f>
        <v>0</v>
      </c>
      <c r="BI227" s="144">
        <f>IF(N227="nulová",J227,0)</f>
        <v>0</v>
      </c>
      <c r="BJ227" s="18" t="s">
        <v>82</v>
      </c>
      <c r="BK227" s="144">
        <f>ROUND(I227*H227,2)</f>
        <v>0</v>
      </c>
      <c r="BL227" s="18" t="s">
        <v>153</v>
      </c>
      <c r="BM227" s="143" t="s">
        <v>371</v>
      </c>
    </row>
    <row r="228" spans="2:47" s="1" customFormat="1" ht="12">
      <c r="B228" s="33"/>
      <c r="D228" s="145" t="s">
        <v>214</v>
      </c>
      <c r="F228" s="146" t="s">
        <v>372</v>
      </c>
      <c r="I228" s="147"/>
      <c r="L228" s="33"/>
      <c r="M228" s="148"/>
      <c r="T228" s="52"/>
      <c r="AT228" s="18" t="s">
        <v>214</v>
      </c>
      <c r="AU228" s="18" t="s">
        <v>84</v>
      </c>
    </row>
    <row r="229" spans="2:65" s="1" customFormat="1" ht="44.25" customHeight="1">
      <c r="B229" s="33"/>
      <c r="C229" s="132" t="s">
        <v>373</v>
      </c>
      <c r="D229" s="132" t="s">
        <v>208</v>
      </c>
      <c r="E229" s="133" t="s">
        <v>374</v>
      </c>
      <c r="F229" s="134" t="s">
        <v>375</v>
      </c>
      <c r="G229" s="135" t="s">
        <v>211</v>
      </c>
      <c r="H229" s="136">
        <v>5.716</v>
      </c>
      <c r="I229" s="137"/>
      <c r="J229" s="138">
        <f>ROUND(I229*H229,2)</f>
        <v>0</v>
      </c>
      <c r="K229" s="134" t="s">
        <v>212</v>
      </c>
      <c r="L229" s="33"/>
      <c r="M229" s="139" t="s">
        <v>19</v>
      </c>
      <c r="N229" s="140" t="s">
        <v>46</v>
      </c>
      <c r="P229" s="141">
        <f>O229*H229</f>
        <v>0</v>
      </c>
      <c r="Q229" s="141">
        <v>0</v>
      </c>
      <c r="R229" s="141">
        <f>Q229*H229</f>
        <v>0</v>
      </c>
      <c r="S229" s="141">
        <v>0</v>
      </c>
      <c r="T229" s="142">
        <f>S229*H229</f>
        <v>0</v>
      </c>
      <c r="AR229" s="143" t="s">
        <v>153</v>
      </c>
      <c r="AT229" s="143" t="s">
        <v>208</v>
      </c>
      <c r="AU229" s="143" t="s">
        <v>84</v>
      </c>
      <c r="AY229" s="18" t="s">
        <v>206</v>
      </c>
      <c r="BE229" s="144">
        <f>IF(N229="základní",J229,0)</f>
        <v>0</v>
      </c>
      <c r="BF229" s="144">
        <f>IF(N229="snížená",J229,0)</f>
        <v>0</v>
      </c>
      <c r="BG229" s="144">
        <f>IF(N229="zákl. přenesená",J229,0)</f>
        <v>0</v>
      </c>
      <c r="BH229" s="144">
        <f>IF(N229="sníž. přenesená",J229,0)</f>
        <v>0</v>
      </c>
      <c r="BI229" s="144">
        <f>IF(N229="nulová",J229,0)</f>
        <v>0</v>
      </c>
      <c r="BJ229" s="18" t="s">
        <v>82</v>
      </c>
      <c r="BK229" s="144">
        <f>ROUND(I229*H229,2)</f>
        <v>0</v>
      </c>
      <c r="BL229" s="18" t="s">
        <v>153</v>
      </c>
      <c r="BM229" s="143" t="s">
        <v>376</v>
      </c>
    </row>
    <row r="230" spans="2:47" s="1" customFormat="1" ht="12">
      <c r="B230" s="33"/>
      <c r="D230" s="145" t="s">
        <v>214</v>
      </c>
      <c r="F230" s="146" t="s">
        <v>377</v>
      </c>
      <c r="I230" s="147"/>
      <c r="L230" s="33"/>
      <c r="M230" s="148"/>
      <c r="T230" s="52"/>
      <c r="AT230" s="18" t="s">
        <v>214</v>
      </c>
      <c r="AU230" s="18" t="s">
        <v>84</v>
      </c>
    </row>
    <row r="231" spans="2:63" s="11" customFormat="1" ht="22.9" customHeight="1">
      <c r="B231" s="120"/>
      <c r="D231" s="121" t="s">
        <v>74</v>
      </c>
      <c r="E231" s="130" t="s">
        <v>378</v>
      </c>
      <c r="F231" s="130" t="s">
        <v>379</v>
      </c>
      <c r="I231" s="123"/>
      <c r="J231" s="131">
        <f>BK231</f>
        <v>0</v>
      </c>
      <c r="L231" s="120"/>
      <c r="M231" s="125"/>
      <c r="P231" s="126">
        <f>SUM(P232:P233)</f>
        <v>0</v>
      </c>
      <c r="R231" s="126">
        <f>SUM(R232:R233)</f>
        <v>0</v>
      </c>
      <c r="T231" s="127">
        <f>SUM(T232:T233)</f>
        <v>0</v>
      </c>
      <c r="AR231" s="121" t="s">
        <v>82</v>
      </c>
      <c r="AT231" s="128" t="s">
        <v>74</v>
      </c>
      <c r="AU231" s="128" t="s">
        <v>82</v>
      </c>
      <c r="AY231" s="121" t="s">
        <v>206</v>
      </c>
      <c r="BK231" s="129">
        <f>SUM(BK232:BK233)</f>
        <v>0</v>
      </c>
    </row>
    <row r="232" spans="2:65" s="1" customFormat="1" ht="55.5" customHeight="1">
      <c r="B232" s="33"/>
      <c r="C232" s="132" t="s">
        <v>380</v>
      </c>
      <c r="D232" s="132" t="s">
        <v>208</v>
      </c>
      <c r="E232" s="133" t="s">
        <v>381</v>
      </c>
      <c r="F232" s="134" t="s">
        <v>382</v>
      </c>
      <c r="G232" s="135" t="s">
        <v>211</v>
      </c>
      <c r="H232" s="136">
        <v>0.153</v>
      </c>
      <c r="I232" s="137"/>
      <c r="J232" s="138">
        <f>ROUND(I232*H232,2)</f>
        <v>0</v>
      </c>
      <c r="K232" s="134" t="s">
        <v>212</v>
      </c>
      <c r="L232" s="33"/>
      <c r="M232" s="139" t="s">
        <v>19</v>
      </c>
      <c r="N232" s="140" t="s">
        <v>46</v>
      </c>
      <c r="P232" s="141">
        <f>O232*H232</f>
        <v>0</v>
      </c>
      <c r="Q232" s="141">
        <v>0</v>
      </c>
      <c r="R232" s="141">
        <f>Q232*H232</f>
        <v>0</v>
      </c>
      <c r="S232" s="141">
        <v>0</v>
      </c>
      <c r="T232" s="142">
        <f>S232*H232</f>
        <v>0</v>
      </c>
      <c r="AR232" s="143" t="s">
        <v>153</v>
      </c>
      <c r="AT232" s="143" t="s">
        <v>208</v>
      </c>
      <c r="AU232" s="143" t="s">
        <v>84</v>
      </c>
      <c r="AY232" s="18" t="s">
        <v>206</v>
      </c>
      <c r="BE232" s="144">
        <f>IF(N232="základní",J232,0)</f>
        <v>0</v>
      </c>
      <c r="BF232" s="144">
        <f>IF(N232="snížená",J232,0)</f>
        <v>0</v>
      </c>
      <c r="BG232" s="144">
        <f>IF(N232="zákl. přenesená",J232,0)</f>
        <v>0</v>
      </c>
      <c r="BH232" s="144">
        <f>IF(N232="sníž. přenesená",J232,0)</f>
        <v>0</v>
      </c>
      <c r="BI232" s="144">
        <f>IF(N232="nulová",J232,0)</f>
        <v>0</v>
      </c>
      <c r="BJ232" s="18" t="s">
        <v>82</v>
      </c>
      <c r="BK232" s="144">
        <f>ROUND(I232*H232,2)</f>
        <v>0</v>
      </c>
      <c r="BL232" s="18" t="s">
        <v>153</v>
      </c>
      <c r="BM232" s="143" t="s">
        <v>383</v>
      </c>
    </row>
    <row r="233" spans="2:47" s="1" customFormat="1" ht="12">
      <c r="B233" s="33"/>
      <c r="D233" s="145" t="s">
        <v>214</v>
      </c>
      <c r="F233" s="146" t="s">
        <v>384</v>
      </c>
      <c r="I233" s="147"/>
      <c r="L233" s="33"/>
      <c r="M233" s="148"/>
      <c r="T233" s="52"/>
      <c r="AT233" s="18" t="s">
        <v>214</v>
      </c>
      <c r="AU233" s="18" t="s">
        <v>84</v>
      </c>
    </row>
    <row r="234" spans="2:63" s="11" customFormat="1" ht="25.9" customHeight="1">
      <c r="B234" s="120"/>
      <c r="D234" s="121" t="s">
        <v>74</v>
      </c>
      <c r="E234" s="122" t="s">
        <v>385</v>
      </c>
      <c r="F234" s="122" t="s">
        <v>386</v>
      </c>
      <c r="I234" s="123"/>
      <c r="J234" s="124">
        <f>BK234</f>
        <v>0</v>
      </c>
      <c r="L234" s="120"/>
      <c r="M234" s="125"/>
      <c r="P234" s="126">
        <f>P235+P240+P252+P259+P262+P277+P342+P361+P386+P395+P410</f>
        <v>0</v>
      </c>
      <c r="R234" s="126">
        <f>R235+R240+R252+R259+R262+R277+R342+R361+R386+R395+R410</f>
        <v>0.0007216</v>
      </c>
      <c r="T234" s="127">
        <f>T235+T240+T252+T259+T262+T277+T342+T361+T386+T395+T410</f>
        <v>29.96869281</v>
      </c>
      <c r="AR234" s="121" t="s">
        <v>84</v>
      </c>
      <c r="AT234" s="128" t="s">
        <v>74</v>
      </c>
      <c r="AU234" s="128" t="s">
        <v>75</v>
      </c>
      <c r="AY234" s="121" t="s">
        <v>206</v>
      </c>
      <c r="BK234" s="129">
        <f>BK235+BK240+BK252+BK259+BK262+BK277+BK342+BK361+BK386+BK395+BK410</f>
        <v>0</v>
      </c>
    </row>
    <row r="235" spans="2:63" s="11" customFormat="1" ht="22.9" customHeight="1">
      <c r="B235" s="120"/>
      <c r="D235" s="121" t="s">
        <v>74</v>
      </c>
      <c r="E235" s="130" t="s">
        <v>387</v>
      </c>
      <c r="F235" s="130" t="s">
        <v>388</v>
      </c>
      <c r="I235" s="123"/>
      <c r="J235" s="131">
        <f>BK235</f>
        <v>0</v>
      </c>
      <c r="L235" s="120"/>
      <c r="M235" s="125"/>
      <c r="P235" s="126">
        <f>SUM(P236:P239)</f>
        <v>0</v>
      </c>
      <c r="R235" s="126">
        <f>SUM(R236:R239)</f>
        <v>0</v>
      </c>
      <c r="T235" s="127">
        <f>SUM(T236:T239)</f>
        <v>0.07682800000000001</v>
      </c>
      <c r="AR235" s="121" t="s">
        <v>84</v>
      </c>
      <c r="AT235" s="128" t="s">
        <v>74</v>
      </c>
      <c r="AU235" s="128" t="s">
        <v>82</v>
      </c>
      <c r="AY235" s="121" t="s">
        <v>206</v>
      </c>
      <c r="BK235" s="129">
        <f>SUM(BK236:BK239)</f>
        <v>0</v>
      </c>
    </row>
    <row r="236" spans="2:65" s="1" customFormat="1" ht="24.2" customHeight="1">
      <c r="B236" s="33"/>
      <c r="C236" s="132" t="s">
        <v>389</v>
      </c>
      <c r="D236" s="132" t="s">
        <v>208</v>
      </c>
      <c r="E236" s="133" t="s">
        <v>390</v>
      </c>
      <c r="F236" s="134" t="s">
        <v>391</v>
      </c>
      <c r="G236" s="135" t="s">
        <v>238</v>
      </c>
      <c r="H236" s="136">
        <v>19.207</v>
      </c>
      <c r="I236" s="137"/>
      <c r="J236" s="138">
        <f>ROUND(I236*H236,2)</f>
        <v>0</v>
      </c>
      <c r="K236" s="134" t="s">
        <v>212</v>
      </c>
      <c r="L236" s="33"/>
      <c r="M236" s="139" t="s">
        <v>19</v>
      </c>
      <c r="N236" s="140" t="s">
        <v>46</v>
      </c>
      <c r="P236" s="141">
        <f>O236*H236</f>
        <v>0</v>
      </c>
      <c r="Q236" s="141">
        <v>0</v>
      </c>
      <c r="R236" s="141">
        <f>Q236*H236</f>
        <v>0</v>
      </c>
      <c r="S236" s="141">
        <v>0.004</v>
      </c>
      <c r="T236" s="142">
        <f>S236*H236</f>
        <v>0.07682800000000001</v>
      </c>
      <c r="AR236" s="143" t="s">
        <v>338</v>
      </c>
      <c r="AT236" s="143" t="s">
        <v>208</v>
      </c>
      <c r="AU236" s="143" t="s">
        <v>84</v>
      </c>
      <c r="AY236" s="18" t="s">
        <v>206</v>
      </c>
      <c r="BE236" s="144">
        <f>IF(N236="základní",J236,0)</f>
        <v>0</v>
      </c>
      <c r="BF236" s="144">
        <f>IF(N236="snížená",J236,0)</f>
        <v>0</v>
      </c>
      <c r="BG236" s="144">
        <f>IF(N236="zákl. přenesená",J236,0)</f>
        <v>0</v>
      </c>
      <c r="BH236" s="144">
        <f>IF(N236="sníž. přenesená",J236,0)</f>
        <v>0</v>
      </c>
      <c r="BI236" s="144">
        <f>IF(N236="nulová",J236,0)</f>
        <v>0</v>
      </c>
      <c r="BJ236" s="18" t="s">
        <v>82</v>
      </c>
      <c r="BK236" s="144">
        <f>ROUND(I236*H236,2)</f>
        <v>0</v>
      </c>
      <c r="BL236" s="18" t="s">
        <v>338</v>
      </c>
      <c r="BM236" s="143" t="s">
        <v>392</v>
      </c>
    </row>
    <row r="237" spans="2:47" s="1" customFormat="1" ht="12">
      <c r="B237" s="33"/>
      <c r="D237" s="145" t="s">
        <v>214</v>
      </c>
      <c r="F237" s="146" t="s">
        <v>393</v>
      </c>
      <c r="I237" s="147"/>
      <c r="L237" s="33"/>
      <c r="M237" s="148"/>
      <c r="T237" s="52"/>
      <c r="AT237" s="18" t="s">
        <v>214</v>
      </c>
      <c r="AU237" s="18" t="s">
        <v>84</v>
      </c>
    </row>
    <row r="238" spans="2:51" s="12" customFormat="1" ht="12">
      <c r="B238" s="149"/>
      <c r="D238" s="150" t="s">
        <v>216</v>
      </c>
      <c r="E238" s="151" t="s">
        <v>19</v>
      </c>
      <c r="F238" s="152" t="s">
        <v>241</v>
      </c>
      <c r="H238" s="151" t="s">
        <v>19</v>
      </c>
      <c r="I238" s="153"/>
      <c r="L238" s="149"/>
      <c r="M238" s="154"/>
      <c r="T238" s="155"/>
      <c r="AT238" s="151" t="s">
        <v>216</v>
      </c>
      <c r="AU238" s="151" t="s">
        <v>84</v>
      </c>
      <c r="AV238" s="12" t="s">
        <v>82</v>
      </c>
      <c r="AW238" s="12" t="s">
        <v>37</v>
      </c>
      <c r="AX238" s="12" t="s">
        <v>75</v>
      </c>
      <c r="AY238" s="151" t="s">
        <v>206</v>
      </c>
    </row>
    <row r="239" spans="2:51" s="13" customFormat="1" ht="12">
      <c r="B239" s="156"/>
      <c r="D239" s="150" t="s">
        <v>216</v>
      </c>
      <c r="E239" s="157" t="s">
        <v>19</v>
      </c>
      <c r="F239" s="158" t="s">
        <v>394</v>
      </c>
      <c r="H239" s="159">
        <v>19.207</v>
      </c>
      <c r="I239" s="160"/>
      <c r="L239" s="156"/>
      <c r="M239" s="161"/>
      <c r="T239" s="162"/>
      <c r="AT239" s="157" t="s">
        <v>216</v>
      </c>
      <c r="AU239" s="157" t="s">
        <v>84</v>
      </c>
      <c r="AV239" s="13" t="s">
        <v>84</v>
      </c>
      <c r="AW239" s="13" t="s">
        <v>37</v>
      </c>
      <c r="AX239" s="13" t="s">
        <v>82</v>
      </c>
      <c r="AY239" s="157" t="s">
        <v>206</v>
      </c>
    </row>
    <row r="240" spans="2:63" s="11" customFormat="1" ht="22.9" customHeight="1">
      <c r="B240" s="120"/>
      <c r="D240" s="121" t="s">
        <v>74</v>
      </c>
      <c r="E240" s="130" t="s">
        <v>395</v>
      </c>
      <c r="F240" s="130" t="s">
        <v>396</v>
      </c>
      <c r="I240" s="123"/>
      <c r="J240" s="131">
        <f>BK240</f>
        <v>0</v>
      </c>
      <c r="L240" s="120"/>
      <c r="M240" s="125"/>
      <c r="P240" s="126">
        <f>SUM(P241:P251)</f>
        <v>0</v>
      </c>
      <c r="R240" s="126">
        <f>SUM(R241:R251)</f>
        <v>0</v>
      </c>
      <c r="T240" s="127">
        <f>SUM(T241:T251)</f>
        <v>0.0093773</v>
      </c>
      <c r="AR240" s="121" t="s">
        <v>84</v>
      </c>
      <c r="AT240" s="128" t="s">
        <v>74</v>
      </c>
      <c r="AU240" s="128" t="s">
        <v>82</v>
      </c>
      <c r="AY240" s="121" t="s">
        <v>206</v>
      </c>
      <c r="BK240" s="129">
        <f>SUM(BK241:BK251)</f>
        <v>0</v>
      </c>
    </row>
    <row r="241" spans="2:65" s="1" customFormat="1" ht="49.15" customHeight="1">
      <c r="B241" s="33"/>
      <c r="C241" s="132" t="s">
        <v>397</v>
      </c>
      <c r="D241" s="132" t="s">
        <v>208</v>
      </c>
      <c r="E241" s="133" t="s">
        <v>398</v>
      </c>
      <c r="F241" s="134" t="s">
        <v>399</v>
      </c>
      <c r="G241" s="135" t="s">
        <v>238</v>
      </c>
      <c r="H241" s="136">
        <v>5</v>
      </c>
      <c r="I241" s="137"/>
      <c r="J241" s="138">
        <f>ROUND(I241*H241,2)</f>
        <v>0</v>
      </c>
      <c r="K241" s="134" t="s">
        <v>212</v>
      </c>
      <c r="L241" s="33"/>
      <c r="M241" s="139" t="s">
        <v>19</v>
      </c>
      <c r="N241" s="140" t="s">
        <v>46</v>
      </c>
      <c r="P241" s="141">
        <f>O241*H241</f>
        <v>0</v>
      </c>
      <c r="Q241" s="141">
        <v>0</v>
      </c>
      <c r="R241" s="141">
        <f>Q241*H241</f>
        <v>0</v>
      </c>
      <c r="S241" s="141">
        <v>0.00145</v>
      </c>
      <c r="T241" s="142">
        <f>S241*H241</f>
        <v>0.0072499999999999995</v>
      </c>
      <c r="AR241" s="143" t="s">
        <v>338</v>
      </c>
      <c r="AT241" s="143" t="s">
        <v>208</v>
      </c>
      <c r="AU241" s="143" t="s">
        <v>84</v>
      </c>
      <c r="AY241" s="18" t="s">
        <v>206</v>
      </c>
      <c r="BE241" s="144">
        <f>IF(N241="základní",J241,0)</f>
        <v>0</v>
      </c>
      <c r="BF241" s="144">
        <f>IF(N241="snížená",J241,0)</f>
        <v>0</v>
      </c>
      <c r="BG241" s="144">
        <f>IF(N241="zákl. přenesená",J241,0)</f>
        <v>0</v>
      </c>
      <c r="BH241" s="144">
        <f>IF(N241="sníž. přenesená",J241,0)</f>
        <v>0</v>
      </c>
      <c r="BI241" s="144">
        <f>IF(N241="nulová",J241,0)</f>
        <v>0</v>
      </c>
      <c r="BJ241" s="18" t="s">
        <v>82</v>
      </c>
      <c r="BK241" s="144">
        <f>ROUND(I241*H241,2)</f>
        <v>0</v>
      </c>
      <c r="BL241" s="18" t="s">
        <v>338</v>
      </c>
      <c r="BM241" s="143" t="s">
        <v>400</v>
      </c>
    </row>
    <row r="242" spans="2:47" s="1" customFormat="1" ht="12">
      <c r="B242" s="33"/>
      <c r="D242" s="145" t="s">
        <v>214</v>
      </c>
      <c r="F242" s="146" t="s">
        <v>401</v>
      </c>
      <c r="I242" s="147"/>
      <c r="L242" s="33"/>
      <c r="M242" s="148"/>
      <c r="T242" s="52"/>
      <c r="AT242" s="18" t="s">
        <v>214</v>
      </c>
      <c r="AU242" s="18" t="s">
        <v>84</v>
      </c>
    </row>
    <row r="243" spans="2:51" s="12" customFormat="1" ht="12">
      <c r="B243" s="149"/>
      <c r="D243" s="150" t="s">
        <v>216</v>
      </c>
      <c r="E243" s="151" t="s">
        <v>19</v>
      </c>
      <c r="F243" s="152" t="s">
        <v>241</v>
      </c>
      <c r="H243" s="151" t="s">
        <v>19</v>
      </c>
      <c r="I243" s="153"/>
      <c r="L243" s="149"/>
      <c r="M243" s="154"/>
      <c r="T243" s="155"/>
      <c r="AT243" s="151" t="s">
        <v>216</v>
      </c>
      <c r="AU243" s="151" t="s">
        <v>84</v>
      </c>
      <c r="AV243" s="12" t="s">
        <v>82</v>
      </c>
      <c r="AW243" s="12" t="s">
        <v>37</v>
      </c>
      <c r="AX243" s="12" t="s">
        <v>75</v>
      </c>
      <c r="AY243" s="151" t="s">
        <v>206</v>
      </c>
    </row>
    <row r="244" spans="2:51" s="13" customFormat="1" ht="12">
      <c r="B244" s="156"/>
      <c r="D244" s="150" t="s">
        <v>216</v>
      </c>
      <c r="E244" s="157" t="s">
        <v>19</v>
      </c>
      <c r="F244" s="158" t="s">
        <v>402</v>
      </c>
      <c r="H244" s="159">
        <v>5</v>
      </c>
      <c r="I244" s="160"/>
      <c r="L244" s="156"/>
      <c r="M244" s="161"/>
      <c r="T244" s="162"/>
      <c r="AT244" s="157" t="s">
        <v>216</v>
      </c>
      <c r="AU244" s="157" t="s">
        <v>84</v>
      </c>
      <c r="AV244" s="13" t="s">
        <v>84</v>
      </c>
      <c r="AW244" s="13" t="s">
        <v>37</v>
      </c>
      <c r="AX244" s="13" t="s">
        <v>82</v>
      </c>
      <c r="AY244" s="157" t="s">
        <v>206</v>
      </c>
    </row>
    <row r="245" spans="2:65" s="1" customFormat="1" ht="55.5" customHeight="1">
      <c r="B245" s="33"/>
      <c r="C245" s="132" t="s">
        <v>403</v>
      </c>
      <c r="D245" s="132" t="s">
        <v>208</v>
      </c>
      <c r="E245" s="133" t="s">
        <v>404</v>
      </c>
      <c r="F245" s="134" t="s">
        <v>405</v>
      </c>
      <c r="G245" s="135" t="s">
        <v>238</v>
      </c>
      <c r="H245" s="136">
        <v>5.065</v>
      </c>
      <c r="I245" s="137"/>
      <c r="J245" s="138">
        <f>ROUND(I245*H245,2)</f>
        <v>0</v>
      </c>
      <c r="K245" s="134" t="s">
        <v>212</v>
      </c>
      <c r="L245" s="33"/>
      <c r="M245" s="139" t="s">
        <v>19</v>
      </c>
      <c r="N245" s="140" t="s">
        <v>46</v>
      </c>
      <c r="P245" s="141">
        <f>O245*H245</f>
        <v>0</v>
      </c>
      <c r="Q245" s="141">
        <v>0</v>
      </c>
      <c r="R245" s="141">
        <f>Q245*H245</f>
        <v>0</v>
      </c>
      <c r="S245" s="141">
        <v>0.00042</v>
      </c>
      <c r="T245" s="142">
        <f>S245*H245</f>
        <v>0.0021273000000000004</v>
      </c>
      <c r="AR245" s="143" t="s">
        <v>338</v>
      </c>
      <c r="AT245" s="143" t="s">
        <v>208</v>
      </c>
      <c r="AU245" s="143" t="s">
        <v>84</v>
      </c>
      <c r="AY245" s="18" t="s">
        <v>206</v>
      </c>
      <c r="BE245" s="144">
        <f>IF(N245="základní",J245,0)</f>
        <v>0</v>
      </c>
      <c r="BF245" s="144">
        <f>IF(N245="snížená",J245,0)</f>
        <v>0</v>
      </c>
      <c r="BG245" s="144">
        <f>IF(N245="zákl. přenesená",J245,0)</f>
        <v>0</v>
      </c>
      <c r="BH245" s="144">
        <f>IF(N245="sníž. přenesená",J245,0)</f>
        <v>0</v>
      </c>
      <c r="BI245" s="144">
        <f>IF(N245="nulová",J245,0)</f>
        <v>0</v>
      </c>
      <c r="BJ245" s="18" t="s">
        <v>82</v>
      </c>
      <c r="BK245" s="144">
        <f>ROUND(I245*H245,2)</f>
        <v>0</v>
      </c>
      <c r="BL245" s="18" t="s">
        <v>338</v>
      </c>
      <c r="BM245" s="143" t="s">
        <v>406</v>
      </c>
    </row>
    <row r="246" spans="2:47" s="1" customFormat="1" ht="12">
      <c r="B246" s="33"/>
      <c r="D246" s="145" t="s">
        <v>214</v>
      </c>
      <c r="F246" s="146" t="s">
        <v>407</v>
      </c>
      <c r="I246" s="147"/>
      <c r="L246" s="33"/>
      <c r="M246" s="148"/>
      <c r="T246" s="52"/>
      <c r="AT246" s="18" t="s">
        <v>214</v>
      </c>
      <c r="AU246" s="18" t="s">
        <v>84</v>
      </c>
    </row>
    <row r="247" spans="2:51" s="12" customFormat="1" ht="12">
      <c r="B247" s="149"/>
      <c r="D247" s="150" t="s">
        <v>216</v>
      </c>
      <c r="E247" s="151" t="s">
        <v>19</v>
      </c>
      <c r="F247" s="152" t="s">
        <v>241</v>
      </c>
      <c r="H247" s="151" t="s">
        <v>19</v>
      </c>
      <c r="I247" s="153"/>
      <c r="L247" s="149"/>
      <c r="M247" s="154"/>
      <c r="T247" s="155"/>
      <c r="AT247" s="151" t="s">
        <v>216</v>
      </c>
      <c r="AU247" s="151" t="s">
        <v>84</v>
      </c>
      <c r="AV247" s="12" t="s">
        <v>82</v>
      </c>
      <c r="AW247" s="12" t="s">
        <v>37</v>
      </c>
      <c r="AX247" s="12" t="s">
        <v>75</v>
      </c>
      <c r="AY247" s="151" t="s">
        <v>206</v>
      </c>
    </row>
    <row r="248" spans="2:51" s="13" customFormat="1" ht="12">
      <c r="B248" s="156"/>
      <c r="D248" s="150" t="s">
        <v>216</v>
      </c>
      <c r="E248" s="157" t="s">
        <v>19</v>
      </c>
      <c r="F248" s="158" t="s">
        <v>408</v>
      </c>
      <c r="H248" s="159">
        <v>1</v>
      </c>
      <c r="I248" s="160"/>
      <c r="L248" s="156"/>
      <c r="M248" s="161"/>
      <c r="T248" s="162"/>
      <c r="AT248" s="157" t="s">
        <v>216</v>
      </c>
      <c r="AU248" s="157" t="s">
        <v>84</v>
      </c>
      <c r="AV248" s="13" t="s">
        <v>84</v>
      </c>
      <c r="AW248" s="13" t="s">
        <v>37</v>
      </c>
      <c r="AX248" s="13" t="s">
        <v>75</v>
      </c>
      <c r="AY248" s="157" t="s">
        <v>206</v>
      </c>
    </row>
    <row r="249" spans="2:51" s="13" customFormat="1" ht="12">
      <c r="B249" s="156"/>
      <c r="D249" s="150" t="s">
        <v>216</v>
      </c>
      <c r="E249" s="157" t="s">
        <v>19</v>
      </c>
      <c r="F249" s="158" t="s">
        <v>409</v>
      </c>
      <c r="H249" s="159">
        <v>1.755</v>
      </c>
      <c r="I249" s="160"/>
      <c r="L249" s="156"/>
      <c r="M249" s="161"/>
      <c r="T249" s="162"/>
      <c r="AT249" s="157" t="s">
        <v>216</v>
      </c>
      <c r="AU249" s="157" t="s">
        <v>84</v>
      </c>
      <c r="AV249" s="13" t="s">
        <v>84</v>
      </c>
      <c r="AW249" s="13" t="s">
        <v>37</v>
      </c>
      <c r="AX249" s="13" t="s">
        <v>75</v>
      </c>
      <c r="AY249" s="157" t="s">
        <v>206</v>
      </c>
    </row>
    <row r="250" spans="2:51" s="13" customFormat="1" ht="12">
      <c r="B250" s="156"/>
      <c r="D250" s="150" t="s">
        <v>216</v>
      </c>
      <c r="E250" s="157" t="s">
        <v>19</v>
      </c>
      <c r="F250" s="158" t="s">
        <v>410</v>
      </c>
      <c r="H250" s="159">
        <v>2.31</v>
      </c>
      <c r="I250" s="160"/>
      <c r="L250" s="156"/>
      <c r="M250" s="161"/>
      <c r="T250" s="162"/>
      <c r="AT250" s="157" t="s">
        <v>216</v>
      </c>
      <c r="AU250" s="157" t="s">
        <v>84</v>
      </c>
      <c r="AV250" s="13" t="s">
        <v>84</v>
      </c>
      <c r="AW250" s="13" t="s">
        <v>37</v>
      </c>
      <c r="AX250" s="13" t="s">
        <v>75</v>
      </c>
      <c r="AY250" s="157" t="s">
        <v>206</v>
      </c>
    </row>
    <row r="251" spans="2:51" s="14" customFormat="1" ht="12">
      <c r="B251" s="163"/>
      <c r="D251" s="150" t="s">
        <v>216</v>
      </c>
      <c r="E251" s="164" t="s">
        <v>19</v>
      </c>
      <c r="F251" s="165" t="s">
        <v>224</v>
      </c>
      <c r="H251" s="166">
        <v>5.065</v>
      </c>
      <c r="I251" s="167"/>
      <c r="L251" s="163"/>
      <c r="M251" s="168"/>
      <c r="T251" s="169"/>
      <c r="AT251" s="164" t="s">
        <v>216</v>
      </c>
      <c r="AU251" s="164" t="s">
        <v>84</v>
      </c>
      <c r="AV251" s="14" t="s">
        <v>153</v>
      </c>
      <c r="AW251" s="14" t="s">
        <v>37</v>
      </c>
      <c r="AX251" s="14" t="s">
        <v>82</v>
      </c>
      <c r="AY251" s="164" t="s">
        <v>206</v>
      </c>
    </row>
    <row r="252" spans="2:63" s="11" customFormat="1" ht="22.9" customHeight="1">
      <c r="B252" s="120"/>
      <c r="D252" s="121" t="s">
        <v>74</v>
      </c>
      <c r="E252" s="130" t="s">
        <v>411</v>
      </c>
      <c r="F252" s="130" t="s">
        <v>412</v>
      </c>
      <c r="I252" s="123"/>
      <c r="J252" s="131">
        <f>BK252</f>
        <v>0</v>
      </c>
      <c r="L252" s="120"/>
      <c r="M252" s="125"/>
      <c r="P252" s="126">
        <f>SUM(P253:P258)</f>
        <v>0</v>
      </c>
      <c r="R252" s="126">
        <f>SUM(R253:R258)</f>
        <v>0</v>
      </c>
      <c r="T252" s="127">
        <f>SUM(T253:T258)</f>
        <v>0.16784000000000002</v>
      </c>
      <c r="AR252" s="121" t="s">
        <v>84</v>
      </c>
      <c r="AT252" s="128" t="s">
        <v>74</v>
      </c>
      <c r="AU252" s="128" t="s">
        <v>82</v>
      </c>
      <c r="AY252" s="121" t="s">
        <v>206</v>
      </c>
      <c r="BK252" s="129">
        <f>SUM(BK253:BK258)</f>
        <v>0</v>
      </c>
    </row>
    <row r="253" spans="2:65" s="1" customFormat="1" ht="24.2" customHeight="1">
      <c r="B253" s="33"/>
      <c r="C253" s="132" t="s">
        <v>413</v>
      </c>
      <c r="D253" s="132" t="s">
        <v>208</v>
      </c>
      <c r="E253" s="133" t="s">
        <v>414</v>
      </c>
      <c r="F253" s="134" t="s">
        <v>415</v>
      </c>
      <c r="G253" s="135" t="s">
        <v>298</v>
      </c>
      <c r="H253" s="136">
        <v>4</v>
      </c>
      <c r="I253" s="137"/>
      <c r="J253" s="138">
        <f>ROUND(I253*H253,2)</f>
        <v>0</v>
      </c>
      <c r="K253" s="134" t="s">
        <v>212</v>
      </c>
      <c r="L253" s="33"/>
      <c r="M253" s="139" t="s">
        <v>19</v>
      </c>
      <c r="N253" s="140" t="s">
        <v>46</v>
      </c>
      <c r="P253" s="141">
        <f>O253*H253</f>
        <v>0</v>
      </c>
      <c r="Q253" s="141">
        <v>0</v>
      </c>
      <c r="R253" s="141">
        <f>Q253*H253</f>
        <v>0</v>
      </c>
      <c r="S253" s="141">
        <v>0.02756</v>
      </c>
      <c r="T253" s="142">
        <f>S253*H253</f>
        <v>0.11024</v>
      </c>
      <c r="AR253" s="143" t="s">
        <v>338</v>
      </c>
      <c r="AT253" s="143" t="s">
        <v>208</v>
      </c>
      <c r="AU253" s="143" t="s">
        <v>84</v>
      </c>
      <c r="AY253" s="18" t="s">
        <v>206</v>
      </c>
      <c r="BE253" s="144">
        <f>IF(N253="základní",J253,0)</f>
        <v>0</v>
      </c>
      <c r="BF253" s="144">
        <f>IF(N253="snížená",J253,0)</f>
        <v>0</v>
      </c>
      <c r="BG253" s="144">
        <f>IF(N253="zákl. přenesená",J253,0)</f>
        <v>0</v>
      </c>
      <c r="BH253" s="144">
        <f>IF(N253="sníž. přenesená",J253,0)</f>
        <v>0</v>
      </c>
      <c r="BI253" s="144">
        <f>IF(N253="nulová",J253,0)</f>
        <v>0</v>
      </c>
      <c r="BJ253" s="18" t="s">
        <v>82</v>
      </c>
      <c r="BK253" s="144">
        <f>ROUND(I253*H253,2)</f>
        <v>0</v>
      </c>
      <c r="BL253" s="18" t="s">
        <v>338</v>
      </c>
      <c r="BM253" s="143" t="s">
        <v>416</v>
      </c>
    </row>
    <row r="254" spans="2:47" s="1" customFormat="1" ht="12">
      <c r="B254" s="33"/>
      <c r="D254" s="145" t="s">
        <v>214</v>
      </c>
      <c r="F254" s="146" t="s">
        <v>417</v>
      </c>
      <c r="I254" s="147"/>
      <c r="L254" s="33"/>
      <c r="M254" s="148"/>
      <c r="T254" s="52"/>
      <c r="AT254" s="18" t="s">
        <v>214</v>
      </c>
      <c r="AU254" s="18" t="s">
        <v>84</v>
      </c>
    </row>
    <row r="255" spans="2:65" s="1" customFormat="1" ht="24.2" customHeight="1">
      <c r="B255" s="33"/>
      <c r="C255" s="132" t="s">
        <v>418</v>
      </c>
      <c r="D255" s="132" t="s">
        <v>208</v>
      </c>
      <c r="E255" s="133" t="s">
        <v>419</v>
      </c>
      <c r="F255" s="134" t="s">
        <v>420</v>
      </c>
      <c r="G255" s="135" t="s">
        <v>229</v>
      </c>
      <c r="H255" s="136">
        <v>15</v>
      </c>
      <c r="I255" s="137"/>
      <c r="J255" s="138">
        <f>ROUND(I255*H255,2)</f>
        <v>0</v>
      </c>
      <c r="K255" s="134" t="s">
        <v>212</v>
      </c>
      <c r="L255" s="33"/>
      <c r="M255" s="139" t="s">
        <v>19</v>
      </c>
      <c r="N255" s="140" t="s">
        <v>46</v>
      </c>
      <c r="P255" s="141">
        <f>O255*H255</f>
        <v>0</v>
      </c>
      <c r="Q255" s="141">
        <v>0</v>
      </c>
      <c r="R255" s="141">
        <f>Q255*H255</f>
        <v>0</v>
      </c>
      <c r="S255" s="141">
        <v>0.00198</v>
      </c>
      <c r="T255" s="142">
        <f>S255*H255</f>
        <v>0.0297</v>
      </c>
      <c r="AR255" s="143" t="s">
        <v>338</v>
      </c>
      <c r="AT255" s="143" t="s">
        <v>208</v>
      </c>
      <c r="AU255" s="143" t="s">
        <v>84</v>
      </c>
      <c r="AY255" s="18" t="s">
        <v>206</v>
      </c>
      <c r="BE255" s="144">
        <f>IF(N255="základní",J255,0)</f>
        <v>0</v>
      </c>
      <c r="BF255" s="144">
        <f>IF(N255="snížená",J255,0)</f>
        <v>0</v>
      </c>
      <c r="BG255" s="144">
        <f>IF(N255="zákl. přenesená",J255,0)</f>
        <v>0</v>
      </c>
      <c r="BH255" s="144">
        <f>IF(N255="sníž. přenesená",J255,0)</f>
        <v>0</v>
      </c>
      <c r="BI255" s="144">
        <f>IF(N255="nulová",J255,0)</f>
        <v>0</v>
      </c>
      <c r="BJ255" s="18" t="s">
        <v>82</v>
      </c>
      <c r="BK255" s="144">
        <f>ROUND(I255*H255,2)</f>
        <v>0</v>
      </c>
      <c r="BL255" s="18" t="s">
        <v>338</v>
      </c>
      <c r="BM255" s="143" t="s">
        <v>421</v>
      </c>
    </row>
    <row r="256" spans="2:47" s="1" customFormat="1" ht="12">
      <c r="B256" s="33"/>
      <c r="D256" s="145" t="s">
        <v>214</v>
      </c>
      <c r="F256" s="146" t="s">
        <v>422</v>
      </c>
      <c r="I256" s="147"/>
      <c r="L256" s="33"/>
      <c r="M256" s="148"/>
      <c r="T256" s="52"/>
      <c r="AT256" s="18" t="s">
        <v>214</v>
      </c>
      <c r="AU256" s="18" t="s">
        <v>84</v>
      </c>
    </row>
    <row r="257" spans="2:65" s="1" customFormat="1" ht="16.5" customHeight="1">
      <c r="B257" s="33"/>
      <c r="C257" s="132" t="s">
        <v>423</v>
      </c>
      <c r="D257" s="132" t="s">
        <v>208</v>
      </c>
      <c r="E257" s="133" t="s">
        <v>424</v>
      </c>
      <c r="F257" s="134" t="s">
        <v>425</v>
      </c>
      <c r="G257" s="135" t="s">
        <v>298</v>
      </c>
      <c r="H257" s="136">
        <v>9</v>
      </c>
      <c r="I257" s="137"/>
      <c r="J257" s="138">
        <f>ROUND(I257*H257,2)</f>
        <v>0</v>
      </c>
      <c r="K257" s="134" t="s">
        <v>212</v>
      </c>
      <c r="L257" s="33"/>
      <c r="M257" s="139" t="s">
        <v>19</v>
      </c>
      <c r="N257" s="140" t="s">
        <v>46</v>
      </c>
      <c r="P257" s="141">
        <f>O257*H257</f>
        <v>0</v>
      </c>
      <c r="Q257" s="141">
        <v>0</v>
      </c>
      <c r="R257" s="141">
        <f>Q257*H257</f>
        <v>0</v>
      </c>
      <c r="S257" s="141">
        <v>0.0031</v>
      </c>
      <c r="T257" s="142">
        <f>S257*H257</f>
        <v>0.027899999999999998</v>
      </c>
      <c r="AR257" s="143" t="s">
        <v>338</v>
      </c>
      <c r="AT257" s="143" t="s">
        <v>208</v>
      </c>
      <c r="AU257" s="143" t="s">
        <v>84</v>
      </c>
      <c r="AY257" s="18" t="s">
        <v>206</v>
      </c>
      <c r="BE257" s="144">
        <f>IF(N257="základní",J257,0)</f>
        <v>0</v>
      </c>
      <c r="BF257" s="144">
        <f>IF(N257="snížená",J257,0)</f>
        <v>0</v>
      </c>
      <c r="BG257" s="144">
        <f>IF(N257="zákl. přenesená",J257,0)</f>
        <v>0</v>
      </c>
      <c r="BH257" s="144">
        <f>IF(N257="sníž. přenesená",J257,0)</f>
        <v>0</v>
      </c>
      <c r="BI257" s="144">
        <f>IF(N257="nulová",J257,0)</f>
        <v>0</v>
      </c>
      <c r="BJ257" s="18" t="s">
        <v>82</v>
      </c>
      <c r="BK257" s="144">
        <f>ROUND(I257*H257,2)</f>
        <v>0</v>
      </c>
      <c r="BL257" s="18" t="s">
        <v>338</v>
      </c>
      <c r="BM257" s="143" t="s">
        <v>426</v>
      </c>
    </row>
    <row r="258" spans="2:47" s="1" customFormat="1" ht="12">
      <c r="B258" s="33"/>
      <c r="D258" s="145" t="s">
        <v>214</v>
      </c>
      <c r="F258" s="146" t="s">
        <v>427</v>
      </c>
      <c r="I258" s="147"/>
      <c r="L258" s="33"/>
      <c r="M258" s="148"/>
      <c r="T258" s="52"/>
      <c r="AT258" s="18" t="s">
        <v>214</v>
      </c>
      <c r="AU258" s="18" t="s">
        <v>84</v>
      </c>
    </row>
    <row r="259" spans="2:63" s="11" customFormat="1" ht="22.9" customHeight="1">
      <c r="B259" s="120"/>
      <c r="D259" s="121" t="s">
        <v>74</v>
      </c>
      <c r="E259" s="130" t="s">
        <v>428</v>
      </c>
      <c r="F259" s="130" t="s">
        <v>429</v>
      </c>
      <c r="I259" s="123"/>
      <c r="J259" s="131">
        <f>BK259</f>
        <v>0</v>
      </c>
      <c r="L259" s="120"/>
      <c r="M259" s="125"/>
      <c r="P259" s="126">
        <f>SUM(P260:P261)</f>
        <v>0</v>
      </c>
      <c r="R259" s="126">
        <f>SUM(R260:R261)</f>
        <v>0</v>
      </c>
      <c r="T259" s="127">
        <f>SUM(T260:T261)</f>
        <v>0.0084</v>
      </c>
      <c r="AR259" s="121" t="s">
        <v>84</v>
      </c>
      <c r="AT259" s="128" t="s">
        <v>74</v>
      </c>
      <c r="AU259" s="128" t="s">
        <v>82</v>
      </c>
      <c r="AY259" s="121" t="s">
        <v>206</v>
      </c>
      <c r="BK259" s="129">
        <f>SUM(BK260:BK261)</f>
        <v>0</v>
      </c>
    </row>
    <row r="260" spans="2:65" s="1" customFormat="1" ht="16.5" customHeight="1">
      <c r="B260" s="33"/>
      <c r="C260" s="132" t="s">
        <v>430</v>
      </c>
      <c r="D260" s="132" t="s">
        <v>208</v>
      </c>
      <c r="E260" s="133" t="s">
        <v>431</v>
      </c>
      <c r="F260" s="134" t="s">
        <v>432</v>
      </c>
      <c r="G260" s="135" t="s">
        <v>229</v>
      </c>
      <c r="H260" s="136">
        <v>30</v>
      </c>
      <c r="I260" s="137"/>
      <c r="J260" s="138">
        <f>ROUND(I260*H260,2)</f>
        <v>0</v>
      </c>
      <c r="K260" s="134" t="s">
        <v>212</v>
      </c>
      <c r="L260" s="33"/>
      <c r="M260" s="139" t="s">
        <v>19</v>
      </c>
      <c r="N260" s="140" t="s">
        <v>46</v>
      </c>
      <c r="P260" s="141">
        <f>O260*H260</f>
        <v>0</v>
      </c>
      <c r="Q260" s="141">
        <v>0</v>
      </c>
      <c r="R260" s="141">
        <f>Q260*H260</f>
        <v>0</v>
      </c>
      <c r="S260" s="141">
        <v>0.00028</v>
      </c>
      <c r="T260" s="142">
        <f>S260*H260</f>
        <v>0.0084</v>
      </c>
      <c r="AR260" s="143" t="s">
        <v>338</v>
      </c>
      <c r="AT260" s="143" t="s">
        <v>208</v>
      </c>
      <c r="AU260" s="143" t="s">
        <v>84</v>
      </c>
      <c r="AY260" s="18" t="s">
        <v>206</v>
      </c>
      <c r="BE260" s="144">
        <f>IF(N260="základní",J260,0)</f>
        <v>0</v>
      </c>
      <c r="BF260" s="144">
        <f>IF(N260="snížená",J260,0)</f>
        <v>0</v>
      </c>
      <c r="BG260" s="144">
        <f>IF(N260="zákl. přenesená",J260,0)</f>
        <v>0</v>
      </c>
      <c r="BH260" s="144">
        <f>IF(N260="sníž. přenesená",J260,0)</f>
        <v>0</v>
      </c>
      <c r="BI260" s="144">
        <f>IF(N260="nulová",J260,0)</f>
        <v>0</v>
      </c>
      <c r="BJ260" s="18" t="s">
        <v>82</v>
      </c>
      <c r="BK260" s="144">
        <f>ROUND(I260*H260,2)</f>
        <v>0</v>
      </c>
      <c r="BL260" s="18" t="s">
        <v>338</v>
      </c>
      <c r="BM260" s="143" t="s">
        <v>433</v>
      </c>
    </row>
    <row r="261" spans="2:47" s="1" customFormat="1" ht="12">
      <c r="B261" s="33"/>
      <c r="D261" s="145" t="s">
        <v>214</v>
      </c>
      <c r="F261" s="146" t="s">
        <v>434</v>
      </c>
      <c r="I261" s="147"/>
      <c r="L261" s="33"/>
      <c r="M261" s="148"/>
      <c r="T261" s="52"/>
      <c r="AT261" s="18" t="s">
        <v>214</v>
      </c>
      <c r="AU261" s="18" t="s">
        <v>84</v>
      </c>
    </row>
    <row r="262" spans="2:63" s="11" customFormat="1" ht="22.9" customHeight="1">
      <c r="B262" s="120"/>
      <c r="D262" s="121" t="s">
        <v>74</v>
      </c>
      <c r="E262" s="130" t="s">
        <v>435</v>
      </c>
      <c r="F262" s="130" t="s">
        <v>436</v>
      </c>
      <c r="I262" s="123"/>
      <c r="J262" s="131">
        <f>BK262</f>
        <v>0</v>
      </c>
      <c r="L262" s="120"/>
      <c r="M262" s="125"/>
      <c r="P262" s="126">
        <f>SUM(P263:P276)</f>
        <v>0</v>
      </c>
      <c r="R262" s="126">
        <f>SUM(R263:R276)</f>
        <v>0</v>
      </c>
      <c r="T262" s="127">
        <f>SUM(T263:T276)</f>
        <v>0.34408</v>
      </c>
      <c r="AR262" s="121" t="s">
        <v>84</v>
      </c>
      <c r="AT262" s="128" t="s">
        <v>74</v>
      </c>
      <c r="AU262" s="128" t="s">
        <v>82</v>
      </c>
      <c r="AY262" s="121" t="s">
        <v>206</v>
      </c>
      <c r="BK262" s="129">
        <f>SUM(BK263:BK276)</f>
        <v>0</v>
      </c>
    </row>
    <row r="263" spans="2:65" s="1" customFormat="1" ht="24.2" customHeight="1">
      <c r="B263" s="33"/>
      <c r="C263" s="132" t="s">
        <v>437</v>
      </c>
      <c r="D263" s="132" t="s">
        <v>208</v>
      </c>
      <c r="E263" s="133" t="s">
        <v>438</v>
      </c>
      <c r="F263" s="134" t="s">
        <v>439</v>
      </c>
      <c r="G263" s="135" t="s">
        <v>440</v>
      </c>
      <c r="H263" s="136">
        <v>5</v>
      </c>
      <c r="I263" s="137"/>
      <c r="J263" s="138">
        <f>ROUND(I263*H263,2)</f>
        <v>0</v>
      </c>
      <c r="K263" s="134" t="s">
        <v>212</v>
      </c>
      <c r="L263" s="33"/>
      <c r="M263" s="139" t="s">
        <v>19</v>
      </c>
      <c r="N263" s="140" t="s">
        <v>46</v>
      </c>
      <c r="P263" s="141">
        <f>O263*H263</f>
        <v>0</v>
      </c>
      <c r="Q263" s="141">
        <v>0</v>
      </c>
      <c r="R263" s="141">
        <f>Q263*H263</f>
        <v>0</v>
      </c>
      <c r="S263" s="141">
        <v>0.01933</v>
      </c>
      <c r="T263" s="142">
        <f>S263*H263</f>
        <v>0.09665</v>
      </c>
      <c r="AR263" s="143" t="s">
        <v>338</v>
      </c>
      <c r="AT263" s="143" t="s">
        <v>208</v>
      </c>
      <c r="AU263" s="143" t="s">
        <v>84</v>
      </c>
      <c r="AY263" s="18" t="s">
        <v>206</v>
      </c>
      <c r="BE263" s="144">
        <f>IF(N263="základní",J263,0)</f>
        <v>0</v>
      </c>
      <c r="BF263" s="144">
        <f>IF(N263="snížená",J263,0)</f>
        <v>0</v>
      </c>
      <c r="BG263" s="144">
        <f>IF(N263="zákl. přenesená",J263,0)</f>
        <v>0</v>
      </c>
      <c r="BH263" s="144">
        <f>IF(N263="sníž. přenesená",J263,0)</f>
        <v>0</v>
      </c>
      <c r="BI263" s="144">
        <f>IF(N263="nulová",J263,0)</f>
        <v>0</v>
      </c>
      <c r="BJ263" s="18" t="s">
        <v>82</v>
      </c>
      <c r="BK263" s="144">
        <f>ROUND(I263*H263,2)</f>
        <v>0</v>
      </c>
      <c r="BL263" s="18" t="s">
        <v>338</v>
      </c>
      <c r="BM263" s="143" t="s">
        <v>441</v>
      </c>
    </row>
    <row r="264" spans="2:47" s="1" customFormat="1" ht="12">
      <c r="B264" s="33"/>
      <c r="D264" s="145" t="s">
        <v>214</v>
      </c>
      <c r="F264" s="146" t="s">
        <v>442</v>
      </c>
      <c r="I264" s="147"/>
      <c r="L264" s="33"/>
      <c r="M264" s="148"/>
      <c r="T264" s="52"/>
      <c r="AT264" s="18" t="s">
        <v>214</v>
      </c>
      <c r="AU264" s="18" t="s">
        <v>84</v>
      </c>
    </row>
    <row r="265" spans="2:65" s="1" customFormat="1" ht="24.2" customHeight="1">
      <c r="B265" s="33"/>
      <c r="C265" s="132" t="s">
        <v>443</v>
      </c>
      <c r="D265" s="132" t="s">
        <v>208</v>
      </c>
      <c r="E265" s="133" t="s">
        <v>444</v>
      </c>
      <c r="F265" s="134" t="s">
        <v>445</v>
      </c>
      <c r="G265" s="135" t="s">
        <v>440</v>
      </c>
      <c r="H265" s="136">
        <v>4</v>
      </c>
      <c r="I265" s="137"/>
      <c r="J265" s="138">
        <f>ROUND(I265*H265,2)</f>
        <v>0</v>
      </c>
      <c r="K265" s="134" t="s">
        <v>212</v>
      </c>
      <c r="L265" s="33"/>
      <c r="M265" s="139" t="s">
        <v>19</v>
      </c>
      <c r="N265" s="140" t="s">
        <v>46</v>
      </c>
      <c r="P265" s="141">
        <f>O265*H265</f>
        <v>0</v>
      </c>
      <c r="Q265" s="141">
        <v>0</v>
      </c>
      <c r="R265" s="141">
        <f>Q265*H265</f>
        <v>0</v>
      </c>
      <c r="S265" s="141">
        <v>0.01107</v>
      </c>
      <c r="T265" s="142">
        <f>S265*H265</f>
        <v>0.04428</v>
      </c>
      <c r="AR265" s="143" t="s">
        <v>338</v>
      </c>
      <c r="AT265" s="143" t="s">
        <v>208</v>
      </c>
      <c r="AU265" s="143" t="s">
        <v>84</v>
      </c>
      <c r="AY265" s="18" t="s">
        <v>206</v>
      </c>
      <c r="BE265" s="144">
        <f>IF(N265="základní",J265,0)</f>
        <v>0</v>
      </c>
      <c r="BF265" s="144">
        <f>IF(N265="snížená",J265,0)</f>
        <v>0</v>
      </c>
      <c r="BG265" s="144">
        <f>IF(N265="zákl. přenesená",J265,0)</f>
        <v>0</v>
      </c>
      <c r="BH265" s="144">
        <f>IF(N265="sníž. přenesená",J265,0)</f>
        <v>0</v>
      </c>
      <c r="BI265" s="144">
        <f>IF(N265="nulová",J265,0)</f>
        <v>0</v>
      </c>
      <c r="BJ265" s="18" t="s">
        <v>82</v>
      </c>
      <c r="BK265" s="144">
        <f>ROUND(I265*H265,2)</f>
        <v>0</v>
      </c>
      <c r="BL265" s="18" t="s">
        <v>338</v>
      </c>
      <c r="BM265" s="143" t="s">
        <v>446</v>
      </c>
    </row>
    <row r="266" spans="2:47" s="1" customFormat="1" ht="12">
      <c r="B266" s="33"/>
      <c r="D266" s="145" t="s">
        <v>214</v>
      </c>
      <c r="F266" s="146" t="s">
        <v>447</v>
      </c>
      <c r="I266" s="147"/>
      <c r="L266" s="33"/>
      <c r="M266" s="148"/>
      <c r="T266" s="52"/>
      <c r="AT266" s="18" t="s">
        <v>214</v>
      </c>
      <c r="AU266" s="18" t="s">
        <v>84</v>
      </c>
    </row>
    <row r="267" spans="2:65" s="1" customFormat="1" ht="21.75" customHeight="1">
      <c r="B267" s="33"/>
      <c r="C267" s="132" t="s">
        <v>448</v>
      </c>
      <c r="D267" s="132" t="s">
        <v>208</v>
      </c>
      <c r="E267" s="133" t="s">
        <v>449</v>
      </c>
      <c r="F267" s="134" t="s">
        <v>450</v>
      </c>
      <c r="G267" s="135" t="s">
        <v>440</v>
      </c>
      <c r="H267" s="136">
        <v>6</v>
      </c>
      <c r="I267" s="137"/>
      <c r="J267" s="138">
        <f>ROUND(I267*H267,2)</f>
        <v>0</v>
      </c>
      <c r="K267" s="134" t="s">
        <v>212</v>
      </c>
      <c r="L267" s="33"/>
      <c r="M267" s="139" t="s">
        <v>19</v>
      </c>
      <c r="N267" s="140" t="s">
        <v>46</v>
      </c>
      <c r="P267" s="141">
        <f>O267*H267</f>
        <v>0</v>
      </c>
      <c r="Q267" s="141">
        <v>0</v>
      </c>
      <c r="R267" s="141">
        <f>Q267*H267</f>
        <v>0</v>
      </c>
      <c r="S267" s="141">
        <v>0.01946</v>
      </c>
      <c r="T267" s="142">
        <f>S267*H267</f>
        <v>0.11676</v>
      </c>
      <c r="AR267" s="143" t="s">
        <v>338</v>
      </c>
      <c r="AT267" s="143" t="s">
        <v>208</v>
      </c>
      <c r="AU267" s="143" t="s">
        <v>84</v>
      </c>
      <c r="AY267" s="18" t="s">
        <v>206</v>
      </c>
      <c r="BE267" s="144">
        <f>IF(N267="základní",J267,0)</f>
        <v>0</v>
      </c>
      <c r="BF267" s="144">
        <f>IF(N267="snížená",J267,0)</f>
        <v>0</v>
      </c>
      <c r="BG267" s="144">
        <f>IF(N267="zákl. přenesená",J267,0)</f>
        <v>0</v>
      </c>
      <c r="BH267" s="144">
        <f>IF(N267="sníž. přenesená",J267,0)</f>
        <v>0</v>
      </c>
      <c r="BI267" s="144">
        <f>IF(N267="nulová",J267,0)</f>
        <v>0</v>
      </c>
      <c r="BJ267" s="18" t="s">
        <v>82</v>
      </c>
      <c r="BK267" s="144">
        <f>ROUND(I267*H267,2)</f>
        <v>0</v>
      </c>
      <c r="BL267" s="18" t="s">
        <v>338</v>
      </c>
      <c r="BM267" s="143" t="s">
        <v>451</v>
      </c>
    </row>
    <row r="268" spans="2:47" s="1" customFormat="1" ht="12">
      <c r="B268" s="33"/>
      <c r="D268" s="145" t="s">
        <v>214</v>
      </c>
      <c r="F268" s="146" t="s">
        <v>452</v>
      </c>
      <c r="I268" s="147"/>
      <c r="L268" s="33"/>
      <c r="M268" s="148"/>
      <c r="T268" s="52"/>
      <c r="AT268" s="18" t="s">
        <v>214</v>
      </c>
      <c r="AU268" s="18" t="s">
        <v>84</v>
      </c>
    </row>
    <row r="269" spans="2:65" s="1" customFormat="1" ht="24.2" customHeight="1">
      <c r="B269" s="33"/>
      <c r="C269" s="132" t="s">
        <v>453</v>
      </c>
      <c r="D269" s="132" t="s">
        <v>208</v>
      </c>
      <c r="E269" s="133" t="s">
        <v>454</v>
      </c>
      <c r="F269" s="134" t="s">
        <v>455</v>
      </c>
      <c r="G269" s="135" t="s">
        <v>440</v>
      </c>
      <c r="H269" s="136">
        <v>1</v>
      </c>
      <c r="I269" s="137"/>
      <c r="J269" s="138">
        <f>ROUND(I269*H269,2)</f>
        <v>0</v>
      </c>
      <c r="K269" s="134" t="s">
        <v>212</v>
      </c>
      <c r="L269" s="33"/>
      <c r="M269" s="139" t="s">
        <v>19</v>
      </c>
      <c r="N269" s="140" t="s">
        <v>46</v>
      </c>
      <c r="P269" s="141">
        <f>O269*H269</f>
        <v>0</v>
      </c>
      <c r="Q269" s="141">
        <v>0</v>
      </c>
      <c r="R269" s="141">
        <f>Q269*H269</f>
        <v>0</v>
      </c>
      <c r="S269" s="141">
        <v>0.0245</v>
      </c>
      <c r="T269" s="142">
        <f>S269*H269</f>
        <v>0.0245</v>
      </c>
      <c r="AR269" s="143" t="s">
        <v>338</v>
      </c>
      <c r="AT269" s="143" t="s">
        <v>208</v>
      </c>
      <c r="AU269" s="143" t="s">
        <v>84</v>
      </c>
      <c r="AY269" s="18" t="s">
        <v>206</v>
      </c>
      <c r="BE269" s="144">
        <f>IF(N269="základní",J269,0)</f>
        <v>0</v>
      </c>
      <c r="BF269" s="144">
        <f>IF(N269="snížená",J269,0)</f>
        <v>0</v>
      </c>
      <c r="BG269" s="144">
        <f>IF(N269="zákl. přenesená",J269,0)</f>
        <v>0</v>
      </c>
      <c r="BH269" s="144">
        <f>IF(N269="sníž. přenesená",J269,0)</f>
        <v>0</v>
      </c>
      <c r="BI269" s="144">
        <f>IF(N269="nulová",J269,0)</f>
        <v>0</v>
      </c>
      <c r="BJ269" s="18" t="s">
        <v>82</v>
      </c>
      <c r="BK269" s="144">
        <f>ROUND(I269*H269,2)</f>
        <v>0</v>
      </c>
      <c r="BL269" s="18" t="s">
        <v>338</v>
      </c>
      <c r="BM269" s="143" t="s">
        <v>456</v>
      </c>
    </row>
    <row r="270" spans="2:47" s="1" customFormat="1" ht="12">
      <c r="B270" s="33"/>
      <c r="D270" s="145" t="s">
        <v>214</v>
      </c>
      <c r="F270" s="146" t="s">
        <v>457</v>
      </c>
      <c r="I270" s="147"/>
      <c r="L270" s="33"/>
      <c r="M270" s="148"/>
      <c r="T270" s="52"/>
      <c r="AT270" s="18" t="s">
        <v>214</v>
      </c>
      <c r="AU270" s="18" t="s">
        <v>84</v>
      </c>
    </row>
    <row r="271" spans="2:65" s="1" customFormat="1" ht="24.2" customHeight="1">
      <c r="B271" s="33"/>
      <c r="C271" s="132" t="s">
        <v>458</v>
      </c>
      <c r="D271" s="132" t="s">
        <v>208</v>
      </c>
      <c r="E271" s="133" t="s">
        <v>459</v>
      </c>
      <c r="F271" s="134" t="s">
        <v>460</v>
      </c>
      <c r="G271" s="135" t="s">
        <v>440</v>
      </c>
      <c r="H271" s="136">
        <v>3</v>
      </c>
      <c r="I271" s="137"/>
      <c r="J271" s="138">
        <f>ROUND(I271*H271,2)</f>
        <v>0</v>
      </c>
      <c r="K271" s="134" t="s">
        <v>212</v>
      </c>
      <c r="L271" s="33"/>
      <c r="M271" s="139" t="s">
        <v>19</v>
      </c>
      <c r="N271" s="140" t="s">
        <v>46</v>
      </c>
      <c r="P271" s="141">
        <f>O271*H271</f>
        <v>0</v>
      </c>
      <c r="Q271" s="141">
        <v>0</v>
      </c>
      <c r="R271" s="141">
        <f>Q271*H271</f>
        <v>0</v>
      </c>
      <c r="S271" s="141">
        <v>0.0173</v>
      </c>
      <c r="T271" s="142">
        <f>S271*H271</f>
        <v>0.0519</v>
      </c>
      <c r="AR271" s="143" t="s">
        <v>338</v>
      </c>
      <c r="AT271" s="143" t="s">
        <v>208</v>
      </c>
      <c r="AU271" s="143" t="s">
        <v>84</v>
      </c>
      <c r="AY271" s="18" t="s">
        <v>206</v>
      </c>
      <c r="BE271" s="144">
        <f>IF(N271="základní",J271,0)</f>
        <v>0</v>
      </c>
      <c r="BF271" s="144">
        <f>IF(N271="snížená",J271,0)</f>
        <v>0</v>
      </c>
      <c r="BG271" s="144">
        <f>IF(N271="zákl. přenesená",J271,0)</f>
        <v>0</v>
      </c>
      <c r="BH271" s="144">
        <f>IF(N271="sníž. přenesená",J271,0)</f>
        <v>0</v>
      </c>
      <c r="BI271" s="144">
        <f>IF(N271="nulová",J271,0)</f>
        <v>0</v>
      </c>
      <c r="BJ271" s="18" t="s">
        <v>82</v>
      </c>
      <c r="BK271" s="144">
        <f>ROUND(I271*H271,2)</f>
        <v>0</v>
      </c>
      <c r="BL271" s="18" t="s">
        <v>338</v>
      </c>
      <c r="BM271" s="143" t="s">
        <v>461</v>
      </c>
    </row>
    <row r="272" spans="2:47" s="1" customFormat="1" ht="12">
      <c r="B272" s="33"/>
      <c r="D272" s="145" t="s">
        <v>214</v>
      </c>
      <c r="F272" s="146" t="s">
        <v>462</v>
      </c>
      <c r="I272" s="147"/>
      <c r="L272" s="33"/>
      <c r="M272" s="148"/>
      <c r="T272" s="52"/>
      <c r="AT272" s="18" t="s">
        <v>214</v>
      </c>
      <c r="AU272" s="18" t="s">
        <v>84</v>
      </c>
    </row>
    <row r="273" spans="2:65" s="1" customFormat="1" ht="16.5" customHeight="1">
      <c r="B273" s="33"/>
      <c r="C273" s="132" t="s">
        <v>463</v>
      </c>
      <c r="D273" s="132" t="s">
        <v>208</v>
      </c>
      <c r="E273" s="133" t="s">
        <v>464</v>
      </c>
      <c r="F273" s="134" t="s">
        <v>465</v>
      </c>
      <c r="G273" s="135" t="s">
        <v>440</v>
      </c>
      <c r="H273" s="136">
        <v>9</v>
      </c>
      <c r="I273" s="137"/>
      <c r="J273" s="138">
        <f>ROUND(I273*H273,2)</f>
        <v>0</v>
      </c>
      <c r="K273" s="134" t="s">
        <v>212</v>
      </c>
      <c r="L273" s="33"/>
      <c r="M273" s="139" t="s">
        <v>19</v>
      </c>
      <c r="N273" s="140" t="s">
        <v>46</v>
      </c>
      <c r="P273" s="141">
        <f>O273*H273</f>
        <v>0</v>
      </c>
      <c r="Q273" s="141">
        <v>0</v>
      </c>
      <c r="R273" s="141">
        <f>Q273*H273</f>
        <v>0</v>
      </c>
      <c r="S273" s="141">
        <v>0.00086</v>
      </c>
      <c r="T273" s="142">
        <f>S273*H273</f>
        <v>0.0077399999999999995</v>
      </c>
      <c r="AR273" s="143" t="s">
        <v>338</v>
      </c>
      <c r="AT273" s="143" t="s">
        <v>208</v>
      </c>
      <c r="AU273" s="143" t="s">
        <v>84</v>
      </c>
      <c r="AY273" s="18" t="s">
        <v>206</v>
      </c>
      <c r="BE273" s="144">
        <f>IF(N273="základní",J273,0)</f>
        <v>0</v>
      </c>
      <c r="BF273" s="144">
        <f>IF(N273="snížená",J273,0)</f>
        <v>0</v>
      </c>
      <c r="BG273" s="144">
        <f>IF(N273="zákl. přenesená",J273,0)</f>
        <v>0</v>
      </c>
      <c r="BH273" s="144">
        <f>IF(N273="sníž. přenesená",J273,0)</f>
        <v>0</v>
      </c>
      <c r="BI273" s="144">
        <f>IF(N273="nulová",J273,0)</f>
        <v>0</v>
      </c>
      <c r="BJ273" s="18" t="s">
        <v>82</v>
      </c>
      <c r="BK273" s="144">
        <f>ROUND(I273*H273,2)</f>
        <v>0</v>
      </c>
      <c r="BL273" s="18" t="s">
        <v>338</v>
      </c>
      <c r="BM273" s="143" t="s">
        <v>466</v>
      </c>
    </row>
    <row r="274" spans="2:47" s="1" customFormat="1" ht="12">
      <c r="B274" s="33"/>
      <c r="D274" s="145" t="s">
        <v>214</v>
      </c>
      <c r="F274" s="146" t="s">
        <v>467</v>
      </c>
      <c r="I274" s="147"/>
      <c r="L274" s="33"/>
      <c r="M274" s="148"/>
      <c r="T274" s="52"/>
      <c r="AT274" s="18" t="s">
        <v>214</v>
      </c>
      <c r="AU274" s="18" t="s">
        <v>84</v>
      </c>
    </row>
    <row r="275" spans="2:65" s="1" customFormat="1" ht="24.2" customHeight="1">
      <c r="B275" s="33"/>
      <c r="C275" s="132" t="s">
        <v>468</v>
      </c>
      <c r="D275" s="132" t="s">
        <v>208</v>
      </c>
      <c r="E275" s="133" t="s">
        <v>469</v>
      </c>
      <c r="F275" s="134" t="s">
        <v>470</v>
      </c>
      <c r="G275" s="135" t="s">
        <v>298</v>
      </c>
      <c r="H275" s="136">
        <v>1</v>
      </c>
      <c r="I275" s="137"/>
      <c r="J275" s="138">
        <f>ROUND(I275*H275,2)</f>
        <v>0</v>
      </c>
      <c r="K275" s="134" t="s">
        <v>212</v>
      </c>
      <c r="L275" s="33"/>
      <c r="M275" s="139" t="s">
        <v>19</v>
      </c>
      <c r="N275" s="140" t="s">
        <v>46</v>
      </c>
      <c r="P275" s="141">
        <f>O275*H275</f>
        <v>0</v>
      </c>
      <c r="Q275" s="141">
        <v>0</v>
      </c>
      <c r="R275" s="141">
        <f>Q275*H275</f>
        <v>0</v>
      </c>
      <c r="S275" s="141">
        <v>0.00225</v>
      </c>
      <c r="T275" s="142">
        <f>S275*H275</f>
        <v>0.00225</v>
      </c>
      <c r="AR275" s="143" t="s">
        <v>338</v>
      </c>
      <c r="AT275" s="143" t="s">
        <v>208</v>
      </c>
      <c r="AU275" s="143" t="s">
        <v>84</v>
      </c>
      <c r="AY275" s="18" t="s">
        <v>206</v>
      </c>
      <c r="BE275" s="144">
        <f>IF(N275="základní",J275,0)</f>
        <v>0</v>
      </c>
      <c r="BF275" s="144">
        <f>IF(N275="snížená",J275,0)</f>
        <v>0</v>
      </c>
      <c r="BG275" s="144">
        <f>IF(N275="zákl. přenesená",J275,0)</f>
        <v>0</v>
      </c>
      <c r="BH275" s="144">
        <f>IF(N275="sníž. přenesená",J275,0)</f>
        <v>0</v>
      </c>
      <c r="BI275" s="144">
        <f>IF(N275="nulová",J275,0)</f>
        <v>0</v>
      </c>
      <c r="BJ275" s="18" t="s">
        <v>82</v>
      </c>
      <c r="BK275" s="144">
        <f>ROUND(I275*H275,2)</f>
        <v>0</v>
      </c>
      <c r="BL275" s="18" t="s">
        <v>338</v>
      </c>
      <c r="BM275" s="143" t="s">
        <v>471</v>
      </c>
    </row>
    <row r="276" spans="2:47" s="1" customFormat="1" ht="12">
      <c r="B276" s="33"/>
      <c r="D276" s="145" t="s">
        <v>214</v>
      </c>
      <c r="F276" s="146" t="s">
        <v>472</v>
      </c>
      <c r="I276" s="147"/>
      <c r="L276" s="33"/>
      <c r="M276" s="148"/>
      <c r="T276" s="52"/>
      <c r="AT276" s="18" t="s">
        <v>214</v>
      </c>
      <c r="AU276" s="18" t="s">
        <v>84</v>
      </c>
    </row>
    <row r="277" spans="2:63" s="11" customFormat="1" ht="22.9" customHeight="1">
      <c r="B277" s="120"/>
      <c r="D277" s="121" t="s">
        <v>74</v>
      </c>
      <c r="E277" s="130" t="s">
        <v>473</v>
      </c>
      <c r="F277" s="130" t="s">
        <v>474</v>
      </c>
      <c r="I277" s="123"/>
      <c r="J277" s="131">
        <f>BK277</f>
        <v>0</v>
      </c>
      <c r="L277" s="120"/>
      <c r="M277" s="125"/>
      <c r="P277" s="126">
        <f>SUM(P278:P341)</f>
        <v>0</v>
      </c>
      <c r="R277" s="126">
        <f>SUM(R278:R341)</f>
        <v>0</v>
      </c>
      <c r="T277" s="127">
        <f>SUM(T278:T341)</f>
        <v>5.71598621</v>
      </c>
      <c r="AR277" s="121" t="s">
        <v>84</v>
      </c>
      <c r="AT277" s="128" t="s">
        <v>74</v>
      </c>
      <c r="AU277" s="128" t="s">
        <v>82</v>
      </c>
      <c r="AY277" s="121" t="s">
        <v>206</v>
      </c>
      <c r="BK277" s="129">
        <f>SUM(BK278:BK341)</f>
        <v>0</v>
      </c>
    </row>
    <row r="278" spans="2:65" s="1" customFormat="1" ht="44.25" customHeight="1">
      <c r="B278" s="33"/>
      <c r="C278" s="132" t="s">
        <v>475</v>
      </c>
      <c r="D278" s="132" t="s">
        <v>208</v>
      </c>
      <c r="E278" s="133" t="s">
        <v>476</v>
      </c>
      <c r="F278" s="134" t="s">
        <v>477</v>
      </c>
      <c r="G278" s="135" t="s">
        <v>238</v>
      </c>
      <c r="H278" s="136">
        <v>22.918</v>
      </c>
      <c r="I278" s="137"/>
      <c r="J278" s="138">
        <f>ROUND(I278*H278,2)</f>
        <v>0</v>
      </c>
      <c r="K278" s="134" t="s">
        <v>212</v>
      </c>
      <c r="L278" s="33"/>
      <c r="M278" s="139" t="s">
        <v>19</v>
      </c>
      <c r="N278" s="140" t="s">
        <v>46</v>
      </c>
      <c r="P278" s="141">
        <f>O278*H278</f>
        <v>0</v>
      </c>
      <c r="Q278" s="141">
        <v>0</v>
      </c>
      <c r="R278" s="141">
        <f>Q278*H278</f>
        <v>0</v>
      </c>
      <c r="S278" s="141">
        <v>0.01725</v>
      </c>
      <c r="T278" s="142">
        <f>S278*H278</f>
        <v>0.3953355</v>
      </c>
      <c r="AR278" s="143" t="s">
        <v>338</v>
      </c>
      <c r="AT278" s="143" t="s">
        <v>208</v>
      </c>
      <c r="AU278" s="143" t="s">
        <v>84</v>
      </c>
      <c r="AY278" s="18" t="s">
        <v>206</v>
      </c>
      <c r="BE278" s="144">
        <f>IF(N278="základní",J278,0)</f>
        <v>0</v>
      </c>
      <c r="BF278" s="144">
        <f>IF(N278="snížená",J278,0)</f>
        <v>0</v>
      </c>
      <c r="BG278" s="144">
        <f>IF(N278="zákl. přenesená",J278,0)</f>
        <v>0</v>
      </c>
      <c r="BH278" s="144">
        <f>IF(N278="sníž. přenesená",J278,0)</f>
        <v>0</v>
      </c>
      <c r="BI278" s="144">
        <f>IF(N278="nulová",J278,0)</f>
        <v>0</v>
      </c>
      <c r="BJ278" s="18" t="s">
        <v>82</v>
      </c>
      <c r="BK278" s="144">
        <f>ROUND(I278*H278,2)</f>
        <v>0</v>
      </c>
      <c r="BL278" s="18" t="s">
        <v>338</v>
      </c>
      <c r="BM278" s="143" t="s">
        <v>478</v>
      </c>
    </row>
    <row r="279" spans="2:47" s="1" customFormat="1" ht="12">
      <c r="B279" s="33"/>
      <c r="D279" s="145" t="s">
        <v>214</v>
      </c>
      <c r="F279" s="146" t="s">
        <v>479</v>
      </c>
      <c r="I279" s="147"/>
      <c r="L279" s="33"/>
      <c r="M279" s="148"/>
      <c r="T279" s="52"/>
      <c r="AT279" s="18" t="s">
        <v>214</v>
      </c>
      <c r="AU279" s="18" t="s">
        <v>84</v>
      </c>
    </row>
    <row r="280" spans="2:51" s="12" customFormat="1" ht="12">
      <c r="B280" s="149"/>
      <c r="D280" s="150" t="s">
        <v>216</v>
      </c>
      <c r="E280" s="151" t="s">
        <v>19</v>
      </c>
      <c r="F280" s="152" t="s">
        <v>241</v>
      </c>
      <c r="H280" s="151" t="s">
        <v>19</v>
      </c>
      <c r="I280" s="153"/>
      <c r="L280" s="149"/>
      <c r="M280" s="154"/>
      <c r="T280" s="155"/>
      <c r="AT280" s="151" t="s">
        <v>216</v>
      </c>
      <c r="AU280" s="151" t="s">
        <v>84</v>
      </c>
      <c r="AV280" s="12" t="s">
        <v>82</v>
      </c>
      <c r="AW280" s="12" t="s">
        <v>37</v>
      </c>
      <c r="AX280" s="12" t="s">
        <v>75</v>
      </c>
      <c r="AY280" s="151" t="s">
        <v>206</v>
      </c>
    </row>
    <row r="281" spans="2:51" s="12" customFormat="1" ht="12">
      <c r="B281" s="149"/>
      <c r="D281" s="150" t="s">
        <v>216</v>
      </c>
      <c r="E281" s="151" t="s">
        <v>19</v>
      </c>
      <c r="F281" s="152" t="s">
        <v>480</v>
      </c>
      <c r="H281" s="151" t="s">
        <v>19</v>
      </c>
      <c r="I281" s="153"/>
      <c r="L281" s="149"/>
      <c r="M281" s="154"/>
      <c r="T281" s="155"/>
      <c r="AT281" s="151" t="s">
        <v>216</v>
      </c>
      <c r="AU281" s="151" t="s">
        <v>84</v>
      </c>
      <c r="AV281" s="12" t="s">
        <v>82</v>
      </c>
      <c r="AW281" s="12" t="s">
        <v>37</v>
      </c>
      <c r="AX281" s="12" t="s">
        <v>75</v>
      </c>
      <c r="AY281" s="151" t="s">
        <v>206</v>
      </c>
    </row>
    <row r="282" spans="2:51" s="13" customFormat="1" ht="12">
      <c r="B282" s="156"/>
      <c r="D282" s="150" t="s">
        <v>216</v>
      </c>
      <c r="E282" s="157" t="s">
        <v>19</v>
      </c>
      <c r="F282" s="158" t="s">
        <v>481</v>
      </c>
      <c r="H282" s="159">
        <v>3.824</v>
      </c>
      <c r="I282" s="160"/>
      <c r="L282" s="156"/>
      <c r="M282" s="161"/>
      <c r="T282" s="162"/>
      <c r="AT282" s="157" t="s">
        <v>216</v>
      </c>
      <c r="AU282" s="157" t="s">
        <v>84</v>
      </c>
      <c r="AV282" s="13" t="s">
        <v>84</v>
      </c>
      <c r="AW282" s="13" t="s">
        <v>37</v>
      </c>
      <c r="AX282" s="13" t="s">
        <v>75</v>
      </c>
      <c r="AY282" s="157" t="s">
        <v>206</v>
      </c>
    </row>
    <row r="283" spans="2:51" s="13" customFormat="1" ht="12">
      <c r="B283" s="156"/>
      <c r="D283" s="150" t="s">
        <v>216</v>
      </c>
      <c r="E283" s="157" t="s">
        <v>19</v>
      </c>
      <c r="F283" s="158" t="s">
        <v>482</v>
      </c>
      <c r="H283" s="159">
        <v>3.728</v>
      </c>
      <c r="I283" s="160"/>
      <c r="L283" s="156"/>
      <c r="M283" s="161"/>
      <c r="T283" s="162"/>
      <c r="AT283" s="157" t="s">
        <v>216</v>
      </c>
      <c r="AU283" s="157" t="s">
        <v>84</v>
      </c>
      <c r="AV283" s="13" t="s">
        <v>84</v>
      </c>
      <c r="AW283" s="13" t="s">
        <v>37</v>
      </c>
      <c r="AX283" s="13" t="s">
        <v>75</v>
      </c>
      <c r="AY283" s="157" t="s">
        <v>206</v>
      </c>
    </row>
    <row r="284" spans="2:51" s="13" customFormat="1" ht="12">
      <c r="B284" s="156"/>
      <c r="D284" s="150" t="s">
        <v>216</v>
      </c>
      <c r="E284" s="157" t="s">
        <v>19</v>
      </c>
      <c r="F284" s="158" t="s">
        <v>483</v>
      </c>
      <c r="H284" s="159">
        <v>7.392</v>
      </c>
      <c r="I284" s="160"/>
      <c r="L284" s="156"/>
      <c r="M284" s="161"/>
      <c r="T284" s="162"/>
      <c r="AT284" s="157" t="s">
        <v>216</v>
      </c>
      <c r="AU284" s="157" t="s">
        <v>84</v>
      </c>
      <c r="AV284" s="13" t="s">
        <v>84</v>
      </c>
      <c r="AW284" s="13" t="s">
        <v>37</v>
      </c>
      <c r="AX284" s="13" t="s">
        <v>75</v>
      </c>
      <c r="AY284" s="157" t="s">
        <v>206</v>
      </c>
    </row>
    <row r="285" spans="2:51" s="13" customFormat="1" ht="12">
      <c r="B285" s="156"/>
      <c r="D285" s="150" t="s">
        <v>216</v>
      </c>
      <c r="E285" s="157" t="s">
        <v>19</v>
      </c>
      <c r="F285" s="158" t="s">
        <v>484</v>
      </c>
      <c r="H285" s="159">
        <v>4.165</v>
      </c>
      <c r="I285" s="160"/>
      <c r="L285" s="156"/>
      <c r="M285" s="161"/>
      <c r="T285" s="162"/>
      <c r="AT285" s="157" t="s">
        <v>216</v>
      </c>
      <c r="AU285" s="157" t="s">
        <v>84</v>
      </c>
      <c r="AV285" s="13" t="s">
        <v>84</v>
      </c>
      <c r="AW285" s="13" t="s">
        <v>37</v>
      </c>
      <c r="AX285" s="13" t="s">
        <v>75</v>
      </c>
      <c r="AY285" s="157" t="s">
        <v>206</v>
      </c>
    </row>
    <row r="286" spans="2:51" s="13" customFormat="1" ht="12">
      <c r="B286" s="156"/>
      <c r="D286" s="150" t="s">
        <v>216</v>
      </c>
      <c r="E286" s="157" t="s">
        <v>19</v>
      </c>
      <c r="F286" s="158" t="s">
        <v>485</v>
      </c>
      <c r="H286" s="159">
        <v>3.809</v>
      </c>
      <c r="I286" s="160"/>
      <c r="L286" s="156"/>
      <c r="M286" s="161"/>
      <c r="T286" s="162"/>
      <c r="AT286" s="157" t="s">
        <v>216</v>
      </c>
      <c r="AU286" s="157" t="s">
        <v>84</v>
      </c>
      <c r="AV286" s="13" t="s">
        <v>84</v>
      </c>
      <c r="AW286" s="13" t="s">
        <v>37</v>
      </c>
      <c r="AX286" s="13" t="s">
        <v>75</v>
      </c>
      <c r="AY286" s="157" t="s">
        <v>206</v>
      </c>
    </row>
    <row r="287" spans="2:51" s="14" customFormat="1" ht="12">
      <c r="B287" s="163"/>
      <c r="D287" s="150" t="s">
        <v>216</v>
      </c>
      <c r="E287" s="164" t="s">
        <v>19</v>
      </c>
      <c r="F287" s="165" t="s">
        <v>224</v>
      </c>
      <c r="H287" s="166">
        <v>22.918</v>
      </c>
      <c r="I287" s="167"/>
      <c r="L287" s="163"/>
      <c r="M287" s="168"/>
      <c r="T287" s="169"/>
      <c r="AT287" s="164" t="s">
        <v>216</v>
      </c>
      <c r="AU287" s="164" t="s">
        <v>84</v>
      </c>
      <c r="AV287" s="14" t="s">
        <v>153</v>
      </c>
      <c r="AW287" s="14" t="s">
        <v>37</v>
      </c>
      <c r="AX287" s="14" t="s">
        <v>82</v>
      </c>
      <c r="AY287" s="164" t="s">
        <v>206</v>
      </c>
    </row>
    <row r="288" spans="2:65" s="1" customFormat="1" ht="37.9" customHeight="1">
      <c r="B288" s="33"/>
      <c r="C288" s="132" t="s">
        <v>486</v>
      </c>
      <c r="D288" s="132" t="s">
        <v>208</v>
      </c>
      <c r="E288" s="133" t="s">
        <v>487</v>
      </c>
      <c r="F288" s="134" t="s">
        <v>488</v>
      </c>
      <c r="G288" s="135" t="s">
        <v>238</v>
      </c>
      <c r="H288" s="136">
        <v>12.036</v>
      </c>
      <c r="I288" s="137"/>
      <c r="J288" s="138">
        <f>ROUND(I288*H288,2)</f>
        <v>0</v>
      </c>
      <c r="K288" s="134" t="s">
        <v>212</v>
      </c>
      <c r="L288" s="33"/>
      <c r="M288" s="139" t="s">
        <v>19</v>
      </c>
      <c r="N288" s="140" t="s">
        <v>46</v>
      </c>
      <c r="P288" s="141">
        <f>O288*H288</f>
        <v>0</v>
      </c>
      <c r="Q288" s="141">
        <v>0</v>
      </c>
      <c r="R288" s="141">
        <f>Q288*H288</f>
        <v>0</v>
      </c>
      <c r="S288" s="141">
        <v>0.02835</v>
      </c>
      <c r="T288" s="142">
        <f>S288*H288</f>
        <v>0.3412206</v>
      </c>
      <c r="AR288" s="143" t="s">
        <v>338</v>
      </c>
      <c r="AT288" s="143" t="s">
        <v>208</v>
      </c>
      <c r="AU288" s="143" t="s">
        <v>84</v>
      </c>
      <c r="AY288" s="18" t="s">
        <v>206</v>
      </c>
      <c r="BE288" s="144">
        <f>IF(N288="základní",J288,0)</f>
        <v>0</v>
      </c>
      <c r="BF288" s="144">
        <f>IF(N288="snížená",J288,0)</f>
        <v>0</v>
      </c>
      <c r="BG288" s="144">
        <f>IF(N288="zákl. přenesená",J288,0)</f>
        <v>0</v>
      </c>
      <c r="BH288" s="144">
        <f>IF(N288="sníž. přenesená",J288,0)</f>
        <v>0</v>
      </c>
      <c r="BI288" s="144">
        <f>IF(N288="nulová",J288,0)</f>
        <v>0</v>
      </c>
      <c r="BJ288" s="18" t="s">
        <v>82</v>
      </c>
      <c r="BK288" s="144">
        <f>ROUND(I288*H288,2)</f>
        <v>0</v>
      </c>
      <c r="BL288" s="18" t="s">
        <v>338</v>
      </c>
      <c r="BM288" s="143" t="s">
        <v>489</v>
      </c>
    </row>
    <row r="289" spans="2:47" s="1" customFormat="1" ht="12">
      <c r="B289" s="33"/>
      <c r="D289" s="145" t="s">
        <v>214</v>
      </c>
      <c r="F289" s="146" t="s">
        <v>490</v>
      </c>
      <c r="I289" s="147"/>
      <c r="L289" s="33"/>
      <c r="M289" s="148"/>
      <c r="T289" s="52"/>
      <c r="AT289" s="18" t="s">
        <v>214</v>
      </c>
      <c r="AU289" s="18" t="s">
        <v>84</v>
      </c>
    </row>
    <row r="290" spans="2:51" s="12" customFormat="1" ht="12">
      <c r="B290" s="149"/>
      <c r="D290" s="150" t="s">
        <v>216</v>
      </c>
      <c r="E290" s="151" t="s">
        <v>19</v>
      </c>
      <c r="F290" s="152" t="s">
        <v>241</v>
      </c>
      <c r="H290" s="151" t="s">
        <v>19</v>
      </c>
      <c r="I290" s="153"/>
      <c r="L290" s="149"/>
      <c r="M290" s="154"/>
      <c r="T290" s="155"/>
      <c r="AT290" s="151" t="s">
        <v>216</v>
      </c>
      <c r="AU290" s="151" t="s">
        <v>84</v>
      </c>
      <c r="AV290" s="12" t="s">
        <v>82</v>
      </c>
      <c r="AW290" s="12" t="s">
        <v>37</v>
      </c>
      <c r="AX290" s="12" t="s">
        <v>75</v>
      </c>
      <c r="AY290" s="151" t="s">
        <v>206</v>
      </c>
    </row>
    <row r="291" spans="2:51" s="13" customFormat="1" ht="12">
      <c r="B291" s="156"/>
      <c r="D291" s="150" t="s">
        <v>216</v>
      </c>
      <c r="E291" s="157" t="s">
        <v>19</v>
      </c>
      <c r="F291" s="158" t="s">
        <v>491</v>
      </c>
      <c r="H291" s="159">
        <v>4.86</v>
      </c>
      <c r="I291" s="160"/>
      <c r="L291" s="156"/>
      <c r="M291" s="161"/>
      <c r="T291" s="162"/>
      <c r="AT291" s="157" t="s">
        <v>216</v>
      </c>
      <c r="AU291" s="157" t="s">
        <v>84</v>
      </c>
      <c r="AV291" s="13" t="s">
        <v>84</v>
      </c>
      <c r="AW291" s="13" t="s">
        <v>37</v>
      </c>
      <c r="AX291" s="13" t="s">
        <v>75</v>
      </c>
      <c r="AY291" s="157" t="s">
        <v>206</v>
      </c>
    </row>
    <row r="292" spans="2:51" s="13" customFormat="1" ht="12">
      <c r="B292" s="156"/>
      <c r="D292" s="150" t="s">
        <v>216</v>
      </c>
      <c r="E292" s="157" t="s">
        <v>19</v>
      </c>
      <c r="F292" s="158" t="s">
        <v>492</v>
      </c>
      <c r="H292" s="159">
        <v>4.656</v>
      </c>
      <c r="I292" s="160"/>
      <c r="L292" s="156"/>
      <c r="M292" s="161"/>
      <c r="T292" s="162"/>
      <c r="AT292" s="157" t="s">
        <v>216</v>
      </c>
      <c r="AU292" s="157" t="s">
        <v>84</v>
      </c>
      <c r="AV292" s="13" t="s">
        <v>84</v>
      </c>
      <c r="AW292" s="13" t="s">
        <v>37</v>
      </c>
      <c r="AX292" s="13" t="s">
        <v>75</v>
      </c>
      <c r="AY292" s="157" t="s">
        <v>206</v>
      </c>
    </row>
    <row r="293" spans="2:51" s="13" customFormat="1" ht="12">
      <c r="B293" s="156"/>
      <c r="D293" s="150" t="s">
        <v>216</v>
      </c>
      <c r="E293" s="157" t="s">
        <v>19</v>
      </c>
      <c r="F293" s="158" t="s">
        <v>493</v>
      </c>
      <c r="H293" s="159">
        <v>2.52</v>
      </c>
      <c r="I293" s="160"/>
      <c r="L293" s="156"/>
      <c r="M293" s="161"/>
      <c r="T293" s="162"/>
      <c r="AT293" s="157" t="s">
        <v>216</v>
      </c>
      <c r="AU293" s="157" t="s">
        <v>84</v>
      </c>
      <c r="AV293" s="13" t="s">
        <v>84</v>
      </c>
      <c r="AW293" s="13" t="s">
        <v>37</v>
      </c>
      <c r="AX293" s="13" t="s">
        <v>75</v>
      </c>
      <c r="AY293" s="157" t="s">
        <v>206</v>
      </c>
    </row>
    <row r="294" spans="2:51" s="14" customFormat="1" ht="12">
      <c r="B294" s="163"/>
      <c r="D294" s="150" t="s">
        <v>216</v>
      </c>
      <c r="E294" s="164" t="s">
        <v>19</v>
      </c>
      <c r="F294" s="165" t="s">
        <v>224</v>
      </c>
      <c r="H294" s="166">
        <v>12.036</v>
      </c>
      <c r="I294" s="167"/>
      <c r="L294" s="163"/>
      <c r="M294" s="168"/>
      <c r="T294" s="169"/>
      <c r="AT294" s="164" t="s">
        <v>216</v>
      </c>
      <c r="AU294" s="164" t="s">
        <v>84</v>
      </c>
      <c r="AV294" s="14" t="s">
        <v>153</v>
      </c>
      <c r="AW294" s="14" t="s">
        <v>37</v>
      </c>
      <c r="AX294" s="14" t="s">
        <v>82</v>
      </c>
      <c r="AY294" s="164" t="s">
        <v>206</v>
      </c>
    </row>
    <row r="295" spans="2:65" s="1" customFormat="1" ht="49.15" customHeight="1">
      <c r="B295" s="33"/>
      <c r="C295" s="132" t="s">
        <v>494</v>
      </c>
      <c r="D295" s="132" t="s">
        <v>208</v>
      </c>
      <c r="E295" s="133" t="s">
        <v>495</v>
      </c>
      <c r="F295" s="134" t="s">
        <v>496</v>
      </c>
      <c r="G295" s="135" t="s">
        <v>238</v>
      </c>
      <c r="H295" s="136">
        <v>231.831</v>
      </c>
      <c r="I295" s="137"/>
      <c r="J295" s="138">
        <f>ROUND(I295*H295,2)</f>
        <v>0</v>
      </c>
      <c r="K295" s="134" t="s">
        <v>212</v>
      </c>
      <c r="L295" s="33"/>
      <c r="M295" s="139" t="s">
        <v>19</v>
      </c>
      <c r="N295" s="140" t="s">
        <v>46</v>
      </c>
      <c r="P295" s="141">
        <f>O295*H295</f>
        <v>0</v>
      </c>
      <c r="Q295" s="141">
        <v>0</v>
      </c>
      <c r="R295" s="141">
        <f>Q295*H295</f>
        <v>0</v>
      </c>
      <c r="S295" s="141">
        <v>0.01721</v>
      </c>
      <c r="T295" s="142">
        <f>S295*H295</f>
        <v>3.9898115099999996</v>
      </c>
      <c r="AR295" s="143" t="s">
        <v>338</v>
      </c>
      <c r="AT295" s="143" t="s">
        <v>208</v>
      </c>
      <c r="AU295" s="143" t="s">
        <v>84</v>
      </c>
      <c r="AY295" s="18" t="s">
        <v>206</v>
      </c>
      <c r="BE295" s="144">
        <f>IF(N295="základní",J295,0)</f>
        <v>0</v>
      </c>
      <c r="BF295" s="144">
        <f>IF(N295="snížená",J295,0)</f>
        <v>0</v>
      </c>
      <c r="BG295" s="144">
        <f>IF(N295="zákl. přenesená",J295,0)</f>
        <v>0</v>
      </c>
      <c r="BH295" s="144">
        <f>IF(N295="sníž. přenesená",J295,0)</f>
        <v>0</v>
      </c>
      <c r="BI295" s="144">
        <f>IF(N295="nulová",J295,0)</f>
        <v>0</v>
      </c>
      <c r="BJ295" s="18" t="s">
        <v>82</v>
      </c>
      <c r="BK295" s="144">
        <f>ROUND(I295*H295,2)</f>
        <v>0</v>
      </c>
      <c r="BL295" s="18" t="s">
        <v>338</v>
      </c>
      <c r="BM295" s="143" t="s">
        <v>497</v>
      </c>
    </row>
    <row r="296" spans="2:47" s="1" customFormat="1" ht="12">
      <c r="B296" s="33"/>
      <c r="D296" s="145" t="s">
        <v>214</v>
      </c>
      <c r="F296" s="146" t="s">
        <v>498</v>
      </c>
      <c r="I296" s="147"/>
      <c r="L296" s="33"/>
      <c r="M296" s="148"/>
      <c r="T296" s="52"/>
      <c r="AT296" s="18" t="s">
        <v>214</v>
      </c>
      <c r="AU296" s="18" t="s">
        <v>84</v>
      </c>
    </row>
    <row r="297" spans="2:51" s="12" customFormat="1" ht="12">
      <c r="B297" s="149"/>
      <c r="D297" s="150" t="s">
        <v>216</v>
      </c>
      <c r="E297" s="151" t="s">
        <v>19</v>
      </c>
      <c r="F297" s="152" t="s">
        <v>241</v>
      </c>
      <c r="H297" s="151" t="s">
        <v>19</v>
      </c>
      <c r="I297" s="153"/>
      <c r="L297" s="149"/>
      <c r="M297" s="154"/>
      <c r="T297" s="155"/>
      <c r="AT297" s="151" t="s">
        <v>216</v>
      </c>
      <c r="AU297" s="151" t="s">
        <v>84</v>
      </c>
      <c r="AV297" s="12" t="s">
        <v>82</v>
      </c>
      <c r="AW297" s="12" t="s">
        <v>37</v>
      </c>
      <c r="AX297" s="12" t="s">
        <v>75</v>
      </c>
      <c r="AY297" s="151" t="s">
        <v>206</v>
      </c>
    </row>
    <row r="298" spans="2:51" s="13" customFormat="1" ht="12">
      <c r="B298" s="156"/>
      <c r="D298" s="150" t="s">
        <v>216</v>
      </c>
      <c r="E298" s="157" t="s">
        <v>19</v>
      </c>
      <c r="F298" s="158" t="s">
        <v>499</v>
      </c>
      <c r="H298" s="159">
        <v>192.75</v>
      </c>
      <c r="I298" s="160"/>
      <c r="L298" s="156"/>
      <c r="M298" s="161"/>
      <c r="T298" s="162"/>
      <c r="AT298" s="157" t="s">
        <v>216</v>
      </c>
      <c r="AU298" s="157" t="s">
        <v>84</v>
      </c>
      <c r="AV298" s="13" t="s">
        <v>84</v>
      </c>
      <c r="AW298" s="13" t="s">
        <v>37</v>
      </c>
      <c r="AX298" s="13" t="s">
        <v>75</v>
      </c>
      <c r="AY298" s="157" t="s">
        <v>206</v>
      </c>
    </row>
    <row r="299" spans="2:51" s="13" customFormat="1" ht="12">
      <c r="B299" s="156"/>
      <c r="D299" s="150" t="s">
        <v>216</v>
      </c>
      <c r="E299" s="157" t="s">
        <v>19</v>
      </c>
      <c r="F299" s="158" t="s">
        <v>500</v>
      </c>
      <c r="H299" s="159">
        <v>28.92</v>
      </c>
      <c r="I299" s="160"/>
      <c r="L299" s="156"/>
      <c r="M299" s="161"/>
      <c r="T299" s="162"/>
      <c r="AT299" s="157" t="s">
        <v>216</v>
      </c>
      <c r="AU299" s="157" t="s">
        <v>84</v>
      </c>
      <c r="AV299" s="13" t="s">
        <v>84</v>
      </c>
      <c r="AW299" s="13" t="s">
        <v>37</v>
      </c>
      <c r="AX299" s="13" t="s">
        <v>75</v>
      </c>
      <c r="AY299" s="157" t="s">
        <v>206</v>
      </c>
    </row>
    <row r="300" spans="2:51" s="13" customFormat="1" ht="12">
      <c r="B300" s="156"/>
      <c r="D300" s="150" t="s">
        <v>216</v>
      </c>
      <c r="E300" s="157" t="s">
        <v>19</v>
      </c>
      <c r="F300" s="158" t="s">
        <v>501</v>
      </c>
      <c r="H300" s="159">
        <v>0.899</v>
      </c>
      <c r="I300" s="160"/>
      <c r="L300" s="156"/>
      <c r="M300" s="161"/>
      <c r="T300" s="162"/>
      <c r="AT300" s="157" t="s">
        <v>216</v>
      </c>
      <c r="AU300" s="157" t="s">
        <v>84</v>
      </c>
      <c r="AV300" s="13" t="s">
        <v>84</v>
      </c>
      <c r="AW300" s="13" t="s">
        <v>37</v>
      </c>
      <c r="AX300" s="13" t="s">
        <v>75</v>
      </c>
      <c r="AY300" s="157" t="s">
        <v>206</v>
      </c>
    </row>
    <row r="301" spans="2:51" s="13" customFormat="1" ht="12">
      <c r="B301" s="156"/>
      <c r="D301" s="150" t="s">
        <v>216</v>
      </c>
      <c r="E301" s="157" t="s">
        <v>19</v>
      </c>
      <c r="F301" s="158" t="s">
        <v>502</v>
      </c>
      <c r="H301" s="159">
        <v>2.535</v>
      </c>
      <c r="I301" s="160"/>
      <c r="L301" s="156"/>
      <c r="M301" s="161"/>
      <c r="T301" s="162"/>
      <c r="AT301" s="157" t="s">
        <v>216</v>
      </c>
      <c r="AU301" s="157" t="s">
        <v>84</v>
      </c>
      <c r="AV301" s="13" t="s">
        <v>84</v>
      </c>
      <c r="AW301" s="13" t="s">
        <v>37</v>
      </c>
      <c r="AX301" s="13" t="s">
        <v>75</v>
      </c>
      <c r="AY301" s="157" t="s">
        <v>206</v>
      </c>
    </row>
    <row r="302" spans="2:51" s="13" customFormat="1" ht="12">
      <c r="B302" s="156"/>
      <c r="D302" s="150" t="s">
        <v>216</v>
      </c>
      <c r="E302" s="157" t="s">
        <v>19</v>
      </c>
      <c r="F302" s="158" t="s">
        <v>503</v>
      </c>
      <c r="H302" s="159">
        <v>1.917</v>
      </c>
      <c r="I302" s="160"/>
      <c r="L302" s="156"/>
      <c r="M302" s="161"/>
      <c r="T302" s="162"/>
      <c r="AT302" s="157" t="s">
        <v>216</v>
      </c>
      <c r="AU302" s="157" t="s">
        <v>84</v>
      </c>
      <c r="AV302" s="13" t="s">
        <v>84</v>
      </c>
      <c r="AW302" s="13" t="s">
        <v>37</v>
      </c>
      <c r="AX302" s="13" t="s">
        <v>75</v>
      </c>
      <c r="AY302" s="157" t="s">
        <v>206</v>
      </c>
    </row>
    <row r="303" spans="2:51" s="13" customFormat="1" ht="12">
      <c r="B303" s="156"/>
      <c r="D303" s="150" t="s">
        <v>216</v>
      </c>
      <c r="E303" s="157" t="s">
        <v>19</v>
      </c>
      <c r="F303" s="158" t="s">
        <v>504</v>
      </c>
      <c r="H303" s="159">
        <v>0.322</v>
      </c>
      <c r="I303" s="160"/>
      <c r="L303" s="156"/>
      <c r="M303" s="161"/>
      <c r="T303" s="162"/>
      <c r="AT303" s="157" t="s">
        <v>216</v>
      </c>
      <c r="AU303" s="157" t="s">
        <v>84</v>
      </c>
      <c r="AV303" s="13" t="s">
        <v>84</v>
      </c>
      <c r="AW303" s="13" t="s">
        <v>37</v>
      </c>
      <c r="AX303" s="13" t="s">
        <v>75</v>
      </c>
      <c r="AY303" s="157" t="s">
        <v>206</v>
      </c>
    </row>
    <row r="304" spans="2:51" s="13" customFormat="1" ht="12">
      <c r="B304" s="156"/>
      <c r="D304" s="150" t="s">
        <v>216</v>
      </c>
      <c r="E304" s="157" t="s">
        <v>19</v>
      </c>
      <c r="F304" s="158" t="s">
        <v>505</v>
      </c>
      <c r="H304" s="159">
        <v>4.488</v>
      </c>
      <c r="I304" s="160"/>
      <c r="L304" s="156"/>
      <c r="M304" s="161"/>
      <c r="T304" s="162"/>
      <c r="AT304" s="157" t="s">
        <v>216</v>
      </c>
      <c r="AU304" s="157" t="s">
        <v>84</v>
      </c>
      <c r="AV304" s="13" t="s">
        <v>84</v>
      </c>
      <c r="AW304" s="13" t="s">
        <v>37</v>
      </c>
      <c r="AX304" s="13" t="s">
        <v>75</v>
      </c>
      <c r="AY304" s="157" t="s">
        <v>206</v>
      </c>
    </row>
    <row r="305" spans="2:51" s="14" customFormat="1" ht="12">
      <c r="B305" s="163"/>
      <c r="D305" s="150" t="s">
        <v>216</v>
      </c>
      <c r="E305" s="164" t="s">
        <v>19</v>
      </c>
      <c r="F305" s="165" t="s">
        <v>224</v>
      </c>
      <c r="H305" s="166">
        <v>231.831</v>
      </c>
      <c r="I305" s="167"/>
      <c r="L305" s="163"/>
      <c r="M305" s="168"/>
      <c r="T305" s="169"/>
      <c r="AT305" s="164" t="s">
        <v>216</v>
      </c>
      <c r="AU305" s="164" t="s">
        <v>84</v>
      </c>
      <c r="AV305" s="14" t="s">
        <v>153</v>
      </c>
      <c r="AW305" s="14" t="s">
        <v>37</v>
      </c>
      <c r="AX305" s="14" t="s">
        <v>82</v>
      </c>
      <c r="AY305" s="164" t="s">
        <v>206</v>
      </c>
    </row>
    <row r="306" spans="2:65" s="1" customFormat="1" ht="24.2" customHeight="1">
      <c r="B306" s="33"/>
      <c r="C306" s="132" t="s">
        <v>506</v>
      </c>
      <c r="D306" s="132" t="s">
        <v>208</v>
      </c>
      <c r="E306" s="133" t="s">
        <v>507</v>
      </c>
      <c r="F306" s="134" t="s">
        <v>508</v>
      </c>
      <c r="G306" s="135" t="s">
        <v>238</v>
      </c>
      <c r="H306" s="136">
        <v>14.28</v>
      </c>
      <c r="I306" s="137"/>
      <c r="J306" s="138">
        <f>ROUND(I306*H306,2)</f>
        <v>0</v>
      </c>
      <c r="K306" s="134" t="s">
        <v>212</v>
      </c>
      <c r="L306" s="33"/>
      <c r="M306" s="139" t="s">
        <v>19</v>
      </c>
      <c r="N306" s="140" t="s">
        <v>46</v>
      </c>
      <c r="P306" s="141">
        <f>O306*H306</f>
        <v>0</v>
      </c>
      <c r="Q306" s="141">
        <v>0</v>
      </c>
      <c r="R306" s="141">
        <f>Q306*H306</f>
        <v>0</v>
      </c>
      <c r="S306" s="141">
        <v>0.0275</v>
      </c>
      <c r="T306" s="142">
        <f>S306*H306</f>
        <v>0.3927</v>
      </c>
      <c r="AR306" s="143" t="s">
        <v>338</v>
      </c>
      <c r="AT306" s="143" t="s">
        <v>208</v>
      </c>
      <c r="AU306" s="143" t="s">
        <v>84</v>
      </c>
      <c r="AY306" s="18" t="s">
        <v>206</v>
      </c>
      <c r="BE306" s="144">
        <f>IF(N306="základní",J306,0)</f>
        <v>0</v>
      </c>
      <c r="BF306" s="144">
        <f>IF(N306="snížená",J306,0)</f>
        <v>0</v>
      </c>
      <c r="BG306" s="144">
        <f>IF(N306="zákl. přenesená",J306,0)</f>
        <v>0</v>
      </c>
      <c r="BH306" s="144">
        <f>IF(N306="sníž. přenesená",J306,0)</f>
        <v>0</v>
      </c>
      <c r="BI306" s="144">
        <f>IF(N306="nulová",J306,0)</f>
        <v>0</v>
      </c>
      <c r="BJ306" s="18" t="s">
        <v>82</v>
      </c>
      <c r="BK306" s="144">
        <f>ROUND(I306*H306,2)</f>
        <v>0</v>
      </c>
      <c r="BL306" s="18" t="s">
        <v>338</v>
      </c>
      <c r="BM306" s="143" t="s">
        <v>509</v>
      </c>
    </row>
    <row r="307" spans="2:47" s="1" customFormat="1" ht="12">
      <c r="B307" s="33"/>
      <c r="D307" s="145" t="s">
        <v>214</v>
      </c>
      <c r="F307" s="146" t="s">
        <v>510</v>
      </c>
      <c r="I307" s="147"/>
      <c r="L307" s="33"/>
      <c r="M307" s="148"/>
      <c r="T307" s="52"/>
      <c r="AT307" s="18" t="s">
        <v>214</v>
      </c>
      <c r="AU307" s="18" t="s">
        <v>84</v>
      </c>
    </row>
    <row r="308" spans="2:51" s="12" customFormat="1" ht="12">
      <c r="B308" s="149"/>
      <c r="D308" s="150" t="s">
        <v>216</v>
      </c>
      <c r="E308" s="151" t="s">
        <v>19</v>
      </c>
      <c r="F308" s="152" t="s">
        <v>241</v>
      </c>
      <c r="H308" s="151" t="s">
        <v>19</v>
      </c>
      <c r="I308" s="153"/>
      <c r="L308" s="149"/>
      <c r="M308" s="154"/>
      <c r="T308" s="155"/>
      <c r="AT308" s="151" t="s">
        <v>216</v>
      </c>
      <c r="AU308" s="151" t="s">
        <v>84</v>
      </c>
      <c r="AV308" s="12" t="s">
        <v>82</v>
      </c>
      <c r="AW308" s="12" t="s">
        <v>37</v>
      </c>
      <c r="AX308" s="12" t="s">
        <v>75</v>
      </c>
      <c r="AY308" s="151" t="s">
        <v>206</v>
      </c>
    </row>
    <row r="309" spans="2:51" s="13" customFormat="1" ht="12">
      <c r="B309" s="156"/>
      <c r="D309" s="150" t="s">
        <v>216</v>
      </c>
      <c r="E309" s="157" t="s">
        <v>19</v>
      </c>
      <c r="F309" s="158" t="s">
        <v>511</v>
      </c>
      <c r="H309" s="159">
        <v>11.76</v>
      </c>
      <c r="I309" s="160"/>
      <c r="L309" s="156"/>
      <c r="M309" s="161"/>
      <c r="T309" s="162"/>
      <c r="AT309" s="157" t="s">
        <v>216</v>
      </c>
      <c r="AU309" s="157" t="s">
        <v>84</v>
      </c>
      <c r="AV309" s="13" t="s">
        <v>84</v>
      </c>
      <c r="AW309" s="13" t="s">
        <v>37</v>
      </c>
      <c r="AX309" s="13" t="s">
        <v>75</v>
      </c>
      <c r="AY309" s="157" t="s">
        <v>206</v>
      </c>
    </row>
    <row r="310" spans="2:51" s="13" customFormat="1" ht="12">
      <c r="B310" s="156"/>
      <c r="D310" s="150" t="s">
        <v>216</v>
      </c>
      <c r="E310" s="157" t="s">
        <v>19</v>
      </c>
      <c r="F310" s="158" t="s">
        <v>512</v>
      </c>
      <c r="H310" s="159">
        <v>2.52</v>
      </c>
      <c r="I310" s="160"/>
      <c r="L310" s="156"/>
      <c r="M310" s="161"/>
      <c r="T310" s="162"/>
      <c r="AT310" s="157" t="s">
        <v>216</v>
      </c>
      <c r="AU310" s="157" t="s">
        <v>84</v>
      </c>
      <c r="AV310" s="13" t="s">
        <v>84</v>
      </c>
      <c r="AW310" s="13" t="s">
        <v>37</v>
      </c>
      <c r="AX310" s="13" t="s">
        <v>75</v>
      </c>
      <c r="AY310" s="157" t="s">
        <v>206</v>
      </c>
    </row>
    <row r="311" spans="2:51" s="14" customFormat="1" ht="12">
      <c r="B311" s="163"/>
      <c r="D311" s="150" t="s">
        <v>216</v>
      </c>
      <c r="E311" s="164" t="s">
        <v>19</v>
      </c>
      <c r="F311" s="165" t="s">
        <v>224</v>
      </c>
      <c r="H311" s="166">
        <v>14.28</v>
      </c>
      <c r="I311" s="167"/>
      <c r="L311" s="163"/>
      <c r="M311" s="168"/>
      <c r="T311" s="169"/>
      <c r="AT311" s="164" t="s">
        <v>216</v>
      </c>
      <c r="AU311" s="164" t="s">
        <v>84</v>
      </c>
      <c r="AV311" s="14" t="s">
        <v>153</v>
      </c>
      <c r="AW311" s="14" t="s">
        <v>37</v>
      </c>
      <c r="AX311" s="14" t="s">
        <v>82</v>
      </c>
      <c r="AY311" s="164" t="s">
        <v>206</v>
      </c>
    </row>
    <row r="312" spans="2:65" s="1" customFormat="1" ht="24.2" customHeight="1">
      <c r="B312" s="33"/>
      <c r="C312" s="132" t="s">
        <v>513</v>
      </c>
      <c r="D312" s="132" t="s">
        <v>208</v>
      </c>
      <c r="E312" s="133" t="s">
        <v>514</v>
      </c>
      <c r="F312" s="134" t="s">
        <v>515</v>
      </c>
      <c r="G312" s="135" t="s">
        <v>298</v>
      </c>
      <c r="H312" s="136">
        <v>5</v>
      </c>
      <c r="I312" s="137"/>
      <c r="J312" s="138">
        <f>ROUND(I312*H312,2)</f>
        <v>0</v>
      </c>
      <c r="K312" s="134" t="s">
        <v>212</v>
      </c>
      <c r="L312" s="33"/>
      <c r="M312" s="139" t="s">
        <v>19</v>
      </c>
      <c r="N312" s="140" t="s">
        <v>46</v>
      </c>
      <c r="P312" s="141">
        <f>O312*H312</f>
        <v>0</v>
      </c>
      <c r="Q312" s="141">
        <v>0</v>
      </c>
      <c r="R312" s="141">
        <f>Q312*H312</f>
        <v>0</v>
      </c>
      <c r="S312" s="141">
        <v>0.0421</v>
      </c>
      <c r="T312" s="142">
        <f>S312*H312</f>
        <v>0.2105</v>
      </c>
      <c r="AR312" s="143" t="s">
        <v>338</v>
      </c>
      <c r="AT312" s="143" t="s">
        <v>208</v>
      </c>
      <c r="AU312" s="143" t="s">
        <v>84</v>
      </c>
      <c r="AY312" s="18" t="s">
        <v>206</v>
      </c>
      <c r="BE312" s="144">
        <f>IF(N312="základní",J312,0)</f>
        <v>0</v>
      </c>
      <c r="BF312" s="144">
        <f>IF(N312="snížená",J312,0)</f>
        <v>0</v>
      </c>
      <c r="BG312" s="144">
        <f>IF(N312="zákl. přenesená",J312,0)</f>
        <v>0</v>
      </c>
      <c r="BH312" s="144">
        <f>IF(N312="sníž. přenesená",J312,0)</f>
        <v>0</v>
      </c>
      <c r="BI312" s="144">
        <f>IF(N312="nulová",J312,0)</f>
        <v>0</v>
      </c>
      <c r="BJ312" s="18" t="s">
        <v>82</v>
      </c>
      <c r="BK312" s="144">
        <f>ROUND(I312*H312,2)</f>
        <v>0</v>
      </c>
      <c r="BL312" s="18" t="s">
        <v>338</v>
      </c>
      <c r="BM312" s="143" t="s">
        <v>516</v>
      </c>
    </row>
    <row r="313" spans="2:47" s="1" customFormat="1" ht="12">
      <c r="B313" s="33"/>
      <c r="D313" s="145" t="s">
        <v>214</v>
      </c>
      <c r="F313" s="146" t="s">
        <v>517</v>
      </c>
      <c r="I313" s="147"/>
      <c r="L313" s="33"/>
      <c r="M313" s="148"/>
      <c r="T313" s="52"/>
      <c r="AT313" s="18" t="s">
        <v>214</v>
      </c>
      <c r="AU313" s="18" t="s">
        <v>84</v>
      </c>
    </row>
    <row r="314" spans="2:51" s="12" customFormat="1" ht="12">
      <c r="B314" s="149"/>
      <c r="D314" s="150" t="s">
        <v>216</v>
      </c>
      <c r="E314" s="151" t="s">
        <v>19</v>
      </c>
      <c r="F314" s="152" t="s">
        <v>241</v>
      </c>
      <c r="H314" s="151" t="s">
        <v>19</v>
      </c>
      <c r="I314" s="153"/>
      <c r="L314" s="149"/>
      <c r="M314" s="154"/>
      <c r="T314" s="155"/>
      <c r="AT314" s="151" t="s">
        <v>216</v>
      </c>
      <c r="AU314" s="151" t="s">
        <v>84</v>
      </c>
      <c r="AV314" s="12" t="s">
        <v>82</v>
      </c>
      <c r="AW314" s="12" t="s">
        <v>37</v>
      </c>
      <c r="AX314" s="12" t="s">
        <v>75</v>
      </c>
      <c r="AY314" s="151" t="s">
        <v>206</v>
      </c>
    </row>
    <row r="315" spans="2:51" s="13" customFormat="1" ht="12">
      <c r="B315" s="156"/>
      <c r="D315" s="150" t="s">
        <v>216</v>
      </c>
      <c r="E315" s="157" t="s">
        <v>19</v>
      </c>
      <c r="F315" s="158" t="s">
        <v>518</v>
      </c>
      <c r="H315" s="159">
        <v>4</v>
      </c>
      <c r="I315" s="160"/>
      <c r="L315" s="156"/>
      <c r="M315" s="161"/>
      <c r="T315" s="162"/>
      <c r="AT315" s="157" t="s">
        <v>216</v>
      </c>
      <c r="AU315" s="157" t="s">
        <v>84</v>
      </c>
      <c r="AV315" s="13" t="s">
        <v>84</v>
      </c>
      <c r="AW315" s="13" t="s">
        <v>37</v>
      </c>
      <c r="AX315" s="13" t="s">
        <v>75</v>
      </c>
      <c r="AY315" s="157" t="s">
        <v>206</v>
      </c>
    </row>
    <row r="316" spans="2:51" s="13" customFormat="1" ht="12">
      <c r="B316" s="156"/>
      <c r="D316" s="150" t="s">
        <v>216</v>
      </c>
      <c r="E316" s="157" t="s">
        <v>19</v>
      </c>
      <c r="F316" s="158" t="s">
        <v>519</v>
      </c>
      <c r="H316" s="159">
        <v>1</v>
      </c>
      <c r="I316" s="160"/>
      <c r="L316" s="156"/>
      <c r="M316" s="161"/>
      <c r="T316" s="162"/>
      <c r="AT316" s="157" t="s">
        <v>216</v>
      </c>
      <c r="AU316" s="157" t="s">
        <v>84</v>
      </c>
      <c r="AV316" s="13" t="s">
        <v>84</v>
      </c>
      <c r="AW316" s="13" t="s">
        <v>37</v>
      </c>
      <c r="AX316" s="13" t="s">
        <v>75</v>
      </c>
      <c r="AY316" s="157" t="s">
        <v>206</v>
      </c>
    </row>
    <row r="317" spans="2:51" s="14" customFormat="1" ht="12">
      <c r="B317" s="163"/>
      <c r="D317" s="150" t="s">
        <v>216</v>
      </c>
      <c r="E317" s="164" t="s">
        <v>19</v>
      </c>
      <c r="F317" s="165" t="s">
        <v>224</v>
      </c>
      <c r="H317" s="166">
        <v>5</v>
      </c>
      <c r="I317" s="167"/>
      <c r="L317" s="163"/>
      <c r="M317" s="168"/>
      <c r="T317" s="169"/>
      <c r="AT317" s="164" t="s">
        <v>216</v>
      </c>
      <c r="AU317" s="164" t="s">
        <v>84</v>
      </c>
      <c r="AV317" s="14" t="s">
        <v>153</v>
      </c>
      <c r="AW317" s="14" t="s">
        <v>37</v>
      </c>
      <c r="AX317" s="14" t="s">
        <v>82</v>
      </c>
      <c r="AY317" s="164" t="s">
        <v>206</v>
      </c>
    </row>
    <row r="318" spans="2:65" s="1" customFormat="1" ht="24.2" customHeight="1">
      <c r="B318" s="33"/>
      <c r="C318" s="132" t="s">
        <v>520</v>
      </c>
      <c r="D318" s="132" t="s">
        <v>208</v>
      </c>
      <c r="E318" s="133" t="s">
        <v>521</v>
      </c>
      <c r="F318" s="134" t="s">
        <v>522</v>
      </c>
      <c r="G318" s="135" t="s">
        <v>238</v>
      </c>
      <c r="H318" s="136">
        <v>172.825</v>
      </c>
      <c r="I318" s="137"/>
      <c r="J318" s="138">
        <f>ROUND(I318*H318,2)</f>
        <v>0</v>
      </c>
      <c r="K318" s="134" t="s">
        <v>212</v>
      </c>
      <c r="L318" s="33"/>
      <c r="M318" s="139" t="s">
        <v>19</v>
      </c>
      <c r="N318" s="140" t="s">
        <v>46</v>
      </c>
      <c r="P318" s="141">
        <f>O318*H318</f>
        <v>0</v>
      </c>
      <c r="Q318" s="141">
        <v>0</v>
      </c>
      <c r="R318" s="141">
        <f>Q318*H318</f>
        <v>0</v>
      </c>
      <c r="S318" s="141">
        <v>0.0021</v>
      </c>
      <c r="T318" s="142">
        <f>S318*H318</f>
        <v>0.36293249999999994</v>
      </c>
      <c r="AR318" s="143" t="s">
        <v>338</v>
      </c>
      <c r="AT318" s="143" t="s">
        <v>208</v>
      </c>
      <c r="AU318" s="143" t="s">
        <v>84</v>
      </c>
      <c r="AY318" s="18" t="s">
        <v>206</v>
      </c>
      <c r="BE318" s="144">
        <f>IF(N318="základní",J318,0)</f>
        <v>0</v>
      </c>
      <c r="BF318" s="144">
        <f>IF(N318="snížená",J318,0)</f>
        <v>0</v>
      </c>
      <c r="BG318" s="144">
        <f>IF(N318="zákl. přenesená",J318,0)</f>
        <v>0</v>
      </c>
      <c r="BH318" s="144">
        <f>IF(N318="sníž. přenesená",J318,0)</f>
        <v>0</v>
      </c>
      <c r="BI318" s="144">
        <f>IF(N318="nulová",J318,0)</f>
        <v>0</v>
      </c>
      <c r="BJ318" s="18" t="s">
        <v>82</v>
      </c>
      <c r="BK318" s="144">
        <f>ROUND(I318*H318,2)</f>
        <v>0</v>
      </c>
      <c r="BL318" s="18" t="s">
        <v>338</v>
      </c>
      <c r="BM318" s="143" t="s">
        <v>523</v>
      </c>
    </row>
    <row r="319" spans="2:47" s="1" customFormat="1" ht="12">
      <c r="B319" s="33"/>
      <c r="D319" s="145" t="s">
        <v>214</v>
      </c>
      <c r="F319" s="146" t="s">
        <v>524</v>
      </c>
      <c r="I319" s="147"/>
      <c r="L319" s="33"/>
      <c r="M319" s="148"/>
      <c r="T319" s="52"/>
      <c r="AT319" s="18" t="s">
        <v>214</v>
      </c>
      <c r="AU319" s="18" t="s">
        <v>84</v>
      </c>
    </row>
    <row r="320" spans="2:51" s="12" customFormat="1" ht="12">
      <c r="B320" s="149"/>
      <c r="D320" s="150" t="s">
        <v>216</v>
      </c>
      <c r="E320" s="151" t="s">
        <v>19</v>
      </c>
      <c r="F320" s="152" t="s">
        <v>241</v>
      </c>
      <c r="H320" s="151" t="s">
        <v>19</v>
      </c>
      <c r="I320" s="153"/>
      <c r="L320" s="149"/>
      <c r="M320" s="154"/>
      <c r="T320" s="155"/>
      <c r="AT320" s="151" t="s">
        <v>216</v>
      </c>
      <c r="AU320" s="151" t="s">
        <v>84</v>
      </c>
      <c r="AV320" s="12" t="s">
        <v>82</v>
      </c>
      <c r="AW320" s="12" t="s">
        <v>37</v>
      </c>
      <c r="AX320" s="12" t="s">
        <v>75</v>
      </c>
      <c r="AY320" s="151" t="s">
        <v>206</v>
      </c>
    </row>
    <row r="321" spans="2:51" s="13" customFormat="1" ht="12">
      <c r="B321" s="156"/>
      <c r="D321" s="150" t="s">
        <v>216</v>
      </c>
      <c r="E321" s="157" t="s">
        <v>19</v>
      </c>
      <c r="F321" s="158" t="s">
        <v>525</v>
      </c>
      <c r="H321" s="159">
        <v>8.605</v>
      </c>
      <c r="I321" s="160"/>
      <c r="L321" s="156"/>
      <c r="M321" s="161"/>
      <c r="T321" s="162"/>
      <c r="AT321" s="157" t="s">
        <v>216</v>
      </c>
      <c r="AU321" s="157" t="s">
        <v>84</v>
      </c>
      <c r="AV321" s="13" t="s">
        <v>84</v>
      </c>
      <c r="AW321" s="13" t="s">
        <v>37</v>
      </c>
      <c r="AX321" s="13" t="s">
        <v>75</v>
      </c>
      <c r="AY321" s="157" t="s">
        <v>206</v>
      </c>
    </row>
    <row r="322" spans="2:51" s="13" customFormat="1" ht="12">
      <c r="B322" s="156"/>
      <c r="D322" s="150" t="s">
        <v>216</v>
      </c>
      <c r="E322" s="157" t="s">
        <v>19</v>
      </c>
      <c r="F322" s="158" t="s">
        <v>526</v>
      </c>
      <c r="H322" s="159">
        <v>7.458</v>
      </c>
      <c r="I322" s="160"/>
      <c r="L322" s="156"/>
      <c r="M322" s="161"/>
      <c r="T322" s="162"/>
      <c r="AT322" s="157" t="s">
        <v>216</v>
      </c>
      <c r="AU322" s="157" t="s">
        <v>84</v>
      </c>
      <c r="AV322" s="13" t="s">
        <v>84</v>
      </c>
      <c r="AW322" s="13" t="s">
        <v>37</v>
      </c>
      <c r="AX322" s="13" t="s">
        <v>75</v>
      </c>
      <c r="AY322" s="157" t="s">
        <v>206</v>
      </c>
    </row>
    <row r="323" spans="2:51" s="13" customFormat="1" ht="12">
      <c r="B323" s="156"/>
      <c r="D323" s="150" t="s">
        <v>216</v>
      </c>
      <c r="E323" s="157" t="s">
        <v>19</v>
      </c>
      <c r="F323" s="158" t="s">
        <v>527</v>
      </c>
      <c r="H323" s="159">
        <v>3.61</v>
      </c>
      <c r="I323" s="160"/>
      <c r="L323" s="156"/>
      <c r="M323" s="161"/>
      <c r="T323" s="162"/>
      <c r="AT323" s="157" t="s">
        <v>216</v>
      </c>
      <c r="AU323" s="157" t="s">
        <v>84</v>
      </c>
      <c r="AV323" s="13" t="s">
        <v>84</v>
      </c>
      <c r="AW323" s="13" t="s">
        <v>37</v>
      </c>
      <c r="AX323" s="13" t="s">
        <v>75</v>
      </c>
      <c r="AY323" s="157" t="s">
        <v>206</v>
      </c>
    </row>
    <row r="324" spans="2:51" s="13" customFormat="1" ht="12">
      <c r="B324" s="156"/>
      <c r="D324" s="150" t="s">
        <v>216</v>
      </c>
      <c r="E324" s="157" t="s">
        <v>19</v>
      </c>
      <c r="F324" s="158" t="s">
        <v>528</v>
      </c>
      <c r="H324" s="159">
        <v>5.5</v>
      </c>
      <c r="I324" s="160"/>
      <c r="L324" s="156"/>
      <c r="M324" s="161"/>
      <c r="T324" s="162"/>
      <c r="AT324" s="157" t="s">
        <v>216</v>
      </c>
      <c r="AU324" s="157" t="s">
        <v>84</v>
      </c>
      <c r="AV324" s="13" t="s">
        <v>84</v>
      </c>
      <c r="AW324" s="13" t="s">
        <v>37</v>
      </c>
      <c r="AX324" s="13" t="s">
        <v>75</v>
      </c>
      <c r="AY324" s="157" t="s">
        <v>206</v>
      </c>
    </row>
    <row r="325" spans="2:51" s="13" customFormat="1" ht="12">
      <c r="B325" s="156"/>
      <c r="D325" s="150" t="s">
        <v>216</v>
      </c>
      <c r="E325" s="157" t="s">
        <v>19</v>
      </c>
      <c r="F325" s="158" t="s">
        <v>529</v>
      </c>
      <c r="H325" s="159">
        <v>16.672</v>
      </c>
      <c r="I325" s="160"/>
      <c r="L325" s="156"/>
      <c r="M325" s="161"/>
      <c r="T325" s="162"/>
      <c r="AT325" s="157" t="s">
        <v>216</v>
      </c>
      <c r="AU325" s="157" t="s">
        <v>84</v>
      </c>
      <c r="AV325" s="13" t="s">
        <v>84</v>
      </c>
      <c r="AW325" s="13" t="s">
        <v>37</v>
      </c>
      <c r="AX325" s="13" t="s">
        <v>75</v>
      </c>
      <c r="AY325" s="157" t="s">
        <v>206</v>
      </c>
    </row>
    <row r="326" spans="2:51" s="13" customFormat="1" ht="12">
      <c r="B326" s="156"/>
      <c r="D326" s="150" t="s">
        <v>216</v>
      </c>
      <c r="E326" s="157" t="s">
        <v>19</v>
      </c>
      <c r="F326" s="158" t="s">
        <v>530</v>
      </c>
      <c r="H326" s="159">
        <v>64.35</v>
      </c>
      <c r="I326" s="160"/>
      <c r="L326" s="156"/>
      <c r="M326" s="161"/>
      <c r="T326" s="162"/>
      <c r="AT326" s="157" t="s">
        <v>216</v>
      </c>
      <c r="AU326" s="157" t="s">
        <v>84</v>
      </c>
      <c r="AV326" s="13" t="s">
        <v>84</v>
      </c>
      <c r="AW326" s="13" t="s">
        <v>37</v>
      </c>
      <c r="AX326" s="13" t="s">
        <v>75</v>
      </c>
      <c r="AY326" s="157" t="s">
        <v>206</v>
      </c>
    </row>
    <row r="327" spans="2:51" s="13" customFormat="1" ht="12">
      <c r="B327" s="156"/>
      <c r="D327" s="150" t="s">
        <v>216</v>
      </c>
      <c r="E327" s="157" t="s">
        <v>19</v>
      </c>
      <c r="F327" s="158" t="s">
        <v>531</v>
      </c>
      <c r="H327" s="159">
        <v>11.87</v>
      </c>
      <c r="I327" s="160"/>
      <c r="L327" s="156"/>
      <c r="M327" s="161"/>
      <c r="T327" s="162"/>
      <c r="AT327" s="157" t="s">
        <v>216</v>
      </c>
      <c r="AU327" s="157" t="s">
        <v>84</v>
      </c>
      <c r="AV327" s="13" t="s">
        <v>84</v>
      </c>
      <c r="AW327" s="13" t="s">
        <v>37</v>
      </c>
      <c r="AX327" s="13" t="s">
        <v>75</v>
      </c>
      <c r="AY327" s="157" t="s">
        <v>206</v>
      </c>
    </row>
    <row r="328" spans="2:51" s="13" customFormat="1" ht="12">
      <c r="B328" s="156"/>
      <c r="D328" s="150" t="s">
        <v>216</v>
      </c>
      <c r="E328" s="157" t="s">
        <v>19</v>
      </c>
      <c r="F328" s="158" t="s">
        <v>532</v>
      </c>
      <c r="H328" s="159">
        <v>11.46</v>
      </c>
      <c r="I328" s="160"/>
      <c r="L328" s="156"/>
      <c r="M328" s="161"/>
      <c r="T328" s="162"/>
      <c r="AT328" s="157" t="s">
        <v>216</v>
      </c>
      <c r="AU328" s="157" t="s">
        <v>84</v>
      </c>
      <c r="AV328" s="13" t="s">
        <v>84</v>
      </c>
      <c r="AW328" s="13" t="s">
        <v>37</v>
      </c>
      <c r="AX328" s="13" t="s">
        <v>75</v>
      </c>
      <c r="AY328" s="157" t="s">
        <v>206</v>
      </c>
    </row>
    <row r="329" spans="2:51" s="13" customFormat="1" ht="12">
      <c r="B329" s="156"/>
      <c r="D329" s="150" t="s">
        <v>216</v>
      </c>
      <c r="E329" s="157" t="s">
        <v>19</v>
      </c>
      <c r="F329" s="158" t="s">
        <v>533</v>
      </c>
      <c r="H329" s="159">
        <v>18.81</v>
      </c>
      <c r="I329" s="160"/>
      <c r="L329" s="156"/>
      <c r="M329" s="161"/>
      <c r="T329" s="162"/>
      <c r="AT329" s="157" t="s">
        <v>216</v>
      </c>
      <c r="AU329" s="157" t="s">
        <v>84</v>
      </c>
      <c r="AV329" s="13" t="s">
        <v>84</v>
      </c>
      <c r="AW329" s="13" t="s">
        <v>37</v>
      </c>
      <c r="AX329" s="13" t="s">
        <v>75</v>
      </c>
      <c r="AY329" s="157" t="s">
        <v>206</v>
      </c>
    </row>
    <row r="330" spans="2:51" s="13" customFormat="1" ht="12">
      <c r="B330" s="156"/>
      <c r="D330" s="150" t="s">
        <v>216</v>
      </c>
      <c r="E330" s="157" t="s">
        <v>19</v>
      </c>
      <c r="F330" s="158" t="s">
        <v>534</v>
      </c>
      <c r="H330" s="159">
        <v>3.38</v>
      </c>
      <c r="I330" s="160"/>
      <c r="L330" s="156"/>
      <c r="M330" s="161"/>
      <c r="T330" s="162"/>
      <c r="AT330" s="157" t="s">
        <v>216</v>
      </c>
      <c r="AU330" s="157" t="s">
        <v>84</v>
      </c>
      <c r="AV330" s="13" t="s">
        <v>84</v>
      </c>
      <c r="AW330" s="13" t="s">
        <v>37</v>
      </c>
      <c r="AX330" s="13" t="s">
        <v>75</v>
      </c>
      <c r="AY330" s="157" t="s">
        <v>206</v>
      </c>
    </row>
    <row r="331" spans="2:51" s="13" customFormat="1" ht="12">
      <c r="B331" s="156"/>
      <c r="D331" s="150" t="s">
        <v>216</v>
      </c>
      <c r="E331" s="157" t="s">
        <v>19</v>
      </c>
      <c r="F331" s="158" t="s">
        <v>535</v>
      </c>
      <c r="H331" s="159">
        <v>3.69</v>
      </c>
      <c r="I331" s="160"/>
      <c r="L331" s="156"/>
      <c r="M331" s="161"/>
      <c r="T331" s="162"/>
      <c r="AT331" s="157" t="s">
        <v>216</v>
      </c>
      <c r="AU331" s="157" t="s">
        <v>84</v>
      </c>
      <c r="AV331" s="13" t="s">
        <v>84</v>
      </c>
      <c r="AW331" s="13" t="s">
        <v>37</v>
      </c>
      <c r="AX331" s="13" t="s">
        <v>75</v>
      </c>
      <c r="AY331" s="157" t="s">
        <v>206</v>
      </c>
    </row>
    <row r="332" spans="2:51" s="13" customFormat="1" ht="12">
      <c r="B332" s="156"/>
      <c r="D332" s="150" t="s">
        <v>216</v>
      </c>
      <c r="E332" s="157" t="s">
        <v>19</v>
      </c>
      <c r="F332" s="158" t="s">
        <v>536</v>
      </c>
      <c r="H332" s="159">
        <v>17.42</v>
      </c>
      <c r="I332" s="160"/>
      <c r="L332" s="156"/>
      <c r="M332" s="161"/>
      <c r="T332" s="162"/>
      <c r="AT332" s="157" t="s">
        <v>216</v>
      </c>
      <c r="AU332" s="157" t="s">
        <v>84</v>
      </c>
      <c r="AV332" s="13" t="s">
        <v>84</v>
      </c>
      <c r="AW332" s="13" t="s">
        <v>37</v>
      </c>
      <c r="AX332" s="13" t="s">
        <v>75</v>
      </c>
      <c r="AY332" s="157" t="s">
        <v>206</v>
      </c>
    </row>
    <row r="333" spans="2:51" s="14" customFormat="1" ht="12">
      <c r="B333" s="163"/>
      <c r="D333" s="150" t="s">
        <v>216</v>
      </c>
      <c r="E333" s="164" t="s">
        <v>19</v>
      </c>
      <c r="F333" s="165" t="s">
        <v>224</v>
      </c>
      <c r="H333" s="166">
        <v>172.825</v>
      </c>
      <c r="I333" s="167"/>
      <c r="L333" s="163"/>
      <c r="M333" s="168"/>
      <c r="T333" s="169"/>
      <c r="AT333" s="164" t="s">
        <v>216</v>
      </c>
      <c r="AU333" s="164" t="s">
        <v>84</v>
      </c>
      <c r="AV333" s="14" t="s">
        <v>153</v>
      </c>
      <c r="AW333" s="14" t="s">
        <v>37</v>
      </c>
      <c r="AX333" s="14" t="s">
        <v>82</v>
      </c>
      <c r="AY333" s="164" t="s">
        <v>206</v>
      </c>
    </row>
    <row r="334" spans="2:65" s="1" customFormat="1" ht="33" customHeight="1">
      <c r="B334" s="33"/>
      <c r="C334" s="132" t="s">
        <v>537</v>
      </c>
      <c r="D334" s="132" t="s">
        <v>208</v>
      </c>
      <c r="E334" s="133" t="s">
        <v>538</v>
      </c>
      <c r="F334" s="134" t="s">
        <v>539</v>
      </c>
      <c r="G334" s="135" t="s">
        <v>238</v>
      </c>
      <c r="H334" s="136">
        <v>19.41</v>
      </c>
      <c r="I334" s="137"/>
      <c r="J334" s="138">
        <f>ROUND(I334*H334,2)</f>
        <v>0</v>
      </c>
      <c r="K334" s="134" t="s">
        <v>212</v>
      </c>
      <c r="L334" s="33"/>
      <c r="M334" s="139" t="s">
        <v>19</v>
      </c>
      <c r="N334" s="140" t="s">
        <v>46</v>
      </c>
      <c r="P334" s="141">
        <f>O334*H334</f>
        <v>0</v>
      </c>
      <c r="Q334" s="141">
        <v>0</v>
      </c>
      <c r="R334" s="141">
        <f>Q334*H334</f>
        <v>0</v>
      </c>
      <c r="S334" s="141">
        <v>0.00121</v>
      </c>
      <c r="T334" s="142">
        <f>S334*H334</f>
        <v>0.0234861</v>
      </c>
      <c r="AR334" s="143" t="s">
        <v>338</v>
      </c>
      <c r="AT334" s="143" t="s">
        <v>208</v>
      </c>
      <c r="AU334" s="143" t="s">
        <v>84</v>
      </c>
      <c r="AY334" s="18" t="s">
        <v>206</v>
      </c>
      <c r="BE334" s="144">
        <f>IF(N334="základní",J334,0)</f>
        <v>0</v>
      </c>
      <c r="BF334" s="144">
        <f>IF(N334="snížená",J334,0)</f>
        <v>0</v>
      </c>
      <c r="BG334" s="144">
        <f>IF(N334="zákl. přenesená",J334,0)</f>
        <v>0</v>
      </c>
      <c r="BH334" s="144">
        <f>IF(N334="sníž. přenesená",J334,0)</f>
        <v>0</v>
      </c>
      <c r="BI334" s="144">
        <f>IF(N334="nulová",J334,0)</f>
        <v>0</v>
      </c>
      <c r="BJ334" s="18" t="s">
        <v>82</v>
      </c>
      <c r="BK334" s="144">
        <f>ROUND(I334*H334,2)</f>
        <v>0</v>
      </c>
      <c r="BL334" s="18" t="s">
        <v>338</v>
      </c>
      <c r="BM334" s="143" t="s">
        <v>540</v>
      </c>
    </row>
    <row r="335" spans="2:47" s="1" customFormat="1" ht="12">
      <c r="B335" s="33"/>
      <c r="D335" s="145" t="s">
        <v>214</v>
      </c>
      <c r="F335" s="146" t="s">
        <v>541</v>
      </c>
      <c r="I335" s="147"/>
      <c r="L335" s="33"/>
      <c r="M335" s="148"/>
      <c r="T335" s="52"/>
      <c r="AT335" s="18" t="s">
        <v>214</v>
      </c>
      <c r="AU335" s="18" t="s">
        <v>84</v>
      </c>
    </row>
    <row r="336" spans="2:51" s="12" customFormat="1" ht="12">
      <c r="B336" s="149"/>
      <c r="D336" s="150" t="s">
        <v>216</v>
      </c>
      <c r="E336" s="151" t="s">
        <v>19</v>
      </c>
      <c r="F336" s="152" t="s">
        <v>241</v>
      </c>
      <c r="H336" s="151" t="s">
        <v>19</v>
      </c>
      <c r="I336" s="153"/>
      <c r="L336" s="149"/>
      <c r="M336" s="154"/>
      <c r="T336" s="155"/>
      <c r="AT336" s="151" t="s">
        <v>216</v>
      </c>
      <c r="AU336" s="151" t="s">
        <v>84</v>
      </c>
      <c r="AV336" s="12" t="s">
        <v>82</v>
      </c>
      <c r="AW336" s="12" t="s">
        <v>37</v>
      </c>
      <c r="AX336" s="12" t="s">
        <v>75</v>
      </c>
      <c r="AY336" s="151" t="s">
        <v>206</v>
      </c>
    </row>
    <row r="337" spans="2:51" s="13" customFormat="1" ht="12">
      <c r="B337" s="156"/>
      <c r="D337" s="150" t="s">
        <v>216</v>
      </c>
      <c r="E337" s="157" t="s">
        <v>19</v>
      </c>
      <c r="F337" s="158" t="s">
        <v>542</v>
      </c>
      <c r="H337" s="159">
        <v>6.05</v>
      </c>
      <c r="I337" s="160"/>
      <c r="L337" s="156"/>
      <c r="M337" s="161"/>
      <c r="T337" s="162"/>
      <c r="AT337" s="157" t="s">
        <v>216</v>
      </c>
      <c r="AU337" s="157" t="s">
        <v>84</v>
      </c>
      <c r="AV337" s="13" t="s">
        <v>84</v>
      </c>
      <c r="AW337" s="13" t="s">
        <v>37</v>
      </c>
      <c r="AX337" s="13" t="s">
        <v>75</v>
      </c>
      <c r="AY337" s="157" t="s">
        <v>206</v>
      </c>
    </row>
    <row r="338" spans="2:51" s="13" customFormat="1" ht="12">
      <c r="B338" s="156"/>
      <c r="D338" s="150" t="s">
        <v>216</v>
      </c>
      <c r="E338" s="157" t="s">
        <v>19</v>
      </c>
      <c r="F338" s="158" t="s">
        <v>543</v>
      </c>
      <c r="H338" s="159">
        <v>3.8</v>
      </c>
      <c r="I338" s="160"/>
      <c r="L338" s="156"/>
      <c r="M338" s="161"/>
      <c r="T338" s="162"/>
      <c r="AT338" s="157" t="s">
        <v>216</v>
      </c>
      <c r="AU338" s="157" t="s">
        <v>84</v>
      </c>
      <c r="AV338" s="13" t="s">
        <v>84</v>
      </c>
      <c r="AW338" s="13" t="s">
        <v>37</v>
      </c>
      <c r="AX338" s="13" t="s">
        <v>75</v>
      </c>
      <c r="AY338" s="157" t="s">
        <v>206</v>
      </c>
    </row>
    <row r="339" spans="2:51" s="13" customFormat="1" ht="12">
      <c r="B339" s="156"/>
      <c r="D339" s="150" t="s">
        <v>216</v>
      </c>
      <c r="E339" s="157" t="s">
        <v>19</v>
      </c>
      <c r="F339" s="158" t="s">
        <v>544</v>
      </c>
      <c r="H339" s="159">
        <v>3.06</v>
      </c>
      <c r="I339" s="160"/>
      <c r="L339" s="156"/>
      <c r="M339" s="161"/>
      <c r="T339" s="162"/>
      <c r="AT339" s="157" t="s">
        <v>216</v>
      </c>
      <c r="AU339" s="157" t="s">
        <v>84</v>
      </c>
      <c r="AV339" s="13" t="s">
        <v>84</v>
      </c>
      <c r="AW339" s="13" t="s">
        <v>37</v>
      </c>
      <c r="AX339" s="13" t="s">
        <v>75</v>
      </c>
      <c r="AY339" s="157" t="s">
        <v>206</v>
      </c>
    </row>
    <row r="340" spans="2:51" s="13" customFormat="1" ht="12">
      <c r="B340" s="156"/>
      <c r="D340" s="150" t="s">
        <v>216</v>
      </c>
      <c r="E340" s="157" t="s">
        <v>19</v>
      </c>
      <c r="F340" s="158" t="s">
        <v>545</v>
      </c>
      <c r="H340" s="159">
        <v>6.5</v>
      </c>
      <c r="I340" s="160"/>
      <c r="L340" s="156"/>
      <c r="M340" s="161"/>
      <c r="T340" s="162"/>
      <c r="AT340" s="157" t="s">
        <v>216</v>
      </c>
      <c r="AU340" s="157" t="s">
        <v>84</v>
      </c>
      <c r="AV340" s="13" t="s">
        <v>84</v>
      </c>
      <c r="AW340" s="13" t="s">
        <v>37</v>
      </c>
      <c r="AX340" s="13" t="s">
        <v>75</v>
      </c>
      <c r="AY340" s="157" t="s">
        <v>206</v>
      </c>
    </row>
    <row r="341" spans="2:51" s="14" customFormat="1" ht="12">
      <c r="B341" s="163"/>
      <c r="D341" s="150" t="s">
        <v>216</v>
      </c>
      <c r="E341" s="164" t="s">
        <v>19</v>
      </c>
      <c r="F341" s="165" t="s">
        <v>224</v>
      </c>
      <c r="H341" s="166">
        <v>19.41</v>
      </c>
      <c r="I341" s="167"/>
      <c r="L341" s="163"/>
      <c r="M341" s="168"/>
      <c r="T341" s="169"/>
      <c r="AT341" s="164" t="s">
        <v>216</v>
      </c>
      <c r="AU341" s="164" t="s">
        <v>84</v>
      </c>
      <c r="AV341" s="14" t="s">
        <v>153</v>
      </c>
      <c r="AW341" s="14" t="s">
        <v>37</v>
      </c>
      <c r="AX341" s="14" t="s">
        <v>82</v>
      </c>
      <c r="AY341" s="164" t="s">
        <v>206</v>
      </c>
    </row>
    <row r="342" spans="2:63" s="11" customFormat="1" ht="22.9" customHeight="1">
      <c r="B342" s="120"/>
      <c r="D342" s="121" t="s">
        <v>74</v>
      </c>
      <c r="E342" s="130" t="s">
        <v>546</v>
      </c>
      <c r="F342" s="130" t="s">
        <v>547</v>
      </c>
      <c r="I342" s="123"/>
      <c r="J342" s="131">
        <f>BK342</f>
        <v>0</v>
      </c>
      <c r="L342" s="120"/>
      <c r="M342" s="125"/>
      <c r="P342" s="126">
        <f>SUM(P343:P360)</f>
        <v>0</v>
      </c>
      <c r="R342" s="126">
        <f>SUM(R343:R360)</f>
        <v>0</v>
      </c>
      <c r="T342" s="127">
        <f>SUM(T343:T360)</f>
        <v>3.0959999999999996</v>
      </c>
      <c r="AR342" s="121" t="s">
        <v>84</v>
      </c>
      <c r="AT342" s="128" t="s">
        <v>74</v>
      </c>
      <c r="AU342" s="128" t="s">
        <v>82</v>
      </c>
      <c r="AY342" s="121" t="s">
        <v>206</v>
      </c>
      <c r="BK342" s="129">
        <f>SUM(BK343:BK360)</f>
        <v>0</v>
      </c>
    </row>
    <row r="343" spans="2:65" s="1" customFormat="1" ht="49.15" customHeight="1">
      <c r="B343" s="33"/>
      <c r="C343" s="132" t="s">
        <v>548</v>
      </c>
      <c r="D343" s="132" t="s">
        <v>208</v>
      </c>
      <c r="E343" s="133" t="s">
        <v>549</v>
      </c>
      <c r="F343" s="134" t="s">
        <v>550</v>
      </c>
      <c r="G343" s="135" t="s">
        <v>298</v>
      </c>
      <c r="H343" s="136">
        <v>13</v>
      </c>
      <c r="I343" s="137"/>
      <c r="J343" s="138">
        <f>ROUND(I343*H343,2)</f>
        <v>0</v>
      </c>
      <c r="K343" s="134" t="s">
        <v>212</v>
      </c>
      <c r="L343" s="33"/>
      <c r="M343" s="139" t="s">
        <v>19</v>
      </c>
      <c r="N343" s="140" t="s">
        <v>46</v>
      </c>
      <c r="P343" s="141">
        <f>O343*H343</f>
        <v>0</v>
      </c>
      <c r="Q343" s="141">
        <v>0</v>
      </c>
      <c r="R343" s="141">
        <f>Q343*H343</f>
        <v>0</v>
      </c>
      <c r="S343" s="141">
        <v>0.024</v>
      </c>
      <c r="T343" s="142">
        <f>S343*H343</f>
        <v>0.312</v>
      </c>
      <c r="AR343" s="143" t="s">
        <v>338</v>
      </c>
      <c r="AT343" s="143" t="s">
        <v>208</v>
      </c>
      <c r="AU343" s="143" t="s">
        <v>84</v>
      </c>
      <c r="AY343" s="18" t="s">
        <v>206</v>
      </c>
      <c r="BE343" s="144">
        <f>IF(N343="základní",J343,0)</f>
        <v>0</v>
      </c>
      <c r="BF343" s="144">
        <f>IF(N343="snížená",J343,0)</f>
        <v>0</v>
      </c>
      <c r="BG343" s="144">
        <f>IF(N343="zákl. přenesená",J343,0)</f>
        <v>0</v>
      </c>
      <c r="BH343" s="144">
        <f>IF(N343="sníž. přenesená",J343,0)</f>
        <v>0</v>
      </c>
      <c r="BI343" s="144">
        <f>IF(N343="nulová",J343,0)</f>
        <v>0</v>
      </c>
      <c r="BJ343" s="18" t="s">
        <v>82</v>
      </c>
      <c r="BK343" s="144">
        <f>ROUND(I343*H343,2)</f>
        <v>0</v>
      </c>
      <c r="BL343" s="18" t="s">
        <v>338</v>
      </c>
      <c r="BM343" s="143" t="s">
        <v>551</v>
      </c>
    </row>
    <row r="344" spans="2:47" s="1" customFormat="1" ht="12">
      <c r="B344" s="33"/>
      <c r="D344" s="145" t="s">
        <v>214</v>
      </c>
      <c r="F344" s="146" t="s">
        <v>552</v>
      </c>
      <c r="I344" s="147"/>
      <c r="L344" s="33"/>
      <c r="M344" s="148"/>
      <c r="T344" s="52"/>
      <c r="AT344" s="18" t="s">
        <v>214</v>
      </c>
      <c r="AU344" s="18" t="s">
        <v>84</v>
      </c>
    </row>
    <row r="345" spans="2:51" s="12" customFormat="1" ht="12">
      <c r="B345" s="149"/>
      <c r="D345" s="150" t="s">
        <v>216</v>
      </c>
      <c r="E345" s="151" t="s">
        <v>19</v>
      </c>
      <c r="F345" s="152" t="s">
        <v>241</v>
      </c>
      <c r="H345" s="151" t="s">
        <v>19</v>
      </c>
      <c r="I345" s="153"/>
      <c r="L345" s="149"/>
      <c r="M345" s="154"/>
      <c r="T345" s="155"/>
      <c r="AT345" s="151" t="s">
        <v>216</v>
      </c>
      <c r="AU345" s="151" t="s">
        <v>84</v>
      </c>
      <c r="AV345" s="12" t="s">
        <v>82</v>
      </c>
      <c r="AW345" s="12" t="s">
        <v>37</v>
      </c>
      <c r="AX345" s="12" t="s">
        <v>75</v>
      </c>
      <c r="AY345" s="151" t="s">
        <v>206</v>
      </c>
    </row>
    <row r="346" spans="2:51" s="13" customFormat="1" ht="12">
      <c r="B346" s="156"/>
      <c r="D346" s="150" t="s">
        <v>216</v>
      </c>
      <c r="E346" s="157" t="s">
        <v>19</v>
      </c>
      <c r="F346" s="158" t="s">
        <v>553</v>
      </c>
      <c r="H346" s="159">
        <v>1</v>
      </c>
      <c r="I346" s="160"/>
      <c r="L346" s="156"/>
      <c r="M346" s="161"/>
      <c r="T346" s="162"/>
      <c r="AT346" s="157" t="s">
        <v>216</v>
      </c>
      <c r="AU346" s="157" t="s">
        <v>84</v>
      </c>
      <c r="AV346" s="13" t="s">
        <v>84</v>
      </c>
      <c r="AW346" s="13" t="s">
        <v>37</v>
      </c>
      <c r="AX346" s="13" t="s">
        <v>75</v>
      </c>
      <c r="AY346" s="157" t="s">
        <v>206</v>
      </c>
    </row>
    <row r="347" spans="2:51" s="13" customFormat="1" ht="12">
      <c r="B347" s="156"/>
      <c r="D347" s="150" t="s">
        <v>216</v>
      </c>
      <c r="E347" s="157" t="s">
        <v>19</v>
      </c>
      <c r="F347" s="158" t="s">
        <v>554</v>
      </c>
      <c r="H347" s="159">
        <v>1</v>
      </c>
      <c r="I347" s="160"/>
      <c r="L347" s="156"/>
      <c r="M347" s="161"/>
      <c r="T347" s="162"/>
      <c r="AT347" s="157" t="s">
        <v>216</v>
      </c>
      <c r="AU347" s="157" t="s">
        <v>84</v>
      </c>
      <c r="AV347" s="13" t="s">
        <v>84</v>
      </c>
      <c r="AW347" s="13" t="s">
        <v>37</v>
      </c>
      <c r="AX347" s="13" t="s">
        <v>75</v>
      </c>
      <c r="AY347" s="157" t="s">
        <v>206</v>
      </c>
    </row>
    <row r="348" spans="2:51" s="13" customFormat="1" ht="12">
      <c r="B348" s="156"/>
      <c r="D348" s="150" t="s">
        <v>216</v>
      </c>
      <c r="E348" s="157" t="s">
        <v>19</v>
      </c>
      <c r="F348" s="158" t="s">
        <v>555</v>
      </c>
      <c r="H348" s="159">
        <v>2</v>
      </c>
      <c r="I348" s="160"/>
      <c r="L348" s="156"/>
      <c r="M348" s="161"/>
      <c r="T348" s="162"/>
      <c r="AT348" s="157" t="s">
        <v>216</v>
      </c>
      <c r="AU348" s="157" t="s">
        <v>84</v>
      </c>
      <c r="AV348" s="13" t="s">
        <v>84</v>
      </c>
      <c r="AW348" s="13" t="s">
        <v>37</v>
      </c>
      <c r="AX348" s="13" t="s">
        <v>75</v>
      </c>
      <c r="AY348" s="157" t="s">
        <v>206</v>
      </c>
    </row>
    <row r="349" spans="2:51" s="13" customFormat="1" ht="12">
      <c r="B349" s="156"/>
      <c r="D349" s="150" t="s">
        <v>216</v>
      </c>
      <c r="E349" s="157" t="s">
        <v>19</v>
      </c>
      <c r="F349" s="158" t="s">
        <v>556</v>
      </c>
      <c r="H349" s="159">
        <v>2</v>
      </c>
      <c r="I349" s="160"/>
      <c r="L349" s="156"/>
      <c r="M349" s="161"/>
      <c r="T349" s="162"/>
      <c r="AT349" s="157" t="s">
        <v>216</v>
      </c>
      <c r="AU349" s="157" t="s">
        <v>84</v>
      </c>
      <c r="AV349" s="13" t="s">
        <v>84</v>
      </c>
      <c r="AW349" s="13" t="s">
        <v>37</v>
      </c>
      <c r="AX349" s="13" t="s">
        <v>75</v>
      </c>
      <c r="AY349" s="157" t="s">
        <v>206</v>
      </c>
    </row>
    <row r="350" spans="2:51" s="13" customFormat="1" ht="12">
      <c r="B350" s="156"/>
      <c r="D350" s="150" t="s">
        <v>216</v>
      </c>
      <c r="E350" s="157" t="s">
        <v>19</v>
      </c>
      <c r="F350" s="158" t="s">
        <v>557</v>
      </c>
      <c r="H350" s="159">
        <v>1</v>
      </c>
      <c r="I350" s="160"/>
      <c r="L350" s="156"/>
      <c r="M350" s="161"/>
      <c r="T350" s="162"/>
      <c r="AT350" s="157" t="s">
        <v>216</v>
      </c>
      <c r="AU350" s="157" t="s">
        <v>84</v>
      </c>
      <c r="AV350" s="13" t="s">
        <v>84</v>
      </c>
      <c r="AW350" s="13" t="s">
        <v>37</v>
      </c>
      <c r="AX350" s="13" t="s">
        <v>75</v>
      </c>
      <c r="AY350" s="157" t="s">
        <v>206</v>
      </c>
    </row>
    <row r="351" spans="2:51" s="13" customFormat="1" ht="12">
      <c r="B351" s="156"/>
      <c r="D351" s="150" t="s">
        <v>216</v>
      </c>
      <c r="E351" s="157" t="s">
        <v>19</v>
      </c>
      <c r="F351" s="158" t="s">
        <v>558</v>
      </c>
      <c r="H351" s="159">
        <v>4</v>
      </c>
      <c r="I351" s="160"/>
      <c r="L351" s="156"/>
      <c r="M351" s="161"/>
      <c r="T351" s="162"/>
      <c r="AT351" s="157" t="s">
        <v>216</v>
      </c>
      <c r="AU351" s="157" t="s">
        <v>84</v>
      </c>
      <c r="AV351" s="13" t="s">
        <v>84</v>
      </c>
      <c r="AW351" s="13" t="s">
        <v>37</v>
      </c>
      <c r="AX351" s="13" t="s">
        <v>75</v>
      </c>
      <c r="AY351" s="157" t="s">
        <v>206</v>
      </c>
    </row>
    <row r="352" spans="2:51" s="13" customFormat="1" ht="12">
      <c r="B352" s="156"/>
      <c r="D352" s="150" t="s">
        <v>216</v>
      </c>
      <c r="E352" s="157" t="s">
        <v>19</v>
      </c>
      <c r="F352" s="158" t="s">
        <v>559</v>
      </c>
      <c r="H352" s="159">
        <v>2</v>
      </c>
      <c r="I352" s="160"/>
      <c r="L352" s="156"/>
      <c r="M352" s="161"/>
      <c r="T352" s="162"/>
      <c r="AT352" s="157" t="s">
        <v>216</v>
      </c>
      <c r="AU352" s="157" t="s">
        <v>84</v>
      </c>
      <c r="AV352" s="13" t="s">
        <v>84</v>
      </c>
      <c r="AW352" s="13" t="s">
        <v>37</v>
      </c>
      <c r="AX352" s="13" t="s">
        <v>75</v>
      </c>
      <c r="AY352" s="157" t="s">
        <v>206</v>
      </c>
    </row>
    <row r="353" spans="2:51" s="14" customFormat="1" ht="12">
      <c r="B353" s="163"/>
      <c r="D353" s="150" t="s">
        <v>216</v>
      </c>
      <c r="E353" s="164" t="s">
        <v>19</v>
      </c>
      <c r="F353" s="165" t="s">
        <v>224</v>
      </c>
      <c r="H353" s="166">
        <v>13</v>
      </c>
      <c r="I353" s="167"/>
      <c r="L353" s="163"/>
      <c r="M353" s="168"/>
      <c r="T353" s="169"/>
      <c r="AT353" s="164" t="s">
        <v>216</v>
      </c>
      <c r="AU353" s="164" t="s">
        <v>84</v>
      </c>
      <c r="AV353" s="14" t="s">
        <v>153</v>
      </c>
      <c r="AW353" s="14" t="s">
        <v>37</v>
      </c>
      <c r="AX353" s="14" t="s">
        <v>82</v>
      </c>
      <c r="AY353" s="164" t="s">
        <v>206</v>
      </c>
    </row>
    <row r="354" spans="2:65" s="1" customFormat="1" ht="37.9" customHeight="1">
      <c r="B354" s="33"/>
      <c r="C354" s="132" t="s">
        <v>560</v>
      </c>
      <c r="D354" s="132" t="s">
        <v>208</v>
      </c>
      <c r="E354" s="133" t="s">
        <v>561</v>
      </c>
      <c r="F354" s="134" t="s">
        <v>562</v>
      </c>
      <c r="G354" s="135" t="s">
        <v>298</v>
      </c>
      <c r="H354" s="136">
        <v>16</v>
      </c>
      <c r="I354" s="137"/>
      <c r="J354" s="138">
        <f>ROUND(I354*H354,2)</f>
        <v>0</v>
      </c>
      <c r="K354" s="134" t="s">
        <v>212</v>
      </c>
      <c r="L354" s="33"/>
      <c r="M354" s="139" t="s">
        <v>19</v>
      </c>
      <c r="N354" s="140" t="s">
        <v>46</v>
      </c>
      <c r="P354" s="141">
        <f>O354*H354</f>
        <v>0</v>
      </c>
      <c r="Q354" s="141">
        <v>0</v>
      </c>
      <c r="R354" s="141">
        <f>Q354*H354</f>
        <v>0</v>
      </c>
      <c r="S354" s="141">
        <v>0.174</v>
      </c>
      <c r="T354" s="142">
        <f>S354*H354</f>
        <v>2.784</v>
      </c>
      <c r="AR354" s="143" t="s">
        <v>338</v>
      </c>
      <c r="AT354" s="143" t="s">
        <v>208</v>
      </c>
      <c r="AU354" s="143" t="s">
        <v>84</v>
      </c>
      <c r="AY354" s="18" t="s">
        <v>206</v>
      </c>
      <c r="BE354" s="144">
        <f>IF(N354="základní",J354,0)</f>
        <v>0</v>
      </c>
      <c r="BF354" s="144">
        <f>IF(N354="snížená",J354,0)</f>
        <v>0</v>
      </c>
      <c r="BG354" s="144">
        <f>IF(N354="zákl. přenesená",J354,0)</f>
        <v>0</v>
      </c>
      <c r="BH354" s="144">
        <f>IF(N354="sníž. přenesená",J354,0)</f>
        <v>0</v>
      </c>
      <c r="BI354" s="144">
        <f>IF(N354="nulová",J354,0)</f>
        <v>0</v>
      </c>
      <c r="BJ354" s="18" t="s">
        <v>82</v>
      </c>
      <c r="BK354" s="144">
        <f>ROUND(I354*H354,2)</f>
        <v>0</v>
      </c>
      <c r="BL354" s="18" t="s">
        <v>338</v>
      </c>
      <c r="BM354" s="143" t="s">
        <v>563</v>
      </c>
    </row>
    <row r="355" spans="2:47" s="1" customFormat="1" ht="12">
      <c r="B355" s="33"/>
      <c r="D355" s="145" t="s">
        <v>214</v>
      </c>
      <c r="F355" s="146" t="s">
        <v>564</v>
      </c>
      <c r="I355" s="147"/>
      <c r="L355" s="33"/>
      <c r="M355" s="148"/>
      <c r="T355" s="52"/>
      <c r="AT355" s="18" t="s">
        <v>214</v>
      </c>
      <c r="AU355" s="18" t="s">
        <v>84</v>
      </c>
    </row>
    <row r="356" spans="2:51" s="12" customFormat="1" ht="12">
      <c r="B356" s="149"/>
      <c r="D356" s="150" t="s">
        <v>216</v>
      </c>
      <c r="E356" s="151" t="s">
        <v>19</v>
      </c>
      <c r="F356" s="152" t="s">
        <v>241</v>
      </c>
      <c r="H356" s="151" t="s">
        <v>19</v>
      </c>
      <c r="I356" s="153"/>
      <c r="L356" s="149"/>
      <c r="M356" s="154"/>
      <c r="T356" s="155"/>
      <c r="AT356" s="151" t="s">
        <v>216</v>
      </c>
      <c r="AU356" s="151" t="s">
        <v>84</v>
      </c>
      <c r="AV356" s="12" t="s">
        <v>82</v>
      </c>
      <c r="AW356" s="12" t="s">
        <v>37</v>
      </c>
      <c r="AX356" s="12" t="s">
        <v>75</v>
      </c>
      <c r="AY356" s="151" t="s">
        <v>206</v>
      </c>
    </row>
    <row r="357" spans="2:51" s="13" customFormat="1" ht="12">
      <c r="B357" s="156"/>
      <c r="D357" s="150" t="s">
        <v>216</v>
      </c>
      <c r="E357" s="157" t="s">
        <v>19</v>
      </c>
      <c r="F357" s="158" t="s">
        <v>565</v>
      </c>
      <c r="H357" s="159">
        <v>11</v>
      </c>
      <c r="I357" s="160"/>
      <c r="L357" s="156"/>
      <c r="M357" s="161"/>
      <c r="T357" s="162"/>
      <c r="AT357" s="157" t="s">
        <v>216</v>
      </c>
      <c r="AU357" s="157" t="s">
        <v>84</v>
      </c>
      <c r="AV357" s="13" t="s">
        <v>84</v>
      </c>
      <c r="AW357" s="13" t="s">
        <v>37</v>
      </c>
      <c r="AX357" s="13" t="s">
        <v>75</v>
      </c>
      <c r="AY357" s="157" t="s">
        <v>206</v>
      </c>
    </row>
    <row r="358" spans="2:51" s="13" customFormat="1" ht="12">
      <c r="B358" s="156"/>
      <c r="D358" s="150" t="s">
        <v>216</v>
      </c>
      <c r="E358" s="157" t="s">
        <v>19</v>
      </c>
      <c r="F358" s="158" t="s">
        <v>566</v>
      </c>
      <c r="H358" s="159">
        <v>3</v>
      </c>
      <c r="I358" s="160"/>
      <c r="L358" s="156"/>
      <c r="M358" s="161"/>
      <c r="T358" s="162"/>
      <c r="AT358" s="157" t="s">
        <v>216</v>
      </c>
      <c r="AU358" s="157" t="s">
        <v>84</v>
      </c>
      <c r="AV358" s="13" t="s">
        <v>84</v>
      </c>
      <c r="AW358" s="13" t="s">
        <v>37</v>
      </c>
      <c r="AX358" s="13" t="s">
        <v>75</v>
      </c>
      <c r="AY358" s="157" t="s">
        <v>206</v>
      </c>
    </row>
    <row r="359" spans="2:51" s="13" customFormat="1" ht="12">
      <c r="B359" s="156"/>
      <c r="D359" s="150" t="s">
        <v>216</v>
      </c>
      <c r="E359" s="157" t="s">
        <v>19</v>
      </c>
      <c r="F359" s="158" t="s">
        <v>567</v>
      </c>
      <c r="H359" s="159">
        <v>2</v>
      </c>
      <c r="I359" s="160"/>
      <c r="L359" s="156"/>
      <c r="M359" s="161"/>
      <c r="T359" s="162"/>
      <c r="AT359" s="157" t="s">
        <v>216</v>
      </c>
      <c r="AU359" s="157" t="s">
        <v>84</v>
      </c>
      <c r="AV359" s="13" t="s">
        <v>84</v>
      </c>
      <c r="AW359" s="13" t="s">
        <v>37</v>
      </c>
      <c r="AX359" s="13" t="s">
        <v>75</v>
      </c>
      <c r="AY359" s="157" t="s">
        <v>206</v>
      </c>
    </row>
    <row r="360" spans="2:51" s="14" customFormat="1" ht="12">
      <c r="B360" s="163"/>
      <c r="D360" s="150" t="s">
        <v>216</v>
      </c>
      <c r="E360" s="164" t="s">
        <v>19</v>
      </c>
      <c r="F360" s="165" t="s">
        <v>224</v>
      </c>
      <c r="H360" s="166">
        <v>16</v>
      </c>
      <c r="I360" s="167"/>
      <c r="L360" s="163"/>
      <c r="M360" s="168"/>
      <c r="T360" s="169"/>
      <c r="AT360" s="164" t="s">
        <v>216</v>
      </c>
      <c r="AU360" s="164" t="s">
        <v>84</v>
      </c>
      <c r="AV360" s="14" t="s">
        <v>153</v>
      </c>
      <c r="AW360" s="14" t="s">
        <v>37</v>
      </c>
      <c r="AX360" s="14" t="s">
        <v>82</v>
      </c>
      <c r="AY360" s="164" t="s">
        <v>206</v>
      </c>
    </row>
    <row r="361" spans="2:63" s="11" customFormat="1" ht="22.9" customHeight="1">
      <c r="B361" s="120"/>
      <c r="D361" s="121" t="s">
        <v>74</v>
      </c>
      <c r="E361" s="130" t="s">
        <v>568</v>
      </c>
      <c r="F361" s="130" t="s">
        <v>569</v>
      </c>
      <c r="I361" s="123"/>
      <c r="J361" s="131">
        <f>BK361</f>
        <v>0</v>
      </c>
      <c r="L361" s="120"/>
      <c r="M361" s="125"/>
      <c r="P361" s="126">
        <f>SUM(P362:P385)</f>
        <v>0</v>
      </c>
      <c r="R361" s="126">
        <f>SUM(R362:R385)</f>
        <v>0</v>
      </c>
      <c r="T361" s="127">
        <f>SUM(T362:T385)</f>
        <v>12.252234499999998</v>
      </c>
      <c r="AR361" s="121" t="s">
        <v>84</v>
      </c>
      <c r="AT361" s="128" t="s">
        <v>74</v>
      </c>
      <c r="AU361" s="128" t="s">
        <v>82</v>
      </c>
      <c r="AY361" s="121" t="s">
        <v>206</v>
      </c>
      <c r="BK361" s="129">
        <f>SUM(BK362:BK385)</f>
        <v>0</v>
      </c>
    </row>
    <row r="362" spans="2:65" s="1" customFormat="1" ht="24.2" customHeight="1">
      <c r="B362" s="33"/>
      <c r="C362" s="132" t="s">
        <v>570</v>
      </c>
      <c r="D362" s="132" t="s">
        <v>208</v>
      </c>
      <c r="E362" s="133" t="s">
        <v>571</v>
      </c>
      <c r="F362" s="134" t="s">
        <v>572</v>
      </c>
      <c r="G362" s="135" t="s">
        <v>229</v>
      </c>
      <c r="H362" s="136">
        <v>109.96</v>
      </c>
      <c r="I362" s="137"/>
      <c r="J362" s="138">
        <f>ROUND(I362*H362,2)</f>
        <v>0</v>
      </c>
      <c r="K362" s="134" t="s">
        <v>212</v>
      </c>
      <c r="L362" s="33"/>
      <c r="M362" s="139" t="s">
        <v>19</v>
      </c>
      <c r="N362" s="140" t="s">
        <v>46</v>
      </c>
      <c r="P362" s="141">
        <f>O362*H362</f>
        <v>0</v>
      </c>
      <c r="Q362" s="141">
        <v>0</v>
      </c>
      <c r="R362" s="141">
        <f>Q362*H362</f>
        <v>0</v>
      </c>
      <c r="S362" s="141">
        <v>0.00325</v>
      </c>
      <c r="T362" s="142">
        <f>S362*H362</f>
        <v>0.35736999999999997</v>
      </c>
      <c r="AR362" s="143" t="s">
        <v>338</v>
      </c>
      <c r="AT362" s="143" t="s">
        <v>208</v>
      </c>
      <c r="AU362" s="143" t="s">
        <v>84</v>
      </c>
      <c r="AY362" s="18" t="s">
        <v>206</v>
      </c>
      <c r="BE362" s="144">
        <f>IF(N362="základní",J362,0)</f>
        <v>0</v>
      </c>
      <c r="BF362" s="144">
        <f>IF(N362="snížená",J362,0)</f>
        <v>0</v>
      </c>
      <c r="BG362" s="144">
        <f>IF(N362="zákl. přenesená",J362,0)</f>
        <v>0</v>
      </c>
      <c r="BH362" s="144">
        <f>IF(N362="sníž. přenesená",J362,0)</f>
        <v>0</v>
      </c>
      <c r="BI362" s="144">
        <f>IF(N362="nulová",J362,0)</f>
        <v>0</v>
      </c>
      <c r="BJ362" s="18" t="s">
        <v>82</v>
      </c>
      <c r="BK362" s="144">
        <f>ROUND(I362*H362,2)</f>
        <v>0</v>
      </c>
      <c r="BL362" s="18" t="s">
        <v>338</v>
      </c>
      <c r="BM362" s="143" t="s">
        <v>573</v>
      </c>
    </row>
    <row r="363" spans="2:47" s="1" customFormat="1" ht="12">
      <c r="B363" s="33"/>
      <c r="D363" s="145" t="s">
        <v>214</v>
      </c>
      <c r="F363" s="146" t="s">
        <v>574</v>
      </c>
      <c r="I363" s="147"/>
      <c r="L363" s="33"/>
      <c r="M363" s="148"/>
      <c r="T363" s="52"/>
      <c r="AT363" s="18" t="s">
        <v>214</v>
      </c>
      <c r="AU363" s="18" t="s">
        <v>84</v>
      </c>
    </row>
    <row r="364" spans="2:51" s="13" customFormat="1" ht="12">
      <c r="B364" s="156"/>
      <c r="D364" s="150" t="s">
        <v>216</v>
      </c>
      <c r="E364" s="157" t="s">
        <v>19</v>
      </c>
      <c r="F364" s="158" t="s">
        <v>575</v>
      </c>
      <c r="H364" s="159">
        <v>9.86</v>
      </c>
      <c r="I364" s="160"/>
      <c r="L364" s="156"/>
      <c r="M364" s="161"/>
      <c r="T364" s="162"/>
      <c r="AT364" s="157" t="s">
        <v>216</v>
      </c>
      <c r="AU364" s="157" t="s">
        <v>84</v>
      </c>
      <c r="AV364" s="13" t="s">
        <v>84</v>
      </c>
      <c r="AW364" s="13" t="s">
        <v>37</v>
      </c>
      <c r="AX364" s="13" t="s">
        <v>75</v>
      </c>
      <c r="AY364" s="157" t="s">
        <v>206</v>
      </c>
    </row>
    <row r="365" spans="2:51" s="13" customFormat="1" ht="12">
      <c r="B365" s="156"/>
      <c r="D365" s="150" t="s">
        <v>216</v>
      </c>
      <c r="E365" s="157" t="s">
        <v>19</v>
      </c>
      <c r="F365" s="158" t="s">
        <v>576</v>
      </c>
      <c r="H365" s="159">
        <v>81.04</v>
      </c>
      <c r="I365" s="160"/>
      <c r="L365" s="156"/>
      <c r="M365" s="161"/>
      <c r="T365" s="162"/>
      <c r="AT365" s="157" t="s">
        <v>216</v>
      </c>
      <c r="AU365" s="157" t="s">
        <v>84</v>
      </c>
      <c r="AV365" s="13" t="s">
        <v>84</v>
      </c>
      <c r="AW365" s="13" t="s">
        <v>37</v>
      </c>
      <c r="AX365" s="13" t="s">
        <v>75</v>
      </c>
      <c r="AY365" s="157" t="s">
        <v>206</v>
      </c>
    </row>
    <row r="366" spans="2:51" s="13" customFormat="1" ht="12">
      <c r="B366" s="156"/>
      <c r="D366" s="150" t="s">
        <v>216</v>
      </c>
      <c r="E366" s="157" t="s">
        <v>19</v>
      </c>
      <c r="F366" s="158" t="s">
        <v>577</v>
      </c>
      <c r="H366" s="159">
        <v>11.3</v>
      </c>
      <c r="I366" s="160"/>
      <c r="L366" s="156"/>
      <c r="M366" s="161"/>
      <c r="T366" s="162"/>
      <c r="AT366" s="157" t="s">
        <v>216</v>
      </c>
      <c r="AU366" s="157" t="s">
        <v>84</v>
      </c>
      <c r="AV366" s="13" t="s">
        <v>84</v>
      </c>
      <c r="AW366" s="13" t="s">
        <v>37</v>
      </c>
      <c r="AX366" s="13" t="s">
        <v>75</v>
      </c>
      <c r="AY366" s="157" t="s">
        <v>206</v>
      </c>
    </row>
    <row r="367" spans="2:51" s="13" customFormat="1" ht="12">
      <c r="B367" s="156"/>
      <c r="D367" s="150" t="s">
        <v>216</v>
      </c>
      <c r="E367" s="157" t="s">
        <v>19</v>
      </c>
      <c r="F367" s="158" t="s">
        <v>578</v>
      </c>
      <c r="H367" s="159">
        <v>7.76</v>
      </c>
      <c r="I367" s="160"/>
      <c r="L367" s="156"/>
      <c r="M367" s="161"/>
      <c r="T367" s="162"/>
      <c r="AT367" s="157" t="s">
        <v>216</v>
      </c>
      <c r="AU367" s="157" t="s">
        <v>84</v>
      </c>
      <c r="AV367" s="13" t="s">
        <v>84</v>
      </c>
      <c r="AW367" s="13" t="s">
        <v>37</v>
      </c>
      <c r="AX367" s="13" t="s">
        <v>75</v>
      </c>
      <c r="AY367" s="157" t="s">
        <v>206</v>
      </c>
    </row>
    <row r="368" spans="2:51" s="14" customFormat="1" ht="12">
      <c r="B368" s="163"/>
      <c r="D368" s="150" t="s">
        <v>216</v>
      </c>
      <c r="E368" s="164" t="s">
        <v>19</v>
      </c>
      <c r="F368" s="165" t="s">
        <v>224</v>
      </c>
      <c r="H368" s="166">
        <v>109.96</v>
      </c>
      <c r="I368" s="167"/>
      <c r="L368" s="163"/>
      <c r="M368" s="168"/>
      <c r="T368" s="169"/>
      <c r="AT368" s="164" t="s">
        <v>216</v>
      </c>
      <c r="AU368" s="164" t="s">
        <v>84</v>
      </c>
      <c r="AV368" s="14" t="s">
        <v>153</v>
      </c>
      <c r="AW368" s="14" t="s">
        <v>37</v>
      </c>
      <c r="AX368" s="14" t="s">
        <v>82</v>
      </c>
      <c r="AY368" s="164" t="s">
        <v>206</v>
      </c>
    </row>
    <row r="369" spans="2:65" s="1" customFormat="1" ht="16.5" customHeight="1">
      <c r="B369" s="33"/>
      <c r="C369" s="132" t="s">
        <v>579</v>
      </c>
      <c r="D369" s="132" t="s">
        <v>208</v>
      </c>
      <c r="E369" s="133" t="s">
        <v>580</v>
      </c>
      <c r="F369" s="134" t="s">
        <v>581</v>
      </c>
      <c r="G369" s="135" t="s">
        <v>238</v>
      </c>
      <c r="H369" s="136">
        <v>336.965</v>
      </c>
      <c r="I369" s="137"/>
      <c r="J369" s="138">
        <f>ROUND(I369*H369,2)</f>
        <v>0</v>
      </c>
      <c r="K369" s="134" t="s">
        <v>212</v>
      </c>
      <c r="L369" s="33"/>
      <c r="M369" s="139" t="s">
        <v>19</v>
      </c>
      <c r="N369" s="140" t="s">
        <v>46</v>
      </c>
      <c r="P369" s="141">
        <f>O369*H369</f>
        <v>0</v>
      </c>
      <c r="Q369" s="141">
        <v>0</v>
      </c>
      <c r="R369" s="141">
        <f>Q369*H369</f>
        <v>0</v>
      </c>
      <c r="S369" s="141">
        <v>0.0353</v>
      </c>
      <c r="T369" s="142">
        <f>S369*H369</f>
        <v>11.894864499999999</v>
      </c>
      <c r="AR369" s="143" t="s">
        <v>338</v>
      </c>
      <c r="AT369" s="143" t="s">
        <v>208</v>
      </c>
      <c r="AU369" s="143" t="s">
        <v>84</v>
      </c>
      <c r="AY369" s="18" t="s">
        <v>206</v>
      </c>
      <c r="BE369" s="144">
        <f>IF(N369="základní",J369,0)</f>
        <v>0</v>
      </c>
      <c r="BF369" s="144">
        <f>IF(N369="snížená",J369,0)</f>
        <v>0</v>
      </c>
      <c r="BG369" s="144">
        <f>IF(N369="zákl. přenesená",J369,0)</f>
        <v>0</v>
      </c>
      <c r="BH369" s="144">
        <f>IF(N369="sníž. přenesená",J369,0)</f>
        <v>0</v>
      </c>
      <c r="BI369" s="144">
        <f>IF(N369="nulová",J369,0)</f>
        <v>0</v>
      </c>
      <c r="BJ369" s="18" t="s">
        <v>82</v>
      </c>
      <c r="BK369" s="144">
        <f>ROUND(I369*H369,2)</f>
        <v>0</v>
      </c>
      <c r="BL369" s="18" t="s">
        <v>338</v>
      </c>
      <c r="BM369" s="143" t="s">
        <v>582</v>
      </c>
    </row>
    <row r="370" spans="2:47" s="1" customFormat="1" ht="12">
      <c r="B370" s="33"/>
      <c r="D370" s="145" t="s">
        <v>214</v>
      </c>
      <c r="F370" s="146" t="s">
        <v>583</v>
      </c>
      <c r="I370" s="147"/>
      <c r="L370" s="33"/>
      <c r="M370" s="148"/>
      <c r="T370" s="52"/>
      <c r="AT370" s="18" t="s">
        <v>214</v>
      </c>
      <c r="AU370" s="18" t="s">
        <v>84</v>
      </c>
    </row>
    <row r="371" spans="2:51" s="12" customFormat="1" ht="12">
      <c r="B371" s="149"/>
      <c r="D371" s="150" t="s">
        <v>216</v>
      </c>
      <c r="E371" s="151" t="s">
        <v>19</v>
      </c>
      <c r="F371" s="152" t="s">
        <v>241</v>
      </c>
      <c r="H371" s="151" t="s">
        <v>19</v>
      </c>
      <c r="I371" s="153"/>
      <c r="L371" s="149"/>
      <c r="M371" s="154"/>
      <c r="T371" s="155"/>
      <c r="AT371" s="151" t="s">
        <v>216</v>
      </c>
      <c r="AU371" s="151" t="s">
        <v>84</v>
      </c>
      <c r="AV371" s="12" t="s">
        <v>82</v>
      </c>
      <c r="AW371" s="12" t="s">
        <v>37</v>
      </c>
      <c r="AX371" s="12" t="s">
        <v>75</v>
      </c>
      <c r="AY371" s="151" t="s">
        <v>206</v>
      </c>
    </row>
    <row r="372" spans="2:51" s="13" customFormat="1" ht="12">
      <c r="B372" s="156"/>
      <c r="D372" s="150" t="s">
        <v>216</v>
      </c>
      <c r="E372" s="157" t="s">
        <v>19</v>
      </c>
      <c r="F372" s="158" t="s">
        <v>584</v>
      </c>
      <c r="H372" s="159">
        <v>158.438</v>
      </c>
      <c r="I372" s="160"/>
      <c r="L372" s="156"/>
      <c r="M372" s="161"/>
      <c r="T372" s="162"/>
      <c r="AT372" s="157" t="s">
        <v>216</v>
      </c>
      <c r="AU372" s="157" t="s">
        <v>84</v>
      </c>
      <c r="AV372" s="13" t="s">
        <v>84</v>
      </c>
      <c r="AW372" s="13" t="s">
        <v>37</v>
      </c>
      <c r="AX372" s="13" t="s">
        <v>75</v>
      </c>
      <c r="AY372" s="157" t="s">
        <v>206</v>
      </c>
    </row>
    <row r="373" spans="2:51" s="13" customFormat="1" ht="12">
      <c r="B373" s="156"/>
      <c r="D373" s="150" t="s">
        <v>216</v>
      </c>
      <c r="E373" s="157" t="s">
        <v>19</v>
      </c>
      <c r="F373" s="158" t="s">
        <v>585</v>
      </c>
      <c r="H373" s="159">
        <v>28.92</v>
      </c>
      <c r="I373" s="160"/>
      <c r="L373" s="156"/>
      <c r="M373" s="161"/>
      <c r="T373" s="162"/>
      <c r="AT373" s="157" t="s">
        <v>216</v>
      </c>
      <c r="AU373" s="157" t="s">
        <v>84</v>
      </c>
      <c r="AV373" s="13" t="s">
        <v>84</v>
      </c>
      <c r="AW373" s="13" t="s">
        <v>37</v>
      </c>
      <c r="AX373" s="13" t="s">
        <v>75</v>
      </c>
      <c r="AY373" s="157" t="s">
        <v>206</v>
      </c>
    </row>
    <row r="374" spans="2:51" s="13" customFormat="1" ht="12">
      <c r="B374" s="156"/>
      <c r="D374" s="150" t="s">
        <v>216</v>
      </c>
      <c r="E374" s="157" t="s">
        <v>19</v>
      </c>
      <c r="F374" s="158" t="s">
        <v>586</v>
      </c>
      <c r="H374" s="159">
        <v>12.39</v>
      </c>
      <c r="I374" s="160"/>
      <c r="L374" s="156"/>
      <c r="M374" s="161"/>
      <c r="T374" s="162"/>
      <c r="AT374" s="157" t="s">
        <v>216</v>
      </c>
      <c r="AU374" s="157" t="s">
        <v>84</v>
      </c>
      <c r="AV374" s="13" t="s">
        <v>84</v>
      </c>
      <c r="AW374" s="13" t="s">
        <v>37</v>
      </c>
      <c r="AX374" s="13" t="s">
        <v>75</v>
      </c>
      <c r="AY374" s="157" t="s">
        <v>206</v>
      </c>
    </row>
    <row r="375" spans="2:51" s="13" customFormat="1" ht="12">
      <c r="B375" s="156"/>
      <c r="D375" s="150" t="s">
        <v>216</v>
      </c>
      <c r="E375" s="157" t="s">
        <v>19</v>
      </c>
      <c r="F375" s="158" t="s">
        <v>587</v>
      </c>
      <c r="H375" s="159">
        <v>12.98</v>
      </c>
      <c r="I375" s="160"/>
      <c r="L375" s="156"/>
      <c r="M375" s="161"/>
      <c r="T375" s="162"/>
      <c r="AT375" s="157" t="s">
        <v>216</v>
      </c>
      <c r="AU375" s="157" t="s">
        <v>84</v>
      </c>
      <c r="AV375" s="13" t="s">
        <v>84</v>
      </c>
      <c r="AW375" s="13" t="s">
        <v>37</v>
      </c>
      <c r="AX375" s="13" t="s">
        <v>75</v>
      </c>
      <c r="AY375" s="157" t="s">
        <v>206</v>
      </c>
    </row>
    <row r="376" spans="2:51" s="13" customFormat="1" ht="12">
      <c r="B376" s="156"/>
      <c r="D376" s="150" t="s">
        <v>216</v>
      </c>
      <c r="E376" s="157" t="s">
        <v>19</v>
      </c>
      <c r="F376" s="158" t="s">
        <v>588</v>
      </c>
      <c r="H376" s="159">
        <v>7.92</v>
      </c>
      <c r="I376" s="160"/>
      <c r="L376" s="156"/>
      <c r="M376" s="161"/>
      <c r="T376" s="162"/>
      <c r="AT376" s="157" t="s">
        <v>216</v>
      </c>
      <c r="AU376" s="157" t="s">
        <v>84</v>
      </c>
      <c r="AV376" s="13" t="s">
        <v>84</v>
      </c>
      <c r="AW376" s="13" t="s">
        <v>37</v>
      </c>
      <c r="AX376" s="13" t="s">
        <v>75</v>
      </c>
      <c r="AY376" s="157" t="s">
        <v>206</v>
      </c>
    </row>
    <row r="377" spans="2:51" s="13" customFormat="1" ht="12">
      <c r="B377" s="156"/>
      <c r="D377" s="150" t="s">
        <v>216</v>
      </c>
      <c r="E377" s="157" t="s">
        <v>19</v>
      </c>
      <c r="F377" s="158" t="s">
        <v>589</v>
      </c>
      <c r="H377" s="159">
        <v>3.672</v>
      </c>
      <c r="I377" s="160"/>
      <c r="L377" s="156"/>
      <c r="M377" s="161"/>
      <c r="T377" s="162"/>
      <c r="AT377" s="157" t="s">
        <v>216</v>
      </c>
      <c r="AU377" s="157" t="s">
        <v>84</v>
      </c>
      <c r="AV377" s="13" t="s">
        <v>84</v>
      </c>
      <c r="AW377" s="13" t="s">
        <v>37</v>
      </c>
      <c r="AX377" s="13" t="s">
        <v>75</v>
      </c>
      <c r="AY377" s="157" t="s">
        <v>206</v>
      </c>
    </row>
    <row r="378" spans="2:51" s="13" customFormat="1" ht="12">
      <c r="B378" s="156"/>
      <c r="D378" s="150" t="s">
        <v>216</v>
      </c>
      <c r="E378" s="157" t="s">
        <v>19</v>
      </c>
      <c r="F378" s="158" t="s">
        <v>530</v>
      </c>
      <c r="H378" s="159">
        <v>64.35</v>
      </c>
      <c r="I378" s="160"/>
      <c r="L378" s="156"/>
      <c r="M378" s="161"/>
      <c r="T378" s="162"/>
      <c r="AT378" s="157" t="s">
        <v>216</v>
      </c>
      <c r="AU378" s="157" t="s">
        <v>84</v>
      </c>
      <c r="AV378" s="13" t="s">
        <v>84</v>
      </c>
      <c r="AW378" s="13" t="s">
        <v>37</v>
      </c>
      <c r="AX378" s="13" t="s">
        <v>75</v>
      </c>
      <c r="AY378" s="157" t="s">
        <v>206</v>
      </c>
    </row>
    <row r="379" spans="2:51" s="13" customFormat="1" ht="12">
      <c r="B379" s="156"/>
      <c r="D379" s="150" t="s">
        <v>216</v>
      </c>
      <c r="E379" s="157" t="s">
        <v>19</v>
      </c>
      <c r="F379" s="158" t="s">
        <v>590</v>
      </c>
      <c r="H379" s="159">
        <v>5.714</v>
      </c>
      <c r="I379" s="160"/>
      <c r="L379" s="156"/>
      <c r="M379" s="161"/>
      <c r="T379" s="162"/>
      <c r="AT379" s="157" t="s">
        <v>216</v>
      </c>
      <c r="AU379" s="157" t="s">
        <v>84</v>
      </c>
      <c r="AV379" s="13" t="s">
        <v>84</v>
      </c>
      <c r="AW379" s="13" t="s">
        <v>37</v>
      </c>
      <c r="AX379" s="13" t="s">
        <v>75</v>
      </c>
      <c r="AY379" s="157" t="s">
        <v>206</v>
      </c>
    </row>
    <row r="380" spans="2:51" s="13" customFormat="1" ht="12">
      <c r="B380" s="156"/>
      <c r="D380" s="150" t="s">
        <v>216</v>
      </c>
      <c r="E380" s="157" t="s">
        <v>19</v>
      </c>
      <c r="F380" s="158" t="s">
        <v>591</v>
      </c>
      <c r="H380" s="159">
        <v>5.943</v>
      </c>
      <c r="I380" s="160"/>
      <c r="L380" s="156"/>
      <c r="M380" s="161"/>
      <c r="T380" s="162"/>
      <c r="AT380" s="157" t="s">
        <v>216</v>
      </c>
      <c r="AU380" s="157" t="s">
        <v>84</v>
      </c>
      <c r="AV380" s="13" t="s">
        <v>84</v>
      </c>
      <c r="AW380" s="13" t="s">
        <v>37</v>
      </c>
      <c r="AX380" s="13" t="s">
        <v>75</v>
      </c>
      <c r="AY380" s="157" t="s">
        <v>206</v>
      </c>
    </row>
    <row r="381" spans="2:51" s="13" customFormat="1" ht="12">
      <c r="B381" s="156"/>
      <c r="D381" s="150" t="s">
        <v>216</v>
      </c>
      <c r="E381" s="157" t="s">
        <v>19</v>
      </c>
      <c r="F381" s="158" t="s">
        <v>533</v>
      </c>
      <c r="H381" s="159">
        <v>18.81</v>
      </c>
      <c r="I381" s="160"/>
      <c r="L381" s="156"/>
      <c r="M381" s="161"/>
      <c r="T381" s="162"/>
      <c r="AT381" s="157" t="s">
        <v>216</v>
      </c>
      <c r="AU381" s="157" t="s">
        <v>84</v>
      </c>
      <c r="AV381" s="13" t="s">
        <v>84</v>
      </c>
      <c r="AW381" s="13" t="s">
        <v>37</v>
      </c>
      <c r="AX381" s="13" t="s">
        <v>75</v>
      </c>
      <c r="AY381" s="157" t="s">
        <v>206</v>
      </c>
    </row>
    <row r="382" spans="2:51" s="13" customFormat="1" ht="12">
      <c r="B382" s="156"/>
      <c r="D382" s="150" t="s">
        <v>216</v>
      </c>
      <c r="E382" s="157" t="s">
        <v>19</v>
      </c>
      <c r="F382" s="158" t="s">
        <v>534</v>
      </c>
      <c r="H382" s="159">
        <v>3.38</v>
      </c>
      <c r="I382" s="160"/>
      <c r="L382" s="156"/>
      <c r="M382" s="161"/>
      <c r="T382" s="162"/>
      <c r="AT382" s="157" t="s">
        <v>216</v>
      </c>
      <c r="AU382" s="157" t="s">
        <v>84</v>
      </c>
      <c r="AV382" s="13" t="s">
        <v>84</v>
      </c>
      <c r="AW382" s="13" t="s">
        <v>37</v>
      </c>
      <c r="AX382" s="13" t="s">
        <v>75</v>
      </c>
      <c r="AY382" s="157" t="s">
        <v>206</v>
      </c>
    </row>
    <row r="383" spans="2:51" s="13" customFormat="1" ht="12">
      <c r="B383" s="156"/>
      <c r="D383" s="150" t="s">
        <v>216</v>
      </c>
      <c r="E383" s="157" t="s">
        <v>19</v>
      </c>
      <c r="F383" s="158" t="s">
        <v>535</v>
      </c>
      <c r="H383" s="159">
        <v>3.69</v>
      </c>
      <c r="I383" s="160"/>
      <c r="L383" s="156"/>
      <c r="M383" s="161"/>
      <c r="T383" s="162"/>
      <c r="AT383" s="157" t="s">
        <v>216</v>
      </c>
      <c r="AU383" s="157" t="s">
        <v>84</v>
      </c>
      <c r="AV383" s="13" t="s">
        <v>84</v>
      </c>
      <c r="AW383" s="13" t="s">
        <v>37</v>
      </c>
      <c r="AX383" s="13" t="s">
        <v>75</v>
      </c>
      <c r="AY383" s="157" t="s">
        <v>206</v>
      </c>
    </row>
    <row r="384" spans="2:51" s="13" customFormat="1" ht="12">
      <c r="B384" s="156"/>
      <c r="D384" s="150" t="s">
        <v>216</v>
      </c>
      <c r="E384" s="157" t="s">
        <v>19</v>
      </c>
      <c r="F384" s="158" t="s">
        <v>592</v>
      </c>
      <c r="H384" s="159">
        <v>10.758</v>
      </c>
      <c r="I384" s="160"/>
      <c r="L384" s="156"/>
      <c r="M384" s="161"/>
      <c r="T384" s="162"/>
      <c r="AT384" s="157" t="s">
        <v>216</v>
      </c>
      <c r="AU384" s="157" t="s">
        <v>84</v>
      </c>
      <c r="AV384" s="13" t="s">
        <v>84</v>
      </c>
      <c r="AW384" s="13" t="s">
        <v>37</v>
      </c>
      <c r="AX384" s="13" t="s">
        <v>75</v>
      </c>
      <c r="AY384" s="157" t="s">
        <v>206</v>
      </c>
    </row>
    <row r="385" spans="2:51" s="14" customFormat="1" ht="12">
      <c r="B385" s="163"/>
      <c r="D385" s="150" t="s">
        <v>216</v>
      </c>
      <c r="E385" s="164" t="s">
        <v>19</v>
      </c>
      <c r="F385" s="165" t="s">
        <v>224</v>
      </c>
      <c r="H385" s="166">
        <v>336.965</v>
      </c>
      <c r="I385" s="167"/>
      <c r="L385" s="163"/>
      <c r="M385" s="168"/>
      <c r="T385" s="169"/>
      <c r="AT385" s="164" t="s">
        <v>216</v>
      </c>
      <c r="AU385" s="164" t="s">
        <v>84</v>
      </c>
      <c r="AV385" s="14" t="s">
        <v>153</v>
      </c>
      <c r="AW385" s="14" t="s">
        <v>37</v>
      </c>
      <c r="AX385" s="14" t="s">
        <v>82</v>
      </c>
      <c r="AY385" s="164" t="s">
        <v>206</v>
      </c>
    </row>
    <row r="386" spans="2:63" s="11" customFormat="1" ht="22.9" customHeight="1">
      <c r="B386" s="120"/>
      <c r="D386" s="121" t="s">
        <v>74</v>
      </c>
      <c r="E386" s="130" t="s">
        <v>593</v>
      </c>
      <c r="F386" s="130" t="s">
        <v>594</v>
      </c>
      <c r="I386" s="123"/>
      <c r="J386" s="131">
        <f>BK386</f>
        <v>0</v>
      </c>
      <c r="L386" s="120"/>
      <c r="M386" s="125"/>
      <c r="P386" s="126">
        <f>SUM(P387:P394)</f>
        <v>0</v>
      </c>
      <c r="R386" s="126">
        <f>SUM(R387:R394)</f>
        <v>0</v>
      </c>
      <c r="T386" s="127">
        <f>SUM(T387:T394)</f>
        <v>0.050798</v>
      </c>
      <c r="AR386" s="121" t="s">
        <v>84</v>
      </c>
      <c r="AT386" s="128" t="s">
        <v>74</v>
      </c>
      <c r="AU386" s="128" t="s">
        <v>82</v>
      </c>
      <c r="AY386" s="121" t="s">
        <v>206</v>
      </c>
      <c r="BK386" s="129">
        <f>SUM(BK387:BK394)</f>
        <v>0</v>
      </c>
    </row>
    <row r="387" spans="2:65" s="1" customFormat="1" ht="24.2" customHeight="1">
      <c r="B387" s="33"/>
      <c r="C387" s="132" t="s">
        <v>595</v>
      </c>
      <c r="D387" s="132" t="s">
        <v>208</v>
      </c>
      <c r="E387" s="133" t="s">
        <v>596</v>
      </c>
      <c r="F387" s="134" t="s">
        <v>597</v>
      </c>
      <c r="G387" s="135" t="s">
        <v>238</v>
      </c>
      <c r="H387" s="136">
        <v>17.42</v>
      </c>
      <c r="I387" s="137"/>
      <c r="J387" s="138">
        <f>ROUND(I387*H387,2)</f>
        <v>0</v>
      </c>
      <c r="K387" s="134" t="s">
        <v>212</v>
      </c>
      <c r="L387" s="33"/>
      <c r="M387" s="139" t="s">
        <v>19</v>
      </c>
      <c r="N387" s="140" t="s">
        <v>46</v>
      </c>
      <c r="P387" s="141">
        <f>O387*H387</f>
        <v>0</v>
      </c>
      <c r="Q387" s="141">
        <v>0</v>
      </c>
      <c r="R387" s="141">
        <f>Q387*H387</f>
        <v>0</v>
      </c>
      <c r="S387" s="141">
        <v>0.0025</v>
      </c>
      <c r="T387" s="142">
        <f>S387*H387</f>
        <v>0.043550000000000005</v>
      </c>
      <c r="AR387" s="143" t="s">
        <v>338</v>
      </c>
      <c r="AT387" s="143" t="s">
        <v>208</v>
      </c>
      <c r="AU387" s="143" t="s">
        <v>84</v>
      </c>
      <c r="AY387" s="18" t="s">
        <v>206</v>
      </c>
      <c r="BE387" s="144">
        <f>IF(N387="základní",J387,0)</f>
        <v>0</v>
      </c>
      <c r="BF387" s="144">
        <f>IF(N387="snížená",J387,0)</f>
        <v>0</v>
      </c>
      <c r="BG387" s="144">
        <f>IF(N387="zákl. přenesená",J387,0)</f>
        <v>0</v>
      </c>
      <c r="BH387" s="144">
        <f>IF(N387="sníž. přenesená",J387,0)</f>
        <v>0</v>
      </c>
      <c r="BI387" s="144">
        <f>IF(N387="nulová",J387,0)</f>
        <v>0</v>
      </c>
      <c r="BJ387" s="18" t="s">
        <v>82</v>
      </c>
      <c r="BK387" s="144">
        <f>ROUND(I387*H387,2)</f>
        <v>0</v>
      </c>
      <c r="BL387" s="18" t="s">
        <v>338</v>
      </c>
      <c r="BM387" s="143" t="s">
        <v>598</v>
      </c>
    </row>
    <row r="388" spans="2:47" s="1" customFormat="1" ht="12">
      <c r="B388" s="33"/>
      <c r="D388" s="145" t="s">
        <v>214</v>
      </c>
      <c r="F388" s="146" t="s">
        <v>599</v>
      </c>
      <c r="I388" s="147"/>
      <c r="L388" s="33"/>
      <c r="M388" s="148"/>
      <c r="T388" s="52"/>
      <c r="AT388" s="18" t="s">
        <v>214</v>
      </c>
      <c r="AU388" s="18" t="s">
        <v>84</v>
      </c>
    </row>
    <row r="389" spans="2:51" s="12" customFormat="1" ht="12">
      <c r="B389" s="149"/>
      <c r="D389" s="150" t="s">
        <v>216</v>
      </c>
      <c r="E389" s="151" t="s">
        <v>19</v>
      </c>
      <c r="F389" s="152" t="s">
        <v>241</v>
      </c>
      <c r="H389" s="151" t="s">
        <v>19</v>
      </c>
      <c r="I389" s="153"/>
      <c r="L389" s="149"/>
      <c r="M389" s="154"/>
      <c r="T389" s="155"/>
      <c r="AT389" s="151" t="s">
        <v>216</v>
      </c>
      <c r="AU389" s="151" t="s">
        <v>84</v>
      </c>
      <c r="AV389" s="12" t="s">
        <v>82</v>
      </c>
      <c r="AW389" s="12" t="s">
        <v>37</v>
      </c>
      <c r="AX389" s="12" t="s">
        <v>75</v>
      </c>
      <c r="AY389" s="151" t="s">
        <v>206</v>
      </c>
    </row>
    <row r="390" spans="2:51" s="13" customFormat="1" ht="12">
      <c r="B390" s="156"/>
      <c r="D390" s="150" t="s">
        <v>216</v>
      </c>
      <c r="E390" s="157" t="s">
        <v>19</v>
      </c>
      <c r="F390" s="158" t="s">
        <v>600</v>
      </c>
      <c r="H390" s="159">
        <v>17.42</v>
      </c>
      <c r="I390" s="160"/>
      <c r="L390" s="156"/>
      <c r="M390" s="161"/>
      <c r="T390" s="162"/>
      <c r="AT390" s="157" t="s">
        <v>216</v>
      </c>
      <c r="AU390" s="157" t="s">
        <v>84</v>
      </c>
      <c r="AV390" s="13" t="s">
        <v>84</v>
      </c>
      <c r="AW390" s="13" t="s">
        <v>37</v>
      </c>
      <c r="AX390" s="13" t="s">
        <v>82</v>
      </c>
      <c r="AY390" s="157" t="s">
        <v>206</v>
      </c>
    </row>
    <row r="391" spans="2:65" s="1" customFormat="1" ht="21.75" customHeight="1">
      <c r="B391" s="33"/>
      <c r="C391" s="132" t="s">
        <v>601</v>
      </c>
      <c r="D391" s="132" t="s">
        <v>208</v>
      </c>
      <c r="E391" s="133" t="s">
        <v>602</v>
      </c>
      <c r="F391" s="134" t="s">
        <v>603</v>
      </c>
      <c r="G391" s="135" t="s">
        <v>229</v>
      </c>
      <c r="H391" s="136">
        <v>24.16</v>
      </c>
      <c r="I391" s="137"/>
      <c r="J391" s="138">
        <f>ROUND(I391*H391,2)</f>
        <v>0</v>
      </c>
      <c r="K391" s="134" t="s">
        <v>212</v>
      </c>
      <c r="L391" s="33"/>
      <c r="M391" s="139" t="s">
        <v>19</v>
      </c>
      <c r="N391" s="140" t="s">
        <v>46</v>
      </c>
      <c r="P391" s="141">
        <f>O391*H391</f>
        <v>0</v>
      </c>
      <c r="Q391" s="141">
        <v>0</v>
      </c>
      <c r="R391" s="141">
        <f>Q391*H391</f>
        <v>0</v>
      </c>
      <c r="S391" s="141">
        <v>0.0003</v>
      </c>
      <c r="T391" s="142">
        <f>S391*H391</f>
        <v>0.007247999999999999</v>
      </c>
      <c r="AR391" s="143" t="s">
        <v>338</v>
      </c>
      <c r="AT391" s="143" t="s">
        <v>208</v>
      </c>
      <c r="AU391" s="143" t="s">
        <v>84</v>
      </c>
      <c r="AY391" s="18" t="s">
        <v>206</v>
      </c>
      <c r="BE391" s="144">
        <f>IF(N391="základní",J391,0)</f>
        <v>0</v>
      </c>
      <c r="BF391" s="144">
        <f>IF(N391="snížená",J391,0)</f>
        <v>0</v>
      </c>
      <c r="BG391" s="144">
        <f>IF(N391="zákl. přenesená",J391,0)</f>
        <v>0</v>
      </c>
      <c r="BH391" s="144">
        <f>IF(N391="sníž. přenesená",J391,0)</f>
        <v>0</v>
      </c>
      <c r="BI391" s="144">
        <f>IF(N391="nulová",J391,0)</f>
        <v>0</v>
      </c>
      <c r="BJ391" s="18" t="s">
        <v>82</v>
      </c>
      <c r="BK391" s="144">
        <f>ROUND(I391*H391,2)</f>
        <v>0</v>
      </c>
      <c r="BL391" s="18" t="s">
        <v>338</v>
      </c>
      <c r="BM391" s="143" t="s">
        <v>604</v>
      </c>
    </row>
    <row r="392" spans="2:47" s="1" customFormat="1" ht="12">
      <c r="B392" s="33"/>
      <c r="D392" s="145" t="s">
        <v>214</v>
      </c>
      <c r="F392" s="146" t="s">
        <v>605</v>
      </c>
      <c r="I392" s="147"/>
      <c r="L392" s="33"/>
      <c r="M392" s="148"/>
      <c r="T392" s="52"/>
      <c r="AT392" s="18" t="s">
        <v>214</v>
      </c>
      <c r="AU392" s="18" t="s">
        <v>84</v>
      </c>
    </row>
    <row r="393" spans="2:51" s="12" customFormat="1" ht="12">
      <c r="B393" s="149"/>
      <c r="D393" s="150" t="s">
        <v>216</v>
      </c>
      <c r="E393" s="151" t="s">
        <v>19</v>
      </c>
      <c r="F393" s="152" t="s">
        <v>241</v>
      </c>
      <c r="H393" s="151" t="s">
        <v>19</v>
      </c>
      <c r="I393" s="153"/>
      <c r="L393" s="149"/>
      <c r="M393" s="154"/>
      <c r="T393" s="155"/>
      <c r="AT393" s="151" t="s">
        <v>216</v>
      </c>
      <c r="AU393" s="151" t="s">
        <v>84</v>
      </c>
      <c r="AV393" s="12" t="s">
        <v>82</v>
      </c>
      <c r="AW393" s="12" t="s">
        <v>37</v>
      </c>
      <c r="AX393" s="12" t="s">
        <v>75</v>
      </c>
      <c r="AY393" s="151" t="s">
        <v>206</v>
      </c>
    </row>
    <row r="394" spans="2:51" s="13" customFormat="1" ht="12">
      <c r="B394" s="156"/>
      <c r="D394" s="150" t="s">
        <v>216</v>
      </c>
      <c r="E394" s="157" t="s">
        <v>19</v>
      </c>
      <c r="F394" s="158" t="s">
        <v>606</v>
      </c>
      <c r="H394" s="159">
        <v>24.16</v>
      </c>
      <c r="I394" s="160"/>
      <c r="L394" s="156"/>
      <c r="M394" s="161"/>
      <c r="T394" s="162"/>
      <c r="AT394" s="157" t="s">
        <v>216</v>
      </c>
      <c r="AU394" s="157" t="s">
        <v>84</v>
      </c>
      <c r="AV394" s="13" t="s">
        <v>84</v>
      </c>
      <c r="AW394" s="13" t="s">
        <v>37</v>
      </c>
      <c r="AX394" s="13" t="s">
        <v>82</v>
      </c>
      <c r="AY394" s="157" t="s">
        <v>206</v>
      </c>
    </row>
    <row r="395" spans="2:63" s="11" customFormat="1" ht="22.9" customHeight="1">
      <c r="B395" s="120"/>
      <c r="D395" s="121" t="s">
        <v>74</v>
      </c>
      <c r="E395" s="130" t="s">
        <v>607</v>
      </c>
      <c r="F395" s="130" t="s">
        <v>608</v>
      </c>
      <c r="I395" s="123"/>
      <c r="J395" s="131">
        <f>BK395</f>
        <v>0</v>
      </c>
      <c r="L395" s="120"/>
      <c r="M395" s="125"/>
      <c r="P395" s="126">
        <f>SUM(P396:P409)</f>
        <v>0</v>
      </c>
      <c r="R395" s="126">
        <f>SUM(R396:R409)</f>
        <v>0</v>
      </c>
      <c r="T395" s="127">
        <f>SUM(T396:T409)</f>
        <v>8.2471488</v>
      </c>
      <c r="AR395" s="121" t="s">
        <v>84</v>
      </c>
      <c r="AT395" s="128" t="s">
        <v>74</v>
      </c>
      <c r="AU395" s="128" t="s">
        <v>82</v>
      </c>
      <c r="AY395" s="121" t="s">
        <v>206</v>
      </c>
      <c r="BK395" s="129">
        <f>SUM(BK396:BK409)</f>
        <v>0</v>
      </c>
    </row>
    <row r="396" spans="2:65" s="1" customFormat="1" ht="21.75" customHeight="1">
      <c r="B396" s="33"/>
      <c r="C396" s="132" t="s">
        <v>609</v>
      </c>
      <c r="D396" s="132" t="s">
        <v>208</v>
      </c>
      <c r="E396" s="133" t="s">
        <v>610</v>
      </c>
      <c r="F396" s="134" t="s">
        <v>611</v>
      </c>
      <c r="G396" s="135" t="s">
        <v>238</v>
      </c>
      <c r="H396" s="136">
        <v>303.204</v>
      </c>
      <c r="I396" s="137"/>
      <c r="J396" s="138">
        <f>ROUND(I396*H396,2)</f>
        <v>0</v>
      </c>
      <c r="K396" s="134" t="s">
        <v>212</v>
      </c>
      <c r="L396" s="33"/>
      <c r="M396" s="139" t="s">
        <v>19</v>
      </c>
      <c r="N396" s="140" t="s">
        <v>46</v>
      </c>
      <c r="P396" s="141">
        <f>O396*H396</f>
        <v>0</v>
      </c>
      <c r="Q396" s="141">
        <v>0</v>
      </c>
      <c r="R396" s="141">
        <f>Q396*H396</f>
        <v>0</v>
      </c>
      <c r="S396" s="141">
        <v>0.0272</v>
      </c>
      <c r="T396" s="142">
        <f>S396*H396</f>
        <v>8.2471488</v>
      </c>
      <c r="AR396" s="143" t="s">
        <v>338</v>
      </c>
      <c r="AT396" s="143" t="s">
        <v>208</v>
      </c>
      <c r="AU396" s="143" t="s">
        <v>84</v>
      </c>
      <c r="AY396" s="18" t="s">
        <v>206</v>
      </c>
      <c r="BE396" s="144">
        <f>IF(N396="základní",J396,0)</f>
        <v>0</v>
      </c>
      <c r="BF396" s="144">
        <f>IF(N396="snížená",J396,0)</f>
        <v>0</v>
      </c>
      <c r="BG396" s="144">
        <f>IF(N396="zákl. přenesená",J396,0)</f>
        <v>0</v>
      </c>
      <c r="BH396" s="144">
        <f>IF(N396="sníž. přenesená",J396,0)</f>
        <v>0</v>
      </c>
      <c r="BI396" s="144">
        <f>IF(N396="nulová",J396,0)</f>
        <v>0</v>
      </c>
      <c r="BJ396" s="18" t="s">
        <v>82</v>
      </c>
      <c r="BK396" s="144">
        <f>ROUND(I396*H396,2)</f>
        <v>0</v>
      </c>
      <c r="BL396" s="18" t="s">
        <v>338</v>
      </c>
      <c r="BM396" s="143" t="s">
        <v>612</v>
      </c>
    </row>
    <row r="397" spans="2:47" s="1" customFormat="1" ht="12">
      <c r="B397" s="33"/>
      <c r="D397" s="145" t="s">
        <v>214</v>
      </c>
      <c r="F397" s="146" t="s">
        <v>613</v>
      </c>
      <c r="I397" s="147"/>
      <c r="L397" s="33"/>
      <c r="M397" s="148"/>
      <c r="T397" s="52"/>
      <c r="AT397" s="18" t="s">
        <v>214</v>
      </c>
      <c r="AU397" s="18" t="s">
        <v>84</v>
      </c>
    </row>
    <row r="398" spans="2:51" s="12" customFormat="1" ht="12">
      <c r="B398" s="149"/>
      <c r="D398" s="150" t="s">
        <v>216</v>
      </c>
      <c r="E398" s="151" t="s">
        <v>19</v>
      </c>
      <c r="F398" s="152" t="s">
        <v>241</v>
      </c>
      <c r="H398" s="151" t="s">
        <v>19</v>
      </c>
      <c r="I398" s="153"/>
      <c r="L398" s="149"/>
      <c r="M398" s="154"/>
      <c r="T398" s="155"/>
      <c r="AT398" s="151" t="s">
        <v>216</v>
      </c>
      <c r="AU398" s="151" t="s">
        <v>84</v>
      </c>
      <c r="AV398" s="12" t="s">
        <v>82</v>
      </c>
      <c r="AW398" s="12" t="s">
        <v>37</v>
      </c>
      <c r="AX398" s="12" t="s">
        <v>75</v>
      </c>
      <c r="AY398" s="151" t="s">
        <v>206</v>
      </c>
    </row>
    <row r="399" spans="2:51" s="13" customFormat="1" ht="12">
      <c r="B399" s="156"/>
      <c r="D399" s="150" t="s">
        <v>216</v>
      </c>
      <c r="E399" s="157" t="s">
        <v>19</v>
      </c>
      <c r="F399" s="158" t="s">
        <v>614</v>
      </c>
      <c r="H399" s="159">
        <v>23.4</v>
      </c>
      <c r="I399" s="160"/>
      <c r="L399" s="156"/>
      <c r="M399" s="161"/>
      <c r="T399" s="162"/>
      <c r="AT399" s="157" t="s">
        <v>216</v>
      </c>
      <c r="AU399" s="157" t="s">
        <v>84</v>
      </c>
      <c r="AV399" s="13" t="s">
        <v>84</v>
      </c>
      <c r="AW399" s="13" t="s">
        <v>37</v>
      </c>
      <c r="AX399" s="13" t="s">
        <v>75</v>
      </c>
      <c r="AY399" s="157" t="s">
        <v>206</v>
      </c>
    </row>
    <row r="400" spans="2:51" s="13" customFormat="1" ht="12">
      <c r="B400" s="156"/>
      <c r="D400" s="150" t="s">
        <v>216</v>
      </c>
      <c r="E400" s="157" t="s">
        <v>19</v>
      </c>
      <c r="F400" s="158" t="s">
        <v>615</v>
      </c>
      <c r="H400" s="159">
        <v>9.15</v>
      </c>
      <c r="I400" s="160"/>
      <c r="L400" s="156"/>
      <c r="M400" s="161"/>
      <c r="T400" s="162"/>
      <c r="AT400" s="157" t="s">
        <v>216</v>
      </c>
      <c r="AU400" s="157" t="s">
        <v>84</v>
      </c>
      <c r="AV400" s="13" t="s">
        <v>84</v>
      </c>
      <c r="AW400" s="13" t="s">
        <v>37</v>
      </c>
      <c r="AX400" s="13" t="s">
        <v>75</v>
      </c>
      <c r="AY400" s="157" t="s">
        <v>206</v>
      </c>
    </row>
    <row r="401" spans="2:51" s="13" customFormat="1" ht="12">
      <c r="B401" s="156"/>
      <c r="D401" s="150" t="s">
        <v>216</v>
      </c>
      <c r="E401" s="157" t="s">
        <v>19</v>
      </c>
      <c r="F401" s="158" t="s">
        <v>616</v>
      </c>
      <c r="H401" s="159">
        <v>25.84</v>
      </c>
      <c r="I401" s="160"/>
      <c r="L401" s="156"/>
      <c r="M401" s="161"/>
      <c r="T401" s="162"/>
      <c r="AT401" s="157" t="s">
        <v>216</v>
      </c>
      <c r="AU401" s="157" t="s">
        <v>84</v>
      </c>
      <c r="AV401" s="13" t="s">
        <v>84</v>
      </c>
      <c r="AW401" s="13" t="s">
        <v>37</v>
      </c>
      <c r="AX401" s="13" t="s">
        <v>75</v>
      </c>
      <c r="AY401" s="157" t="s">
        <v>206</v>
      </c>
    </row>
    <row r="402" spans="2:51" s="13" customFormat="1" ht="12">
      <c r="B402" s="156"/>
      <c r="D402" s="150" t="s">
        <v>216</v>
      </c>
      <c r="E402" s="157" t="s">
        <v>19</v>
      </c>
      <c r="F402" s="158" t="s">
        <v>617</v>
      </c>
      <c r="H402" s="159">
        <v>24.24</v>
      </c>
      <c r="I402" s="160"/>
      <c r="L402" s="156"/>
      <c r="M402" s="161"/>
      <c r="T402" s="162"/>
      <c r="AT402" s="157" t="s">
        <v>216</v>
      </c>
      <c r="AU402" s="157" t="s">
        <v>84</v>
      </c>
      <c r="AV402" s="13" t="s">
        <v>84</v>
      </c>
      <c r="AW402" s="13" t="s">
        <v>37</v>
      </c>
      <c r="AX402" s="13" t="s">
        <v>75</v>
      </c>
      <c r="AY402" s="157" t="s">
        <v>206</v>
      </c>
    </row>
    <row r="403" spans="2:51" s="13" customFormat="1" ht="12">
      <c r="B403" s="156"/>
      <c r="D403" s="150" t="s">
        <v>216</v>
      </c>
      <c r="E403" s="157" t="s">
        <v>19</v>
      </c>
      <c r="F403" s="158" t="s">
        <v>618</v>
      </c>
      <c r="H403" s="159">
        <v>90</v>
      </c>
      <c r="I403" s="160"/>
      <c r="L403" s="156"/>
      <c r="M403" s="161"/>
      <c r="T403" s="162"/>
      <c r="AT403" s="157" t="s">
        <v>216</v>
      </c>
      <c r="AU403" s="157" t="s">
        <v>84</v>
      </c>
      <c r="AV403" s="13" t="s">
        <v>84</v>
      </c>
      <c r="AW403" s="13" t="s">
        <v>37</v>
      </c>
      <c r="AX403" s="13" t="s">
        <v>75</v>
      </c>
      <c r="AY403" s="157" t="s">
        <v>206</v>
      </c>
    </row>
    <row r="404" spans="2:51" s="13" customFormat="1" ht="12">
      <c r="B404" s="156"/>
      <c r="D404" s="150" t="s">
        <v>216</v>
      </c>
      <c r="E404" s="157" t="s">
        <v>19</v>
      </c>
      <c r="F404" s="158" t="s">
        <v>619</v>
      </c>
      <c r="H404" s="159">
        <v>33.36</v>
      </c>
      <c r="I404" s="160"/>
      <c r="L404" s="156"/>
      <c r="M404" s="161"/>
      <c r="T404" s="162"/>
      <c r="AT404" s="157" t="s">
        <v>216</v>
      </c>
      <c r="AU404" s="157" t="s">
        <v>84</v>
      </c>
      <c r="AV404" s="13" t="s">
        <v>84</v>
      </c>
      <c r="AW404" s="13" t="s">
        <v>37</v>
      </c>
      <c r="AX404" s="13" t="s">
        <v>75</v>
      </c>
      <c r="AY404" s="157" t="s">
        <v>206</v>
      </c>
    </row>
    <row r="405" spans="2:51" s="13" customFormat="1" ht="12">
      <c r="B405" s="156"/>
      <c r="D405" s="150" t="s">
        <v>216</v>
      </c>
      <c r="E405" s="157" t="s">
        <v>19</v>
      </c>
      <c r="F405" s="158" t="s">
        <v>620</v>
      </c>
      <c r="H405" s="159">
        <v>16.872</v>
      </c>
      <c r="I405" s="160"/>
      <c r="L405" s="156"/>
      <c r="M405" s="161"/>
      <c r="T405" s="162"/>
      <c r="AT405" s="157" t="s">
        <v>216</v>
      </c>
      <c r="AU405" s="157" t="s">
        <v>84</v>
      </c>
      <c r="AV405" s="13" t="s">
        <v>84</v>
      </c>
      <c r="AW405" s="13" t="s">
        <v>37</v>
      </c>
      <c r="AX405" s="13" t="s">
        <v>75</v>
      </c>
      <c r="AY405" s="157" t="s">
        <v>206</v>
      </c>
    </row>
    <row r="406" spans="2:51" s="13" customFormat="1" ht="12">
      <c r="B406" s="156"/>
      <c r="D406" s="150" t="s">
        <v>216</v>
      </c>
      <c r="E406" s="157" t="s">
        <v>19</v>
      </c>
      <c r="F406" s="158" t="s">
        <v>621</v>
      </c>
      <c r="H406" s="159">
        <v>46.662</v>
      </c>
      <c r="I406" s="160"/>
      <c r="L406" s="156"/>
      <c r="M406" s="161"/>
      <c r="T406" s="162"/>
      <c r="AT406" s="157" t="s">
        <v>216</v>
      </c>
      <c r="AU406" s="157" t="s">
        <v>84</v>
      </c>
      <c r="AV406" s="13" t="s">
        <v>84</v>
      </c>
      <c r="AW406" s="13" t="s">
        <v>37</v>
      </c>
      <c r="AX406" s="13" t="s">
        <v>75</v>
      </c>
      <c r="AY406" s="157" t="s">
        <v>206</v>
      </c>
    </row>
    <row r="407" spans="2:51" s="13" customFormat="1" ht="12">
      <c r="B407" s="156"/>
      <c r="D407" s="150" t="s">
        <v>216</v>
      </c>
      <c r="E407" s="157" t="s">
        <v>19</v>
      </c>
      <c r="F407" s="158" t="s">
        <v>622</v>
      </c>
      <c r="H407" s="159">
        <v>15.4</v>
      </c>
      <c r="I407" s="160"/>
      <c r="L407" s="156"/>
      <c r="M407" s="161"/>
      <c r="T407" s="162"/>
      <c r="AT407" s="157" t="s">
        <v>216</v>
      </c>
      <c r="AU407" s="157" t="s">
        <v>84</v>
      </c>
      <c r="AV407" s="13" t="s">
        <v>84</v>
      </c>
      <c r="AW407" s="13" t="s">
        <v>37</v>
      </c>
      <c r="AX407" s="13" t="s">
        <v>75</v>
      </c>
      <c r="AY407" s="157" t="s">
        <v>206</v>
      </c>
    </row>
    <row r="408" spans="2:51" s="13" customFormat="1" ht="12">
      <c r="B408" s="156"/>
      <c r="D408" s="150" t="s">
        <v>216</v>
      </c>
      <c r="E408" s="157" t="s">
        <v>19</v>
      </c>
      <c r="F408" s="158" t="s">
        <v>623</v>
      </c>
      <c r="H408" s="159">
        <v>18.28</v>
      </c>
      <c r="I408" s="160"/>
      <c r="L408" s="156"/>
      <c r="M408" s="161"/>
      <c r="T408" s="162"/>
      <c r="AT408" s="157" t="s">
        <v>216</v>
      </c>
      <c r="AU408" s="157" t="s">
        <v>84</v>
      </c>
      <c r="AV408" s="13" t="s">
        <v>84</v>
      </c>
      <c r="AW408" s="13" t="s">
        <v>37</v>
      </c>
      <c r="AX408" s="13" t="s">
        <v>75</v>
      </c>
      <c r="AY408" s="157" t="s">
        <v>206</v>
      </c>
    </row>
    <row r="409" spans="2:51" s="14" customFormat="1" ht="12">
      <c r="B409" s="163"/>
      <c r="D409" s="150" t="s">
        <v>216</v>
      </c>
      <c r="E409" s="164" t="s">
        <v>19</v>
      </c>
      <c r="F409" s="165" t="s">
        <v>224</v>
      </c>
      <c r="H409" s="166">
        <v>303.204</v>
      </c>
      <c r="I409" s="167"/>
      <c r="L409" s="163"/>
      <c r="M409" s="168"/>
      <c r="T409" s="169"/>
      <c r="AT409" s="164" t="s">
        <v>216</v>
      </c>
      <c r="AU409" s="164" t="s">
        <v>84</v>
      </c>
      <c r="AV409" s="14" t="s">
        <v>153</v>
      </c>
      <c r="AW409" s="14" t="s">
        <v>37</v>
      </c>
      <c r="AX409" s="14" t="s">
        <v>82</v>
      </c>
      <c r="AY409" s="164" t="s">
        <v>206</v>
      </c>
    </row>
    <row r="410" spans="2:63" s="11" customFormat="1" ht="22.9" customHeight="1">
      <c r="B410" s="120"/>
      <c r="D410" s="121" t="s">
        <v>74</v>
      </c>
      <c r="E410" s="130" t="s">
        <v>624</v>
      </c>
      <c r="F410" s="130" t="s">
        <v>625</v>
      </c>
      <c r="I410" s="123"/>
      <c r="J410" s="131">
        <f>BK410</f>
        <v>0</v>
      </c>
      <c r="L410" s="120"/>
      <c r="M410" s="125"/>
      <c r="P410" s="126">
        <f>SUM(P411:P413)</f>
        <v>0</v>
      </c>
      <c r="R410" s="126">
        <f>SUM(R411:R413)</f>
        <v>0.0007216</v>
      </c>
      <c r="T410" s="127">
        <f>SUM(T411:T413)</f>
        <v>0</v>
      </c>
      <c r="AR410" s="121" t="s">
        <v>84</v>
      </c>
      <c r="AT410" s="128" t="s">
        <v>74</v>
      </c>
      <c r="AU410" s="128" t="s">
        <v>82</v>
      </c>
      <c r="AY410" s="121" t="s">
        <v>206</v>
      </c>
      <c r="BK410" s="129">
        <f>SUM(BK411:BK413)</f>
        <v>0</v>
      </c>
    </row>
    <row r="411" spans="2:65" s="1" customFormat="1" ht="21.75" customHeight="1">
      <c r="B411" s="33"/>
      <c r="C411" s="132" t="s">
        <v>626</v>
      </c>
      <c r="D411" s="132" t="s">
        <v>208</v>
      </c>
      <c r="E411" s="133" t="s">
        <v>627</v>
      </c>
      <c r="F411" s="134" t="s">
        <v>628</v>
      </c>
      <c r="G411" s="135" t="s">
        <v>238</v>
      </c>
      <c r="H411" s="136">
        <v>18.04</v>
      </c>
      <c r="I411" s="137"/>
      <c r="J411" s="138">
        <f>ROUND(I411*H411,2)</f>
        <v>0</v>
      </c>
      <c r="K411" s="134" t="s">
        <v>212</v>
      </c>
      <c r="L411" s="33"/>
      <c r="M411" s="139" t="s">
        <v>19</v>
      </c>
      <c r="N411" s="140" t="s">
        <v>46</v>
      </c>
      <c r="P411" s="141">
        <f>O411*H411</f>
        <v>0</v>
      </c>
      <c r="Q411" s="141">
        <v>4E-05</v>
      </c>
      <c r="R411" s="141">
        <f>Q411*H411</f>
        <v>0.0007216</v>
      </c>
      <c r="S411" s="141">
        <v>0</v>
      </c>
      <c r="T411" s="142">
        <f>S411*H411</f>
        <v>0</v>
      </c>
      <c r="AR411" s="143" t="s">
        <v>338</v>
      </c>
      <c r="AT411" s="143" t="s">
        <v>208</v>
      </c>
      <c r="AU411" s="143" t="s">
        <v>84</v>
      </c>
      <c r="AY411" s="18" t="s">
        <v>206</v>
      </c>
      <c r="BE411" s="144">
        <f>IF(N411="základní",J411,0)</f>
        <v>0</v>
      </c>
      <c r="BF411" s="144">
        <f>IF(N411="snížená",J411,0)</f>
        <v>0</v>
      </c>
      <c r="BG411" s="144">
        <f>IF(N411="zákl. přenesená",J411,0)</f>
        <v>0</v>
      </c>
      <c r="BH411" s="144">
        <f>IF(N411="sníž. přenesená",J411,0)</f>
        <v>0</v>
      </c>
      <c r="BI411" s="144">
        <f>IF(N411="nulová",J411,0)</f>
        <v>0</v>
      </c>
      <c r="BJ411" s="18" t="s">
        <v>82</v>
      </c>
      <c r="BK411" s="144">
        <f>ROUND(I411*H411,2)</f>
        <v>0</v>
      </c>
      <c r="BL411" s="18" t="s">
        <v>338</v>
      </c>
      <c r="BM411" s="143" t="s">
        <v>629</v>
      </c>
    </row>
    <row r="412" spans="2:47" s="1" customFormat="1" ht="12">
      <c r="B412" s="33"/>
      <c r="D412" s="145" t="s">
        <v>214</v>
      </c>
      <c r="F412" s="146" t="s">
        <v>630</v>
      </c>
      <c r="I412" s="147"/>
      <c r="L412" s="33"/>
      <c r="M412" s="148"/>
      <c r="T412" s="52"/>
      <c r="AT412" s="18" t="s">
        <v>214</v>
      </c>
      <c r="AU412" s="18" t="s">
        <v>84</v>
      </c>
    </row>
    <row r="413" spans="2:51" s="13" customFormat="1" ht="12">
      <c r="B413" s="156"/>
      <c r="D413" s="150" t="s">
        <v>216</v>
      </c>
      <c r="E413" s="157" t="s">
        <v>19</v>
      </c>
      <c r="F413" s="158" t="s">
        <v>631</v>
      </c>
      <c r="H413" s="159">
        <v>18.04</v>
      </c>
      <c r="I413" s="160"/>
      <c r="L413" s="156"/>
      <c r="M413" s="170"/>
      <c r="N413" s="171"/>
      <c r="O413" s="171"/>
      <c r="P413" s="171"/>
      <c r="Q413" s="171"/>
      <c r="R413" s="171"/>
      <c r="S413" s="171"/>
      <c r="T413" s="172"/>
      <c r="AT413" s="157" t="s">
        <v>216</v>
      </c>
      <c r="AU413" s="157" t="s">
        <v>84</v>
      </c>
      <c r="AV413" s="13" t="s">
        <v>84</v>
      </c>
      <c r="AW413" s="13" t="s">
        <v>37</v>
      </c>
      <c r="AX413" s="13" t="s">
        <v>82</v>
      </c>
      <c r="AY413" s="157" t="s">
        <v>206</v>
      </c>
    </row>
    <row r="414" spans="2:12" s="1" customFormat="1" ht="6.95" customHeight="1">
      <c r="B414" s="41"/>
      <c r="C414" s="42"/>
      <c r="D414" s="42"/>
      <c r="E414" s="42"/>
      <c r="F414" s="42"/>
      <c r="G414" s="42"/>
      <c r="H414" s="42"/>
      <c r="I414" s="42"/>
      <c r="J414" s="42"/>
      <c r="K414" s="42"/>
      <c r="L414" s="33"/>
    </row>
  </sheetData>
  <sheetProtection algorithmName="SHA-512" hashValue="7saNc+5HwieI2V3V4r1E+/+M2Z13Nzz+XAm0N9B0g7EFGmRrpSi1OlsKiZJeA68pVuV+y16OVgVtYT7tSmIFIg==" saltValue="hO3NvYG2fCHte6pE67rcfIw4L2pHNZZiftVucGUOoAbDnfgLp6R7mPaE9N0naUDTeOVXfItg87B7USIZcIPs4g==" spinCount="100000" sheet="1" objects="1" scenarios="1" formatColumns="0" formatRows="0" autoFilter="0"/>
  <autoFilter ref="C107:K413"/>
  <mergeCells count="15">
    <mergeCell ref="E94:H94"/>
    <mergeCell ref="E98:H98"/>
    <mergeCell ref="E96:H96"/>
    <mergeCell ref="E100:H100"/>
    <mergeCell ref="L2:V2"/>
    <mergeCell ref="E31:H31"/>
    <mergeCell ref="E52:H52"/>
    <mergeCell ref="E56:H56"/>
    <mergeCell ref="E54:H54"/>
    <mergeCell ref="E58:H58"/>
    <mergeCell ref="E7:H7"/>
    <mergeCell ref="E11:H11"/>
    <mergeCell ref="E9:H9"/>
    <mergeCell ref="E13:H13"/>
    <mergeCell ref="E22:H22"/>
  </mergeCells>
  <hyperlinks>
    <hyperlink ref="F112" r:id="rId1" display="https://podminky.urs.cz/item/CS_URS_2023_02/317944321"/>
    <hyperlink ref="F123" r:id="rId2" display="https://podminky.urs.cz/item/CS_URS_2023_02/919735111"/>
    <hyperlink ref="F130" r:id="rId3" display="https://podminky.urs.cz/item/CS_URS_2023_02/949101111"/>
    <hyperlink ref="F134" r:id="rId4" display="https://podminky.urs.cz/item/CS_URS_2023_02/962031133"/>
    <hyperlink ref="F142" r:id="rId5" display="https://podminky.urs.cz/item/CS_URS_2023_02/962032432"/>
    <hyperlink ref="F146" r:id="rId6" display="https://podminky.urs.cz/item/CS_URS_2023_02/965042131"/>
    <hyperlink ref="F153" r:id="rId7" display="https://podminky.urs.cz/item/CS_URS_2023_02/965042241"/>
    <hyperlink ref="F157" r:id="rId8" display="https://podminky.urs.cz/item/CS_URS_2023_02/965046111"/>
    <hyperlink ref="F167" r:id="rId9" display="https://podminky.urs.cz/item/CS_URS_2023_02/965049112"/>
    <hyperlink ref="F171" r:id="rId10" display="https://podminky.urs.cz/item/CS_URS_2023_02/968072455"/>
    <hyperlink ref="F178" r:id="rId11" display="https://podminky.urs.cz/item/CS_URS_2023_02/971033431"/>
    <hyperlink ref="F187" r:id="rId12" display="https://podminky.urs.cz/item/CS_URS_2023_02/971033441"/>
    <hyperlink ref="F194" r:id="rId13" display="https://podminky.urs.cz/item/CS_URS_2023_02/971033461"/>
    <hyperlink ref="F200" r:id="rId14" display="https://podminky.urs.cz/item/CS_URS_2023_02/971033641"/>
    <hyperlink ref="F208" r:id="rId15" display="https://podminky.urs.cz/item/CS_URS_2023_02/974031142"/>
    <hyperlink ref="F215" r:id="rId16" display="https://podminky.urs.cz/item/CS_URS_2023_02/997013151"/>
    <hyperlink ref="F217" r:id="rId17" display="https://podminky.urs.cz/item/CS_URS_2023_02/997013501"/>
    <hyperlink ref="F219" r:id="rId18" display="https://podminky.urs.cz/item/CS_URS_2023_02/997013509"/>
    <hyperlink ref="F222" r:id="rId19" display="https://podminky.urs.cz/item/CS_URS_2023_02/997013607"/>
    <hyperlink ref="F224" r:id="rId20" display="https://podminky.urs.cz/item/CS_URS_2023_02/997013609"/>
    <hyperlink ref="F226" r:id="rId21" display="https://podminky.urs.cz/item/CS_URS_2023_02/997013631"/>
    <hyperlink ref="F228" r:id="rId22" display="https://podminky.urs.cz/item/CS_URS_2023_02/997013645"/>
    <hyperlink ref="F230" r:id="rId23" display="https://podminky.urs.cz/item/CS_URS_2023_02/997013812"/>
    <hyperlink ref="F233" r:id="rId24" display="https://podminky.urs.cz/item/CS_URS_2023_02/998011001"/>
    <hyperlink ref="F237" r:id="rId25" display="https://podminky.urs.cz/item/CS_URS_2023_02/711131811"/>
    <hyperlink ref="F242" r:id="rId26" display="https://podminky.urs.cz/item/CS_URS_2023_02/713110841"/>
    <hyperlink ref="F246" r:id="rId27" display="https://podminky.urs.cz/item/CS_URS_2023_02/713120821"/>
    <hyperlink ref="F254" r:id="rId28" display="https://podminky.urs.cz/item/CS_URS_2023_02/721210812"/>
    <hyperlink ref="F256" r:id="rId29" display="https://podminky.urs.cz/item/CS_URS_2023_02/721171808"/>
    <hyperlink ref="F258" r:id="rId30" display="https://podminky.urs.cz/item/CS_URS_2023_02/721220801"/>
    <hyperlink ref="F261" r:id="rId31" display="https://podminky.urs.cz/item/CS_URS_2023_02/722170801"/>
    <hyperlink ref="F264" r:id="rId32" display="https://podminky.urs.cz/item/CS_URS_2023_02/725110811"/>
    <hyperlink ref="F266" r:id="rId33" display="https://podminky.urs.cz/item/CS_URS_2023_02/725122817"/>
    <hyperlink ref="F268" r:id="rId34" display="https://podminky.urs.cz/item/CS_URS_2023_02/725210821"/>
    <hyperlink ref="F270" r:id="rId35" display="https://podminky.urs.cz/item/CS_URS_2023_02/725240812"/>
    <hyperlink ref="F272" r:id="rId36" display="https://podminky.urs.cz/item/CS_URS_2023_02/725320822"/>
    <hyperlink ref="F274" r:id="rId37" display="https://podminky.urs.cz/item/CS_URS_2023_02/725820802"/>
    <hyperlink ref="F276" r:id="rId38" display="https://podminky.urs.cz/item/CS_URS_2023_02/725840850"/>
    <hyperlink ref="F279" r:id="rId39" display="https://podminky.urs.cz/item/CS_URS_2023_02/763121811"/>
    <hyperlink ref="F289" r:id="rId40" display="https://podminky.urs.cz/item/CS_URS_2023_02/763121812"/>
    <hyperlink ref="F296" r:id="rId41" display="https://podminky.urs.cz/item/CS_URS_2023_02/763131821"/>
    <hyperlink ref="F307" r:id="rId42" display="https://podminky.urs.cz/item/CS_URS_2023_02/763411811"/>
    <hyperlink ref="F313" r:id="rId43" display="https://podminky.urs.cz/item/CS_URS_2023_02/763411821"/>
    <hyperlink ref="F319" r:id="rId44" display="https://podminky.urs.cz/item/CS_URS_2023_02/763431801"/>
    <hyperlink ref="F335" r:id="rId45" display="https://podminky.urs.cz/item/CS_URS_2023_02/763431871"/>
    <hyperlink ref="F344" r:id="rId46" display="https://podminky.urs.cz/item/CS_URS_2023_02/766691914"/>
    <hyperlink ref="F355" r:id="rId47" display="https://podminky.urs.cz/item/CS_URS_2023_02/766812840"/>
    <hyperlink ref="F363" r:id="rId48" display="https://podminky.urs.cz/item/CS_URS_2023_02/771473810"/>
    <hyperlink ref="F370" r:id="rId49" display="https://podminky.urs.cz/item/CS_URS_2023_02/771573810"/>
    <hyperlink ref="F388" r:id="rId50" display="https://podminky.urs.cz/item/CS_URS_2023_02/776201811"/>
    <hyperlink ref="F392" r:id="rId51" display="https://podminky.urs.cz/item/CS_URS_2023_02/776410811"/>
    <hyperlink ref="F397" r:id="rId52" display="https://podminky.urs.cz/item/CS_URS_2023_02/781473810"/>
    <hyperlink ref="F412" r:id="rId53" display="https://podminky.urs.cz/item/CS_URS_2023_02/78390685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BM11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148</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2496</v>
      </c>
      <c r="F9" s="295"/>
      <c r="G9" s="295"/>
      <c r="H9" s="295"/>
      <c r="L9" s="21"/>
    </row>
    <row r="10" spans="2:12" ht="12" customHeight="1">
      <c r="B10" s="21"/>
      <c r="D10" s="28" t="s">
        <v>166</v>
      </c>
      <c r="L10" s="21"/>
    </row>
    <row r="11" spans="2:12" s="1" customFormat="1" ht="16.5" customHeight="1">
      <c r="B11" s="33"/>
      <c r="E11" s="304" t="s">
        <v>4594</v>
      </c>
      <c r="F11" s="337"/>
      <c r="G11" s="337"/>
      <c r="H11" s="337"/>
      <c r="L11" s="33"/>
    </row>
    <row r="12" spans="2:12" s="1" customFormat="1" ht="12" customHeight="1">
      <c r="B12" s="33"/>
      <c r="D12" s="28" t="s">
        <v>168</v>
      </c>
      <c r="L12" s="33"/>
    </row>
    <row r="13" spans="2:12" s="1" customFormat="1" ht="16.5" customHeight="1">
      <c r="B13" s="33"/>
      <c r="E13" s="322" t="s">
        <v>4595</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ROUND(J93,2)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ROUND((SUM(BE93:BE118)),2)</f>
        <v>0</v>
      </c>
      <c r="I37" s="94">
        <v>0.21</v>
      </c>
      <c r="J37" s="81">
        <f>ROUND(((SUM(BE93:BE118))*I37),2)</f>
        <v>0</v>
      </c>
      <c r="L37" s="33"/>
    </row>
    <row r="38" spans="2:12" s="1" customFormat="1" ht="14.45" customHeight="1">
      <c r="B38" s="33"/>
      <c r="E38" s="28" t="s">
        <v>47</v>
      </c>
      <c r="F38" s="81">
        <f>ROUND((SUM(BF93:BF118)),2)</f>
        <v>0</v>
      </c>
      <c r="I38" s="94">
        <v>0.15</v>
      </c>
      <c r="J38" s="81">
        <f>ROUND(((SUM(BF93:BF118))*I38),2)</f>
        <v>0</v>
      </c>
      <c r="L38" s="33"/>
    </row>
    <row r="39" spans="2:12" s="1" customFormat="1" ht="14.45" customHeight="1" hidden="1">
      <c r="B39" s="33"/>
      <c r="E39" s="28" t="s">
        <v>48</v>
      </c>
      <c r="F39" s="81">
        <f>ROUND((SUM(BG93:BG118)),2)</f>
        <v>0</v>
      </c>
      <c r="I39" s="94">
        <v>0.21</v>
      </c>
      <c r="J39" s="81">
        <f>0</f>
        <v>0</v>
      </c>
      <c r="L39" s="33"/>
    </row>
    <row r="40" spans="2:12" s="1" customFormat="1" ht="14.45" customHeight="1" hidden="1">
      <c r="B40" s="33"/>
      <c r="E40" s="28" t="s">
        <v>49</v>
      </c>
      <c r="F40" s="81">
        <f>ROUND((SUM(BH93:BH118)),2)</f>
        <v>0</v>
      </c>
      <c r="I40" s="94">
        <v>0.15</v>
      </c>
      <c r="J40" s="81">
        <f>0</f>
        <v>0</v>
      </c>
      <c r="L40" s="33"/>
    </row>
    <row r="41" spans="2:12" s="1" customFormat="1" ht="14.45" customHeight="1" hidden="1">
      <c r="B41" s="33"/>
      <c r="E41" s="28" t="s">
        <v>50</v>
      </c>
      <c r="F41" s="81">
        <f>ROUND((SUM(BI93:BI118)),2)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2496</v>
      </c>
      <c r="F54" s="295"/>
      <c r="G54" s="295"/>
      <c r="H54" s="295"/>
      <c r="L54" s="21"/>
    </row>
    <row r="55" spans="2:12" ht="12" customHeight="1">
      <c r="B55" s="21"/>
      <c r="C55" s="28" t="s">
        <v>166</v>
      </c>
      <c r="L55" s="21"/>
    </row>
    <row r="56" spans="2:12" s="1" customFormat="1" ht="16.5" customHeight="1">
      <c r="B56" s="33"/>
      <c r="E56" s="304" t="s">
        <v>4594</v>
      </c>
      <c r="F56" s="337"/>
      <c r="G56" s="337"/>
      <c r="H56" s="337"/>
      <c r="L56" s="33"/>
    </row>
    <row r="57" spans="2:12" s="1" customFormat="1" ht="12" customHeight="1">
      <c r="B57" s="33"/>
      <c r="C57" s="28" t="s">
        <v>168</v>
      </c>
      <c r="L57" s="33"/>
    </row>
    <row r="58" spans="2:12" s="1" customFormat="1" ht="16.5" customHeight="1">
      <c r="B58" s="33"/>
      <c r="E58" s="322" t="str">
        <f>E13</f>
        <v>1 - Tropická 3,21</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J93</f>
        <v>0</v>
      </c>
      <c r="L67" s="33"/>
      <c r="AU67" s="18" t="s">
        <v>173</v>
      </c>
    </row>
    <row r="68" spans="2:12" s="8" customFormat="1" ht="24.95" customHeight="1">
      <c r="B68" s="104"/>
      <c r="D68" s="105" t="s">
        <v>4596</v>
      </c>
      <c r="E68" s="106"/>
      <c r="F68" s="106"/>
      <c r="G68" s="106"/>
      <c r="H68" s="106"/>
      <c r="I68" s="106"/>
      <c r="J68" s="107">
        <f>J94</f>
        <v>0</v>
      </c>
      <c r="L68" s="104"/>
    </row>
    <row r="69" spans="2:12" s="8" customFormat="1" ht="24.95" customHeight="1">
      <c r="B69" s="104"/>
      <c r="D69" s="105" t="s">
        <v>4597</v>
      </c>
      <c r="E69" s="106"/>
      <c r="F69" s="106"/>
      <c r="G69" s="106"/>
      <c r="H69" s="106"/>
      <c r="I69" s="106"/>
      <c r="J69" s="107">
        <f>J95</f>
        <v>0</v>
      </c>
      <c r="L69" s="104"/>
    </row>
    <row r="70" spans="2:12" s="1" customFormat="1" ht="21.75" customHeight="1">
      <c r="B70" s="33"/>
      <c r="L70" s="33"/>
    </row>
    <row r="71" spans="2:12" s="1" customFormat="1" ht="6.95" customHeight="1">
      <c r="B71" s="41"/>
      <c r="C71" s="42"/>
      <c r="D71" s="42"/>
      <c r="E71" s="42"/>
      <c r="F71" s="42"/>
      <c r="G71" s="42"/>
      <c r="H71" s="42"/>
      <c r="I71" s="42"/>
      <c r="J71" s="42"/>
      <c r="K71" s="42"/>
      <c r="L71" s="33"/>
    </row>
    <row r="75" spans="2:12" s="1" customFormat="1" ht="6.95" customHeight="1">
      <c r="B75" s="43"/>
      <c r="C75" s="44"/>
      <c r="D75" s="44"/>
      <c r="E75" s="44"/>
      <c r="F75" s="44"/>
      <c r="G75" s="44"/>
      <c r="H75" s="44"/>
      <c r="I75" s="44"/>
      <c r="J75" s="44"/>
      <c r="K75" s="44"/>
      <c r="L75" s="33"/>
    </row>
    <row r="76" spans="2:12" s="1" customFormat="1" ht="24.95" customHeight="1">
      <c r="B76" s="33"/>
      <c r="C76" s="22" t="s">
        <v>191</v>
      </c>
      <c r="L76" s="33"/>
    </row>
    <row r="77" spans="2:12" s="1" customFormat="1" ht="6.95" customHeight="1">
      <c r="B77" s="33"/>
      <c r="L77" s="33"/>
    </row>
    <row r="78" spans="2:12" s="1" customFormat="1" ht="12" customHeight="1">
      <c r="B78" s="33"/>
      <c r="C78" s="28" t="s">
        <v>16</v>
      </c>
      <c r="L78" s="33"/>
    </row>
    <row r="79" spans="2:12" s="1" customFormat="1" ht="16.5" customHeight="1">
      <c r="B79" s="33"/>
      <c r="E79" s="335" t="str">
        <f>E7</f>
        <v>AREÁL KLÍŠE, ÚSTÍ NAD LABEM – WELLNESS A FITNESS</v>
      </c>
      <c r="F79" s="336"/>
      <c r="G79" s="336"/>
      <c r="H79" s="336"/>
      <c r="L79" s="33"/>
    </row>
    <row r="80" spans="2:12" ht="12" customHeight="1">
      <c r="B80" s="21"/>
      <c r="C80" s="28" t="s">
        <v>164</v>
      </c>
      <c r="L80" s="21"/>
    </row>
    <row r="81" spans="2:12" ht="16.5" customHeight="1">
      <c r="B81" s="21"/>
      <c r="E81" s="335" t="s">
        <v>2496</v>
      </c>
      <c r="F81" s="295"/>
      <c r="G81" s="295"/>
      <c r="H81" s="295"/>
      <c r="L81" s="21"/>
    </row>
    <row r="82" spans="2:12" ht="12" customHeight="1">
      <c r="B82" s="21"/>
      <c r="C82" s="28" t="s">
        <v>166</v>
      </c>
      <c r="L82" s="21"/>
    </row>
    <row r="83" spans="2:12" s="1" customFormat="1" ht="16.5" customHeight="1">
      <c r="B83" s="33"/>
      <c r="E83" s="304" t="s">
        <v>4594</v>
      </c>
      <c r="F83" s="337"/>
      <c r="G83" s="337"/>
      <c r="H83" s="337"/>
      <c r="L83" s="33"/>
    </row>
    <row r="84" spans="2:12" s="1" customFormat="1" ht="12" customHeight="1">
      <c r="B84" s="33"/>
      <c r="C84" s="28" t="s">
        <v>168</v>
      </c>
      <c r="L84" s="33"/>
    </row>
    <row r="85" spans="2:12" s="1" customFormat="1" ht="16.5" customHeight="1">
      <c r="B85" s="33"/>
      <c r="E85" s="322" t="str">
        <f>E13</f>
        <v>1 - Tropická 3,21</v>
      </c>
      <c r="F85" s="337"/>
      <c r="G85" s="337"/>
      <c r="H85" s="337"/>
      <c r="L85" s="33"/>
    </row>
    <row r="86" spans="2:12" s="1" customFormat="1" ht="6.95" customHeight="1">
      <c r="B86" s="33"/>
      <c r="L86" s="33"/>
    </row>
    <row r="87" spans="2:12" s="1" customFormat="1" ht="12" customHeight="1">
      <c r="B87" s="33"/>
      <c r="C87" s="28" t="s">
        <v>21</v>
      </c>
      <c r="F87" s="26" t="str">
        <f>F16</f>
        <v>ÚSTÍ NAD LABEM</v>
      </c>
      <c r="I87" s="28" t="s">
        <v>23</v>
      </c>
      <c r="J87" s="49" t="str">
        <f>IF(J16="","",J16)</f>
        <v>14. 11. 2023</v>
      </c>
      <c r="L87" s="33"/>
    </row>
    <row r="88" spans="2:12" s="1" customFormat="1" ht="6.95" customHeight="1">
      <c r="B88" s="33"/>
      <c r="L88" s="33"/>
    </row>
    <row r="89" spans="2:12" s="1" customFormat="1" ht="15.2" customHeight="1">
      <c r="B89" s="33"/>
      <c r="C89" s="28" t="s">
        <v>25</v>
      </c>
      <c r="F89" s="26" t="str">
        <f>E19</f>
        <v>Městské služby Ústí nad Labem p.o.</v>
      </c>
      <c r="I89" s="28" t="s">
        <v>33</v>
      </c>
      <c r="J89" s="31" t="str">
        <f>E25</f>
        <v>Specta s.r.o.</v>
      </c>
      <c r="L89" s="33"/>
    </row>
    <row r="90" spans="2:12" s="1" customFormat="1" ht="15.2" customHeight="1">
      <c r="B90" s="33"/>
      <c r="C90" s="28" t="s">
        <v>31</v>
      </c>
      <c r="F90" s="26" t="str">
        <f>IF(E22="","",E22)</f>
        <v>Vyplň údaj</v>
      </c>
      <c r="I90" s="28" t="s">
        <v>38</v>
      </c>
      <c r="J90" s="31" t="str">
        <f>E28</f>
        <v>Specta s.r.o.</v>
      </c>
      <c r="L90" s="33"/>
    </row>
    <row r="91" spans="2:12" s="1" customFormat="1" ht="10.35" customHeight="1">
      <c r="B91" s="33"/>
      <c r="L91" s="33"/>
    </row>
    <row r="92" spans="2:20" s="10" customFormat="1" ht="29.25" customHeight="1">
      <c r="B92" s="112"/>
      <c r="C92" s="113" t="s">
        <v>192</v>
      </c>
      <c r="D92" s="114" t="s">
        <v>60</v>
      </c>
      <c r="E92" s="114" t="s">
        <v>56</v>
      </c>
      <c r="F92" s="114" t="s">
        <v>57</v>
      </c>
      <c r="G92" s="114" t="s">
        <v>193</v>
      </c>
      <c r="H92" s="114" t="s">
        <v>194</v>
      </c>
      <c r="I92" s="114" t="s">
        <v>195</v>
      </c>
      <c r="J92" s="114" t="s">
        <v>172</v>
      </c>
      <c r="K92" s="115" t="s">
        <v>196</v>
      </c>
      <c r="L92" s="112"/>
      <c r="M92" s="55" t="s">
        <v>19</v>
      </c>
      <c r="N92" s="56" t="s">
        <v>45</v>
      </c>
      <c r="O92" s="56" t="s">
        <v>197</v>
      </c>
      <c r="P92" s="56" t="s">
        <v>198</v>
      </c>
      <c r="Q92" s="56" t="s">
        <v>199</v>
      </c>
      <c r="R92" s="56" t="s">
        <v>200</v>
      </c>
      <c r="S92" s="56" t="s">
        <v>201</v>
      </c>
      <c r="T92" s="57" t="s">
        <v>202</v>
      </c>
    </row>
    <row r="93" spans="2:63" s="1" customFormat="1" ht="22.9" customHeight="1">
      <c r="B93" s="33"/>
      <c r="C93" s="60" t="s">
        <v>203</v>
      </c>
      <c r="J93" s="116">
        <f>BK93</f>
        <v>0</v>
      </c>
      <c r="L93" s="33"/>
      <c r="M93" s="58"/>
      <c r="N93" s="50"/>
      <c r="O93" s="50"/>
      <c r="P93" s="117">
        <f>P94+P95</f>
        <v>0</v>
      </c>
      <c r="Q93" s="50"/>
      <c r="R93" s="117">
        <f>R94+R95</f>
        <v>0</v>
      </c>
      <c r="S93" s="50"/>
      <c r="T93" s="118">
        <f>T94+T95</f>
        <v>0</v>
      </c>
      <c r="AT93" s="18" t="s">
        <v>74</v>
      </c>
      <c r="AU93" s="18" t="s">
        <v>173</v>
      </c>
      <c r="BK93" s="119">
        <f>BK94+BK95</f>
        <v>0</v>
      </c>
    </row>
    <row r="94" spans="2:63" s="11" customFormat="1" ht="25.9" customHeight="1">
      <c r="B94" s="120"/>
      <c r="D94" s="121" t="s">
        <v>74</v>
      </c>
      <c r="E94" s="122" t="s">
        <v>4598</v>
      </c>
      <c r="F94" s="122" t="s">
        <v>57</v>
      </c>
      <c r="I94" s="123"/>
      <c r="J94" s="124">
        <f>BK94</f>
        <v>0</v>
      </c>
      <c r="L94" s="120"/>
      <c r="M94" s="125"/>
      <c r="P94" s="126">
        <v>0</v>
      </c>
      <c r="R94" s="126">
        <v>0</v>
      </c>
      <c r="T94" s="127">
        <v>0</v>
      </c>
      <c r="AR94" s="121" t="s">
        <v>82</v>
      </c>
      <c r="AT94" s="128" t="s">
        <v>74</v>
      </c>
      <c r="AU94" s="128" t="s">
        <v>75</v>
      </c>
      <c r="AY94" s="121" t="s">
        <v>206</v>
      </c>
      <c r="BK94" s="129">
        <v>0</v>
      </c>
    </row>
    <row r="95" spans="2:63" s="11" customFormat="1" ht="25.9" customHeight="1">
      <c r="B95" s="120"/>
      <c r="D95" s="121" t="s">
        <v>74</v>
      </c>
      <c r="E95" s="122" t="s">
        <v>2142</v>
      </c>
      <c r="F95" s="122" t="s">
        <v>4599</v>
      </c>
      <c r="I95" s="123"/>
      <c r="J95" s="124">
        <f>BK95</f>
        <v>0</v>
      </c>
      <c r="L95" s="120"/>
      <c r="M95" s="125"/>
      <c r="P95" s="126">
        <f>SUM(P96:P118)</f>
        <v>0</v>
      </c>
      <c r="R95" s="126">
        <f>SUM(R96:R118)</f>
        <v>0</v>
      </c>
      <c r="T95" s="127">
        <f>SUM(T96:T118)</f>
        <v>0</v>
      </c>
      <c r="AR95" s="121" t="s">
        <v>82</v>
      </c>
      <c r="AT95" s="128" t="s">
        <v>74</v>
      </c>
      <c r="AU95" s="128" t="s">
        <v>75</v>
      </c>
      <c r="AY95" s="121" t="s">
        <v>206</v>
      </c>
      <c r="BK95" s="129">
        <f>SUM(BK96:BK118)</f>
        <v>0</v>
      </c>
    </row>
    <row r="96" spans="2:65" s="1" customFormat="1" ht="16.5" customHeight="1">
      <c r="B96" s="33"/>
      <c r="C96" s="132" t="s">
        <v>82</v>
      </c>
      <c r="D96" s="132" t="s">
        <v>208</v>
      </c>
      <c r="E96" s="133" t="s">
        <v>4600</v>
      </c>
      <c r="F96" s="134" t="s">
        <v>4601</v>
      </c>
      <c r="G96" s="135" t="s">
        <v>4602</v>
      </c>
      <c r="H96" s="136">
        <v>1</v>
      </c>
      <c r="I96" s="137"/>
      <c r="J96" s="138">
        <f aca="true" t="shared" si="0" ref="J96:J118">ROUND(I96*H96,2)</f>
        <v>0</v>
      </c>
      <c r="K96" s="134" t="s">
        <v>19</v>
      </c>
      <c r="L96" s="33"/>
      <c r="M96" s="139" t="s">
        <v>19</v>
      </c>
      <c r="N96" s="140" t="s">
        <v>46</v>
      </c>
      <c r="P96" s="141">
        <f aca="true" t="shared" si="1" ref="P96:P118">O96*H96</f>
        <v>0</v>
      </c>
      <c r="Q96" s="141">
        <v>0</v>
      </c>
      <c r="R96" s="141">
        <f aca="true" t="shared" si="2" ref="R96:R118">Q96*H96</f>
        <v>0</v>
      </c>
      <c r="S96" s="141">
        <v>0</v>
      </c>
      <c r="T96" s="142">
        <f aca="true" t="shared" si="3" ref="T96:T118">S96*H96</f>
        <v>0</v>
      </c>
      <c r="AR96" s="143" t="s">
        <v>338</v>
      </c>
      <c r="AT96" s="143" t="s">
        <v>208</v>
      </c>
      <c r="AU96" s="143" t="s">
        <v>82</v>
      </c>
      <c r="AY96" s="18" t="s">
        <v>206</v>
      </c>
      <c r="BE96" s="144">
        <f aca="true" t="shared" si="4" ref="BE96:BE118">IF(N96="základní",J96,0)</f>
        <v>0</v>
      </c>
      <c r="BF96" s="144">
        <f aca="true" t="shared" si="5" ref="BF96:BF118">IF(N96="snížená",J96,0)</f>
        <v>0</v>
      </c>
      <c r="BG96" s="144">
        <f aca="true" t="shared" si="6" ref="BG96:BG118">IF(N96="zákl. přenesená",J96,0)</f>
        <v>0</v>
      </c>
      <c r="BH96" s="144">
        <f aca="true" t="shared" si="7" ref="BH96:BH118">IF(N96="sníž. přenesená",J96,0)</f>
        <v>0</v>
      </c>
      <c r="BI96" s="144">
        <f aca="true" t="shared" si="8" ref="BI96:BI118">IF(N96="nulová",J96,0)</f>
        <v>0</v>
      </c>
      <c r="BJ96" s="18" t="s">
        <v>82</v>
      </c>
      <c r="BK96" s="144">
        <f aca="true" t="shared" si="9" ref="BK96:BK118">ROUND(I96*H96,2)</f>
        <v>0</v>
      </c>
      <c r="BL96" s="18" t="s">
        <v>338</v>
      </c>
      <c r="BM96" s="143" t="s">
        <v>4603</v>
      </c>
    </row>
    <row r="97" spans="2:65" s="1" customFormat="1" ht="37.9" customHeight="1">
      <c r="B97" s="33"/>
      <c r="C97" s="132" t="s">
        <v>84</v>
      </c>
      <c r="D97" s="132" t="s">
        <v>208</v>
      </c>
      <c r="E97" s="133" t="s">
        <v>4604</v>
      </c>
      <c r="F97" s="134" t="s">
        <v>4605</v>
      </c>
      <c r="G97" s="135" t="s">
        <v>1556</v>
      </c>
      <c r="H97" s="136">
        <v>1</v>
      </c>
      <c r="I97" s="137"/>
      <c r="J97" s="138">
        <f t="shared" si="0"/>
        <v>0</v>
      </c>
      <c r="K97" s="134" t="s">
        <v>19</v>
      </c>
      <c r="L97" s="33"/>
      <c r="M97" s="139" t="s">
        <v>19</v>
      </c>
      <c r="N97" s="140" t="s">
        <v>46</v>
      </c>
      <c r="P97" s="141">
        <f t="shared" si="1"/>
        <v>0</v>
      </c>
      <c r="Q97" s="141">
        <v>0</v>
      </c>
      <c r="R97" s="141">
        <f t="shared" si="2"/>
        <v>0</v>
      </c>
      <c r="S97" s="141">
        <v>0</v>
      </c>
      <c r="T97" s="142">
        <f t="shared" si="3"/>
        <v>0</v>
      </c>
      <c r="AR97" s="143" t="s">
        <v>338</v>
      </c>
      <c r="AT97" s="143" t="s">
        <v>208</v>
      </c>
      <c r="AU97" s="143" t="s">
        <v>82</v>
      </c>
      <c r="AY97" s="18" t="s">
        <v>206</v>
      </c>
      <c r="BE97" s="144">
        <f t="shared" si="4"/>
        <v>0</v>
      </c>
      <c r="BF97" s="144">
        <f t="shared" si="5"/>
        <v>0</v>
      </c>
      <c r="BG97" s="144">
        <f t="shared" si="6"/>
        <v>0</v>
      </c>
      <c r="BH97" s="144">
        <f t="shared" si="7"/>
        <v>0</v>
      </c>
      <c r="BI97" s="144">
        <f t="shared" si="8"/>
        <v>0</v>
      </c>
      <c r="BJ97" s="18" t="s">
        <v>82</v>
      </c>
      <c r="BK97" s="144">
        <f t="shared" si="9"/>
        <v>0</v>
      </c>
      <c r="BL97" s="18" t="s">
        <v>338</v>
      </c>
      <c r="BM97" s="143" t="s">
        <v>84</v>
      </c>
    </row>
    <row r="98" spans="2:65" s="1" customFormat="1" ht="16.5" customHeight="1">
      <c r="B98" s="33"/>
      <c r="C98" s="132" t="s">
        <v>92</v>
      </c>
      <c r="D98" s="132" t="s">
        <v>208</v>
      </c>
      <c r="E98" s="133" t="s">
        <v>4606</v>
      </c>
      <c r="F98" s="134" t="s">
        <v>4607</v>
      </c>
      <c r="G98" s="135" t="s">
        <v>1556</v>
      </c>
      <c r="H98" s="136">
        <v>3</v>
      </c>
      <c r="I98" s="137"/>
      <c r="J98" s="138">
        <f t="shared" si="0"/>
        <v>0</v>
      </c>
      <c r="K98" s="134" t="s">
        <v>19</v>
      </c>
      <c r="L98" s="33"/>
      <c r="M98" s="139" t="s">
        <v>19</v>
      </c>
      <c r="N98" s="140" t="s">
        <v>46</v>
      </c>
      <c r="P98" s="141">
        <f t="shared" si="1"/>
        <v>0</v>
      </c>
      <c r="Q98" s="141">
        <v>0</v>
      </c>
      <c r="R98" s="141">
        <f t="shared" si="2"/>
        <v>0</v>
      </c>
      <c r="S98" s="141">
        <v>0</v>
      </c>
      <c r="T98" s="142">
        <f t="shared" si="3"/>
        <v>0</v>
      </c>
      <c r="AR98" s="143" t="s">
        <v>338</v>
      </c>
      <c r="AT98" s="143" t="s">
        <v>208</v>
      </c>
      <c r="AU98" s="143" t="s">
        <v>82</v>
      </c>
      <c r="AY98" s="18" t="s">
        <v>206</v>
      </c>
      <c r="BE98" s="144">
        <f t="shared" si="4"/>
        <v>0</v>
      </c>
      <c r="BF98" s="144">
        <f t="shared" si="5"/>
        <v>0</v>
      </c>
      <c r="BG98" s="144">
        <f t="shared" si="6"/>
        <v>0</v>
      </c>
      <c r="BH98" s="144">
        <f t="shared" si="7"/>
        <v>0</v>
      </c>
      <c r="BI98" s="144">
        <f t="shared" si="8"/>
        <v>0</v>
      </c>
      <c r="BJ98" s="18" t="s">
        <v>82</v>
      </c>
      <c r="BK98" s="144">
        <f t="shared" si="9"/>
        <v>0</v>
      </c>
      <c r="BL98" s="18" t="s">
        <v>338</v>
      </c>
      <c r="BM98" s="143" t="s">
        <v>153</v>
      </c>
    </row>
    <row r="99" spans="2:65" s="1" customFormat="1" ht="16.5" customHeight="1">
      <c r="B99" s="33"/>
      <c r="C99" s="132" t="s">
        <v>153</v>
      </c>
      <c r="D99" s="132" t="s">
        <v>208</v>
      </c>
      <c r="E99" s="133" t="s">
        <v>4608</v>
      </c>
      <c r="F99" s="134" t="s">
        <v>4609</v>
      </c>
      <c r="G99" s="135" t="s">
        <v>1556</v>
      </c>
      <c r="H99" s="136">
        <v>1</v>
      </c>
      <c r="I99" s="137"/>
      <c r="J99" s="138">
        <f t="shared" si="0"/>
        <v>0</v>
      </c>
      <c r="K99" s="134" t="s">
        <v>19</v>
      </c>
      <c r="L99" s="33"/>
      <c r="M99" s="139" t="s">
        <v>19</v>
      </c>
      <c r="N99" s="140" t="s">
        <v>46</v>
      </c>
      <c r="P99" s="141">
        <f t="shared" si="1"/>
        <v>0</v>
      </c>
      <c r="Q99" s="141">
        <v>0</v>
      </c>
      <c r="R99" s="141">
        <f t="shared" si="2"/>
        <v>0</v>
      </c>
      <c r="S99" s="141">
        <v>0</v>
      </c>
      <c r="T99" s="142">
        <f t="shared" si="3"/>
        <v>0</v>
      </c>
      <c r="AR99" s="143" t="s">
        <v>338</v>
      </c>
      <c r="AT99" s="143" t="s">
        <v>208</v>
      </c>
      <c r="AU99" s="143" t="s">
        <v>82</v>
      </c>
      <c r="AY99" s="18" t="s">
        <v>206</v>
      </c>
      <c r="BE99" s="144">
        <f t="shared" si="4"/>
        <v>0</v>
      </c>
      <c r="BF99" s="144">
        <f t="shared" si="5"/>
        <v>0</v>
      </c>
      <c r="BG99" s="144">
        <f t="shared" si="6"/>
        <v>0</v>
      </c>
      <c r="BH99" s="144">
        <f t="shared" si="7"/>
        <v>0</v>
      </c>
      <c r="BI99" s="144">
        <f t="shared" si="8"/>
        <v>0</v>
      </c>
      <c r="BJ99" s="18" t="s">
        <v>82</v>
      </c>
      <c r="BK99" s="144">
        <f t="shared" si="9"/>
        <v>0</v>
      </c>
      <c r="BL99" s="18" t="s">
        <v>338</v>
      </c>
      <c r="BM99" s="143" t="s">
        <v>257</v>
      </c>
    </row>
    <row r="100" spans="2:65" s="1" customFormat="1" ht="24.2" customHeight="1">
      <c r="B100" s="33"/>
      <c r="C100" s="132" t="s">
        <v>156</v>
      </c>
      <c r="D100" s="132" t="s">
        <v>208</v>
      </c>
      <c r="E100" s="133" t="s">
        <v>4610</v>
      </c>
      <c r="F100" s="134" t="s">
        <v>4611</v>
      </c>
      <c r="G100" s="135" t="s">
        <v>4602</v>
      </c>
      <c r="H100" s="136">
        <v>1</v>
      </c>
      <c r="I100" s="137"/>
      <c r="J100" s="138">
        <f t="shared" si="0"/>
        <v>0</v>
      </c>
      <c r="K100" s="134" t="s">
        <v>19</v>
      </c>
      <c r="L100" s="33"/>
      <c r="M100" s="139" t="s">
        <v>19</v>
      </c>
      <c r="N100" s="140" t="s">
        <v>46</v>
      </c>
      <c r="P100" s="141">
        <f t="shared" si="1"/>
        <v>0</v>
      </c>
      <c r="Q100" s="141">
        <v>0</v>
      </c>
      <c r="R100" s="141">
        <f t="shared" si="2"/>
        <v>0</v>
      </c>
      <c r="S100" s="141">
        <v>0</v>
      </c>
      <c r="T100" s="142">
        <f t="shared" si="3"/>
        <v>0</v>
      </c>
      <c r="AR100" s="143" t="s">
        <v>338</v>
      </c>
      <c r="AT100" s="143" t="s">
        <v>208</v>
      </c>
      <c r="AU100" s="143" t="s">
        <v>82</v>
      </c>
      <c r="AY100" s="18" t="s">
        <v>206</v>
      </c>
      <c r="BE100" s="144">
        <f t="shared" si="4"/>
        <v>0</v>
      </c>
      <c r="BF100" s="144">
        <f t="shared" si="5"/>
        <v>0</v>
      </c>
      <c r="BG100" s="144">
        <f t="shared" si="6"/>
        <v>0</v>
      </c>
      <c r="BH100" s="144">
        <f t="shared" si="7"/>
        <v>0</v>
      </c>
      <c r="BI100" s="144">
        <f t="shared" si="8"/>
        <v>0</v>
      </c>
      <c r="BJ100" s="18" t="s">
        <v>82</v>
      </c>
      <c r="BK100" s="144">
        <f t="shared" si="9"/>
        <v>0</v>
      </c>
      <c r="BL100" s="18" t="s">
        <v>338</v>
      </c>
      <c r="BM100" s="143" t="s">
        <v>271</v>
      </c>
    </row>
    <row r="101" spans="2:65" s="1" customFormat="1" ht="16.5" customHeight="1">
      <c r="B101" s="33"/>
      <c r="C101" s="132" t="s">
        <v>257</v>
      </c>
      <c r="D101" s="132" t="s">
        <v>208</v>
      </c>
      <c r="E101" s="133" t="s">
        <v>4612</v>
      </c>
      <c r="F101" s="134" t="s">
        <v>4613</v>
      </c>
      <c r="G101" s="135" t="s">
        <v>1556</v>
      </c>
      <c r="H101" s="136">
        <v>1</v>
      </c>
      <c r="I101" s="137"/>
      <c r="J101" s="138">
        <f t="shared" si="0"/>
        <v>0</v>
      </c>
      <c r="K101" s="134" t="s">
        <v>19</v>
      </c>
      <c r="L101" s="33"/>
      <c r="M101" s="139" t="s">
        <v>19</v>
      </c>
      <c r="N101" s="140" t="s">
        <v>46</v>
      </c>
      <c r="P101" s="141">
        <f t="shared" si="1"/>
        <v>0</v>
      </c>
      <c r="Q101" s="141">
        <v>0</v>
      </c>
      <c r="R101" s="141">
        <f t="shared" si="2"/>
        <v>0</v>
      </c>
      <c r="S101" s="141">
        <v>0</v>
      </c>
      <c r="T101" s="142">
        <f t="shared" si="3"/>
        <v>0</v>
      </c>
      <c r="AR101" s="143" t="s">
        <v>338</v>
      </c>
      <c r="AT101" s="143" t="s">
        <v>208</v>
      </c>
      <c r="AU101" s="143" t="s">
        <v>82</v>
      </c>
      <c r="AY101" s="18" t="s">
        <v>206</v>
      </c>
      <c r="BE101" s="144">
        <f t="shared" si="4"/>
        <v>0</v>
      </c>
      <c r="BF101" s="144">
        <f t="shared" si="5"/>
        <v>0</v>
      </c>
      <c r="BG101" s="144">
        <f t="shared" si="6"/>
        <v>0</v>
      </c>
      <c r="BH101" s="144">
        <f t="shared" si="7"/>
        <v>0</v>
      </c>
      <c r="BI101" s="144">
        <f t="shared" si="8"/>
        <v>0</v>
      </c>
      <c r="BJ101" s="18" t="s">
        <v>82</v>
      </c>
      <c r="BK101" s="144">
        <f t="shared" si="9"/>
        <v>0</v>
      </c>
      <c r="BL101" s="18" t="s">
        <v>338</v>
      </c>
      <c r="BM101" s="143" t="s">
        <v>287</v>
      </c>
    </row>
    <row r="102" spans="2:65" s="1" customFormat="1" ht="44.25" customHeight="1">
      <c r="B102" s="33"/>
      <c r="C102" s="132" t="s">
        <v>265</v>
      </c>
      <c r="D102" s="132" t="s">
        <v>208</v>
      </c>
      <c r="E102" s="133" t="s">
        <v>4614</v>
      </c>
      <c r="F102" s="134" t="s">
        <v>4615</v>
      </c>
      <c r="G102" s="135" t="s">
        <v>1556</v>
      </c>
      <c r="H102" s="136">
        <v>1</v>
      </c>
      <c r="I102" s="137"/>
      <c r="J102" s="138">
        <f t="shared" si="0"/>
        <v>0</v>
      </c>
      <c r="K102" s="134" t="s">
        <v>19</v>
      </c>
      <c r="L102" s="33"/>
      <c r="M102" s="139" t="s">
        <v>19</v>
      </c>
      <c r="N102" s="140" t="s">
        <v>46</v>
      </c>
      <c r="P102" s="141">
        <f t="shared" si="1"/>
        <v>0</v>
      </c>
      <c r="Q102" s="141">
        <v>0</v>
      </c>
      <c r="R102" s="141">
        <f t="shared" si="2"/>
        <v>0</v>
      </c>
      <c r="S102" s="141">
        <v>0</v>
      </c>
      <c r="T102" s="142">
        <f t="shared" si="3"/>
        <v>0</v>
      </c>
      <c r="AR102" s="143" t="s">
        <v>338</v>
      </c>
      <c r="AT102" s="143" t="s">
        <v>208</v>
      </c>
      <c r="AU102" s="143" t="s">
        <v>82</v>
      </c>
      <c r="AY102" s="18" t="s">
        <v>206</v>
      </c>
      <c r="BE102" s="144">
        <f t="shared" si="4"/>
        <v>0</v>
      </c>
      <c r="BF102" s="144">
        <f t="shared" si="5"/>
        <v>0</v>
      </c>
      <c r="BG102" s="144">
        <f t="shared" si="6"/>
        <v>0</v>
      </c>
      <c r="BH102" s="144">
        <f t="shared" si="7"/>
        <v>0</v>
      </c>
      <c r="BI102" s="144">
        <f t="shared" si="8"/>
        <v>0</v>
      </c>
      <c r="BJ102" s="18" t="s">
        <v>82</v>
      </c>
      <c r="BK102" s="144">
        <f t="shared" si="9"/>
        <v>0</v>
      </c>
      <c r="BL102" s="18" t="s">
        <v>338</v>
      </c>
      <c r="BM102" s="143" t="s">
        <v>307</v>
      </c>
    </row>
    <row r="103" spans="2:65" s="1" customFormat="1" ht="24.2" customHeight="1">
      <c r="B103" s="33"/>
      <c r="C103" s="132" t="s">
        <v>271</v>
      </c>
      <c r="D103" s="132" t="s">
        <v>208</v>
      </c>
      <c r="E103" s="133" t="s">
        <v>4616</v>
      </c>
      <c r="F103" s="134" t="s">
        <v>4617</v>
      </c>
      <c r="G103" s="135" t="s">
        <v>4602</v>
      </c>
      <c r="H103" s="136">
        <v>1</v>
      </c>
      <c r="I103" s="137"/>
      <c r="J103" s="138">
        <f t="shared" si="0"/>
        <v>0</v>
      </c>
      <c r="K103" s="134" t="s">
        <v>19</v>
      </c>
      <c r="L103" s="33"/>
      <c r="M103" s="139" t="s">
        <v>19</v>
      </c>
      <c r="N103" s="140" t="s">
        <v>46</v>
      </c>
      <c r="P103" s="141">
        <f t="shared" si="1"/>
        <v>0</v>
      </c>
      <c r="Q103" s="141">
        <v>0</v>
      </c>
      <c r="R103" s="141">
        <f t="shared" si="2"/>
        <v>0</v>
      </c>
      <c r="S103" s="141">
        <v>0</v>
      </c>
      <c r="T103" s="142">
        <f t="shared" si="3"/>
        <v>0</v>
      </c>
      <c r="AR103" s="143" t="s">
        <v>338</v>
      </c>
      <c r="AT103" s="143" t="s">
        <v>208</v>
      </c>
      <c r="AU103" s="143" t="s">
        <v>82</v>
      </c>
      <c r="AY103" s="18" t="s">
        <v>206</v>
      </c>
      <c r="BE103" s="144">
        <f t="shared" si="4"/>
        <v>0</v>
      </c>
      <c r="BF103" s="144">
        <f t="shared" si="5"/>
        <v>0</v>
      </c>
      <c r="BG103" s="144">
        <f t="shared" si="6"/>
        <v>0</v>
      </c>
      <c r="BH103" s="144">
        <f t="shared" si="7"/>
        <v>0</v>
      </c>
      <c r="BI103" s="144">
        <f t="shared" si="8"/>
        <v>0</v>
      </c>
      <c r="BJ103" s="18" t="s">
        <v>82</v>
      </c>
      <c r="BK103" s="144">
        <f t="shared" si="9"/>
        <v>0</v>
      </c>
      <c r="BL103" s="18" t="s">
        <v>338</v>
      </c>
      <c r="BM103" s="143" t="s">
        <v>321</v>
      </c>
    </row>
    <row r="104" spans="2:65" s="1" customFormat="1" ht="16.5" customHeight="1">
      <c r="B104" s="33"/>
      <c r="C104" s="132" t="s">
        <v>225</v>
      </c>
      <c r="D104" s="132" t="s">
        <v>208</v>
      </c>
      <c r="E104" s="133" t="s">
        <v>4618</v>
      </c>
      <c r="F104" s="134" t="s">
        <v>4619</v>
      </c>
      <c r="G104" s="135" t="s">
        <v>238</v>
      </c>
      <c r="H104" s="136">
        <v>0</v>
      </c>
      <c r="I104" s="137"/>
      <c r="J104" s="138">
        <f t="shared" si="0"/>
        <v>0</v>
      </c>
      <c r="K104" s="134" t="s">
        <v>19</v>
      </c>
      <c r="L104" s="33"/>
      <c r="M104" s="139" t="s">
        <v>19</v>
      </c>
      <c r="N104" s="140" t="s">
        <v>46</v>
      </c>
      <c r="P104" s="141">
        <f t="shared" si="1"/>
        <v>0</v>
      </c>
      <c r="Q104" s="141">
        <v>0</v>
      </c>
      <c r="R104" s="141">
        <f t="shared" si="2"/>
        <v>0</v>
      </c>
      <c r="S104" s="141">
        <v>0</v>
      </c>
      <c r="T104" s="142">
        <f t="shared" si="3"/>
        <v>0</v>
      </c>
      <c r="AR104" s="143" t="s">
        <v>338</v>
      </c>
      <c r="AT104" s="143" t="s">
        <v>208</v>
      </c>
      <c r="AU104" s="143" t="s">
        <v>82</v>
      </c>
      <c r="AY104" s="18" t="s">
        <v>206</v>
      </c>
      <c r="BE104" s="144">
        <f t="shared" si="4"/>
        <v>0</v>
      </c>
      <c r="BF104" s="144">
        <f t="shared" si="5"/>
        <v>0</v>
      </c>
      <c r="BG104" s="144">
        <f t="shared" si="6"/>
        <v>0</v>
      </c>
      <c r="BH104" s="144">
        <f t="shared" si="7"/>
        <v>0</v>
      </c>
      <c r="BI104" s="144">
        <f t="shared" si="8"/>
        <v>0</v>
      </c>
      <c r="BJ104" s="18" t="s">
        <v>82</v>
      </c>
      <c r="BK104" s="144">
        <f t="shared" si="9"/>
        <v>0</v>
      </c>
      <c r="BL104" s="18" t="s">
        <v>338</v>
      </c>
      <c r="BM104" s="143" t="s">
        <v>338</v>
      </c>
    </row>
    <row r="105" spans="2:65" s="1" customFormat="1" ht="21.75" customHeight="1">
      <c r="B105" s="33"/>
      <c r="C105" s="132" t="s">
        <v>287</v>
      </c>
      <c r="D105" s="132" t="s">
        <v>208</v>
      </c>
      <c r="E105" s="133" t="s">
        <v>4620</v>
      </c>
      <c r="F105" s="134" t="s">
        <v>4621</v>
      </c>
      <c r="G105" s="135" t="s">
        <v>238</v>
      </c>
      <c r="H105" s="136">
        <v>0</v>
      </c>
      <c r="I105" s="137"/>
      <c r="J105" s="138">
        <f t="shared" si="0"/>
        <v>0</v>
      </c>
      <c r="K105" s="134" t="s">
        <v>19</v>
      </c>
      <c r="L105" s="33"/>
      <c r="M105" s="139" t="s">
        <v>19</v>
      </c>
      <c r="N105" s="140" t="s">
        <v>46</v>
      </c>
      <c r="P105" s="141">
        <f t="shared" si="1"/>
        <v>0</v>
      </c>
      <c r="Q105" s="141">
        <v>0</v>
      </c>
      <c r="R105" s="141">
        <f t="shared" si="2"/>
        <v>0</v>
      </c>
      <c r="S105" s="141">
        <v>0</v>
      </c>
      <c r="T105" s="142">
        <f t="shared" si="3"/>
        <v>0</v>
      </c>
      <c r="AR105" s="143" t="s">
        <v>338</v>
      </c>
      <c r="AT105" s="143" t="s">
        <v>208</v>
      </c>
      <c r="AU105" s="143" t="s">
        <v>82</v>
      </c>
      <c r="AY105" s="18" t="s">
        <v>206</v>
      </c>
      <c r="BE105" s="144">
        <f t="shared" si="4"/>
        <v>0</v>
      </c>
      <c r="BF105" s="144">
        <f t="shared" si="5"/>
        <v>0</v>
      </c>
      <c r="BG105" s="144">
        <f t="shared" si="6"/>
        <v>0</v>
      </c>
      <c r="BH105" s="144">
        <f t="shared" si="7"/>
        <v>0</v>
      </c>
      <c r="BI105" s="144">
        <f t="shared" si="8"/>
        <v>0</v>
      </c>
      <c r="BJ105" s="18" t="s">
        <v>82</v>
      </c>
      <c r="BK105" s="144">
        <f t="shared" si="9"/>
        <v>0</v>
      </c>
      <c r="BL105" s="18" t="s">
        <v>338</v>
      </c>
      <c r="BM105" s="143" t="s">
        <v>348</v>
      </c>
    </row>
    <row r="106" spans="2:65" s="1" customFormat="1" ht="21.75" customHeight="1">
      <c r="B106" s="33"/>
      <c r="C106" s="132" t="s">
        <v>295</v>
      </c>
      <c r="D106" s="132" t="s">
        <v>208</v>
      </c>
      <c r="E106" s="133" t="s">
        <v>4622</v>
      </c>
      <c r="F106" s="134" t="s">
        <v>4623</v>
      </c>
      <c r="G106" s="135" t="s">
        <v>1556</v>
      </c>
      <c r="H106" s="136">
        <v>2</v>
      </c>
      <c r="I106" s="137"/>
      <c r="J106" s="138">
        <f t="shared" si="0"/>
        <v>0</v>
      </c>
      <c r="K106" s="134" t="s">
        <v>19</v>
      </c>
      <c r="L106" s="33"/>
      <c r="M106" s="139" t="s">
        <v>19</v>
      </c>
      <c r="N106" s="140" t="s">
        <v>46</v>
      </c>
      <c r="P106" s="141">
        <f t="shared" si="1"/>
        <v>0</v>
      </c>
      <c r="Q106" s="141">
        <v>0</v>
      </c>
      <c r="R106" s="141">
        <f t="shared" si="2"/>
        <v>0</v>
      </c>
      <c r="S106" s="141">
        <v>0</v>
      </c>
      <c r="T106" s="142">
        <f t="shared" si="3"/>
        <v>0</v>
      </c>
      <c r="AR106" s="143" t="s">
        <v>338</v>
      </c>
      <c r="AT106" s="143" t="s">
        <v>208</v>
      </c>
      <c r="AU106" s="143" t="s">
        <v>82</v>
      </c>
      <c r="AY106" s="18" t="s">
        <v>206</v>
      </c>
      <c r="BE106" s="144">
        <f t="shared" si="4"/>
        <v>0</v>
      </c>
      <c r="BF106" s="144">
        <f t="shared" si="5"/>
        <v>0</v>
      </c>
      <c r="BG106" s="144">
        <f t="shared" si="6"/>
        <v>0</v>
      </c>
      <c r="BH106" s="144">
        <f t="shared" si="7"/>
        <v>0</v>
      </c>
      <c r="BI106" s="144">
        <f t="shared" si="8"/>
        <v>0</v>
      </c>
      <c r="BJ106" s="18" t="s">
        <v>82</v>
      </c>
      <c r="BK106" s="144">
        <f t="shared" si="9"/>
        <v>0</v>
      </c>
      <c r="BL106" s="18" t="s">
        <v>338</v>
      </c>
      <c r="BM106" s="143" t="s">
        <v>359</v>
      </c>
    </row>
    <row r="107" spans="2:65" s="1" customFormat="1" ht="24.2" customHeight="1">
      <c r="B107" s="33"/>
      <c r="C107" s="132" t="s">
        <v>307</v>
      </c>
      <c r="D107" s="132" t="s">
        <v>208</v>
      </c>
      <c r="E107" s="133" t="s">
        <v>4624</v>
      </c>
      <c r="F107" s="134" t="s">
        <v>4625</v>
      </c>
      <c r="G107" s="135" t="s">
        <v>1556</v>
      </c>
      <c r="H107" s="136">
        <v>2</v>
      </c>
      <c r="I107" s="137"/>
      <c r="J107" s="138">
        <f t="shared" si="0"/>
        <v>0</v>
      </c>
      <c r="K107" s="134" t="s">
        <v>19</v>
      </c>
      <c r="L107" s="33"/>
      <c r="M107" s="139" t="s">
        <v>19</v>
      </c>
      <c r="N107" s="140" t="s">
        <v>46</v>
      </c>
      <c r="P107" s="141">
        <f t="shared" si="1"/>
        <v>0</v>
      </c>
      <c r="Q107" s="141">
        <v>0</v>
      </c>
      <c r="R107" s="141">
        <f t="shared" si="2"/>
        <v>0</v>
      </c>
      <c r="S107" s="141">
        <v>0</v>
      </c>
      <c r="T107" s="142">
        <f t="shared" si="3"/>
        <v>0</v>
      </c>
      <c r="AR107" s="143" t="s">
        <v>338</v>
      </c>
      <c r="AT107" s="143" t="s">
        <v>208</v>
      </c>
      <c r="AU107" s="143" t="s">
        <v>82</v>
      </c>
      <c r="AY107" s="18" t="s">
        <v>206</v>
      </c>
      <c r="BE107" s="144">
        <f t="shared" si="4"/>
        <v>0</v>
      </c>
      <c r="BF107" s="144">
        <f t="shared" si="5"/>
        <v>0</v>
      </c>
      <c r="BG107" s="144">
        <f t="shared" si="6"/>
        <v>0</v>
      </c>
      <c r="BH107" s="144">
        <f t="shared" si="7"/>
        <v>0</v>
      </c>
      <c r="BI107" s="144">
        <f t="shared" si="8"/>
        <v>0</v>
      </c>
      <c r="BJ107" s="18" t="s">
        <v>82</v>
      </c>
      <c r="BK107" s="144">
        <f t="shared" si="9"/>
        <v>0</v>
      </c>
      <c r="BL107" s="18" t="s">
        <v>338</v>
      </c>
      <c r="BM107" s="143" t="s">
        <v>368</v>
      </c>
    </row>
    <row r="108" spans="2:65" s="1" customFormat="1" ht="16.5" customHeight="1">
      <c r="B108" s="33"/>
      <c r="C108" s="132" t="s">
        <v>314</v>
      </c>
      <c r="D108" s="132" t="s">
        <v>208</v>
      </c>
      <c r="E108" s="133" t="s">
        <v>4626</v>
      </c>
      <c r="F108" s="134" t="s">
        <v>4627</v>
      </c>
      <c r="G108" s="135" t="s">
        <v>1556</v>
      </c>
      <c r="H108" s="136">
        <v>6</v>
      </c>
      <c r="I108" s="137"/>
      <c r="J108" s="138">
        <f t="shared" si="0"/>
        <v>0</v>
      </c>
      <c r="K108" s="134" t="s">
        <v>19</v>
      </c>
      <c r="L108" s="33"/>
      <c r="M108" s="139" t="s">
        <v>19</v>
      </c>
      <c r="N108" s="140" t="s">
        <v>46</v>
      </c>
      <c r="P108" s="141">
        <f t="shared" si="1"/>
        <v>0</v>
      </c>
      <c r="Q108" s="141">
        <v>0</v>
      </c>
      <c r="R108" s="141">
        <f t="shared" si="2"/>
        <v>0</v>
      </c>
      <c r="S108" s="141">
        <v>0</v>
      </c>
      <c r="T108" s="142">
        <f t="shared" si="3"/>
        <v>0</v>
      </c>
      <c r="AR108" s="143" t="s">
        <v>338</v>
      </c>
      <c r="AT108" s="143" t="s">
        <v>208</v>
      </c>
      <c r="AU108" s="143" t="s">
        <v>82</v>
      </c>
      <c r="AY108" s="18" t="s">
        <v>206</v>
      </c>
      <c r="BE108" s="144">
        <f t="shared" si="4"/>
        <v>0</v>
      </c>
      <c r="BF108" s="144">
        <f t="shared" si="5"/>
        <v>0</v>
      </c>
      <c r="BG108" s="144">
        <f t="shared" si="6"/>
        <v>0</v>
      </c>
      <c r="BH108" s="144">
        <f t="shared" si="7"/>
        <v>0</v>
      </c>
      <c r="BI108" s="144">
        <f t="shared" si="8"/>
        <v>0</v>
      </c>
      <c r="BJ108" s="18" t="s">
        <v>82</v>
      </c>
      <c r="BK108" s="144">
        <f t="shared" si="9"/>
        <v>0</v>
      </c>
      <c r="BL108" s="18" t="s">
        <v>338</v>
      </c>
      <c r="BM108" s="143" t="s">
        <v>380</v>
      </c>
    </row>
    <row r="109" spans="2:65" s="1" customFormat="1" ht="16.5" customHeight="1">
      <c r="B109" s="33"/>
      <c r="C109" s="132" t="s">
        <v>321</v>
      </c>
      <c r="D109" s="132" t="s">
        <v>208</v>
      </c>
      <c r="E109" s="133" t="s">
        <v>4628</v>
      </c>
      <c r="F109" s="134" t="s">
        <v>4629</v>
      </c>
      <c r="G109" s="135" t="s">
        <v>1556</v>
      </c>
      <c r="H109" s="136">
        <v>3</v>
      </c>
      <c r="I109" s="137"/>
      <c r="J109" s="138">
        <f t="shared" si="0"/>
        <v>0</v>
      </c>
      <c r="K109" s="134" t="s">
        <v>19</v>
      </c>
      <c r="L109" s="33"/>
      <c r="M109" s="139" t="s">
        <v>19</v>
      </c>
      <c r="N109" s="140" t="s">
        <v>46</v>
      </c>
      <c r="P109" s="141">
        <f t="shared" si="1"/>
        <v>0</v>
      </c>
      <c r="Q109" s="141">
        <v>0</v>
      </c>
      <c r="R109" s="141">
        <f t="shared" si="2"/>
        <v>0</v>
      </c>
      <c r="S109" s="141">
        <v>0</v>
      </c>
      <c r="T109" s="142">
        <f t="shared" si="3"/>
        <v>0</v>
      </c>
      <c r="AR109" s="143" t="s">
        <v>338</v>
      </c>
      <c r="AT109" s="143" t="s">
        <v>208</v>
      </c>
      <c r="AU109" s="143" t="s">
        <v>82</v>
      </c>
      <c r="AY109" s="18" t="s">
        <v>206</v>
      </c>
      <c r="BE109" s="144">
        <f t="shared" si="4"/>
        <v>0</v>
      </c>
      <c r="BF109" s="144">
        <f t="shared" si="5"/>
        <v>0</v>
      </c>
      <c r="BG109" s="144">
        <f t="shared" si="6"/>
        <v>0</v>
      </c>
      <c r="BH109" s="144">
        <f t="shared" si="7"/>
        <v>0</v>
      </c>
      <c r="BI109" s="144">
        <f t="shared" si="8"/>
        <v>0</v>
      </c>
      <c r="BJ109" s="18" t="s">
        <v>82</v>
      </c>
      <c r="BK109" s="144">
        <f t="shared" si="9"/>
        <v>0</v>
      </c>
      <c r="BL109" s="18" t="s">
        <v>338</v>
      </c>
      <c r="BM109" s="143" t="s">
        <v>397</v>
      </c>
    </row>
    <row r="110" spans="2:65" s="1" customFormat="1" ht="16.5" customHeight="1">
      <c r="B110" s="33"/>
      <c r="C110" s="132" t="s">
        <v>8</v>
      </c>
      <c r="D110" s="132" t="s">
        <v>208</v>
      </c>
      <c r="E110" s="133" t="s">
        <v>4630</v>
      </c>
      <c r="F110" s="134" t="s">
        <v>4629</v>
      </c>
      <c r="G110" s="135" t="s">
        <v>1556</v>
      </c>
      <c r="H110" s="136">
        <v>4</v>
      </c>
      <c r="I110" s="137"/>
      <c r="J110" s="138">
        <f t="shared" si="0"/>
        <v>0</v>
      </c>
      <c r="K110" s="134" t="s">
        <v>19</v>
      </c>
      <c r="L110" s="33"/>
      <c r="M110" s="139" t="s">
        <v>19</v>
      </c>
      <c r="N110" s="140" t="s">
        <v>46</v>
      </c>
      <c r="P110" s="141">
        <f t="shared" si="1"/>
        <v>0</v>
      </c>
      <c r="Q110" s="141">
        <v>0</v>
      </c>
      <c r="R110" s="141">
        <f t="shared" si="2"/>
        <v>0</v>
      </c>
      <c r="S110" s="141">
        <v>0</v>
      </c>
      <c r="T110" s="142">
        <f t="shared" si="3"/>
        <v>0</v>
      </c>
      <c r="AR110" s="143" t="s">
        <v>338</v>
      </c>
      <c r="AT110" s="143" t="s">
        <v>208</v>
      </c>
      <c r="AU110" s="143" t="s">
        <v>82</v>
      </c>
      <c r="AY110" s="18" t="s">
        <v>206</v>
      </c>
      <c r="BE110" s="144">
        <f t="shared" si="4"/>
        <v>0</v>
      </c>
      <c r="BF110" s="144">
        <f t="shared" si="5"/>
        <v>0</v>
      </c>
      <c r="BG110" s="144">
        <f t="shared" si="6"/>
        <v>0</v>
      </c>
      <c r="BH110" s="144">
        <f t="shared" si="7"/>
        <v>0</v>
      </c>
      <c r="BI110" s="144">
        <f t="shared" si="8"/>
        <v>0</v>
      </c>
      <c r="BJ110" s="18" t="s">
        <v>82</v>
      </c>
      <c r="BK110" s="144">
        <f t="shared" si="9"/>
        <v>0</v>
      </c>
      <c r="BL110" s="18" t="s">
        <v>338</v>
      </c>
      <c r="BM110" s="143" t="s">
        <v>413</v>
      </c>
    </row>
    <row r="111" spans="2:65" s="1" customFormat="1" ht="16.5" customHeight="1">
      <c r="B111" s="33"/>
      <c r="C111" s="132" t="s">
        <v>338</v>
      </c>
      <c r="D111" s="132" t="s">
        <v>208</v>
      </c>
      <c r="E111" s="133" t="s">
        <v>4631</v>
      </c>
      <c r="F111" s="134" t="s">
        <v>4632</v>
      </c>
      <c r="G111" s="135" t="s">
        <v>1556</v>
      </c>
      <c r="H111" s="136">
        <v>2</v>
      </c>
      <c r="I111" s="137"/>
      <c r="J111" s="138">
        <f t="shared" si="0"/>
        <v>0</v>
      </c>
      <c r="K111" s="134" t="s">
        <v>19</v>
      </c>
      <c r="L111" s="33"/>
      <c r="M111" s="139" t="s">
        <v>19</v>
      </c>
      <c r="N111" s="140" t="s">
        <v>46</v>
      </c>
      <c r="P111" s="141">
        <f t="shared" si="1"/>
        <v>0</v>
      </c>
      <c r="Q111" s="141">
        <v>0</v>
      </c>
      <c r="R111" s="141">
        <f t="shared" si="2"/>
        <v>0</v>
      </c>
      <c r="S111" s="141">
        <v>0</v>
      </c>
      <c r="T111" s="142">
        <f t="shared" si="3"/>
        <v>0</v>
      </c>
      <c r="AR111" s="143" t="s">
        <v>338</v>
      </c>
      <c r="AT111" s="143" t="s">
        <v>208</v>
      </c>
      <c r="AU111" s="143" t="s">
        <v>82</v>
      </c>
      <c r="AY111" s="18" t="s">
        <v>206</v>
      </c>
      <c r="BE111" s="144">
        <f t="shared" si="4"/>
        <v>0</v>
      </c>
      <c r="BF111" s="144">
        <f t="shared" si="5"/>
        <v>0</v>
      </c>
      <c r="BG111" s="144">
        <f t="shared" si="6"/>
        <v>0</v>
      </c>
      <c r="BH111" s="144">
        <f t="shared" si="7"/>
        <v>0</v>
      </c>
      <c r="BI111" s="144">
        <f t="shared" si="8"/>
        <v>0</v>
      </c>
      <c r="BJ111" s="18" t="s">
        <v>82</v>
      </c>
      <c r="BK111" s="144">
        <f t="shared" si="9"/>
        <v>0</v>
      </c>
      <c r="BL111" s="18" t="s">
        <v>338</v>
      </c>
      <c r="BM111" s="143" t="s">
        <v>423</v>
      </c>
    </row>
    <row r="112" spans="2:65" s="1" customFormat="1" ht="16.5" customHeight="1">
      <c r="B112" s="33"/>
      <c r="C112" s="132" t="s">
        <v>343</v>
      </c>
      <c r="D112" s="132" t="s">
        <v>208</v>
      </c>
      <c r="E112" s="133" t="s">
        <v>4633</v>
      </c>
      <c r="F112" s="134" t="s">
        <v>4634</v>
      </c>
      <c r="G112" s="135" t="s">
        <v>1556</v>
      </c>
      <c r="H112" s="136">
        <v>2</v>
      </c>
      <c r="I112" s="137"/>
      <c r="J112" s="138">
        <f t="shared" si="0"/>
        <v>0</v>
      </c>
      <c r="K112" s="134" t="s">
        <v>19</v>
      </c>
      <c r="L112" s="33"/>
      <c r="M112" s="139" t="s">
        <v>19</v>
      </c>
      <c r="N112" s="140" t="s">
        <v>46</v>
      </c>
      <c r="P112" s="141">
        <f t="shared" si="1"/>
        <v>0</v>
      </c>
      <c r="Q112" s="141">
        <v>0</v>
      </c>
      <c r="R112" s="141">
        <f t="shared" si="2"/>
        <v>0</v>
      </c>
      <c r="S112" s="141">
        <v>0</v>
      </c>
      <c r="T112" s="142">
        <f t="shared" si="3"/>
        <v>0</v>
      </c>
      <c r="AR112" s="143" t="s">
        <v>338</v>
      </c>
      <c r="AT112" s="143" t="s">
        <v>208</v>
      </c>
      <c r="AU112" s="143" t="s">
        <v>82</v>
      </c>
      <c r="AY112" s="18" t="s">
        <v>206</v>
      </c>
      <c r="BE112" s="144">
        <f t="shared" si="4"/>
        <v>0</v>
      </c>
      <c r="BF112" s="144">
        <f t="shared" si="5"/>
        <v>0</v>
      </c>
      <c r="BG112" s="144">
        <f t="shared" si="6"/>
        <v>0</v>
      </c>
      <c r="BH112" s="144">
        <f t="shared" si="7"/>
        <v>0</v>
      </c>
      <c r="BI112" s="144">
        <f t="shared" si="8"/>
        <v>0</v>
      </c>
      <c r="BJ112" s="18" t="s">
        <v>82</v>
      </c>
      <c r="BK112" s="144">
        <f t="shared" si="9"/>
        <v>0</v>
      </c>
      <c r="BL112" s="18" t="s">
        <v>338</v>
      </c>
      <c r="BM112" s="143" t="s">
        <v>437</v>
      </c>
    </row>
    <row r="113" spans="2:65" s="1" customFormat="1" ht="24.2" customHeight="1">
      <c r="B113" s="33"/>
      <c r="C113" s="132" t="s">
        <v>348</v>
      </c>
      <c r="D113" s="132" t="s">
        <v>208</v>
      </c>
      <c r="E113" s="133" t="s">
        <v>4635</v>
      </c>
      <c r="F113" s="134" t="s">
        <v>4636</v>
      </c>
      <c r="G113" s="135" t="s">
        <v>1556</v>
      </c>
      <c r="H113" s="136">
        <v>1</v>
      </c>
      <c r="I113" s="137"/>
      <c r="J113" s="138">
        <f t="shared" si="0"/>
        <v>0</v>
      </c>
      <c r="K113" s="134" t="s">
        <v>19</v>
      </c>
      <c r="L113" s="33"/>
      <c r="M113" s="139" t="s">
        <v>19</v>
      </c>
      <c r="N113" s="140" t="s">
        <v>46</v>
      </c>
      <c r="P113" s="141">
        <f t="shared" si="1"/>
        <v>0</v>
      </c>
      <c r="Q113" s="141">
        <v>0</v>
      </c>
      <c r="R113" s="141">
        <f t="shared" si="2"/>
        <v>0</v>
      </c>
      <c r="S113" s="141">
        <v>0</v>
      </c>
      <c r="T113" s="142">
        <f t="shared" si="3"/>
        <v>0</v>
      </c>
      <c r="AR113" s="143" t="s">
        <v>338</v>
      </c>
      <c r="AT113" s="143" t="s">
        <v>208</v>
      </c>
      <c r="AU113" s="143" t="s">
        <v>82</v>
      </c>
      <c r="AY113" s="18" t="s">
        <v>206</v>
      </c>
      <c r="BE113" s="144">
        <f t="shared" si="4"/>
        <v>0</v>
      </c>
      <c r="BF113" s="144">
        <f t="shared" si="5"/>
        <v>0</v>
      </c>
      <c r="BG113" s="144">
        <f t="shared" si="6"/>
        <v>0</v>
      </c>
      <c r="BH113" s="144">
        <f t="shared" si="7"/>
        <v>0</v>
      </c>
      <c r="BI113" s="144">
        <f t="shared" si="8"/>
        <v>0</v>
      </c>
      <c r="BJ113" s="18" t="s">
        <v>82</v>
      </c>
      <c r="BK113" s="144">
        <f t="shared" si="9"/>
        <v>0</v>
      </c>
      <c r="BL113" s="18" t="s">
        <v>338</v>
      </c>
      <c r="BM113" s="143" t="s">
        <v>448</v>
      </c>
    </row>
    <row r="114" spans="2:65" s="1" customFormat="1" ht="16.5" customHeight="1">
      <c r="B114" s="33"/>
      <c r="C114" s="132" t="s">
        <v>354</v>
      </c>
      <c r="D114" s="132" t="s">
        <v>208</v>
      </c>
      <c r="E114" s="133" t="s">
        <v>4637</v>
      </c>
      <c r="F114" s="134" t="s">
        <v>4638</v>
      </c>
      <c r="G114" s="135" t="s">
        <v>1556</v>
      </c>
      <c r="H114" s="136">
        <v>2</v>
      </c>
      <c r="I114" s="137"/>
      <c r="J114" s="138">
        <f t="shared" si="0"/>
        <v>0</v>
      </c>
      <c r="K114" s="134" t="s">
        <v>19</v>
      </c>
      <c r="L114" s="33"/>
      <c r="M114" s="139" t="s">
        <v>19</v>
      </c>
      <c r="N114" s="140" t="s">
        <v>46</v>
      </c>
      <c r="P114" s="141">
        <f t="shared" si="1"/>
        <v>0</v>
      </c>
      <c r="Q114" s="141">
        <v>0</v>
      </c>
      <c r="R114" s="141">
        <f t="shared" si="2"/>
        <v>0</v>
      </c>
      <c r="S114" s="141">
        <v>0</v>
      </c>
      <c r="T114" s="142">
        <f t="shared" si="3"/>
        <v>0</v>
      </c>
      <c r="AR114" s="143" t="s">
        <v>338</v>
      </c>
      <c r="AT114" s="143" t="s">
        <v>208</v>
      </c>
      <c r="AU114" s="143" t="s">
        <v>82</v>
      </c>
      <c r="AY114" s="18" t="s">
        <v>206</v>
      </c>
      <c r="BE114" s="144">
        <f t="shared" si="4"/>
        <v>0</v>
      </c>
      <c r="BF114" s="144">
        <f t="shared" si="5"/>
        <v>0</v>
      </c>
      <c r="BG114" s="144">
        <f t="shared" si="6"/>
        <v>0</v>
      </c>
      <c r="BH114" s="144">
        <f t="shared" si="7"/>
        <v>0</v>
      </c>
      <c r="BI114" s="144">
        <f t="shared" si="8"/>
        <v>0</v>
      </c>
      <c r="BJ114" s="18" t="s">
        <v>82</v>
      </c>
      <c r="BK114" s="144">
        <f t="shared" si="9"/>
        <v>0</v>
      </c>
      <c r="BL114" s="18" t="s">
        <v>338</v>
      </c>
      <c r="BM114" s="143" t="s">
        <v>458</v>
      </c>
    </row>
    <row r="115" spans="2:65" s="1" customFormat="1" ht="21.75" customHeight="1">
      <c r="B115" s="33"/>
      <c r="C115" s="132" t="s">
        <v>359</v>
      </c>
      <c r="D115" s="132" t="s">
        <v>208</v>
      </c>
      <c r="E115" s="133" t="s">
        <v>4639</v>
      </c>
      <c r="F115" s="134" t="s">
        <v>4640</v>
      </c>
      <c r="G115" s="135" t="s">
        <v>1556</v>
      </c>
      <c r="H115" s="136">
        <v>2</v>
      </c>
      <c r="I115" s="137"/>
      <c r="J115" s="138">
        <f t="shared" si="0"/>
        <v>0</v>
      </c>
      <c r="K115" s="134" t="s">
        <v>19</v>
      </c>
      <c r="L115" s="33"/>
      <c r="M115" s="139" t="s">
        <v>19</v>
      </c>
      <c r="N115" s="140" t="s">
        <v>46</v>
      </c>
      <c r="P115" s="141">
        <f t="shared" si="1"/>
        <v>0</v>
      </c>
      <c r="Q115" s="141">
        <v>0</v>
      </c>
      <c r="R115" s="141">
        <f t="shared" si="2"/>
        <v>0</v>
      </c>
      <c r="S115" s="141">
        <v>0</v>
      </c>
      <c r="T115" s="142">
        <f t="shared" si="3"/>
        <v>0</v>
      </c>
      <c r="AR115" s="143" t="s">
        <v>338</v>
      </c>
      <c r="AT115" s="143" t="s">
        <v>208</v>
      </c>
      <c r="AU115" s="143" t="s">
        <v>82</v>
      </c>
      <c r="AY115" s="18" t="s">
        <v>206</v>
      </c>
      <c r="BE115" s="144">
        <f t="shared" si="4"/>
        <v>0</v>
      </c>
      <c r="BF115" s="144">
        <f t="shared" si="5"/>
        <v>0</v>
      </c>
      <c r="BG115" s="144">
        <f t="shared" si="6"/>
        <v>0</v>
      </c>
      <c r="BH115" s="144">
        <f t="shared" si="7"/>
        <v>0</v>
      </c>
      <c r="BI115" s="144">
        <f t="shared" si="8"/>
        <v>0</v>
      </c>
      <c r="BJ115" s="18" t="s">
        <v>82</v>
      </c>
      <c r="BK115" s="144">
        <f t="shared" si="9"/>
        <v>0</v>
      </c>
      <c r="BL115" s="18" t="s">
        <v>338</v>
      </c>
      <c r="BM115" s="143" t="s">
        <v>468</v>
      </c>
    </row>
    <row r="116" spans="2:65" s="1" customFormat="1" ht="33" customHeight="1">
      <c r="B116" s="33"/>
      <c r="C116" s="132" t="s">
        <v>7</v>
      </c>
      <c r="D116" s="132" t="s">
        <v>208</v>
      </c>
      <c r="E116" s="133" t="s">
        <v>4641</v>
      </c>
      <c r="F116" s="134" t="s">
        <v>4642</v>
      </c>
      <c r="G116" s="135" t="s">
        <v>4602</v>
      </c>
      <c r="H116" s="136">
        <v>1</v>
      </c>
      <c r="I116" s="137"/>
      <c r="J116" s="138">
        <f t="shared" si="0"/>
        <v>0</v>
      </c>
      <c r="K116" s="134" t="s">
        <v>19</v>
      </c>
      <c r="L116" s="33"/>
      <c r="M116" s="139" t="s">
        <v>19</v>
      </c>
      <c r="N116" s="140" t="s">
        <v>46</v>
      </c>
      <c r="P116" s="141">
        <f t="shared" si="1"/>
        <v>0</v>
      </c>
      <c r="Q116" s="141">
        <v>0</v>
      </c>
      <c r="R116" s="141">
        <f t="shared" si="2"/>
        <v>0</v>
      </c>
      <c r="S116" s="141">
        <v>0</v>
      </c>
      <c r="T116" s="142">
        <f t="shared" si="3"/>
        <v>0</v>
      </c>
      <c r="AR116" s="143" t="s">
        <v>338</v>
      </c>
      <c r="AT116" s="143" t="s">
        <v>208</v>
      </c>
      <c r="AU116" s="143" t="s">
        <v>82</v>
      </c>
      <c r="AY116" s="18" t="s">
        <v>206</v>
      </c>
      <c r="BE116" s="144">
        <f t="shared" si="4"/>
        <v>0</v>
      </c>
      <c r="BF116" s="144">
        <f t="shared" si="5"/>
        <v>0</v>
      </c>
      <c r="BG116" s="144">
        <f t="shared" si="6"/>
        <v>0</v>
      </c>
      <c r="BH116" s="144">
        <f t="shared" si="7"/>
        <v>0</v>
      </c>
      <c r="BI116" s="144">
        <f t="shared" si="8"/>
        <v>0</v>
      </c>
      <c r="BJ116" s="18" t="s">
        <v>82</v>
      </c>
      <c r="BK116" s="144">
        <f t="shared" si="9"/>
        <v>0</v>
      </c>
      <c r="BL116" s="18" t="s">
        <v>338</v>
      </c>
      <c r="BM116" s="143" t="s">
        <v>486</v>
      </c>
    </row>
    <row r="117" spans="2:65" s="1" customFormat="1" ht="33" customHeight="1">
      <c r="B117" s="33"/>
      <c r="C117" s="132" t="s">
        <v>368</v>
      </c>
      <c r="D117" s="132" t="s">
        <v>208</v>
      </c>
      <c r="E117" s="133" t="s">
        <v>4643</v>
      </c>
      <c r="F117" s="134" t="s">
        <v>4642</v>
      </c>
      <c r="G117" s="135" t="s">
        <v>4602</v>
      </c>
      <c r="H117" s="136">
        <v>1</v>
      </c>
      <c r="I117" s="137"/>
      <c r="J117" s="138">
        <f t="shared" si="0"/>
        <v>0</v>
      </c>
      <c r="K117" s="134" t="s">
        <v>19</v>
      </c>
      <c r="L117" s="33"/>
      <c r="M117" s="139" t="s">
        <v>19</v>
      </c>
      <c r="N117" s="140" t="s">
        <v>46</v>
      </c>
      <c r="P117" s="141">
        <f t="shared" si="1"/>
        <v>0</v>
      </c>
      <c r="Q117" s="141">
        <v>0</v>
      </c>
      <c r="R117" s="141">
        <f t="shared" si="2"/>
        <v>0</v>
      </c>
      <c r="S117" s="141">
        <v>0</v>
      </c>
      <c r="T117" s="142">
        <f t="shared" si="3"/>
        <v>0</v>
      </c>
      <c r="AR117" s="143" t="s">
        <v>338</v>
      </c>
      <c r="AT117" s="143" t="s">
        <v>208</v>
      </c>
      <c r="AU117" s="143" t="s">
        <v>82</v>
      </c>
      <c r="AY117" s="18" t="s">
        <v>206</v>
      </c>
      <c r="BE117" s="144">
        <f t="shared" si="4"/>
        <v>0</v>
      </c>
      <c r="BF117" s="144">
        <f t="shared" si="5"/>
        <v>0</v>
      </c>
      <c r="BG117" s="144">
        <f t="shared" si="6"/>
        <v>0</v>
      </c>
      <c r="BH117" s="144">
        <f t="shared" si="7"/>
        <v>0</v>
      </c>
      <c r="BI117" s="144">
        <f t="shared" si="8"/>
        <v>0</v>
      </c>
      <c r="BJ117" s="18" t="s">
        <v>82</v>
      </c>
      <c r="BK117" s="144">
        <f t="shared" si="9"/>
        <v>0</v>
      </c>
      <c r="BL117" s="18" t="s">
        <v>338</v>
      </c>
      <c r="BM117" s="143" t="s">
        <v>4644</v>
      </c>
    </row>
    <row r="118" spans="2:65" s="1" customFormat="1" ht="33" customHeight="1">
      <c r="B118" s="33"/>
      <c r="C118" s="132" t="s">
        <v>373</v>
      </c>
      <c r="D118" s="132" t="s">
        <v>208</v>
      </c>
      <c r="E118" s="133" t="s">
        <v>4645</v>
      </c>
      <c r="F118" s="134" t="s">
        <v>4642</v>
      </c>
      <c r="G118" s="135" t="s">
        <v>4602</v>
      </c>
      <c r="H118" s="136">
        <v>1</v>
      </c>
      <c r="I118" s="137"/>
      <c r="J118" s="138">
        <f t="shared" si="0"/>
        <v>0</v>
      </c>
      <c r="K118" s="134" t="s">
        <v>19</v>
      </c>
      <c r="L118" s="33"/>
      <c r="M118" s="204" t="s">
        <v>19</v>
      </c>
      <c r="N118" s="205" t="s">
        <v>46</v>
      </c>
      <c r="O118" s="197"/>
      <c r="P118" s="198">
        <f t="shared" si="1"/>
        <v>0</v>
      </c>
      <c r="Q118" s="198">
        <v>0</v>
      </c>
      <c r="R118" s="198">
        <f t="shared" si="2"/>
        <v>0</v>
      </c>
      <c r="S118" s="198">
        <v>0</v>
      </c>
      <c r="T118" s="199">
        <f t="shared" si="3"/>
        <v>0</v>
      </c>
      <c r="AR118" s="143" t="s">
        <v>338</v>
      </c>
      <c r="AT118" s="143" t="s">
        <v>208</v>
      </c>
      <c r="AU118" s="143" t="s">
        <v>82</v>
      </c>
      <c r="AY118" s="18" t="s">
        <v>206</v>
      </c>
      <c r="BE118" s="144">
        <f t="shared" si="4"/>
        <v>0</v>
      </c>
      <c r="BF118" s="144">
        <f t="shared" si="5"/>
        <v>0</v>
      </c>
      <c r="BG118" s="144">
        <f t="shared" si="6"/>
        <v>0</v>
      </c>
      <c r="BH118" s="144">
        <f t="shared" si="7"/>
        <v>0</v>
      </c>
      <c r="BI118" s="144">
        <f t="shared" si="8"/>
        <v>0</v>
      </c>
      <c r="BJ118" s="18" t="s">
        <v>82</v>
      </c>
      <c r="BK118" s="144">
        <f t="shared" si="9"/>
        <v>0</v>
      </c>
      <c r="BL118" s="18" t="s">
        <v>338</v>
      </c>
      <c r="BM118" s="143" t="s">
        <v>4646</v>
      </c>
    </row>
    <row r="119" spans="2:12" s="1" customFormat="1" ht="6.95" customHeight="1">
      <c r="B119" s="41"/>
      <c r="C119" s="42"/>
      <c r="D119" s="42"/>
      <c r="E119" s="42"/>
      <c r="F119" s="42"/>
      <c r="G119" s="42"/>
      <c r="H119" s="42"/>
      <c r="I119" s="42"/>
      <c r="J119" s="42"/>
      <c r="K119" s="42"/>
      <c r="L119" s="33"/>
    </row>
  </sheetData>
  <sheetProtection algorithmName="SHA-512" hashValue="NbgU90GAuEBi7PmjF0YdcxPBkg+fO32rjFstLBuTv6LkuQOd9tFttIhB1SW7hhji724U4SGQ5NyKCUjut/WtVA==" saltValue="/PVZQs/mWiqbSz41GQ+0Fycm0zwK9GT0wJctZygWGEElpPeUDLkXbBo5Zw63CNFW8Yn/rrHubPfFy1zQP0wjew==" spinCount="100000" sheet="1" objects="1" scenarios="1" formatColumns="0" formatRows="0" autoFilter="0"/>
  <autoFilter ref="C92:K118"/>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BM12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150</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2496</v>
      </c>
      <c r="F9" s="295"/>
      <c r="G9" s="295"/>
      <c r="H9" s="295"/>
      <c r="L9" s="21"/>
    </row>
    <row r="10" spans="2:12" ht="12" customHeight="1">
      <c r="B10" s="21"/>
      <c r="D10" s="28" t="s">
        <v>166</v>
      </c>
      <c r="L10" s="21"/>
    </row>
    <row r="11" spans="2:12" s="1" customFormat="1" ht="16.5" customHeight="1">
      <c r="B11" s="33"/>
      <c r="E11" s="304" t="s">
        <v>4594</v>
      </c>
      <c r="F11" s="337"/>
      <c r="G11" s="337"/>
      <c r="H11" s="337"/>
      <c r="L11" s="33"/>
    </row>
    <row r="12" spans="2:12" s="1" customFormat="1" ht="12" customHeight="1">
      <c r="B12" s="33"/>
      <c r="D12" s="28" t="s">
        <v>168</v>
      </c>
      <c r="L12" s="33"/>
    </row>
    <row r="13" spans="2:12" s="1" customFormat="1" ht="16.5" customHeight="1">
      <c r="B13" s="33"/>
      <c r="E13" s="322" t="s">
        <v>4647</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ROUND(J93,2)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ROUND((SUM(BE93:BE127)),2)</f>
        <v>0</v>
      </c>
      <c r="I37" s="94">
        <v>0.21</v>
      </c>
      <c r="J37" s="81">
        <f>ROUND(((SUM(BE93:BE127))*I37),2)</f>
        <v>0</v>
      </c>
      <c r="L37" s="33"/>
    </row>
    <row r="38" spans="2:12" s="1" customFormat="1" ht="14.45" customHeight="1">
      <c r="B38" s="33"/>
      <c r="E38" s="28" t="s">
        <v>47</v>
      </c>
      <c r="F38" s="81">
        <f>ROUND((SUM(BF93:BF127)),2)</f>
        <v>0</v>
      </c>
      <c r="I38" s="94">
        <v>0.15</v>
      </c>
      <c r="J38" s="81">
        <f>ROUND(((SUM(BF93:BF127))*I38),2)</f>
        <v>0</v>
      </c>
      <c r="L38" s="33"/>
    </row>
    <row r="39" spans="2:12" s="1" customFormat="1" ht="14.45" customHeight="1" hidden="1">
      <c r="B39" s="33"/>
      <c r="E39" s="28" t="s">
        <v>48</v>
      </c>
      <c r="F39" s="81">
        <f>ROUND((SUM(BG93:BG127)),2)</f>
        <v>0</v>
      </c>
      <c r="I39" s="94">
        <v>0.21</v>
      </c>
      <c r="J39" s="81">
        <f>0</f>
        <v>0</v>
      </c>
      <c r="L39" s="33"/>
    </row>
    <row r="40" spans="2:12" s="1" customFormat="1" ht="14.45" customHeight="1" hidden="1">
      <c r="B40" s="33"/>
      <c r="E40" s="28" t="s">
        <v>49</v>
      </c>
      <c r="F40" s="81">
        <f>ROUND((SUM(BH93:BH127)),2)</f>
        <v>0</v>
      </c>
      <c r="I40" s="94">
        <v>0.15</v>
      </c>
      <c r="J40" s="81">
        <f>0</f>
        <v>0</v>
      </c>
      <c r="L40" s="33"/>
    </row>
    <row r="41" spans="2:12" s="1" customFormat="1" ht="14.45" customHeight="1" hidden="1">
      <c r="B41" s="33"/>
      <c r="E41" s="28" t="s">
        <v>50</v>
      </c>
      <c r="F41" s="81">
        <f>ROUND((SUM(BI93:BI127)),2)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2496</v>
      </c>
      <c r="F54" s="295"/>
      <c r="G54" s="295"/>
      <c r="H54" s="295"/>
      <c r="L54" s="21"/>
    </row>
    <row r="55" spans="2:12" ht="12" customHeight="1">
      <c r="B55" s="21"/>
      <c r="C55" s="28" t="s">
        <v>166</v>
      </c>
      <c r="L55" s="21"/>
    </row>
    <row r="56" spans="2:12" s="1" customFormat="1" ht="16.5" customHeight="1">
      <c r="B56" s="33"/>
      <c r="E56" s="304" t="s">
        <v>4594</v>
      </c>
      <c r="F56" s="337"/>
      <c r="G56" s="337"/>
      <c r="H56" s="337"/>
      <c r="L56" s="33"/>
    </row>
    <row r="57" spans="2:12" s="1" customFormat="1" ht="12" customHeight="1">
      <c r="B57" s="33"/>
      <c r="C57" s="28" t="s">
        <v>168</v>
      </c>
      <c r="L57" s="33"/>
    </row>
    <row r="58" spans="2:12" s="1" customFormat="1" ht="16.5" customHeight="1">
      <c r="B58" s="33"/>
      <c r="E58" s="322" t="str">
        <f>E13</f>
        <v>2 - Ceremoniální 3,35</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J93</f>
        <v>0</v>
      </c>
      <c r="L67" s="33"/>
      <c r="AU67" s="18" t="s">
        <v>173</v>
      </c>
    </row>
    <row r="68" spans="2:12" s="8" customFormat="1" ht="24.95" customHeight="1">
      <c r="B68" s="104"/>
      <c r="D68" s="105" t="s">
        <v>4596</v>
      </c>
      <c r="E68" s="106"/>
      <c r="F68" s="106"/>
      <c r="G68" s="106"/>
      <c r="H68" s="106"/>
      <c r="I68" s="106"/>
      <c r="J68" s="107">
        <f>J94</f>
        <v>0</v>
      </c>
      <c r="L68" s="104"/>
    </row>
    <row r="69" spans="2:12" s="8" customFormat="1" ht="24.95" customHeight="1">
      <c r="B69" s="104"/>
      <c r="D69" s="105" t="s">
        <v>4648</v>
      </c>
      <c r="E69" s="106"/>
      <c r="F69" s="106"/>
      <c r="G69" s="106"/>
      <c r="H69" s="106"/>
      <c r="I69" s="106"/>
      <c r="J69" s="107">
        <f>J95</f>
        <v>0</v>
      </c>
      <c r="L69" s="104"/>
    </row>
    <row r="70" spans="2:12" s="1" customFormat="1" ht="21.75" customHeight="1">
      <c r="B70" s="33"/>
      <c r="L70" s="33"/>
    </row>
    <row r="71" spans="2:12" s="1" customFormat="1" ht="6.95" customHeight="1">
      <c r="B71" s="41"/>
      <c r="C71" s="42"/>
      <c r="D71" s="42"/>
      <c r="E71" s="42"/>
      <c r="F71" s="42"/>
      <c r="G71" s="42"/>
      <c r="H71" s="42"/>
      <c r="I71" s="42"/>
      <c r="J71" s="42"/>
      <c r="K71" s="42"/>
      <c r="L71" s="33"/>
    </row>
    <row r="75" spans="2:12" s="1" customFormat="1" ht="6.95" customHeight="1">
      <c r="B75" s="43"/>
      <c r="C75" s="44"/>
      <c r="D75" s="44"/>
      <c r="E75" s="44"/>
      <c r="F75" s="44"/>
      <c r="G75" s="44"/>
      <c r="H75" s="44"/>
      <c r="I75" s="44"/>
      <c r="J75" s="44"/>
      <c r="K75" s="44"/>
      <c r="L75" s="33"/>
    </row>
    <row r="76" spans="2:12" s="1" customFormat="1" ht="24.95" customHeight="1">
      <c r="B76" s="33"/>
      <c r="C76" s="22" t="s">
        <v>191</v>
      </c>
      <c r="L76" s="33"/>
    </row>
    <row r="77" spans="2:12" s="1" customFormat="1" ht="6.95" customHeight="1">
      <c r="B77" s="33"/>
      <c r="L77" s="33"/>
    </row>
    <row r="78" spans="2:12" s="1" customFormat="1" ht="12" customHeight="1">
      <c r="B78" s="33"/>
      <c r="C78" s="28" t="s">
        <v>16</v>
      </c>
      <c r="L78" s="33"/>
    </row>
    <row r="79" spans="2:12" s="1" customFormat="1" ht="16.5" customHeight="1">
      <c r="B79" s="33"/>
      <c r="E79" s="335" t="str">
        <f>E7</f>
        <v>AREÁL KLÍŠE, ÚSTÍ NAD LABEM – WELLNESS A FITNESS</v>
      </c>
      <c r="F79" s="336"/>
      <c r="G79" s="336"/>
      <c r="H79" s="336"/>
      <c r="L79" s="33"/>
    </row>
    <row r="80" spans="2:12" ht="12" customHeight="1">
      <c r="B80" s="21"/>
      <c r="C80" s="28" t="s">
        <v>164</v>
      </c>
      <c r="L80" s="21"/>
    </row>
    <row r="81" spans="2:12" ht="16.5" customHeight="1">
      <c r="B81" s="21"/>
      <c r="E81" s="335" t="s">
        <v>2496</v>
      </c>
      <c r="F81" s="295"/>
      <c r="G81" s="295"/>
      <c r="H81" s="295"/>
      <c r="L81" s="21"/>
    </row>
    <row r="82" spans="2:12" ht="12" customHeight="1">
      <c r="B82" s="21"/>
      <c r="C82" s="28" t="s">
        <v>166</v>
      </c>
      <c r="L82" s="21"/>
    </row>
    <row r="83" spans="2:12" s="1" customFormat="1" ht="16.5" customHeight="1">
      <c r="B83" s="33"/>
      <c r="E83" s="304" t="s">
        <v>4594</v>
      </c>
      <c r="F83" s="337"/>
      <c r="G83" s="337"/>
      <c r="H83" s="337"/>
      <c r="L83" s="33"/>
    </row>
    <row r="84" spans="2:12" s="1" customFormat="1" ht="12" customHeight="1">
      <c r="B84" s="33"/>
      <c r="C84" s="28" t="s">
        <v>168</v>
      </c>
      <c r="L84" s="33"/>
    </row>
    <row r="85" spans="2:12" s="1" customFormat="1" ht="16.5" customHeight="1">
      <c r="B85" s="33"/>
      <c r="E85" s="322" t="str">
        <f>E13</f>
        <v>2 - Ceremoniální 3,35</v>
      </c>
      <c r="F85" s="337"/>
      <c r="G85" s="337"/>
      <c r="H85" s="337"/>
      <c r="L85" s="33"/>
    </row>
    <row r="86" spans="2:12" s="1" customFormat="1" ht="6.95" customHeight="1">
      <c r="B86" s="33"/>
      <c r="L86" s="33"/>
    </row>
    <row r="87" spans="2:12" s="1" customFormat="1" ht="12" customHeight="1">
      <c r="B87" s="33"/>
      <c r="C87" s="28" t="s">
        <v>21</v>
      </c>
      <c r="F87" s="26" t="str">
        <f>F16</f>
        <v>ÚSTÍ NAD LABEM</v>
      </c>
      <c r="I87" s="28" t="s">
        <v>23</v>
      </c>
      <c r="J87" s="49" t="str">
        <f>IF(J16="","",J16)</f>
        <v>14. 11. 2023</v>
      </c>
      <c r="L87" s="33"/>
    </row>
    <row r="88" spans="2:12" s="1" customFormat="1" ht="6.95" customHeight="1">
      <c r="B88" s="33"/>
      <c r="L88" s="33"/>
    </row>
    <row r="89" spans="2:12" s="1" customFormat="1" ht="15.2" customHeight="1">
      <c r="B89" s="33"/>
      <c r="C89" s="28" t="s">
        <v>25</v>
      </c>
      <c r="F89" s="26" t="str">
        <f>E19</f>
        <v>Městské služby Ústí nad Labem p.o.</v>
      </c>
      <c r="I89" s="28" t="s">
        <v>33</v>
      </c>
      <c r="J89" s="31" t="str">
        <f>E25</f>
        <v>Specta s.r.o.</v>
      </c>
      <c r="L89" s="33"/>
    </row>
    <row r="90" spans="2:12" s="1" customFormat="1" ht="15.2" customHeight="1">
      <c r="B90" s="33"/>
      <c r="C90" s="28" t="s">
        <v>31</v>
      </c>
      <c r="F90" s="26" t="str">
        <f>IF(E22="","",E22)</f>
        <v>Vyplň údaj</v>
      </c>
      <c r="I90" s="28" t="s">
        <v>38</v>
      </c>
      <c r="J90" s="31" t="str">
        <f>E28</f>
        <v>Specta s.r.o.</v>
      </c>
      <c r="L90" s="33"/>
    </row>
    <row r="91" spans="2:12" s="1" customFormat="1" ht="10.35" customHeight="1">
      <c r="B91" s="33"/>
      <c r="L91" s="33"/>
    </row>
    <row r="92" spans="2:20" s="10" customFormat="1" ht="29.25" customHeight="1">
      <c r="B92" s="112"/>
      <c r="C92" s="113" t="s">
        <v>192</v>
      </c>
      <c r="D92" s="114" t="s">
        <v>60</v>
      </c>
      <c r="E92" s="114" t="s">
        <v>56</v>
      </c>
      <c r="F92" s="114" t="s">
        <v>57</v>
      </c>
      <c r="G92" s="114" t="s">
        <v>193</v>
      </c>
      <c r="H92" s="114" t="s">
        <v>194</v>
      </c>
      <c r="I92" s="114" t="s">
        <v>195</v>
      </c>
      <c r="J92" s="114" t="s">
        <v>172</v>
      </c>
      <c r="K92" s="115" t="s">
        <v>196</v>
      </c>
      <c r="L92" s="112"/>
      <c r="M92" s="55" t="s">
        <v>19</v>
      </c>
      <c r="N92" s="56" t="s">
        <v>45</v>
      </c>
      <c r="O92" s="56" t="s">
        <v>197</v>
      </c>
      <c r="P92" s="56" t="s">
        <v>198</v>
      </c>
      <c r="Q92" s="56" t="s">
        <v>199</v>
      </c>
      <c r="R92" s="56" t="s">
        <v>200</v>
      </c>
      <c r="S92" s="56" t="s">
        <v>201</v>
      </c>
      <c r="T92" s="57" t="s">
        <v>202</v>
      </c>
    </row>
    <row r="93" spans="2:63" s="1" customFormat="1" ht="22.9" customHeight="1">
      <c r="B93" s="33"/>
      <c r="C93" s="60" t="s">
        <v>203</v>
      </c>
      <c r="J93" s="116">
        <f>BK93</f>
        <v>0</v>
      </c>
      <c r="L93" s="33"/>
      <c r="M93" s="58"/>
      <c r="N93" s="50"/>
      <c r="O93" s="50"/>
      <c r="P93" s="117">
        <f>P94+P95</f>
        <v>0</v>
      </c>
      <c r="Q93" s="50"/>
      <c r="R93" s="117">
        <f>R94+R95</f>
        <v>0</v>
      </c>
      <c r="S93" s="50"/>
      <c r="T93" s="118">
        <f>T94+T95</f>
        <v>0</v>
      </c>
      <c r="AT93" s="18" t="s">
        <v>74</v>
      </c>
      <c r="AU93" s="18" t="s">
        <v>173</v>
      </c>
      <c r="BK93" s="119">
        <f>BK94+BK95</f>
        <v>0</v>
      </c>
    </row>
    <row r="94" spans="2:63" s="11" customFormat="1" ht="25.9" customHeight="1">
      <c r="B94" s="120"/>
      <c r="D94" s="121" t="s">
        <v>74</v>
      </c>
      <c r="E94" s="122" t="s">
        <v>4598</v>
      </c>
      <c r="F94" s="122" t="s">
        <v>57</v>
      </c>
      <c r="I94" s="123"/>
      <c r="J94" s="124">
        <f>BK94</f>
        <v>0</v>
      </c>
      <c r="L94" s="120"/>
      <c r="M94" s="125"/>
      <c r="P94" s="126">
        <v>0</v>
      </c>
      <c r="R94" s="126">
        <v>0</v>
      </c>
      <c r="T94" s="127">
        <v>0</v>
      </c>
      <c r="AR94" s="121" t="s">
        <v>82</v>
      </c>
      <c r="AT94" s="128" t="s">
        <v>74</v>
      </c>
      <c r="AU94" s="128" t="s">
        <v>75</v>
      </c>
      <c r="AY94" s="121" t="s">
        <v>206</v>
      </c>
      <c r="BK94" s="129">
        <v>0</v>
      </c>
    </row>
    <row r="95" spans="2:63" s="11" customFormat="1" ht="25.9" customHeight="1">
      <c r="B95" s="120"/>
      <c r="D95" s="121" t="s">
        <v>74</v>
      </c>
      <c r="E95" s="122" t="s">
        <v>2142</v>
      </c>
      <c r="F95" s="122" t="s">
        <v>4649</v>
      </c>
      <c r="I95" s="123"/>
      <c r="J95" s="124">
        <f>BK95</f>
        <v>0</v>
      </c>
      <c r="L95" s="120"/>
      <c r="M95" s="125"/>
      <c r="P95" s="126">
        <f>SUM(P96:P127)</f>
        <v>0</v>
      </c>
      <c r="R95" s="126">
        <f>SUM(R96:R127)</f>
        <v>0</v>
      </c>
      <c r="T95" s="127">
        <f>SUM(T96:T127)</f>
        <v>0</v>
      </c>
      <c r="AR95" s="121" t="s">
        <v>82</v>
      </c>
      <c r="AT95" s="128" t="s">
        <v>74</v>
      </c>
      <c r="AU95" s="128" t="s">
        <v>75</v>
      </c>
      <c r="AY95" s="121" t="s">
        <v>206</v>
      </c>
      <c r="BK95" s="129">
        <f>SUM(BK96:BK127)</f>
        <v>0</v>
      </c>
    </row>
    <row r="96" spans="2:65" s="1" customFormat="1" ht="24.2" customHeight="1">
      <c r="B96" s="33"/>
      <c r="C96" s="132" t="s">
        <v>82</v>
      </c>
      <c r="D96" s="132" t="s">
        <v>208</v>
      </c>
      <c r="E96" s="133" t="s">
        <v>4650</v>
      </c>
      <c r="F96" s="134" t="s">
        <v>4651</v>
      </c>
      <c r="G96" s="135" t="s">
        <v>1556</v>
      </c>
      <c r="H96" s="136">
        <v>1</v>
      </c>
      <c r="I96" s="137"/>
      <c r="J96" s="138">
        <f aca="true" t="shared" si="0" ref="J96:J127">ROUND(I96*H96,2)</f>
        <v>0</v>
      </c>
      <c r="K96" s="134" t="s">
        <v>19</v>
      </c>
      <c r="L96" s="33"/>
      <c r="M96" s="139" t="s">
        <v>19</v>
      </c>
      <c r="N96" s="140" t="s">
        <v>46</v>
      </c>
      <c r="P96" s="141">
        <f aca="true" t="shared" si="1" ref="P96:P127">O96*H96</f>
        <v>0</v>
      </c>
      <c r="Q96" s="141">
        <v>0</v>
      </c>
      <c r="R96" s="141">
        <f aca="true" t="shared" si="2" ref="R96:R127">Q96*H96</f>
        <v>0</v>
      </c>
      <c r="S96" s="141">
        <v>0</v>
      </c>
      <c r="T96" s="142">
        <f aca="true" t="shared" si="3" ref="T96:T127">S96*H96</f>
        <v>0</v>
      </c>
      <c r="AR96" s="143" t="s">
        <v>338</v>
      </c>
      <c r="AT96" s="143" t="s">
        <v>208</v>
      </c>
      <c r="AU96" s="143" t="s">
        <v>82</v>
      </c>
      <c r="AY96" s="18" t="s">
        <v>206</v>
      </c>
      <c r="BE96" s="144">
        <f aca="true" t="shared" si="4" ref="BE96:BE127">IF(N96="základní",J96,0)</f>
        <v>0</v>
      </c>
      <c r="BF96" s="144">
        <f aca="true" t="shared" si="5" ref="BF96:BF127">IF(N96="snížená",J96,0)</f>
        <v>0</v>
      </c>
      <c r="BG96" s="144">
        <f aca="true" t="shared" si="6" ref="BG96:BG127">IF(N96="zákl. přenesená",J96,0)</f>
        <v>0</v>
      </c>
      <c r="BH96" s="144">
        <f aca="true" t="shared" si="7" ref="BH96:BH127">IF(N96="sníž. přenesená",J96,0)</f>
        <v>0</v>
      </c>
      <c r="BI96" s="144">
        <f aca="true" t="shared" si="8" ref="BI96:BI127">IF(N96="nulová",J96,0)</f>
        <v>0</v>
      </c>
      <c r="BJ96" s="18" t="s">
        <v>82</v>
      </c>
      <c r="BK96" s="144">
        <f aca="true" t="shared" si="9" ref="BK96:BK127">ROUND(I96*H96,2)</f>
        <v>0</v>
      </c>
      <c r="BL96" s="18" t="s">
        <v>338</v>
      </c>
      <c r="BM96" s="143" t="s">
        <v>84</v>
      </c>
    </row>
    <row r="97" spans="2:65" s="1" customFormat="1" ht="16.5" customHeight="1">
      <c r="B97" s="33"/>
      <c r="C97" s="132" t="s">
        <v>84</v>
      </c>
      <c r="D97" s="132" t="s">
        <v>208</v>
      </c>
      <c r="E97" s="133" t="s">
        <v>4652</v>
      </c>
      <c r="F97" s="134" t="s">
        <v>4607</v>
      </c>
      <c r="G97" s="135" t="s">
        <v>1556</v>
      </c>
      <c r="H97" s="136">
        <v>5</v>
      </c>
      <c r="I97" s="137"/>
      <c r="J97" s="138">
        <f t="shared" si="0"/>
        <v>0</v>
      </c>
      <c r="K97" s="134" t="s">
        <v>19</v>
      </c>
      <c r="L97" s="33"/>
      <c r="M97" s="139" t="s">
        <v>19</v>
      </c>
      <c r="N97" s="140" t="s">
        <v>46</v>
      </c>
      <c r="P97" s="141">
        <f t="shared" si="1"/>
        <v>0</v>
      </c>
      <c r="Q97" s="141">
        <v>0</v>
      </c>
      <c r="R97" s="141">
        <f t="shared" si="2"/>
        <v>0</v>
      </c>
      <c r="S97" s="141">
        <v>0</v>
      </c>
      <c r="T97" s="142">
        <f t="shared" si="3"/>
        <v>0</v>
      </c>
      <c r="AR97" s="143" t="s">
        <v>338</v>
      </c>
      <c r="AT97" s="143" t="s">
        <v>208</v>
      </c>
      <c r="AU97" s="143" t="s">
        <v>82</v>
      </c>
      <c r="AY97" s="18" t="s">
        <v>206</v>
      </c>
      <c r="BE97" s="144">
        <f t="shared" si="4"/>
        <v>0</v>
      </c>
      <c r="BF97" s="144">
        <f t="shared" si="5"/>
        <v>0</v>
      </c>
      <c r="BG97" s="144">
        <f t="shared" si="6"/>
        <v>0</v>
      </c>
      <c r="BH97" s="144">
        <f t="shared" si="7"/>
        <v>0</v>
      </c>
      <c r="BI97" s="144">
        <f t="shared" si="8"/>
        <v>0</v>
      </c>
      <c r="BJ97" s="18" t="s">
        <v>82</v>
      </c>
      <c r="BK97" s="144">
        <f t="shared" si="9"/>
        <v>0</v>
      </c>
      <c r="BL97" s="18" t="s">
        <v>338</v>
      </c>
      <c r="BM97" s="143" t="s">
        <v>153</v>
      </c>
    </row>
    <row r="98" spans="2:65" s="1" customFormat="1" ht="16.5" customHeight="1">
      <c r="B98" s="33"/>
      <c r="C98" s="132" t="s">
        <v>92</v>
      </c>
      <c r="D98" s="132" t="s">
        <v>208</v>
      </c>
      <c r="E98" s="133" t="s">
        <v>4608</v>
      </c>
      <c r="F98" s="134" t="s">
        <v>4653</v>
      </c>
      <c r="G98" s="135" t="s">
        <v>1556</v>
      </c>
      <c r="H98" s="136">
        <v>1</v>
      </c>
      <c r="I98" s="137"/>
      <c r="J98" s="138">
        <f t="shared" si="0"/>
        <v>0</v>
      </c>
      <c r="K98" s="134" t="s">
        <v>19</v>
      </c>
      <c r="L98" s="33"/>
      <c r="M98" s="139" t="s">
        <v>19</v>
      </c>
      <c r="N98" s="140" t="s">
        <v>46</v>
      </c>
      <c r="P98" s="141">
        <f t="shared" si="1"/>
        <v>0</v>
      </c>
      <c r="Q98" s="141">
        <v>0</v>
      </c>
      <c r="R98" s="141">
        <f t="shared" si="2"/>
        <v>0</v>
      </c>
      <c r="S98" s="141">
        <v>0</v>
      </c>
      <c r="T98" s="142">
        <f t="shared" si="3"/>
        <v>0</v>
      </c>
      <c r="AR98" s="143" t="s">
        <v>338</v>
      </c>
      <c r="AT98" s="143" t="s">
        <v>208</v>
      </c>
      <c r="AU98" s="143" t="s">
        <v>82</v>
      </c>
      <c r="AY98" s="18" t="s">
        <v>206</v>
      </c>
      <c r="BE98" s="144">
        <f t="shared" si="4"/>
        <v>0</v>
      </c>
      <c r="BF98" s="144">
        <f t="shared" si="5"/>
        <v>0</v>
      </c>
      <c r="BG98" s="144">
        <f t="shared" si="6"/>
        <v>0</v>
      </c>
      <c r="BH98" s="144">
        <f t="shared" si="7"/>
        <v>0</v>
      </c>
      <c r="BI98" s="144">
        <f t="shared" si="8"/>
        <v>0</v>
      </c>
      <c r="BJ98" s="18" t="s">
        <v>82</v>
      </c>
      <c r="BK98" s="144">
        <f t="shared" si="9"/>
        <v>0</v>
      </c>
      <c r="BL98" s="18" t="s">
        <v>338</v>
      </c>
      <c r="BM98" s="143" t="s">
        <v>257</v>
      </c>
    </row>
    <row r="99" spans="2:65" s="1" customFormat="1" ht="16.5" customHeight="1">
      <c r="B99" s="33"/>
      <c r="C99" s="132" t="s">
        <v>153</v>
      </c>
      <c r="D99" s="132" t="s">
        <v>208</v>
      </c>
      <c r="E99" s="133" t="s">
        <v>4645</v>
      </c>
      <c r="F99" s="134" t="s">
        <v>4654</v>
      </c>
      <c r="G99" s="135" t="s">
        <v>4602</v>
      </c>
      <c r="H99" s="136">
        <v>1</v>
      </c>
      <c r="I99" s="137"/>
      <c r="J99" s="138">
        <f t="shared" si="0"/>
        <v>0</v>
      </c>
      <c r="K99" s="134" t="s">
        <v>19</v>
      </c>
      <c r="L99" s="33"/>
      <c r="M99" s="139" t="s">
        <v>19</v>
      </c>
      <c r="N99" s="140" t="s">
        <v>46</v>
      </c>
      <c r="P99" s="141">
        <f t="shared" si="1"/>
        <v>0</v>
      </c>
      <c r="Q99" s="141">
        <v>0</v>
      </c>
      <c r="R99" s="141">
        <f t="shared" si="2"/>
        <v>0</v>
      </c>
      <c r="S99" s="141">
        <v>0</v>
      </c>
      <c r="T99" s="142">
        <f t="shared" si="3"/>
        <v>0</v>
      </c>
      <c r="AR99" s="143" t="s">
        <v>338</v>
      </c>
      <c r="AT99" s="143" t="s">
        <v>208</v>
      </c>
      <c r="AU99" s="143" t="s">
        <v>82</v>
      </c>
      <c r="AY99" s="18" t="s">
        <v>206</v>
      </c>
      <c r="BE99" s="144">
        <f t="shared" si="4"/>
        <v>0</v>
      </c>
      <c r="BF99" s="144">
        <f t="shared" si="5"/>
        <v>0</v>
      </c>
      <c r="BG99" s="144">
        <f t="shared" si="6"/>
        <v>0</v>
      </c>
      <c r="BH99" s="144">
        <f t="shared" si="7"/>
        <v>0</v>
      </c>
      <c r="BI99" s="144">
        <f t="shared" si="8"/>
        <v>0</v>
      </c>
      <c r="BJ99" s="18" t="s">
        <v>82</v>
      </c>
      <c r="BK99" s="144">
        <f t="shared" si="9"/>
        <v>0</v>
      </c>
      <c r="BL99" s="18" t="s">
        <v>338</v>
      </c>
      <c r="BM99" s="143" t="s">
        <v>4655</v>
      </c>
    </row>
    <row r="100" spans="2:65" s="1" customFormat="1" ht="24.2" customHeight="1">
      <c r="B100" s="33"/>
      <c r="C100" s="132" t="s">
        <v>156</v>
      </c>
      <c r="D100" s="132" t="s">
        <v>208</v>
      </c>
      <c r="E100" s="133" t="s">
        <v>4610</v>
      </c>
      <c r="F100" s="134" t="s">
        <v>4656</v>
      </c>
      <c r="G100" s="135" t="s">
        <v>4602</v>
      </c>
      <c r="H100" s="136">
        <v>1</v>
      </c>
      <c r="I100" s="137"/>
      <c r="J100" s="138">
        <f t="shared" si="0"/>
        <v>0</v>
      </c>
      <c r="K100" s="134" t="s">
        <v>19</v>
      </c>
      <c r="L100" s="33"/>
      <c r="M100" s="139" t="s">
        <v>19</v>
      </c>
      <c r="N100" s="140" t="s">
        <v>46</v>
      </c>
      <c r="P100" s="141">
        <f t="shared" si="1"/>
        <v>0</v>
      </c>
      <c r="Q100" s="141">
        <v>0</v>
      </c>
      <c r="R100" s="141">
        <f t="shared" si="2"/>
        <v>0</v>
      </c>
      <c r="S100" s="141">
        <v>0</v>
      </c>
      <c r="T100" s="142">
        <f t="shared" si="3"/>
        <v>0</v>
      </c>
      <c r="AR100" s="143" t="s">
        <v>338</v>
      </c>
      <c r="AT100" s="143" t="s">
        <v>208</v>
      </c>
      <c r="AU100" s="143" t="s">
        <v>82</v>
      </c>
      <c r="AY100" s="18" t="s">
        <v>206</v>
      </c>
      <c r="BE100" s="144">
        <f t="shared" si="4"/>
        <v>0</v>
      </c>
      <c r="BF100" s="144">
        <f t="shared" si="5"/>
        <v>0</v>
      </c>
      <c r="BG100" s="144">
        <f t="shared" si="6"/>
        <v>0</v>
      </c>
      <c r="BH100" s="144">
        <f t="shared" si="7"/>
        <v>0</v>
      </c>
      <c r="BI100" s="144">
        <f t="shared" si="8"/>
        <v>0</v>
      </c>
      <c r="BJ100" s="18" t="s">
        <v>82</v>
      </c>
      <c r="BK100" s="144">
        <f t="shared" si="9"/>
        <v>0</v>
      </c>
      <c r="BL100" s="18" t="s">
        <v>338</v>
      </c>
      <c r="BM100" s="143" t="s">
        <v>271</v>
      </c>
    </row>
    <row r="101" spans="2:65" s="1" customFormat="1" ht="55.5" customHeight="1">
      <c r="B101" s="33"/>
      <c r="C101" s="132" t="s">
        <v>257</v>
      </c>
      <c r="D101" s="132" t="s">
        <v>208</v>
      </c>
      <c r="E101" s="133" t="s">
        <v>4614</v>
      </c>
      <c r="F101" s="134" t="s">
        <v>4657</v>
      </c>
      <c r="G101" s="135" t="s">
        <v>4602</v>
      </c>
      <c r="H101" s="136">
        <v>1</v>
      </c>
      <c r="I101" s="137"/>
      <c r="J101" s="138">
        <f t="shared" si="0"/>
        <v>0</v>
      </c>
      <c r="K101" s="134" t="s">
        <v>19</v>
      </c>
      <c r="L101" s="33"/>
      <c r="M101" s="139" t="s">
        <v>19</v>
      </c>
      <c r="N101" s="140" t="s">
        <v>46</v>
      </c>
      <c r="P101" s="141">
        <f t="shared" si="1"/>
        <v>0</v>
      </c>
      <c r="Q101" s="141">
        <v>0</v>
      </c>
      <c r="R101" s="141">
        <f t="shared" si="2"/>
        <v>0</v>
      </c>
      <c r="S101" s="141">
        <v>0</v>
      </c>
      <c r="T101" s="142">
        <f t="shared" si="3"/>
        <v>0</v>
      </c>
      <c r="AR101" s="143" t="s">
        <v>338</v>
      </c>
      <c r="AT101" s="143" t="s">
        <v>208</v>
      </c>
      <c r="AU101" s="143" t="s">
        <v>82</v>
      </c>
      <c r="AY101" s="18" t="s">
        <v>206</v>
      </c>
      <c r="BE101" s="144">
        <f t="shared" si="4"/>
        <v>0</v>
      </c>
      <c r="BF101" s="144">
        <f t="shared" si="5"/>
        <v>0</v>
      </c>
      <c r="BG101" s="144">
        <f t="shared" si="6"/>
        <v>0</v>
      </c>
      <c r="BH101" s="144">
        <f t="shared" si="7"/>
        <v>0</v>
      </c>
      <c r="BI101" s="144">
        <f t="shared" si="8"/>
        <v>0</v>
      </c>
      <c r="BJ101" s="18" t="s">
        <v>82</v>
      </c>
      <c r="BK101" s="144">
        <f t="shared" si="9"/>
        <v>0</v>
      </c>
      <c r="BL101" s="18" t="s">
        <v>338</v>
      </c>
      <c r="BM101" s="143" t="s">
        <v>287</v>
      </c>
    </row>
    <row r="102" spans="2:65" s="1" customFormat="1" ht="24.2" customHeight="1">
      <c r="B102" s="33"/>
      <c r="C102" s="132" t="s">
        <v>265</v>
      </c>
      <c r="D102" s="132" t="s">
        <v>208</v>
      </c>
      <c r="E102" s="133" t="s">
        <v>4658</v>
      </c>
      <c r="F102" s="134" t="s">
        <v>4617</v>
      </c>
      <c r="G102" s="135" t="s">
        <v>4602</v>
      </c>
      <c r="H102" s="136">
        <v>1</v>
      </c>
      <c r="I102" s="137"/>
      <c r="J102" s="138">
        <f t="shared" si="0"/>
        <v>0</v>
      </c>
      <c r="K102" s="134" t="s">
        <v>19</v>
      </c>
      <c r="L102" s="33"/>
      <c r="M102" s="139" t="s">
        <v>19</v>
      </c>
      <c r="N102" s="140" t="s">
        <v>46</v>
      </c>
      <c r="P102" s="141">
        <f t="shared" si="1"/>
        <v>0</v>
      </c>
      <c r="Q102" s="141">
        <v>0</v>
      </c>
      <c r="R102" s="141">
        <f t="shared" si="2"/>
        <v>0</v>
      </c>
      <c r="S102" s="141">
        <v>0</v>
      </c>
      <c r="T102" s="142">
        <f t="shared" si="3"/>
        <v>0</v>
      </c>
      <c r="AR102" s="143" t="s">
        <v>338</v>
      </c>
      <c r="AT102" s="143" t="s">
        <v>208</v>
      </c>
      <c r="AU102" s="143" t="s">
        <v>82</v>
      </c>
      <c r="AY102" s="18" t="s">
        <v>206</v>
      </c>
      <c r="BE102" s="144">
        <f t="shared" si="4"/>
        <v>0</v>
      </c>
      <c r="BF102" s="144">
        <f t="shared" si="5"/>
        <v>0</v>
      </c>
      <c r="BG102" s="144">
        <f t="shared" si="6"/>
        <v>0</v>
      </c>
      <c r="BH102" s="144">
        <f t="shared" si="7"/>
        <v>0</v>
      </c>
      <c r="BI102" s="144">
        <f t="shared" si="8"/>
        <v>0</v>
      </c>
      <c r="BJ102" s="18" t="s">
        <v>82</v>
      </c>
      <c r="BK102" s="144">
        <f t="shared" si="9"/>
        <v>0</v>
      </c>
      <c r="BL102" s="18" t="s">
        <v>338</v>
      </c>
      <c r="BM102" s="143" t="s">
        <v>307</v>
      </c>
    </row>
    <row r="103" spans="2:65" s="1" customFormat="1" ht="24.2" customHeight="1">
      <c r="B103" s="33"/>
      <c r="C103" s="132" t="s">
        <v>271</v>
      </c>
      <c r="D103" s="132" t="s">
        <v>208</v>
      </c>
      <c r="E103" s="133" t="s">
        <v>4659</v>
      </c>
      <c r="F103" s="134" t="s">
        <v>4660</v>
      </c>
      <c r="G103" s="135" t="s">
        <v>4602</v>
      </c>
      <c r="H103" s="136">
        <v>1</v>
      </c>
      <c r="I103" s="137"/>
      <c r="J103" s="138">
        <f t="shared" si="0"/>
        <v>0</v>
      </c>
      <c r="K103" s="134" t="s">
        <v>19</v>
      </c>
      <c r="L103" s="33"/>
      <c r="M103" s="139" t="s">
        <v>19</v>
      </c>
      <c r="N103" s="140" t="s">
        <v>46</v>
      </c>
      <c r="P103" s="141">
        <f t="shared" si="1"/>
        <v>0</v>
      </c>
      <c r="Q103" s="141">
        <v>0</v>
      </c>
      <c r="R103" s="141">
        <f t="shared" si="2"/>
        <v>0</v>
      </c>
      <c r="S103" s="141">
        <v>0</v>
      </c>
      <c r="T103" s="142">
        <f t="shared" si="3"/>
        <v>0</v>
      </c>
      <c r="AR103" s="143" t="s">
        <v>338</v>
      </c>
      <c r="AT103" s="143" t="s">
        <v>208</v>
      </c>
      <c r="AU103" s="143" t="s">
        <v>82</v>
      </c>
      <c r="AY103" s="18" t="s">
        <v>206</v>
      </c>
      <c r="BE103" s="144">
        <f t="shared" si="4"/>
        <v>0</v>
      </c>
      <c r="BF103" s="144">
        <f t="shared" si="5"/>
        <v>0</v>
      </c>
      <c r="BG103" s="144">
        <f t="shared" si="6"/>
        <v>0</v>
      </c>
      <c r="BH103" s="144">
        <f t="shared" si="7"/>
        <v>0</v>
      </c>
      <c r="BI103" s="144">
        <f t="shared" si="8"/>
        <v>0</v>
      </c>
      <c r="BJ103" s="18" t="s">
        <v>82</v>
      </c>
      <c r="BK103" s="144">
        <f t="shared" si="9"/>
        <v>0</v>
      </c>
      <c r="BL103" s="18" t="s">
        <v>338</v>
      </c>
      <c r="BM103" s="143" t="s">
        <v>321</v>
      </c>
    </row>
    <row r="104" spans="2:65" s="1" customFormat="1" ht="21.75" customHeight="1">
      <c r="B104" s="33"/>
      <c r="C104" s="132" t="s">
        <v>225</v>
      </c>
      <c r="D104" s="132" t="s">
        <v>208</v>
      </c>
      <c r="E104" s="133" t="s">
        <v>4620</v>
      </c>
      <c r="F104" s="134" t="s">
        <v>4621</v>
      </c>
      <c r="G104" s="135" t="s">
        <v>238</v>
      </c>
      <c r="H104" s="136">
        <v>0</v>
      </c>
      <c r="I104" s="137"/>
      <c r="J104" s="138">
        <f t="shared" si="0"/>
        <v>0</v>
      </c>
      <c r="K104" s="134" t="s">
        <v>19</v>
      </c>
      <c r="L104" s="33"/>
      <c r="M104" s="139" t="s">
        <v>19</v>
      </c>
      <c r="N104" s="140" t="s">
        <v>46</v>
      </c>
      <c r="P104" s="141">
        <f t="shared" si="1"/>
        <v>0</v>
      </c>
      <c r="Q104" s="141">
        <v>0</v>
      </c>
      <c r="R104" s="141">
        <f t="shared" si="2"/>
        <v>0</v>
      </c>
      <c r="S104" s="141">
        <v>0</v>
      </c>
      <c r="T104" s="142">
        <f t="shared" si="3"/>
        <v>0</v>
      </c>
      <c r="AR104" s="143" t="s">
        <v>338</v>
      </c>
      <c r="AT104" s="143" t="s">
        <v>208</v>
      </c>
      <c r="AU104" s="143" t="s">
        <v>82</v>
      </c>
      <c r="AY104" s="18" t="s">
        <v>206</v>
      </c>
      <c r="BE104" s="144">
        <f t="shared" si="4"/>
        <v>0</v>
      </c>
      <c r="BF104" s="144">
        <f t="shared" si="5"/>
        <v>0</v>
      </c>
      <c r="BG104" s="144">
        <f t="shared" si="6"/>
        <v>0</v>
      </c>
      <c r="BH104" s="144">
        <f t="shared" si="7"/>
        <v>0</v>
      </c>
      <c r="BI104" s="144">
        <f t="shared" si="8"/>
        <v>0</v>
      </c>
      <c r="BJ104" s="18" t="s">
        <v>82</v>
      </c>
      <c r="BK104" s="144">
        <f t="shared" si="9"/>
        <v>0</v>
      </c>
      <c r="BL104" s="18" t="s">
        <v>338</v>
      </c>
      <c r="BM104" s="143" t="s">
        <v>338</v>
      </c>
    </row>
    <row r="105" spans="2:65" s="1" customFormat="1" ht="24.2" customHeight="1">
      <c r="B105" s="33"/>
      <c r="C105" s="132" t="s">
        <v>287</v>
      </c>
      <c r="D105" s="132" t="s">
        <v>208</v>
      </c>
      <c r="E105" s="133" t="s">
        <v>4661</v>
      </c>
      <c r="F105" s="134" t="s">
        <v>4662</v>
      </c>
      <c r="G105" s="135" t="s">
        <v>238</v>
      </c>
      <c r="H105" s="136">
        <v>0</v>
      </c>
      <c r="I105" s="137"/>
      <c r="J105" s="138">
        <f t="shared" si="0"/>
        <v>0</v>
      </c>
      <c r="K105" s="134" t="s">
        <v>19</v>
      </c>
      <c r="L105" s="33"/>
      <c r="M105" s="139" t="s">
        <v>19</v>
      </c>
      <c r="N105" s="140" t="s">
        <v>46</v>
      </c>
      <c r="P105" s="141">
        <f t="shared" si="1"/>
        <v>0</v>
      </c>
      <c r="Q105" s="141">
        <v>0</v>
      </c>
      <c r="R105" s="141">
        <f t="shared" si="2"/>
        <v>0</v>
      </c>
      <c r="S105" s="141">
        <v>0</v>
      </c>
      <c r="T105" s="142">
        <f t="shared" si="3"/>
        <v>0</v>
      </c>
      <c r="AR105" s="143" t="s">
        <v>338</v>
      </c>
      <c r="AT105" s="143" t="s">
        <v>208</v>
      </c>
      <c r="AU105" s="143" t="s">
        <v>82</v>
      </c>
      <c r="AY105" s="18" t="s">
        <v>206</v>
      </c>
      <c r="BE105" s="144">
        <f t="shared" si="4"/>
        <v>0</v>
      </c>
      <c r="BF105" s="144">
        <f t="shared" si="5"/>
        <v>0</v>
      </c>
      <c r="BG105" s="144">
        <f t="shared" si="6"/>
        <v>0</v>
      </c>
      <c r="BH105" s="144">
        <f t="shared" si="7"/>
        <v>0</v>
      </c>
      <c r="BI105" s="144">
        <f t="shared" si="8"/>
        <v>0</v>
      </c>
      <c r="BJ105" s="18" t="s">
        <v>82</v>
      </c>
      <c r="BK105" s="144">
        <f t="shared" si="9"/>
        <v>0</v>
      </c>
      <c r="BL105" s="18" t="s">
        <v>338</v>
      </c>
      <c r="BM105" s="143" t="s">
        <v>4663</v>
      </c>
    </row>
    <row r="106" spans="2:65" s="1" customFormat="1" ht="21.75" customHeight="1">
      <c r="B106" s="33"/>
      <c r="C106" s="132" t="s">
        <v>295</v>
      </c>
      <c r="D106" s="132" t="s">
        <v>208</v>
      </c>
      <c r="E106" s="133" t="s">
        <v>4622</v>
      </c>
      <c r="F106" s="134" t="s">
        <v>4623</v>
      </c>
      <c r="G106" s="135" t="s">
        <v>1556</v>
      </c>
      <c r="H106" s="136">
        <v>3</v>
      </c>
      <c r="I106" s="137"/>
      <c r="J106" s="138">
        <f t="shared" si="0"/>
        <v>0</v>
      </c>
      <c r="K106" s="134" t="s">
        <v>19</v>
      </c>
      <c r="L106" s="33"/>
      <c r="M106" s="139" t="s">
        <v>19</v>
      </c>
      <c r="N106" s="140" t="s">
        <v>46</v>
      </c>
      <c r="P106" s="141">
        <f t="shared" si="1"/>
        <v>0</v>
      </c>
      <c r="Q106" s="141">
        <v>0</v>
      </c>
      <c r="R106" s="141">
        <f t="shared" si="2"/>
        <v>0</v>
      </c>
      <c r="S106" s="141">
        <v>0</v>
      </c>
      <c r="T106" s="142">
        <f t="shared" si="3"/>
        <v>0</v>
      </c>
      <c r="AR106" s="143" t="s">
        <v>338</v>
      </c>
      <c r="AT106" s="143" t="s">
        <v>208</v>
      </c>
      <c r="AU106" s="143" t="s">
        <v>82</v>
      </c>
      <c r="AY106" s="18" t="s">
        <v>206</v>
      </c>
      <c r="BE106" s="144">
        <f t="shared" si="4"/>
        <v>0</v>
      </c>
      <c r="BF106" s="144">
        <f t="shared" si="5"/>
        <v>0</v>
      </c>
      <c r="BG106" s="144">
        <f t="shared" si="6"/>
        <v>0</v>
      </c>
      <c r="BH106" s="144">
        <f t="shared" si="7"/>
        <v>0</v>
      </c>
      <c r="BI106" s="144">
        <f t="shared" si="8"/>
        <v>0</v>
      </c>
      <c r="BJ106" s="18" t="s">
        <v>82</v>
      </c>
      <c r="BK106" s="144">
        <f t="shared" si="9"/>
        <v>0</v>
      </c>
      <c r="BL106" s="18" t="s">
        <v>338</v>
      </c>
      <c r="BM106" s="143" t="s">
        <v>348</v>
      </c>
    </row>
    <row r="107" spans="2:65" s="1" customFormat="1" ht="16.5" customHeight="1">
      <c r="B107" s="33"/>
      <c r="C107" s="132" t="s">
        <v>307</v>
      </c>
      <c r="D107" s="132" t="s">
        <v>208</v>
      </c>
      <c r="E107" s="133" t="s">
        <v>4664</v>
      </c>
      <c r="F107" s="134" t="s">
        <v>4665</v>
      </c>
      <c r="G107" s="135" t="s">
        <v>1556</v>
      </c>
      <c r="H107" s="136">
        <v>5</v>
      </c>
      <c r="I107" s="137"/>
      <c r="J107" s="138">
        <f t="shared" si="0"/>
        <v>0</v>
      </c>
      <c r="K107" s="134" t="s">
        <v>19</v>
      </c>
      <c r="L107" s="33"/>
      <c r="M107" s="139" t="s">
        <v>19</v>
      </c>
      <c r="N107" s="140" t="s">
        <v>46</v>
      </c>
      <c r="P107" s="141">
        <f t="shared" si="1"/>
        <v>0</v>
      </c>
      <c r="Q107" s="141">
        <v>0</v>
      </c>
      <c r="R107" s="141">
        <f t="shared" si="2"/>
        <v>0</v>
      </c>
      <c r="S107" s="141">
        <v>0</v>
      </c>
      <c r="T107" s="142">
        <f t="shared" si="3"/>
        <v>0</v>
      </c>
      <c r="AR107" s="143" t="s">
        <v>338</v>
      </c>
      <c r="AT107" s="143" t="s">
        <v>208</v>
      </c>
      <c r="AU107" s="143" t="s">
        <v>82</v>
      </c>
      <c r="AY107" s="18" t="s">
        <v>206</v>
      </c>
      <c r="BE107" s="144">
        <f t="shared" si="4"/>
        <v>0</v>
      </c>
      <c r="BF107" s="144">
        <f t="shared" si="5"/>
        <v>0</v>
      </c>
      <c r="BG107" s="144">
        <f t="shared" si="6"/>
        <v>0</v>
      </c>
      <c r="BH107" s="144">
        <f t="shared" si="7"/>
        <v>0</v>
      </c>
      <c r="BI107" s="144">
        <f t="shared" si="8"/>
        <v>0</v>
      </c>
      <c r="BJ107" s="18" t="s">
        <v>82</v>
      </c>
      <c r="BK107" s="144">
        <f t="shared" si="9"/>
        <v>0</v>
      </c>
      <c r="BL107" s="18" t="s">
        <v>338</v>
      </c>
      <c r="BM107" s="143" t="s">
        <v>359</v>
      </c>
    </row>
    <row r="108" spans="2:65" s="1" customFormat="1" ht="16.5" customHeight="1">
      <c r="B108" s="33"/>
      <c r="C108" s="132" t="s">
        <v>314</v>
      </c>
      <c r="D108" s="132" t="s">
        <v>208</v>
      </c>
      <c r="E108" s="133" t="s">
        <v>4626</v>
      </c>
      <c r="F108" s="134" t="s">
        <v>4627</v>
      </c>
      <c r="G108" s="135" t="s">
        <v>1556</v>
      </c>
      <c r="H108" s="136">
        <v>10</v>
      </c>
      <c r="I108" s="137"/>
      <c r="J108" s="138">
        <f t="shared" si="0"/>
        <v>0</v>
      </c>
      <c r="K108" s="134" t="s">
        <v>19</v>
      </c>
      <c r="L108" s="33"/>
      <c r="M108" s="139" t="s">
        <v>19</v>
      </c>
      <c r="N108" s="140" t="s">
        <v>46</v>
      </c>
      <c r="P108" s="141">
        <f t="shared" si="1"/>
        <v>0</v>
      </c>
      <c r="Q108" s="141">
        <v>0</v>
      </c>
      <c r="R108" s="141">
        <f t="shared" si="2"/>
        <v>0</v>
      </c>
      <c r="S108" s="141">
        <v>0</v>
      </c>
      <c r="T108" s="142">
        <f t="shared" si="3"/>
        <v>0</v>
      </c>
      <c r="AR108" s="143" t="s">
        <v>338</v>
      </c>
      <c r="AT108" s="143" t="s">
        <v>208</v>
      </c>
      <c r="AU108" s="143" t="s">
        <v>82</v>
      </c>
      <c r="AY108" s="18" t="s">
        <v>206</v>
      </c>
      <c r="BE108" s="144">
        <f t="shared" si="4"/>
        <v>0</v>
      </c>
      <c r="BF108" s="144">
        <f t="shared" si="5"/>
        <v>0</v>
      </c>
      <c r="BG108" s="144">
        <f t="shared" si="6"/>
        <v>0</v>
      </c>
      <c r="BH108" s="144">
        <f t="shared" si="7"/>
        <v>0</v>
      </c>
      <c r="BI108" s="144">
        <f t="shared" si="8"/>
        <v>0</v>
      </c>
      <c r="BJ108" s="18" t="s">
        <v>82</v>
      </c>
      <c r="BK108" s="144">
        <f t="shared" si="9"/>
        <v>0</v>
      </c>
      <c r="BL108" s="18" t="s">
        <v>338</v>
      </c>
      <c r="BM108" s="143" t="s">
        <v>368</v>
      </c>
    </row>
    <row r="109" spans="2:65" s="1" customFormat="1" ht="16.5" customHeight="1">
      <c r="B109" s="33"/>
      <c r="C109" s="132" t="s">
        <v>321</v>
      </c>
      <c r="D109" s="132" t="s">
        <v>208</v>
      </c>
      <c r="E109" s="133" t="s">
        <v>4666</v>
      </c>
      <c r="F109" s="134" t="s">
        <v>4667</v>
      </c>
      <c r="G109" s="135" t="s">
        <v>1556</v>
      </c>
      <c r="H109" s="136">
        <v>0</v>
      </c>
      <c r="I109" s="137"/>
      <c r="J109" s="138">
        <f t="shared" si="0"/>
        <v>0</v>
      </c>
      <c r="K109" s="134" t="s">
        <v>19</v>
      </c>
      <c r="L109" s="33"/>
      <c r="M109" s="139" t="s">
        <v>19</v>
      </c>
      <c r="N109" s="140" t="s">
        <v>46</v>
      </c>
      <c r="P109" s="141">
        <f t="shared" si="1"/>
        <v>0</v>
      </c>
      <c r="Q109" s="141">
        <v>0</v>
      </c>
      <c r="R109" s="141">
        <f t="shared" si="2"/>
        <v>0</v>
      </c>
      <c r="S109" s="141">
        <v>0</v>
      </c>
      <c r="T109" s="142">
        <f t="shared" si="3"/>
        <v>0</v>
      </c>
      <c r="AR109" s="143" t="s">
        <v>338</v>
      </c>
      <c r="AT109" s="143" t="s">
        <v>208</v>
      </c>
      <c r="AU109" s="143" t="s">
        <v>82</v>
      </c>
      <c r="AY109" s="18" t="s">
        <v>206</v>
      </c>
      <c r="BE109" s="144">
        <f t="shared" si="4"/>
        <v>0</v>
      </c>
      <c r="BF109" s="144">
        <f t="shared" si="5"/>
        <v>0</v>
      </c>
      <c r="BG109" s="144">
        <f t="shared" si="6"/>
        <v>0</v>
      </c>
      <c r="BH109" s="144">
        <f t="shared" si="7"/>
        <v>0</v>
      </c>
      <c r="BI109" s="144">
        <f t="shared" si="8"/>
        <v>0</v>
      </c>
      <c r="BJ109" s="18" t="s">
        <v>82</v>
      </c>
      <c r="BK109" s="144">
        <f t="shared" si="9"/>
        <v>0</v>
      </c>
      <c r="BL109" s="18" t="s">
        <v>338</v>
      </c>
      <c r="BM109" s="143" t="s">
        <v>380</v>
      </c>
    </row>
    <row r="110" spans="2:65" s="1" customFormat="1" ht="21.75" customHeight="1">
      <c r="B110" s="33"/>
      <c r="C110" s="132" t="s">
        <v>8</v>
      </c>
      <c r="D110" s="132" t="s">
        <v>208</v>
      </c>
      <c r="E110" s="133" t="s">
        <v>4668</v>
      </c>
      <c r="F110" s="134" t="s">
        <v>4669</v>
      </c>
      <c r="G110" s="135" t="s">
        <v>1556</v>
      </c>
      <c r="H110" s="136">
        <v>0</v>
      </c>
      <c r="I110" s="137"/>
      <c r="J110" s="138">
        <f t="shared" si="0"/>
        <v>0</v>
      </c>
      <c r="K110" s="134" t="s">
        <v>19</v>
      </c>
      <c r="L110" s="33"/>
      <c r="M110" s="139" t="s">
        <v>19</v>
      </c>
      <c r="N110" s="140" t="s">
        <v>46</v>
      </c>
      <c r="P110" s="141">
        <f t="shared" si="1"/>
        <v>0</v>
      </c>
      <c r="Q110" s="141">
        <v>0</v>
      </c>
      <c r="R110" s="141">
        <f t="shared" si="2"/>
        <v>0</v>
      </c>
      <c r="S110" s="141">
        <v>0</v>
      </c>
      <c r="T110" s="142">
        <f t="shared" si="3"/>
        <v>0</v>
      </c>
      <c r="AR110" s="143" t="s">
        <v>338</v>
      </c>
      <c r="AT110" s="143" t="s">
        <v>208</v>
      </c>
      <c r="AU110" s="143" t="s">
        <v>82</v>
      </c>
      <c r="AY110" s="18" t="s">
        <v>206</v>
      </c>
      <c r="BE110" s="144">
        <f t="shared" si="4"/>
        <v>0</v>
      </c>
      <c r="BF110" s="144">
        <f t="shared" si="5"/>
        <v>0</v>
      </c>
      <c r="BG110" s="144">
        <f t="shared" si="6"/>
        <v>0</v>
      </c>
      <c r="BH110" s="144">
        <f t="shared" si="7"/>
        <v>0</v>
      </c>
      <c r="BI110" s="144">
        <f t="shared" si="8"/>
        <v>0</v>
      </c>
      <c r="BJ110" s="18" t="s">
        <v>82</v>
      </c>
      <c r="BK110" s="144">
        <f t="shared" si="9"/>
        <v>0</v>
      </c>
      <c r="BL110" s="18" t="s">
        <v>338</v>
      </c>
      <c r="BM110" s="143" t="s">
        <v>397</v>
      </c>
    </row>
    <row r="111" spans="2:65" s="1" customFormat="1" ht="16.5" customHeight="1">
      <c r="B111" s="33"/>
      <c r="C111" s="132" t="s">
        <v>338</v>
      </c>
      <c r="D111" s="132" t="s">
        <v>208</v>
      </c>
      <c r="E111" s="133" t="s">
        <v>4600</v>
      </c>
      <c r="F111" s="134" t="s">
        <v>4601</v>
      </c>
      <c r="G111" s="135" t="s">
        <v>4602</v>
      </c>
      <c r="H111" s="136">
        <v>1</v>
      </c>
      <c r="I111" s="137"/>
      <c r="J111" s="138">
        <f t="shared" si="0"/>
        <v>0</v>
      </c>
      <c r="K111" s="134" t="s">
        <v>19</v>
      </c>
      <c r="L111" s="33"/>
      <c r="M111" s="139" t="s">
        <v>19</v>
      </c>
      <c r="N111" s="140" t="s">
        <v>46</v>
      </c>
      <c r="P111" s="141">
        <f t="shared" si="1"/>
        <v>0</v>
      </c>
      <c r="Q111" s="141">
        <v>0</v>
      </c>
      <c r="R111" s="141">
        <f t="shared" si="2"/>
        <v>0</v>
      </c>
      <c r="S111" s="141">
        <v>0</v>
      </c>
      <c r="T111" s="142">
        <f t="shared" si="3"/>
        <v>0</v>
      </c>
      <c r="AR111" s="143" t="s">
        <v>338</v>
      </c>
      <c r="AT111" s="143" t="s">
        <v>208</v>
      </c>
      <c r="AU111" s="143" t="s">
        <v>82</v>
      </c>
      <c r="AY111" s="18" t="s">
        <v>206</v>
      </c>
      <c r="BE111" s="144">
        <f t="shared" si="4"/>
        <v>0</v>
      </c>
      <c r="BF111" s="144">
        <f t="shared" si="5"/>
        <v>0</v>
      </c>
      <c r="BG111" s="144">
        <f t="shared" si="6"/>
        <v>0</v>
      </c>
      <c r="BH111" s="144">
        <f t="shared" si="7"/>
        <v>0</v>
      </c>
      <c r="BI111" s="144">
        <f t="shared" si="8"/>
        <v>0</v>
      </c>
      <c r="BJ111" s="18" t="s">
        <v>82</v>
      </c>
      <c r="BK111" s="144">
        <f t="shared" si="9"/>
        <v>0</v>
      </c>
      <c r="BL111" s="18" t="s">
        <v>338</v>
      </c>
      <c r="BM111" s="143" t="s">
        <v>4670</v>
      </c>
    </row>
    <row r="112" spans="2:65" s="1" customFormat="1" ht="24.2" customHeight="1">
      <c r="B112" s="33"/>
      <c r="C112" s="132" t="s">
        <v>343</v>
      </c>
      <c r="D112" s="132" t="s">
        <v>208</v>
      </c>
      <c r="E112" s="133" t="s">
        <v>4671</v>
      </c>
      <c r="F112" s="134" t="s">
        <v>4672</v>
      </c>
      <c r="G112" s="135" t="s">
        <v>1556</v>
      </c>
      <c r="H112" s="136">
        <v>1</v>
      </c>
      <c r="I112" s="137"/>
      <c r="J112" s="138">
        <f t="shared" si="0"/>
        <v>0</v>
      </c>
      <c r="K112" s="134" t="s">
        <v>19</v>
      </c>
      <c r="L112" s="33"/>
      <c r="M112" s="139" t="s">
        <v>19</v>
      </c>
      <c r="N112" s="140" t="s">
        <v>46</v>
      </c>
      <c r="P112" s="141">
        <f t="shared" si="1"/>
        <v>0</v>
      </c>
      <c r="Q112" s="141">
        <v>0</v>
      </c>
      <c r="R112" s="141">
        <f t="shared" si="2"/>
        <v>0</v>
      </c>
      <c r="S112" s="141">
        <v>0</v>
      </c>
      <c r="T112" s="142">
        <f t="shared" si="3"/>
        <v>0</v>
      </c>
      <c r="AR112" s="143" t="s">
        <v>338</v>
      </c>
      <c r="AT112" s="143" t="s">
        <v>208</v>
      </c>
      <c r="AU112" s="143" t="s">
        <v>82</v>
      </c>
      <c r="AY112" s="18" t="s">
        <v>206</v>
      </c>
      <c r="BE112" s="144">
        <f t="shared" si="4"/>
        <v>0</v>
      </c>
      <c r="BF112" s="144">
        <f t="shared" si="5"/>
        <v>0</v>
      </c>
      <c r="BG112" s="144">
        <f t="shared" si="6"/>
        <v>0</v>
      </c>
      <c r="BH112" s="144">
        <f t="shared" si="7"/>
        <v>0</v>
      </c>
      <c r="BI112" s="144">
        <f t="shared" si="8"/>
        <v>0</v>
      </c>
      <c r="BJ112" s="18" t="s">
        <v>82</v>
      </c>
      <c r="BK112" s="144">
        <f t="shared" si="9"/>
        <v>0</v>
      </c>
      <c r="BL112" s="18" t="s">
        <v>338</v>
      </c>
      <c r="BM112" s="143" t="s">
        <v>413</v>
      </c>
    </row>
    <row r="113" spans="2:65" s="1" customFormat="1" ht="16.5" customHeight="1">
      <c r="B113" s="33"/>
      <c r="C113" s="132" t="s">
        <v>348</v>
      </c>
      <c r="D113" s="132" t="s">
        <v>208</v>
      </c>
      <c r="E113" s="133" t="s">
        <v>4630</v>
      </c>
      <c r="F113" s="134" t="s">
        <v>4629</v>
      </c>
      <c r="G113" s="135" t="s">
        <v>1556</v>
      </c>
      <c r="H113" s="136">
        <v>8</v>
      </c>
      <c r="I113" s="137"/>
      <c r="J113" s="138">
        <f t="shared" si="0"/>
        <v>0</v>
      </c>
      <c r="K113" s="134" t="s">
        <v>19</v>
      </c>
      <c r="L113" s="33"/>
      <c r="M113" s="139" t="s">
        <v>19</v>
      </c>
      <c r="N113" s="140" t="s">
        <v>46</v>
      </c>
      <c r="P113" s="141">
        <f t="shared" si="1"/>
        <v>0</v>
      </c>
      <c r="Q113" s="141">
        <v>0</v>
      </c>
      <c r="R113" s="141">
        <f t="shared" si="2"/>
        <v>0</v>
      </c>
      <c r="S113" s="141">
        <v>0</v>
      </c>
      <c r="T113" s="142">
        <f t="shared" si="3"/>
        <v>0</v>
      </c>
      <c r="AR113" s="143" t="s">
        <v>338</v>
      </c>
      <c r="AT113" s="143" t="s">
        <v>208</v>
      </c>
      <c r="AU113" s="143" t="s">
        <v>82</v>
      </c>
      <c r="AY113" s="18" t="s">
        <v>206</v>
      </c>
      <c r="BE113" s="144">
        <f t="shared" si="4"/>
        <v>0</v>
      </c>
      <c r="BF113" s="144">
        <f t="shared" si="5"/>
        <v>0</v>
      </c>
      <c r="BG113" s="144">
        <f t="shared" si="6"/>
        <v>0</v>
      </c>
      <c r="BH113" s="144">
        <f t="shared" si="7"/>
        <v>0</v>
      </c>
      <c r="BI113" s="144">
        <f t="shared" si="8"/>
        <v>0</v>
      </c>
      <c r="BJ113" s="18" t="s">
        <v>82</v>
      </c>
      <c r="BK113" s="144">
        <f t="shared" si="9"/>
        <v>0</v>
      </c>
      <c r="BL113" s="18" t="s">
        <v>338</v>
      </c>
      <c r="BM113" s="143" t="s">
        <v>423</v>
      </c>
    </row>
    <row r="114" spans="2:65" s="1" customFormat="1" ht="16.5" customHeight="1">
      <c r="B114" s="33"/>
      <c r="C114" s="132" t="s">
        <v>354</v>
      </c>
      <c r="D114" s="132" t="s">
        <v>208</v>
      </c>
      <c r="E114" s="133" t="s">
        <v>4673</v>
      </c>
      <c r="F114" s="134" t="s">
        <v>4629</v>
      </c>
      <c r="G114" s="135" t="s">
        <v>1556</v>
      </c>
      <c r="H114" s="136">
        <v>5</v>
      </c>
      <c r="I114" s="137"/>
      <c r="J114" s="138">
        <f t="shared" si="0"/>
        <v>0</v>
      </c>
      <c r="K114" s="134" t="s">
        <v>19</v>
      </c>
      <c r="L114" s="33"/>
      <c r="M114" s="139" t="s">
        <v>19</v>
      </c>
      <c r="N114" s="140" t="s">
        <v>46</v>
      </c>
      <c r="P114" s="141">
        <f t="shared" si="1"/>
        <v>0</v>
      </c>
      <c r="Q114" s="141">
        <v>0</v>
      </c>
      <c r="R114" s="141">
        <f t="shared" si="2"/>
        <v>0</v>
      </c>
      <c r="S114" s="141">
        <v>0</v>
      </c>
      <c r="T114" s="142">
        <f t="shared" si="3"/>
        <v>0</v>
      </c>
      <c r="AR114" s="143" t="s">
        <v>338</v>
      </c>
      <c r="AT114" s="143" t="s">
        <v>208</v>
      </c>
      <c r="AU114" s="143" t="s">
        <v>82</v>
      </c>
      <c r="AY114" s="18" t="s">
        <v>206</v>
      </c>
      <c r="BE114" s="144">
        <f t="shared" si="4"/>
        <v>0</v>
      </c>
      <c r="BF114" s="144">
        <f t="shared" si="5"/>
        <v>0</v>
      </c>
      <c r="BG114" s="144">
        <f t="shared" si="6"/>
        <v>0</v>
      </c>
      <c r="BH114" s="144">
        <f t="shared" si="7"/>
        <v>0</v>
      </c>
      <c r="BI114" s="144">
        <f t="shared" si="8"/>
        <v>0</v>
      </c>
      <c r="BJ114" s="18" t="s">
        <v>82</v>
      </c>
      <c r="BK114" s="144">
        <f t="shared" si="9"/>
        <v>0</v>
      </c>
      <c r="BL114" s="18" t="s">
        <v>338</v>
      </c>
      <c r="BM114" s="143" t="s">
        <v>437</v>
      </c>
    </row>
    <row r="115" spans="2:65" s="1" customFormat="1" ht="24.2" customHeight="1">
      <c r="B115" s="33"/>
      <c r="C115" s="132" t="s">
        <v>359</v>
      </c>
      <c r="D115" s="132" t="s">
        <v>208</v>
      </c>
      <c r="E115" s="133" t="s">
        <v>4674</v>
      </c>
      <c r="F115" s="134" t="s">
        <v>4675</v>
      </c>
      <c r="G115" s="135" t="s">
        <v>1556</v>
      </c>
      <c r="H115" s="136">
        <v>1</v>
      </c>
      <c r="I115" s="137"/>
      <c r="J115" s="138">
        <f t="shared" si="0"/>
        <v>0</v>
      </c>
      <c r="K115" s="134" t="s">
        <v>19</v>
      </c>
      <c r="L115" s="33"/>
      <c r="M115" s="139" t="s">
        <v>19</v>
      </c>
      <c r="N115" s="140" t="s">
        <v>46</v>
      </c>
      <c r="P115" s="141">
        <f t="shared" si="1"/>
        <v>0</v>
      </c>
      <c r="Q115" s="141">
        <v>0</v>
      </c>
      <c r="R115" s="141">
        <f t="shared" si="2"/>
        <v>0</v>
      </c>
      <c r="S115" s="141">
        <v>0</v>
      </c>
      <c r="T115" s="142">
        <f t="shared" si="3"/>
        <v>0</v>
      </c>
      <c r="AR115" s="143" t="s">
        <v>338</v>
      </c>
      <c r="AT115" s="143" t="s">
        <v>208</v>
      </c>
      <c r="AU115" s="143" t="s">
        <v>82</v>
      </c>
      <c r="AY115" s="18" t="s">
        <v>206</v>
      </c>
      <c r="BE115" s="144">
        <f t="shared" si="4"/>
        <v>0</v>
      </c>
      <c r="BF115" s="144">
        <f t="shared" si="5"/>
        <v>0</v>
      </c>
      <c r="BG115" s="144">
        <f t="shared" si="6"/>
        <v>0</v>
      </c>
      <c r="BH115" s="144">
        <f t="shared" si="7"/>
        <v>0</v>
      </c>
      <c r="BI115" s="144">
        <f t="shared" si="8"/>
        <v>0</v>
      </c>
      <c r="BJ115" s="18" t="s">
        <v>82</v>
      </c>
      <c r="BK115" s="144">
        <f t="shared" si="9"/>
        <v>0</v>
      </c>
      <c r="BL115" s="18" t="s">
        <v>338</v>
      </c>
      <c r="BM115" s="143" t="s">
        <v>448</v>
      </c>
    </row>
    <row r="116" spans="2:65" s="1" customFormat="1" ht="16.5" customHeight="1">
      <c r="B116" s="33"/>
      <c r="C116" s="132" t="s">
        <v>7</v>
      </c>
      <c r="D116" s="132" t="s">
        <v>208</v>
      </c>
      <c r="E116" s="133" t="s">
        <v>4637</v>
      </c>
      <c r="F116" s="134" t="s">
        <v>4638</v>
      </c>
      <c r="G116" s="135" t="s">
        <v>1556</v>
      </c>
      <c r="H116" s="136">
        <v>3</v>
      </c>
      <c r="I116" s="137"/>
      <c r="J116" s="138">
        <f t="shared" si="0"/>
        <v>0</v>
      </c>
      <c r="K116" s="134" t="s">
        <v>19</v>
      </c>
      <c r="L116" s="33"/>
      <c r="M116" s="139" t="s">
        <v>19</v>
      </c>
      <c r="N116" s="140" t="s">
        <v>46</v>
      </c>
      <c r="P116" s="141">
        <f t="shared" si="1"/>
        <v>0</v>
      </c>
      <c r="Q116" s="141">
        <v>0</v>
      </c>
      <c r="R116" s="141">
        <f t="shared" si="2"/>
        <v>0</v>
      </c>
      <c r="S116" s="141">
        <v>0</v>
      </c>
      <c r="T116" s="142">
        <f t="shared" si="3"/>
        <v>0</v>
      </c>
      <c r="AR116" s="143" t="s">
        <v>338</v>
      </c>
      <c r="AT116" s="143" t="s">
        <v>208</v>
      </c>
      <c r="AU116" s="143" t="s">
        <v>82</v>
      </c>
      <c r="AY116" s="18" t="s">
        <v>206</v>
      </c>
      <c r="BE116" s="144">
        <f t="shared" si="4"/>
        <v>0</v>
      </c>
      <c r="BF116" s="144">
        <f t="shared" si="5"/>
        <v>0</v>
      </c>
      <c r="BG116" s="144">
        <f t="shared" si="6"/>
        <v>0</v>
      </c>
      <c r="BH116" s="144">
        <f t="shared" si="7"/>
        <v>0</v>
      </c>
      <c r="BI116" s="144">
        <f t="shared" si="8"/>
        <v>0</v>
      </c>
      <c r="BJ116" s="18" t="s">
        <v>82</v>
      </c>
      <c r="BK116" s="144">
        <f t="shared" si="9"/>
        <v>0</v>
      </c>
      <c r="BL116" s="18" t="s">
        <v>338</v>
      </c>
      <c r="BM116" s="143" t="s">
        <v>458</v>
      </c>
    </row>
    <row r="117" spans="2:65" s="1" customFormat="1" ht="21.75" customHeight="1">
      <c r="B117" s="33"/>
      <c r="C117" s="132" t="s">
        <v>368</v>
      </c>
      <c r="D117" s="132" t="s">
        <v>208</v>
      </c>
      <c r="E117" s="133" t="s">
        <v>4676</v>
      </c>
      <c r="F117" s="134" t="s">
        <v>4677</v>
      </c>
      <c r="G117" s="135" t="s">
        <v>1556</v>
      </c>
      <c r="H117" s="136">
        <v>1</v>
      </c>
      <c r="I117" s="137"/>
      <c r="J117" s="138">
        <f t="shared" si="0"/>
        <v>0</v>
      </c>
      <c r="K117" s="134" t="s">
        <v>19</v>
      </c>
      <c r="L117" s="33"/>
      <c r="M117" s="139" t="s">
        <v>19</v>
      </c>
      <c r="N117" s="140" t="s">
        <v>46</v>
      </c>
      <c r="P117" s="141">
        <f t="shared" si="1"/>
        <v>0</v>
      </c>
      <c r="Q117" s="141">
        <v>0</v>
      </c>
      <c r="R117" s="141">
        <f t="shared" si="2"/>
        <v>0</v>
      </c>
      <c r="S117" s="141">
        <v>0</v>
      </c>
      <c r="T117" s="142">
        <f t="shared" si="3"/>
        <v>0</v>
      </c>
      <c r="AR117" s="143" t="s">
        <v>338</v>
      </c>
      <c r="AT117" s="143" t="s">
        <v>208</v>
      </c>
      <c r="AU117" s="143" t="s">
        <v>82</v>
      </c>
      <c r="AY117" s="18" t="s">
        <v>206</v>
      </c>
      <c r="BE117" s="144">
        <f t="shared" si="4"/>
        <v>0</v>
      </c>
      <c r="BF117" s="144">
        <f t="shared" si="5"/>
        <v>0</v>
      </c>
      <c r="BG117" s="144">
        <f t="shared" si="6"/>
        <v>0</v>
      </c>
      <c r="BH117" s="144">
        <f t="shared" si="7"/>
        <v>0</v>
      </c>
      <c r="BI117" s="144">
        <f t="shared" si="8"/>
        <v>0</v>
      </c>
      <c r="BJ117" s="18" t="s">
        <v>82</v>
      </c>
      <c r="BK117" s="144">
        <f t="shared" si="9"/>
        <v>0</v>
      </c>
      <c r="BL117" s="18" t="s">
        <v>338</v>
      </c>
      <c r="BM117" s="143" t="s">
        <v>468</v>
      </c>
    </row>
    <row r="118" spans="2:65" s="1" customFormat="1" ht="24.2" customHeight="1">
      <c r="B118" s="33"/>
      <c r="C118" s="132" t="s">
        <v>373</v>
      </c>
      <c r="D118" s="132" t="s">
        <v>208</v>
      </c>
      <c r="E118" s="133" t="s">
        <v>4678</v>
      </c>
      <c r="F118" s="134" t="s">
        <v>4679</v>
      </c>
      <c r="G118" s="135" t="s">
        <v>4602</v>
      </c>
      <c r="H118" s="136">
        <v>1</v>
      </c>
      <c r="I118" s="137"/>
      <c r="J118" s="138">
        <f t="shared" si="0"/>
        <v>0</v>
      </c>
      <c r="K118" s="134" t="s">
        <v>19</v>
      </c>
      <c r="L118" s="33"/>
      <c r="M118" s="139" t="s">
        <v>19</v>
      </c>
      <c r="N118" s="140" t="s">
        <v>46</v>
      </c>
      <c r="P118" s="141">
        <f t="shared" si="1"/>
        <v>0</v>
      </c>
      <c r="Q118" s="141">
        <v>0</v>
      </c>
      <c r="R118" s="141">
        <f t="shared" si="2"/>
        <v>0</v>
      </c>
      <c r="S118" s="141">
        <v>0</v>
      </c>
      <c r="T118" s="142">
        <f t="shared" si="3"/>
        <v>0</v>
      </c>
      <c r="AR118" s="143" t="s">
        <v>338</v>
      </c>
      <c r="AT118" s="143" t="s">
        <v>208</v>
      </c>
      <c r="AU118" s="143" t="s">
        <v>82</v>
      </c>
      <c r="AY118" s="18" t="s">
        <v>206</v>
      </c>
      <c r="BE118" s="144">
        <f t="shared" si="4"/>
        <v>0</v>
      </c>
      <c r="BF118" s="144">
        <f t="shared" si="5"/>
        <v>0</v>
      </c>
      <c r="BG118" s="144">
        <f t="shared" si="6"/>
        <v>0</v>
      </c>
      <c r="BH118" s="144">
        <f t="shared" si="7"/>
        <v>0</v>
      </c>
      <c r="BI118" s="144">
        <f t="shared" si="8"/>
        <v>0</v>
      </c>
      <c r="BJ118" s="18" t="s">
        <v>82</v>
      </c>
      <c r="BK118" s="144">
        <f t="shared" si="9"/>
        <v>0</v>
      </c>
      <c r="BL118" s="18" t="s">
        <v>338</v>
      </c>
      <c r="BM118" s="143" t="s">
        <v>486</v>
      </c>
    </row>
    <row r="119" spans="2:65" s="1" customFormat="1" ht="21.75" customHeight="1">
      <c r="B119" s="33"/>
      <c r="C119" s="132" t="s">
        <v>380</v>
      </c>
      <c r="D119" s="132" t="s">
        <v>208</v>
      </c>
      <c r="E119" s="133" t="s">
        <v>4639</v>
      </c>
      <c r="F119" s="134" t="s">
        <v>4640</v>
      </c>
      <c r="G119" s="135" t="s">
        <v>1556</v>
      </c>
      <c r="H119" s="136">
        <v>3</v>
      </c>
      <c r="I119" s="137"/>
      <c r="J119" s="138">
        <f t="shared" si="0"/>
        <v>0</v>
      </c>
      <c r="K119" s="134" t="s">
        <v>19</v>
      </c>
      <c r="L119" s="33"/>
      <c r="M119" s="139" t="s">
        <v>19</v>
      </c>
      <c r="N119" s="140" t="s">
        <v>46</v>
      </c>
      <c r="P119" s="141">
        <f t="shared" si="1"/>
        <v>0</v>
      </c>
      <c r="Q119" s="141">
        <v>0</v>
      </c>
      <c r="R119" s="141">
        <f t="shared" si="2"/>
        <v>0</v>
      </c>
      <c r="S119" s="141">
        <v>0</v>
      </c>
      <c r="T119" s="142">
        <f t="shared" si="3"/>
        <v>0</v>
      </c>
      <c r="AR119" s="143" t="s">
        <v>338</v>
      </c>
      <c r="AT119" s="143" t="s">
        <v>208</v>
      </c>
      <c r="AU119" s="143" t="s">
        <v>82</v>
      </c>
      <c r="AY119" s="18" t="s">
        <v>206</v>
      </c>
      <c r="BE119" s="144">
        <f t="shared" si="4"/>
        <v>0</v>
      </c>
      <c r="BF119" s="144">
        <f t="shared" si="5"/>
        <v>0</v>
      </c>
      <c r="BG119" s="144">
        <f t="shared" si="6"/>
        <v>0</v>
      </c>
      <c r="BH119" s="144">
        <f t="shared" si="7"/>
        <v>0</v>
      </c>
      <c r="BI119" s="144">
        <f t="shared" si="8"/>
        <v>0</v>
      </c>
      <c r="BJ119" s="18" t="s">
        <v>82</v>
      </c>
      <c r="BK119" s="144">
        <f t="shared" si="9"/>
        <v>0</v>
      </c>
      <c r="BL119" s="18" t="s">
        <v>338</v>
      </c>
      <c r="BM119" s="143" t="s">
        <v>506</v>
      </c>
    </row>
    <row r="120" spans="2:65" s="1" customFormat="1" ht="21.75" customHeight="1">
      <c r="B120" s="33"/>
      <c r="C120" s="132" t="s">
        <v>389</v>
      </c>
      <c r="D120" s="132" t="s">
        <v>208</v>
      </c>
      <c r="E120" s="133" t="s">
        <v>4680</v>
      </c>
      <c r="F120" s="134" t="s">
        <v>4681</v>
      </c>
      <c r="G120" s="135" t="s">
        <v>4602</v>
      </c>
      <c r="H120" s="136">
        <v>1</v>
      </c>
      <c r="I120" s="137"/>
      <c r="J120" s="138">
        <f t="shared" si="0"/>
        <v>0</v>
      </c>
      <c r="K120" s="134" t="s">
        <v>19</v>
      </c>
      <c r="L120" s="33"/>
      <c r="M120" s="139" t="s">
        <v>19</v>
      </c>
      <c r="N120" s="140" t="s">
        <v>46</v>
      </c>
      <c r="P120" s="141">
        <f t="shared" si="1"/>
        <v>0</v>
      </c>
      <c r="Q120" s="141">
        <v>0</v>
      </c>
      <c r="R120" s="141">
        <f t="shared" si="2"/>
        <v>0</v>
      </c>
      <c r="S120" s="141">
        <v>0</v>
      </c>
      <c r="T120" s="142">
        <f t="shared" si="3"/>
        <v>0</v>
      </c>
      <c r="AR120" s="143" t="s">
        <v>338</v>
      </c>
      <c r="AT120" s="143" t="s">
        <v>208</v>
      </c>
      <c r="AU120" s="143" t="s">
        <v>82</v>
      </c>
      <c r="AY120" s="18" t="s">
        <v>206</v>
      </c>
      <c r="BE120" s="144">
        <f t="shared" si="4"/>
        <v>0</v>
      </c>
      <c r="BF120" s="144">
        <f t="shared" si="5"/>
        <v>0</v>
      </c>
      <c r="BG120" s="144">
        <f t="shared" si="6"/>
        <v>0</v>
      </c>
      <c r="BH120" s="144">
        <f t="shared" si="7"/>
        <v>0</v>
      </c>
      <c r="BI120" s="144">
        <f t="shared" si="8"/>
        <v>0</v>
      </c>
      <c r="BJ120" s="18" t="s">
        <v>82</v>
      </c>
      <c r="BK120" s="144">
        <f t="shared" si="9"/>
        <v>0</v>
      </c>
      <c r="BL120" s="18" t="s">
        <v>338</v>
      </c>
      <c r="BM120" s="143" t="s">
        <v>520</v>
      </c>
    </row>
    <row r="121" spans="2:65" s="1" customFormat="1" ht="16.5" customHeight="1">
      <c r="B121" s="33"/>
      <c r="C121" s="132" t="s">
        <v>397</v>
      </c>
      <c r="D121" s="132" t="s">
        <v>208</v>
      </c>
      <c r="E121" s="133" t="s">
        <v>4682</v>
      </c>
      <c r="F121" s="134" t="s">
        <v>4683</v>
      </c>
      <c r="G121" s="135" t="s">
        <v>1556</v>
      </c>
      <c r="H121" s="136">
        <v>2</v>
      </c>
      <c r="I121" s="137"/>
      <c r="J121" s="138">
        <f t="shared" si="0"/>
        <v>0</v>
      </c>
      <c r="K121" s="134" t="s">
        <v>19</v>
      </c>
      <c r="L121" s="33"/>
      <c r="M121" s="139" t="s">
        <v>19</v>
      </c>
      <c r="N121" s="140" t="s">
        <v>46</v>
      </c>
      <c r="P121" s="141">
        <f t="shared" si="1"/>
        <v>0</v>
      </c>
      <c r="Q121" s="141">
        <v>0</v>
      </c>
      <c r="R121" s="141">
        <f t="shared" si="2"/>
        <v>0</v>
      </c>
      <c r="S121" s="141">
        <v>0</v>
      </c>
      <c r="T121" s="142">
        <f t="shared" si="3"/>
        <v>0</v>
      </c>
      <c r="AR121" s="143" t="s">
        <v>338</v>
      </c>
      <c r="AT121" s="143" t="s">
        <v>208</v>
      </c>
      <c r="AU121" s="143" t="s">
        <v>82</v>
      </c>
      <c r="AY121" s="18" t="s">
        <v>206</v>
      </c>
      <c r="BE121" s="144">
        <f t="shared" si="4"/>
        <v>0</v>
      </c>
      <c r="BF121" s="144">
        <f t="shared" si="5"/>
        <v>0</v>
      </c>
      <c r="BG121" s="144">
        <f t="shared" si="6"/>
        <v>0</v>
      </c>
      <c r="BH121" s="144">
        <f t="shared" si="7"/>
        <v>0</v>
      </c>
      <c r="BI121" s="144">
        <f t="shared" si="8"/>
        <v>0</v>
      </c>
      <c r="BJ121" s="18" t="s">
        <v>82</v>
      </c>
      <c r="BK121" s="144">
        <f t="shared" si="9"/>
        <v>0</v>
      </c>
      <c r="BL121" s="18" t="s">
        <v>338</v>
      </c>
      <c r="BM121" s="143" t="s">
        <v>548</v>
      </c>
    </row>
    <row r="122" spans="2:65" s="1" customFormat="1" ht="24.2" customHeight="1">
      <c r="B122" s="33"/>
      <c r="C122" s="132" t="s">
        <v>403</v>
      </c>
      <c r="D122" s="132" t="s">
        <v>208</v>
      </c>
      <c r="E122" s="133" t="s">
        <v>4684</v>
      </c>
      <c r="F122" s="134" t="s">
        <v>4685</v>
      </c>
      <c r="G122" s="135" t="s">
        <v>1556</v>
      </c>
      <c r="H122" s="136">
        <v>15</v>
      </c>
      <c r="I122" s="137"/>
      <c r="J122" s="138">
        <f t="shared" si="0"/>
        <v>0</v>
      </c>
      <c r="K122" s="134" t="s">
        <v>19</v>
      </c>
      <c r="L122" s="33"/>
      <c r="M122" s="139" t="s">
        <v>19</v>
      </c>
      <c r="N122" s="140" t="s">
        <v>46</v>
      </c>
      <c r="P122" s="141">
        <f t="shared" si="1"/>
        <v>0</v>
      </c>
      <c r="Q122" s="141">
        <v>0</v>
      </c>
      <c r="R122" s="141">
        <f t="shared" si="2"/>
        <v>0</v>
      </c>
      <c r="S122" s="141">
        <v>0</v>
      </c>
      <c r="T122" s="142">
        <f t="shared" si="3"/>
        <v>0</v>
      </c>
      <c r="AR122" s="143" t="s">
        <v>338</v>
      </c>
      <c r="AT122" s="143" t="s">
        <v>208</v>
      </c>
      <c r="AU122" s="143" t="s">
        <v>82</v>
      </c>
      <c r="AY122" s="18" t="s">
        <v>206</v>
      </c>
      <c r="BE122" s="144">
        <f t="shared" si="4"/>
        <v>0</v>
      </c>
      <c r="BF122" s="144">
        <f t="shared" si="5"/>
        <v>0</v>
      </c>
      <c r="BG122" s="144">
        <f t="shared" si="6"/>
        <v>0</v>
      </c>
      <c r="BH122" s="144">
        <f t="shared" si="7"/>
        <v>0</v>
      </c>
      <c r="BI122" s="144">
        <f t="shared" si="8"/>
        <v>0</v>
      </c>
      <c r="BJ122" s="18" t="s">
        <v>82</v>
      </c>
      <c r="BK122" s="144">
        <f t="shared" si="9"/>
        <v>0</v>
      </c>
      <c r="BL122" s="18" t="s">
        <v>338</v>
      </c>
      <c r="BM122" s="143" t="s">
        <v>570</v>
      </c>
    </row>
    <row r="123" spans="2:65" s="1" customFormat="1" ht="24.2" customHeight="1">
      <c r="B123" s="33"/>
      <c r="C123" s="132" t="s">
        <v>413</v>
      </c>
      <c r="D123" s="132" t="s">
        <v>208</v>
      </c>
      <c r="E123" s="133" t="s">
        <v>4686</v>
      </c>
      <c r="F123" s="134" t="s">
        <v>4687</v>
      </c>
      <c r="G123" s="135" t="s">
        <v>1556</v>
      </c>
      <c r="H123" s="136">
        <v>2</v>
      </c>
      <c r="I123" s="137"/>
      <c r="J123" s="138">
        <f t="shared" si="0"/>
        <v>0</v>
      </c>
      <c r="K123" s="134" t="s">
        <v>19</v>
      </c>
      <c r="L123" s="33"/>
      <c r="M123" s="139" t="s">
        <v>19</v>
      </c>
      <c r="N123" s="140" t="s">
        <v>46</v>
      </c>
      <c r="P123" s="141">
        <f t="shared" si="1"/>
        <v>0</v>
      </c>
      <c r="Q123" s="141">
        <v>0</v>
      </c>
      <c r="R123" s="141">
        <f t="shared" si="2"/>
        <v>0</v>
      </c>
      <c r="S123" s="141">
        <v>0</v>
      </c>
      <c r="T123" s="142">
        <f t="shared" si="3"/>
        <v>0</v>
      </c>
      <c r="AR123" s="143" t="s">
        <v>338</v>
      </c>
      <c r="AT123" s="143" t="s">
        <v>208</v>
      </c>
      <c r="AU123" s="143" t="s">
        <v>82</v>
      </c>
      <c r="AY123" s="18" t="s">
        <v>206</v>
      </c>
      <c r="BE123" s="144">
        <f t="shared" si="4"/>
        <v>0</v>
      </c>
      <c r="BF123" s="144">
        <f t="shared" si="5"/>
        <v>0</v>
      </c>
      <c r="BG123" s="144">
        <f t="shared" si="6"/>
        <v>0</v>
      </c>
      <c r="BH123" s="144">
        <f t="shared" si="7"/>
        <v>0</v>
      </c>
      <c r="BI123" s="144">
        <f t="shared" si="8"/>
        <v>0</v>
      </c>
      <c r="BJ123" s="18" t="s">
        <v>82</v>
      </c>
      <c r="BK123" s="144">
        <f t="shared" si="9"/>
        <v>0</v>
      </c>
      <c r="BL123" s="18" t="s">
        <v>338</v>
      </c>
      <c r="BM123" s="143" t="s">
        <v>595</v>
      </c>
    </row>
    <row r="124" spans="2:65" s="1" customFormat="1" ht="21.75" customHeight="1">
      <c r="B124" s="33"/>
      <c r="C124" s="132" t="s">
        <v>418</v>
      </c>
      <c r="D124" s="132" t="s">
        <v>208</v>
      </c>
      <c r="E124" s="133" t="s">
        <v>4688</v>
      </c>
      <c r="F124" s="134" t="s">
        <v>4689</v>
      </c>
      <c r="G124" s="135" t="s">
        <v>1556</v>
      </c>
      <c r="H124" s="136">
        <v>3</v>
      </c>
      <c r="I124" s="137"/>
      <c r="J124" s="138">
        <f t="shared" si="0"/>
        <v>0</v>
      </c>
      <c r="K124" s="134" t="s">
        <v>19</v>
      </c>
      <c r="L124" s="33"/>
      <c r="M124" s="139" t="s">
        <v>19</v>
      </c>
      <c r="N124" s="140" t="s">
        <v>46</v>
      </c>
      <c r="P124" s="141">
        <f t="shared" si="1"/>
        <v>0</v>
      </c>
      <c r="Q124" s="141">
        <v>0</v>
      </c>
      <c r="R124" s="141">
        <f t="shared" si="2"/>
        <v>0</v>
      </c>
      <c r="S124" s="141">
        <v>0</v>
      </c>
      <c r="T124" s="142">
        <f t="shared" si="3"/>
        <v>0</v>
      </c>
      <c r="AR124" s="143" t="s">
        <v>338</v>
      </c>
      <c r="AT124" s="143" t="s">
        <v>208</v>
      </c>
      <c r="AU124" s="143" t="s">
        <v>82</v>
      </c>
      <c r="AY124" s="18" t="s">
        <v>206</v>
      </c>
      <c r="BE124" s="144">
        <f t="shared" si="4"/>
        <v>0</v>
      </c>
      <c r="BF124" s="144">
        <f t="shared" si="5"/>
        <v>0</v>
      </c>
      <c r="BG124" s="144">
        <f t="shared" si="6"/>
        <v>0</v>
      </c>
      <c r="BH124" s="144">
        <f t="shared" si="7"/>
        <v>0</v>
      </c>
      <c r="BI124" s="144">
        <f t="shared" si="8"/>
        <v>0</v>
      </c>
      <c r="BJ124" s="18" t="s">
        <v>82</v>
      </c>
      <c r="BK124" s="144">
        <f t="shared" si="9"/>
        <v>0</v>
      </c>
      <c r="BL124" s="18" t="s">
        <v>338</v>
      </c>
      <c r="BM124" s="143" t="s">
        <v>609</v>
      </c>
    </row>
    <row r="125" spans="2:65" s="1" customFormat="1" ht="21.75" customHeight="1">
      <c r="B125" s="33"/>
      <c r="C125" s="132" t="s">
        <v>423</v>
      </c>
      <c r="D125" s="132" t="s">
        <v>208</v>
      </c>
      <c r="E125" s="133" t="s">
        <v>4690</v>
      </c>
      <c r="F125" s="134" t="s">
        <v>4691</v>
      </c>
      <c r="G125" s="135" t="s">
        <v>1556</v>
      </c>
      <c r="H125" s="136">
        <v>1</v>
      </c>
      <c r="I125" s="137"/>
      <c r="J125" s="138">
        <f t="shared" si="0"/>
        <v>0</v>
      </c>
      <c r="K125" s="134" t="s">
        <v>19</v>
      </c>
      <c r="L125" s="33"/>
      <c r="M125" s="139" t="s">
        <v>19</v>
      </c>
      <c r="N125" s="140" t="s">
        <v>46</v>
      </c>
      <c r="P125" s="141">
        <f t="shared" si="1"/>
        <v>0</v>
      </c>
      <c r="Q125" s="141">
        <v>0</v>
      </c>
      <c r="R125" s="141">
        <f t="shared" si="2"/>
        <v>0</v>
      </c>
      <c r="S125" s="141">
        <v>0</v>
      </c>
      <c r="T125" s="142">
        <f t="shared" si="3"/>
        <v>0</v>
      </c>
      <c r="AR125" s="143" t="s">
        <v>338</v>
      </c>
      <c r="AT125" s="143" t="s">
        <v>208</v>
      </c>
      <c r="AU125" s="143" t="s">
        <v>82</v>
      </c>
      <c r="AY125" s="18" t="s">
        <v>206</v>
      </c>
      <c r="BE125" s="144">
        <f t="shared" si="4"/>
        <v>0</v>
      </c>
      <c r="BF125" s="144">
        <f t="shared" si="5"/>
        <v>0</v>
      </c>
      <c r="BG125" s="144">
        <f t="shared" si="6"/>
        <v>0</v>
      </c>
      <c r="BH125" s="144">
        <f t="shared" si="7"/>
        <v>0</v>
      </c>
      <c r="BI125" s="144">
        <f t="shared" si="8"/>
        <v>0</v>
      </c>
      <c r="BJ125" s="18" t="s">
        <v>82</v>
      </c>
      <c r="BK125" s="144">
        <f t="shared" si="9"/>
        <v>0</v>
      </c>
      <c r="BL125" s="18" t="s">
        <v>338</v>
      </c>
      <c r="BM125" s="143" t="s">
        <v>974</v>
      </c>
    </row>
    <row r="126" spans="2:65" s="1" customFormat="1" ht="16.5" customHeight="1">
      <c r="B126" s="33"/>
      <c r="C126" s="132" t="s">
        <v>430</v>
      </c>
      <c r="D126" s="132" t="s">
        <v>208</v>
      </c>
      <c r="E126" s="133" t="s">
        <v>4692</v>
      </c>
      <c r="F126" s="134" t="s">
        <v>4693</v>
      </c>
      <c r="G126" s="135" t="s">
        <v>1556</v>
      </c>
      <c r="H126" s="136">
        <v>2</v>
      </c>
      <c r="I126" s="137"/>
      <c r="J126" s="138">
        <f t="shared" si="0"/>
        <v>0</v>
      </c>
      <c r="K126" s="134" t="s">
        <v>19</v>
      </c>
      <c r="L126" s="33"/>
      <c r="M126" s="139" t="s">
        <v>19</v>
      </c>
      <c r="N126" s="140" t="s">
        <v>46</v>
      </c>
      <c r="P126" s="141">
        <f t="shared" si="1"/>
        <v>0</v>
      </c>
      <c r="Q126" s="141">
        <v>0</v>
      </c>
      <c r="R126" s="141">
        <f t="shared" si="2"/>
        <v>0</v>
      </c>
      <c r="S126" s="141">
        <v>0</v>
      </c>
      <c r="T126" s="142">
        <f t="shared" si="3"/>
        <v>0</v>
      </c>
      <c r="AR126" s="143" t="s">
        <v>338</v>
      </c>
      <c r="AT126" s="143" t="s">
        <v>208</v>
      </c>
      <c r="AU126" s="143" t="s">
        <v>82</v>
      </c>
      <c r="AY126" s="18" t="s">
        <v>206</v>
      </c>
      <c r="BE126" s="144">
        <f t="shared" si="4"/>
        <v>0</v>
      </c>
      <c r="BF126" s="144">
        <f t="shared" si="5"/>
        <v>0</v>
      </c>
      <c r="BG126" s="144">
        <f t="shared" si="6"/>
        <v>0</v>
      </c>
      <c r="BH126" s="144">
        <f t="shared" si="7"/>
        <v>0</v>
      </c>
      <c r="BI126" s="144">
        <f t="shared" si="8"/>
        <v>0</v>
      </c>
      <c r="BJ126" s="18" t="s">
        <v>82</v>
      </c>
      <c r="BK126" s="144">
        <f t="shared" si="9"/>
        <v>0</v>
      </c>
      <c r="BL126" s="18" t="s">
        <v>338</v>
      </c>
      <c r="BM126" s="143" t="s">
        <v>984</v>
      </c>
    </row>
    <row r="127" spans="2:65" s="1" customFormat="1" ht="24.2" customHeight="1">
      <c r="B127" s="33"/>
      <c r="C127" s="132" t="s">
        <v>437</v>
      </c>
      <c r="D127" s="132" t="s">
        <v>208</v>
      </c>
      <c r="E127" s="133" t="s">
        <v>4694</v>
      </c>
      <c r="F127" s="134" t="s">
        <v>4695</v>
      </c>
      <c r="G127" s="135" t="s">
        <v>4602</v>
      </c>
      <c r="H127" s="136">
        <v>1</v>
      </c>
      <c r="I127" s="137"/>
      <c r="J127" s="138">
        <f t="shared" si="0"/>
        <v>0</v>
      </c>
      <c r="K127" s="134" t="s">
        <v>19</v>
      </c>
      <c r="L127" s="33"/>
      <c r="M127" s="204" t="s">
        <v>19</v>
      </c>
      <c r="N127" s="205" t="s">
        <v>46</v>
      </c>
      <c r="O127" s="197"/>
      <c r="P127" s="198">
        <f t="shared" si="1"/>
        <v>0</v>
      </c>
      <c r="Q127" s="198">
        <v>0</v>
      </c>
      <c r="R127" s="198">
        <f t="shared" si="2"/>
        <v>0</v>
      </c>
      <c r="S127" s="198">
        <v>0</v>
      </c>
      <c r="T127" s="199">
        <f t="shared" si="3"/>
        <v>0</v>
      </c>
      <c r="AR127" s="143" t="s">
        <v>338</v>
      </c>
      <c r="AT127" s="143" t="s">
        <v>208</v>
      </c>
      <c r="AU127" s="143" t="s">
        <v>82</v>
      </c>
      <c r="AY127" s="18" t="s">
        <v>206</v>
      </c>
      <c r="BE127" s="144">
        <f t="shared" si="4"/>
        <v>0</v>
      </c>
      <c r="BF127" s="144">
        <f t="shared" si="5"/>
        <v>0</v>
      </c>
      <c r="BG127" s="144">
        <f t="shared" si="6"/>
        <v>0</v>
      </c>
      <c r="BH127" s="144">
        <f t="shared" si="7"/>
        <v>0</v>
      </c>
      <c r="BI127" s="144">
        <f t="shared" si="8"/>
        <v>0</v>
      </c>
      <c r="BJ127" s="18" t="s">
        <v>82</v>
      </c>
      <c r="BK127" s="144">
        <f t="shared" si="9"/>
        <v>0</v>
      </c>
      <c r="BL127" s="18" t="s">
        <v>338</v>
      </c>
      <c r="BM127" s="143" t="s">
        <v>994</v>
      </c>
    </row>
    <row r="128" spans="2:12" s="1" customFormat="1" ht="6.95" customHeight="1">
      <c r="B128" s="41"/>
      <c r="C128" s="42"/>
      <c r="D128" s="42"/>
      <c r="E128" s="42"/>
      <c r="F128" s="42"/>
      <c r="G128" s="42"/>
      <c r="H128" s="42"/>
      <c r="I128" s="42"/>
      <c r="J128" s="42"/>
      <c r="K128" s="42"/>
      <c r="L128" s="33"/>
    </row>
  </sheetData>
  <sheetProtection algorithmName="SHA-512" hashValue="bMQBVuMb+VaZ/a8wte/HrmyTDqAJit6GiqANBDYGjgvaA+g+72cB0cPvF+/WxpC1pJdg7cCNeGodaeC0jG5Zjg==" saltValue="26ucRsYK4eZvePcOJsYrthX4/iqLaTFHtMj97lfjxrKXIRAroIKtXeDXk06LuQ6LCiV6GalaSdyD+Ku3fKNrCQ==" spinCount="100000" sheet="1" objects="1" scenarios="1" formatColumns="0" formatRows="0" autoFilter="0"/>
  <autoFilter ref="C92:K127"/>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BM12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152</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2496</v>
      </c>
      <c r="F9" s="295"/>
      <c r="G9" s="295"/>
      <c r="H9" s="295"/>
      <c r="L9" s="21"/>
    </row>
    <row r="10" spans="2:12" ht="12" customHeight="1">
      <c r="B10" s="21"/>
      <c r="D10" s="28" t="s">
        <v>166</v>
      </c>
      <c r="L10" s="21"/>
    </row>
    <row r="11" spans="2:12" s="1" customFormat="1" ht="16.5" customHeight="1">
      <c r="B11" s="33"/>
      <c r="E11" s="304" t="s">
        <v>4594</v>
      </c>
      <c r="F11" s="337"/>
      <c r="G11" s="337"/>
      <c r="H11" s="337"/>
      <c r="L11" s="33"/>
    </row>
    <row r="12" spans="2:12" s="1" customFormat="1" ht="12" customHeight="1">
      <c r="B12" s="33"/>
      <c r="D12" s="28" t="s">
        <v>168</v>
      </c>
      <c r="L12" s="33"/>
    </row>
    <row r="13" spans="2:12" s="1" customFormat="1" ht="16.5" customHeight="1">
      <c r="B13" s="33"/>
      <c r="E13" s="322" t="s">
        <v>4696</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ROUND(J93,2)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ROUND((SUM(BE93:BE120)),2)</f>
        <v>0</v>
      </c>
      <c r="I37" s="94">
        <v>0.21</v>
      </c>
      <c r="J37" s="81">
        <f>ROUND(((SUM(BE93:BE120))*I37),2)</f>
        <v>0</v>
      </c>
      <c r="L37" s="33"/>
    </row>
    <row r="38" spans="2:12" s="1" customFormat="1" ht="14.45" customHeight="1">
      <c r="B38" s="33"/>
      <c r="E38" s="28" t="s">
        <v>47</v>
      </c>
      <c r="F38" s="81">
        <f>ROUND((SUM(BF93:BF120)),2)</f>
        <v>0</v>
      </c>
      <c r="I38" s="94">
        <v>0.15</v>
      </c>
      <c r="J38" s="81">
        <f>ROUND(((SUM(BF93:BF120))*I38),2)</f>
        <v>0</v>
      </c>
      <c r="L38" s="33"/>
    </row>
    <row r="39" spans="2:12" s="1" customFormat="1" ht="14.45" customHeight="1" hidden="1">
      <c r="B39" s="33"/>
      <c r="E39" s="28" t="s">
        <v>48</v>
      </c>
      <c r="F39" s="81">
        <f>ROUND((SUM(BG93:BG120)),2)</f>
        <v>0</v>
      </c>
      <c r="I39" s="94">
        <v>0.21</v>
      </c>
      <c r="J39" s="81">
        <f>0</f>
        <v>0</v>
      </c>
      <c r="L39" s="33"/>
    </row>
    <row r="40" spans="2:12" s="1" customFormat="1" ht="14.45" customHeight="1" hidden="1">
      <c r="B40" s="33"/>
      <c r="E40" s="28" t="s">
        <v>49</v>
      </c>
      <c r="F40" s="81">
        <f>ROUND((SUM(BH93:BH120)),2)</f>
        <v>0</v>
      </c>
      <c r="I40" s="94">
        <v>0.15</v>
      </c>
      <c r="J40" s="81">
        <f>0</f>
        <v>0</v>
      </c>
      <c r="L40" s="33"/>
    </row>
    <row r="41" spans="2:12" s="1" customFormat="1" ht="14.45" customHeight="1" hidden="1">
      <c r="B41" s="33"/>
      <c r="E41" s="28" t="s">
        <v>50</v>
      </c>
      <c r="F41" s="81">
        <f>ROUND((SUM(BI93:BI120)),2)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2496</v>
      </c>
      <c r="F54" s="295"/>
      <c r="G54" s="295"/>
      <c r="H54" s="295"/>
      <c r="L54" s="21"/>
    </row>
    <row r="55" spans="2:12" ht="12" customHeight="1">
      <c r="B55" s="21"/>
      <c r="C55" s="28" t="s">
        <v>166</v>
      </c>
      <c r="L55" s="21"/>
    </row>
    <row r="56" spans="2:12" s="1" customFormat="1" ht="16.5" customHeight="1">
      <c r="B56" s="33"/>
      <c r="E56" s="304" t="s">
        <v>4594</v>
      </c>
      <c r="F56" s="337"/>
      <c r="G56" s="337"/>
      <c r="H56" s="337"/>
      <c r="L56" s="33"/>
    </row>
    <row r="57" spans="2:12" s="1" customFormat="1" ht="12" customHeight="1">
      <c r="B57" s="33"/>
      <c r="C57" s="28" t="s">
        <v>168</v>
      </c>
      <c r="L57" s="33"/>
    </row>
    <row r="58" spans="2:12" s="1" customFormat="1" ht="16.5" customHeight="1">
      <c r="B58" s="33"/>
      <c r="E58" s="322" t="str">
        <f>E13</f>
        <v>3 - Pára 3,29</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J93</f>
        <v>0</v>
      </c>
      <c r="L67" s="33"/>
      <c r="AU67" s="18" t="s">
        <v>173</v>
      </c>
    </row>
    <row r="68" spans="2:12" s="8" customFormat="1" ht="24.95" customHeight="1">
      <c r="B68" s="104"/>
      <c r="D68" s="105" t="s">
        <v>4596</v>
      </c>
      <c r="E68" s="106"/>
      <c r="F68" s="106"/>
      <c r="G68" s="106"/>
      <c r="H68" s="106"/>
      <c r="I68" s="106"/>
      <c r="J68" s="107">
        <f>J94</f>
        <v>0</v>
      </c>
      <c r="L68" s="104"/>
    </row>
    <row r="69" spans="2:12" s="8" customFormat="1" ht="24.95" customHeight="1">
      <c r="B69" s="104"/>
      <c r="D69" s="105" t="s">
        <v>4697</v>
      </c>
      <c r="E69" s="106"/>
      <c r="F69" s="106"/>
      <c r="G69" s="106"/>
      <c r="H69" s="106"/>
      <c r="I69" s="106"/>
      <c r="J69" s="107">
        <f>J95</f>
        <v>0</v>
      </c>
      <c r="L69" s="104"/>
    </row>
    <row r="70" spans="2:12" s="1" customFormat="1" ht="21.75" customHeight="1">
      <c r="B70" s="33"/>
      <c r="L70" s="33"/>
    </row>
    <row r="71" spans="2:12" s="1" customFormat="1" ht="6.95" customHeight="1">
      <c r="B71" s="41"/>
      <c r="C71" s="42"/>
      <c r="D71" s="42"/>
      <c r="E71" s="42"/>
      <c r="F71" s="42"/>
      <c r="G71" s="42"/>
      <c r="H71" s="42"/>
      <c r="I71" s="42"/>
      <c r="J71" s="42"/>
      <c r="K71" s="42"/>
      <c r="L71" s="33"/>
    </row>
    <row r="75" spans="2:12" s="1" customFormat="1" ht="6.95" customHeight="1">
      <c r="B75" s="43"/>
      <c r="C75" s="44"/>
      <c r="D75" s="44"/>
      <c r="E75" s="44"/>
      <c r="F75" s="44"/>
      <c r="G75" s="44"/>
      <c r="H75" s="44"/>
      <c r="I75" s="44"/>
      <c r="J75" s="44"/>
      <c r="K75" s="44"/>
      <c r="L75" s="33"/>
    </row>
    <row r="76" spans="2:12" s="1" customFormat="1" ht="24.95" customHeight="1">
      <c r="B76" s="33"/>
      <c r="C76" s="22" t="s">
        <v>191</v>
      </c>
      <c r="L76" s="33"/>
    </row>
    <row r="77" spans="2:12" s="1" customFormat="1" ht="6.95" customHeight="1">
      <c r="B77" s="33"/>
      <c r="L77" s="33"/>
    </row>
    <row r="78" spans="2:12" s="1" customFormat="1" ht="12" customHeight="1">
      <c r="B78" s="33"/>
      <c r="C78" s="28" t="s">
        <v>16</v>
      </c>
      <c r="L78" s="33"/>
    </row>
    <row r="79" spans="2:12" s="1" customFormat="1" ht="16.5" customHeight="1">
      <c r="B79" s="33"/>
      <c r="E79" s="335" t="str">
        <f>E7</f>
        <v>AREÁL KLÍŠE, ÚSTÍ NAD LABEM – WELLNESS A FITNESS</v>
      </c>
      <c r="F79" s="336"/>
      <c r="G79" s="336"/>
      <c r="H79" s="336"/>
      <c r="L79" s="33"/>
    </row>
    <row r="80" spans="2:12" ht="12" customHeight="1">
      <c r="B80" s="21"/>
      <c r="C80" s="28" t="s">
        <v>164</v>
      </c>
      <c r="L80" s="21"/>
    </row>
    <row r="81" spans="2:12" ht="16.5" customHeight="1">
      <c r="B81" s="21"/>
      <c r="E81" s="335" t="s">
        <v>2496</v>
      </c>
      <c r="F81" s="295"/>
      <c r="G81" s="295"/>
      <c r="H81" s="295"/>
      <c r="L81" s="21"/>
    </row>
    <row r="82" spans="2:12" ht="12" customHeight="1">
      <c r="B82" s="21"/>
      <c r="C82" s="28" t="s">
        <v>166</v>
      </c>
      <c r="L82" s="21"/>
    </row>
    <row r="83" spans="2:12" s="1" customFormat="1" ht="16.5" customHeight="1">
      <c r="B83" s="33"/>
      <c r="E83" s="304" t="s">
        <v>4594</v>
      </c>
      <c r="F83" s="337"/>
      <c r="G83" s="337"/>
      <c r="H83" s="337"/>
      <c r="L83" s="33"/>
    </row>
    <row r="84" spans="2:12" s="1" customFormat="1" ht="12" customHeight="1">
      <c r="B84" s="33"/>
      <c r="C84" s="28" t="s">
        <v>168</v>
      </c>
      <c r="L84" s="33"/>
    </row>
    <row r="85" spans="2:12" s="1" customFormat="1" ht="16.5" customHeight="1">
      <c r="B85" s="33"/>
      <c r="E85" s="322" t="str">
        <f>E13</f>
        <v>3 - Pára 3,29</v>
      </c>
      <c r="F85" s="337"/>
      <c r="G85" s="337"/>
      <c r="H85" s="337"/>
      <c r="L85" s="33"/>
    </row>
    <row r="86" spans="2:12" s="1" customFormat="1" ht="6.95" customHeight="1">
      <c r="B86" s="33"/>
      <c r="L86" s="33"/>
    </row>
    <row r="87" spans="2:12" s="1" customFormat="1" ht="12" customHeight="1">
      <c r="B87" s="33"/>
      <c r="C87" s="28" t="s">
        <v>21</v>
      </c>
      <c r="F87" s="26" t="str">
        <f>F16</f>
        <v>ÚSTÍ NAD LABEM</v>
      </c>
      <c r="I87" s="28" t="s">
        <v>23</v>
      </c>
      <c r="J87" s="49" t="str">
        <f>IF(J16="","",J16)</f>
        <v>14. 11. 2023</v>
      </c>
      <c r="L87" s="33"/>
    </row>
    <row r="88" spans="2:12" s="1" customFormat="1" ht="6.95" customHeight="1">
      <c r="B88" s="33"/>
      <c r="L88" s="33"/>
    </row>
    <row r="89" spans="2:12" s="1" customFormat="1" ht="15.2" customHeight="1">
      <c r="B89" s="33"/>
      <c r="C89" s="28" t="s">
        <v>25</v>
      </c>
      <c r="F89" s="26" t="str">
        <f>E19</f>
        <v>Městské služby Ústí nad Labem p.o.</v>
      </c>
      <c r="I89" s="28" t="s">
        <v>33</v>
      </c>
      <c r="J89" s="31" t="str">
        <f>E25</f>
        <v>Specta s.r.o.</v>
      </c>
      <c r="L89" s="33"/>
    </row>
    <row r="90" spans="2:12" s="1" customFormat="1" ht="15.2" customHeight="1">
      <c r="B90" s="33"/>
      <c r="C90" s="28" t="s">
        <v>31</v>
      </c>
      <c r="F90" s="26" t="str">
        <f>IF(E22="","",E22)</f>
        <v>Vyplň údaj</v>
      </c>
      <c r="I90" s="28" t="s">
        <v>38</v>
      </c>
      <c r="J90" s="31" t="str">
        <f>E28</f>
        <v>Specta s.r.o.</v>
      </c>
      <c r="L90" s="33"/>
    </row>
    <row r="91" spans="2:12" s="1" customFormat="1" ht="10.35" customHeight="1">
      <c r="B91" s="33"/>
      <c r="L91" s="33"/>
    </row>
    <row r="92" spans="2:20" s="10" customFormat="1" ht="29.25" customHeight="1">
      <c r="B92" s="112"/>
      <c r="C92" s="113" t="s">
        <v>192</v>
      </c>
      <c r="D92" s="114" t="s">
        <v>60</v>
      </c>
      <c r="E92" s="114" t="s">
        <v>56</v>
      </c>
      <c r="F92" s="114" t="s">
        <v>57</v>
      </c>
      <c r="G92" s="114" t="s">
        <v>193</v>
      </c>
      <c r="H92" s="114" t="s">
        <v>194</v>
      </c>
      <c r="I92" s="114" t="s">
        <v>195</v>
      </c>
      <c r="J92" s="114" t="s">
        <v>172</v>
      </c>
      <c r="K92" s="115" t="s">
        <v>196</v>
      </c>
      <c r="L92" s="112"/>
      <c r="M92" s="55" t="s">
        <v>19</v>
      </c>
      <c r="N92" s="56" t="s">
        <v>45</v>
      </c>
      <c r="O92" s="56" t="s">
        <v>197</v>
      </c>
      <c r="P92" s="56" t="s">
        <v>198</v>
      </c>
      <c r="Q92" s="56" t="s">
        <v>199</v>
      </c>
      <c r="R92" s="56" t="s">
        <v>200</v>
      </c>
      <c r="S92" s="56" t="s">
        <v>201</v>
      </c>
      <c r="T92" s="57" t="s">
        <v>202</v>
      </c>
    </row>
    <row r="93" spans="2:63" s="1" customFormat="1" ht="22.9" customHeight="1">
      <c r="B93" s="33"/>
      <c r="C93" s="60" t="s">
        <v>203</v>
      </c>
      <c r="J93" s="116">
        <f>BK93</f>
        <v>0</v>
      </c>
      <c r="L93" s="33"/>
      <c r="M93" s="58"/>
      <c r="N93" s="50"/>
      <c r="O93" s="50"/>
      <c r="P93" s="117">
        <f>P94+P95</f>
        <v>0</v>
      </c>
      <c r="Q93" s="50"/>
      <c r="R93" s="117">
        <f>R94+R95</f>
        <v>0</v>
      </c>
      <c r="S93" s="50"/>
      <c r="T93" s="118">
        <f>T94+T95</f>
        <v>0</v>
      </c>
      <c r="AT93" s="18" t="s">
        <v>74</v>
      </c>
      <c r="AU93" s="18" t="s">
        <v>173</v>
      </c>
      <c r="BK93" s="119">
        <f>BK94+BK95</f>
        <v>0</v>
      </c>
    </row>
    <row r="94" spans="2:63" s="11" customFormat="1" ht="25.9" customHeight="1">
      <c r="B94" s="120"/>
      <c r="D94" s="121" t="s">
        <v>74</v>
      </c>
      <c r="E94" s="122" t="s">
        <v>4598</v>
      </c>
      <c r="F94" s="122" t="s">
        <v>57</v>
      </c>
      <c r="I94" s="123"/>
      <c r="J94" s="124">
        <f>BK94</f>
        <v>0</v>
      </c>
      <c r="L94" s="120"/>
      <c r="M94" s="125"/>
      <c r="P94" s="126">
        <v>0</v>
      </c>
      <c r="R94" s="126">
        <v>0</v>
      </c>
      <c r="T94" s="127">
        <v>0</v>
      </c>
      <c r="AR94" s="121" t="s">
        <v>82</v>
      </c>
      <c r="AT94" s="128" t="s">
        <v>74</v>
      </c>
      <c r="AU94" s="128" t="s">
        <v>75</v>
      </c>
      <c r="AY94" s="121" t="s">
        <v>206</v>
      </c>
      <c r="BK94" s="129">
        <v>0</v>
      </c>
    </row>
    <row r="95" spans="2:63" s="11" customFormat="1" ht="25.9" customHeight="1">
      <c r="B95" s="120"/>
      <c r="D95" s="121" t="s">
        <v>74</v>
      </c>
      <c r="E95" s="122" t="s">
        <v>2142</v>
      </c>
      <c r="F95" s="122" t="s">
        <v>4698</v>
      </c>
      <c r="I95" s="123"/>
      <c r="J95" s="124">
        <f>BK95</f>
        <v>0</v>
      </c>
      <c r="L95" s="120"/>
      <c r="M95" s="125"/>
      <c r="P95" s="126">
        <f>SUM(P96:P120)</f>
        <v>0</v>
      </c>
      <c r="R95" s="126">
        <f>SUM(R96:R120)</f>
        <v>0</v>
      </c>
      <c r="T95" s="127">
        <f>SUM(T96:T120)</f>
        <v>0</v>
      </c>
      <c r="AR95" s="121" t="s">
        <v>82</v>
      </c>
      <c r="AT95" s="128" t="s">
        <v>74</v>
      </c>
      <c r="AU95" s="128" t="s">
        <v>75</v>
      </c>
      <c r="AY95" s="121" t="s">
        <v>206</v>
      </c>
      <c r="BK95" s="129">
        <f>SUM(BK96:BK120)</f>
        <v>0</v>
      </c>
    </row>
    <row r="96" spans="2:65" s="1" customFormat="1" ht="33" customHeight="1">
      <c r="B96" s="33"/>
      <c r="C96" s="132" t="s">
        <v>82</v>
      </c>
      <c r="D96" s="132" t="s">
        <v>208</v>
      </c>
      <c r="E96" s="133" t="s">
        <v>4699</v>
      </c>
      <c r="F96" s="134" t="s">
        <v>4700</v>
      </c>
      <c r="G96" s="135" t="s">
        <v>1556</v>
      </c>
      <c r="H96" s="136">
        <v>1</v>
      </c>
      <c r="I96" s="137"/>
      <c r="J96" s="138">
        <f aca="true" t="shared" si="0" ref="J96:J120">ROUND(I96*H96,2)</f>
        <v>0</v>
      </c>
      <c r="K96" s="134" t="s">
        <v>19</v>
      </c>
      <c r="L96" s="33"/>
      <c r="M96" s="139" t="s">
        <v>19</v>
      </c>
      <c r="N96" s="140" t="s">
        <v>46</v>
      </c>
      <c r="P96" s="141">
        <f aca="true" t="shared" si="1" ref="P96:P120">O96*H96</f>
        <v>0</v>
      </c>
      <c r="Q96" s="141">
        <v>0</v>
      </c>
      <c r="R96" s="141">
        <f aca="true" t="shared" si="2" ref="R96:R120">Q96*H96</f>
        <v>0</v>
      </c>
      <c r="S96" s="141">
        <v>0</v>
      </c>
      <c r="T96" s="142">
        <f aca="true" t="shared" si="3" ref="T96:T120">S96*H96</f>
        <v>0</v>
      </c>
      <c r="AR96" s="143" t="s">
        <v>338</v>
      </c>
      <c r="AT96" s="143" t="s">
        <v>208</v>
      </c>
      <c r="AU96" s="143" t="s">
        <v>82</v>
      </c>
      <c r="AY96" s="18" t="s">
        <v>206</v>
      </c>
      <c r="BE96" s="144">
        <f aca="true" t="shared" si="4" ref="BE96:BE120">IF(N96="základní",J96,0)</f>
        <v>0</v>
      </c>
      <c r="BF96" s="144">
        <f aca="true" t="shared" si="5" ref="BF96:BF120">IF(N96="snížená",J96,0)</f>
        <v>0</v>
      </c>
      <c r="BG96" s="144">
        <f aca="true" t="shared" si="6" ref="BG96:BG120">IF(N96="zákl. přenesená",J96,0)</f>
        <v>0</v>
      </c>
      <c r="BH96" s="144">
        <f aca="true" t="shared" si="7" ref="BH96:BH120">IF(N96="sníž. přenesená",J96,0)</f>
        <v>0</v>
      </c>
      <c r="BI96" s="144">
        <f aca="true" t="shared" si="8" ref="BI96:BI120">IF(N96="nulová",J96,0)</f>
        <v>0</v>
      </c>
      <c r="BJ96" s="18" t="s">
        <v>82</v>
      </c>
      <c r="BK96" s="144">
        <f aca="true" t="shared" si="9" ref="BK96:BK120">ROUND(I96*H96,2)</f>
        <v>0</v>
      </c>
      <c r="BL96" s="18" t="s">
        <v>338</v>
      </c>
      <c r="BM96" s="143" t="s">
        <v>84</v>
      </c>
    </row>
    <row r="97" spans="2:65" s="1" customFormat="1" ht="24.2" customHeight="1">
      <c r="B97" s="33"/>
      <c r="C97" s="132" t="s">
        <v>84</v>
      </c>
      <c r="D97" s="132" t="s">
        <v>208</v>
      </c>
      <c r="E97" s="133" t="s">
        <v>4701</v>
      </c>
      <c r="F97" s="134" t="s">
        <v>4702</v>
      </c>
      <c r="G97" s="135" t="s">
        <v>238</v>
      </c>
      <c r="H97" s="136">
        <v>27.2</v>
      </c>
      <c r="I97" s="137"/>
      <c r="J97" s="138">
        <f t="shared" si="0"/>
        <v>0</v>
      </c>
      <c r="K97" s="134" t="s">
        <v>19</v>
      </c>
      <c r="L97" s="33"/>
      <c r="M97" s="139" t="s">
        <v>19</v>
      </c>
      <c r="N97" s="140" t="s">
        <v>46</v>
      </c>
      <c r="P97" s="141">
        <f t="shared" si="1"/>
        <v>0</v>
      </c>
      <c r="Q97" s="141">
        <v>0</v>
      </c>
      <c r="R97" s="141">
        <f t="shared" si="2"/>
        <v>0</v>
      </c>
      <c r="S97" s="141">
        <v>0</v>
      </c>
      <c r="T97" s="142">
        <f t="shared" si="3"/>
        <v>0</v>
      </c>
      <c r="AR97" s="143" t="s">
        <v>338</v>
      </c>
      <c r="AT97" s="143" t="s">
        <v>208</v>
      </c>
      <c r="AU97" s="143" t="s">
        <v>82</v>
      </c>
      <c r="AY97" s="18" t="s">
        <v>206</v>
      </c>
      <c r="BE97" s="144">
        <f t="shared" si="4"/>
        <v>0</v>
      </c>
      <c r="BF97" s="144">
        <f t="shared" si="5"/>
        <v>0</v>
      </c>
      <c r="BG97" s="144">
        <f t="shared" si="6"/>
        <v>0</v>
      </c>
      <c r="BH97" s="144">
        <f t="shared" si="7"/>
        <v>0</v>
      </c>
      <c r="BI97" s="144">
        <f t="shared" si="8"/>
        <v>0</v>
      </c>
      <c r="BJ97" s="18" t="s">
        <v>82</v>
      </c>
      <c r="BK97" s="144">
        <f t="shared" si="9"/>
        <v>0</v>
      </c>
      <c r="BL97" s="18" t="s">
        <v>338</v>
      </c>
      <c r="BM97" s="143" t="s">
        <v>153</v>
      </c>
    </row>
    <row r="98" spans="2:65" s="1" customFormat="1" ht="21.75" customHeight="1">
      <c r="B98" s="33"/>
      <c r="C98" s="132" t="s">
        <v>92</v>
      </c>
      <c r="D98" s="132" t="s">
        <v>208</v>
      </c>
      <c r="E98" s="133" t="s">
        <v>4608</v>
      </c>
      <c r="F98" s="134" t="s">
        <v>4703</v>
      </c>
      <c r="G98" s="135" t="s">
        <v>1556</v>
      </c>
      <c r="H98" s="136">
        <v>1</v>
      </c>
      <c r="I98" s="137"/>
      <c r="J98" s="138">
        <f t="shared" si="0"/>
        <v>0</v>
      </c>
      <c r="K98" s="134" t="s">
        <v>19</v>
      </c>
      <c r="L98" s="33"/>
      <c r="M98" s="139" t="s">
        <v>19</v>
      </c>
      <c r="N98" s="140" t="s">
        <v>46</v>
      </c>
      <c r="P98" s="141">
        <f t="shared" si="1"/>
        <v>0</v>
      </c>
      <c r="Q98" s="141">
        <v>0</v>
      </c>
      <c r="R98" s="141">
        <f t="shared" si="2"/>
        <v>0</v>
      </c>
      <c r="S98" s="141">
        <v>0</v>
      </c>
      <c r="T98" s="142">
        <f t="shared" si="3"/>
        <v>0</v>
      </c>
      <c r="AR98" s="143" t="s">
        <v>338</v>
      </c>
      <c r="AT98" s="143" t="s">
        <v>208</v>
      </c>
      <c r="AU98" s="143" t="s">
        <v>82</v>
      </c>
      <c r="AY98" s="18" t="s">
        <v>206</v>
      </c>
      <c r="BE98" s="144">
        <f t="shared" si="4"/>
        <v>0</v>
      </c>
      <c r="BF98" s="144">
        <f t="shared" si="5"/>
        <v>0</v>
      </c>
      <c r="BG98" s="144">
        <f t="shared" si="6"/>
        <v>0</v>
      </c>
      <c r="BH98" s="144">
        <f t="shared" si="7"/>
        <v>0</v>
      </c>
      <c r="BI98" s="144">
        <f t="shared" si="8"/>
        <v>0</v>
      </c>
      <c r="BJ98" s="18" t="s">
        <v>82</v>
      </c>
      <c r="BK98" s="144">
        <f t="shared" si="9"/>
        <v>0</v>
      </c>
      <c r="BL98" s="18" t="s">
        <v>338</v>
      </c>
      <c r="BM98" s="143" t="s">
        <v>257</v>
      </c>
    </row>
    <row r="99" spans="2:65" s="1" customFormat="1" ht="16.5" customHeight="1">
      <c r="B99" s="33"/>
      <c r="C99" s="132" t="s">
        <v>153</v>
      </c>
      <c r="D99" s="132" t="s">
        <v>208</v>
      </c>
      <c r="E99" s="133" t="s">
        <v>4704</v>
      </c>
      <c r="F99" s="134" t="s">
        <v>4705</v>
      </c>
      <c r="G99" s="135" t="s">
        <v>1556</v>
      </c>
      <c r="H99" s="136">
        <v>1</v>
      </c>
      <c r="I99" s="137"/>
      <c r="J99" s="138">
        <f t="shared" si="0"/>
        <v>0</v>
      </c>
      <c r="K99" s="134" t="s">
        <v>19</v>
      </c>
      <c r="L99" s="33"/>
      <c r="M99" s="139" t="s">
        <v>19</v>
      </c>
      <c r="N99" s="140" t="s">
        <v>46</v>
      </c>
      <c r="P99" s="141">
        <f t="shared" si="1"/>
        <v>0</v>
      </c>
      <c r="Q99" s="141">
        <v>0</v>
      </c>
      <c r="R99" s="141">
        <f t="shared" si="2"/>
        <v>0</v>
      </c>
      <c r="S99" s="141">
        <v>0</v>
      </c>
      <c r="T99" s="142">
        <f t="shared" si="3"/>
        <v>0</v>
      </c>
      <c r="AR99" s="143" t="s">
        <v>338</v>
      </c>
      <c r="AT99" s="143" t="s">
        <v>208</v>
      </c>
      <c r="AU99" s="143" t="s">
        <v>82</v>
      </c>
      <c r="AY99" s="18" t="s">
        <v>206</v>
      </c>
      <c r="BE99" s="144">
        <f t="shared" si="4"/>
        <v>0</v>
      </c>
      <c r="BF99" s="144">
        <f t="shared" si="5"/>
        <v>0</v>
      </c>
      <c r="BG99" s="144">
        <f t="shared" si="6"/>
        <v>0</v>
      </c>
      <c r="BH99" s="144">
        <f t="shared" si="7"/>
        <v>0</v>
      </c>
      <c r="BI99" s="144">
        <f t="shared" si="8"/>
        <v>0</v>
      </c>
      <c r="BJ99" s="18" t="s">
        <v>82</v>
      </c>
      <c r="BK99" s="144">
        <f t="shared" si="9"/>
        <v>0</v>
      </c>
      <c r="BL99" s="18" t="s">
        <v>338</v>
      </c>
      <c r="BM99" s="143" t="s">
        <v>271</v>
      </c>
    </row>
    <row r="100" spans="2:65" s="1" customFormat="1" ht="24.2" customHeight="1">
      <c r="B100" s="33"/>
      <c r="C100" s="132" t="s">
        <v>156</v>
      </c>
      <c r="D100" s="132" t="s">
        <v>208</v>
      </c>
      <c r="E100" s="133" t="s">
        <v>4706</v>
      </c>
      <c r="F100" s="134" t="s">
        <v>4707</v>
      </c>
      <c r="G100" s="135" t="s">
        <v>1556</v>
      </c>
      <c r="H100" s="136">
        <v>1</v>
      </c>
      <c r="I100" s="137"/>
      <c r="J100" s="138">
        <f t="shared" si="0"/>
        <v>0</v>
      </c>
      <c r="K100" s="134" t="s">
        <v>19</v>
      </c>
      <c r="L100" s="33"/>
      <c r="M100" s="139" t="s">
        <v>19</v>
      </c>
      <c r="N100" s="140" t="s">
        <v>46</v>
      </c>
      <c r="P100" s="141">
        <f t="shared" si="1"/>
        <v>0</v>
      </c>
      <c r="Q100" s="141">
        <v>0</v>
      </c>
      <c r="R100" s="141">
        <f t="shared" si="2"/>
        <v>0</v>
      </c>
      <c r="S100" s="141">
        <v>0</v>
      </c>
      <c r="T100" s="142">
        <f t="shared" si="3"/>
        <v>0</v>
      </c>
      <c r="AR100" s="143" t="s">
        <v>338</v>
      </c>
      <c r="AT100" s="143" t="s">
        <v>208</v>
      </c>
      <c r="AU100" s="143" t="s">
        <v>82</v>
      </c>
      <c r="AY100" s="18" t="s">
        <v>206</v>
      </c>
      <c r="BE100" s="144">
        <f t="shared" si="4"/>
        <v>0</v>
      </c>
      <c r="BF100" s="144">
        <f t="shared" si="5"/>
        <v>0</v>
      </c>
      <c r="BG100" s="144">
        <f t="shared" si="6"/>
        <v>0</v>
      </c>
      <c r="BH100" s="144">
        <f t="shared" si="7"/>
        <v>0</v>
      </c>
      <c r="BI100" s="144">
        <f t="shared" si="8"/>
        <v>0</v>
      </c>
      <c r="BJ100" s="18" t="s">
        <v>82</v>
      </c>
      <c r="BK100" s="144">
        <f t="shared" si="9"/>
        <v>0</v>
      </c>
      <c r="BL100" s="18" t="s">
        <v>338</v>
      </c>
      <c r="BM100" s="143" t="s">
        <v>287</v>
      </c>
    </row>
    <row r="101" spans="2:65" s="1" customFormat="1" ht="16.5" customHeight="1">
      <c r="B101" s="33"/>
      <c r="C101" s="132" t="s">
        <v>257</v>
      </c>
      <c r="D101" s="132" t="s">
        <v>208</v>
      </c>
      <c r="E101" s="133" t="s">
        <v>4708</v>
      </c>
      <c r="F101" s="134" t="s">
        <v>4709</v>
      </c>
      <c r="G101" s="135" t="s">
        <v>4602</v>
      </c>
      <c r="H101" s="136">
        <v>1</v>
      </c>
      <c r="I101" s="137"/>
      <c r="J101" s="138">
        <f t="shared" si="0"/>
        <v>0</v>
      </c>
      <c r="K101" s="134" t="s">
        <v>19</v>
      </c>
      <c r="L101" s="33"/>
      <c r="M101" s="139" t="s">
        <v>19</v>
      </c>
      <c r="N101" s="140" t="s">
        <v>46</v>
      </c>
      <c r="P101" s="141">
        <f t="shared" si="1"/>
        <v>0</v>
      </c>
      <c r="Q101" s="141">
        <v>0</v>
      </c>
      <c r="R101" s="141">
        <f t="shared" si="2"/>
        <v>0</v>
      </c>
      <c r="S101" s="141">
        <v>0</v>
      </c>
      <c r="T101" s="142">
        <f t="shared" si="3"/>
        <v>0</v>
      </c>
      <c r="AR101" s="143" t="s">
        <v>338</v>
      </c>
      <c r="AT101" s="143" t="s">
        <v>208</v>
      </c>
      <c r="AU101" s="143" t="s">
        <v>82</v>
      </c>
      <c r="AY101" s="18" t="s">
        <v>206</v>
      </c>
      <c r="BE101" s="144">
        <f t="shared" si="4"/>
        <v>0</v>
      </c>
      <c r="BF101" s="144">
        <f t="shared" si="5"/>
        <v>0</v>
      </c>
      <c r="BG101" s="144">
        <f t="shared" si="6"/>
        <v>0</v>
      </c>
      <c r="BH101" s="144">
        <f t="shared" si="7"/>
        <v>0</v>
      </c>
      <c r="BI101" s="144">
        <f t="shared" si="8"/>
        <v>0</v>
      </c>
      <c r="BJ101" s="18" t="s">
        <v>82</v>
      </c>
      <c r="BK101" s="144">
        <f t="shared" si="9"/>
        <v>0</v>
      </c>
      <c r="BL101" s="18" t="s">
        <v>338</v>
      </c>
      <c r="BM101" s="143" t="s">
        <v>307</v>
      </c>
    </row>
    <row r="102" spans="2:65" s="1" customFormat="1" ht="16.5" customHeight="1">
      <c r="B102" s="33"/>
      <c r="C102" s="132" t="s">
        <v>265</v>
      </c>
      <c r="D102" s="132" t="s">
        <v>208</v>
      </c>
      <c r="E102" s="133" t="s">
        <v>4710</v>
      </c>
      <c r="F102" s="134" t="s">
        <v>4711</v>
      </c>
      <c r="G102" s="135" t="s">
        <v>4602</v>
      </c>
      <c r="H102" s="136">
        <v>1</v>
      </c>
      <c r="I102" s="137"/>
      <c r="J102" s="138">
        <f t="shared" si="0"/>
        <v>0</v>
      </c>
      <c r="K102" s="134" t="s">
        <v>19</v>
      </c>
      <c r="L102" s="33"/>
      <c r="M102" s="139" t="s">
        <v>19</v>
      </c>
      <c r="N102" s="140" t="s">
        <v>46</v>
      </c>
      <c r="P102" s="141">
        <f t="shared" si="1"/>
        <v>0</v>
      </c>
      <c r="Q102" s="141">
        <v>0</v>
      </c>
      <c r="R102" s="141">
        <f t="shared" si="2"/>
        <v>0</v>
      </c>
      <c r="S102" s="141">
        <v>0</v>
      </c>
      <c r="T102" s="142">
        <f t="shared" si="3"/>
        <v>0</v>
      </c>
      <c r="AR102" s="143" t="s">
        <v>338</v>
      </c>
      <c r="AT102" s="143" t="s">
        <v>208</v>
      </c>
      <c r="AU102" s="143" t="s">
        <v>82</v>
      </c>
      <c r="AY102" s="18" t="s">
        <v>206</v>
      </c>
      <c r="BE102" s="144">
        <f t="shared" si="4"/>
        <v>0</v>
      </c>
      <c r="BF102" s="144">
        <f t="shared" si="5"/>
        <v>0</v>
      </c>
      <c r="BG102" s="144">
        <f t="shared" si="6"/>
        <v>0</v>
      </c>
      <c r="BH102" s="144">
        <f t="shared" si="7"/>
        <v>0</v>
      </c>
      <c r="BI102" s="144">
        <f t="shared" si="8"/>
        <v>0</v>
      </c>
      <c r="BJ102" s="18" t="s">
        <v>82</v>
      </c>
      <c r="BK102" s="144">
        <f t="shared" si="9"/>
        <v>0</v>
      </c>
      <c r="BL102" s="18" t="s">
        <v>338</v>
      </c>
      <c r="BM102" s="143" t="s">
        <v>321</v>
      </c>
    </row>
    <row r="103" spans="2:65" s="1" customFormat="1" ht="21.75" customHeight="1">
      <c r="B103" s="33"/>
      <c r="C103" s="132" t="s">
        <v>271</v>
      </c>
      <c r="D103" s="132" t="s">
        <v>208</v>
      </c>
      <c r="E103" s="133" t="s">
        <v>4712</v>
      </c>
      <c r="F103" s="134" t="s">
        <v>4713</v>
      </c>
      <c r="G103" s="135" t="s">
        <v>4714</v>
      </c>
      <c r="H103" s="136">
        <v>16.2</v>
      </c>
      <c r="I103" s="137"/>
      <c r="J103" s="138">
        <f t="shared" si="0"/>
        <v>0</v>
      </c>
      <c r="K103" s="134" t="s">
        <v>19</v>
      </c>
      <c r="L103" s="33"/>
      <c r="M103" s="139" t="s">
        <v>19</v>
      </c>
      <c r="N103" s="140" t="s">
        <v>46</v>
      </c>
      <c r="P103" s="141">
        <f t="shared" si="1"/>
        <v>0</v>
      </c>
      <c r="Q103" s="141">
        <v>0</v>
      </c>
      <c r="R103" s="141">
        <f t="shared" si="2"/>
        <v>0</v>
      </c>
      <c r="S103" s="141">
        <v>0</v>
      </c>
      <c r="T103" s="142">
        <f t="shared" si="3"/>
        <v>0</v>
      </c>
      <c r="AR103" s="143" t="s">
        <v>338</v>
      </c>
      <c r="AT103" s="143" t="s">
        <v>208</v>
      </c>
      <c r="AU103" s="143" t="s">
        <v>82</v>
      </c>
      <c r="AY103" s="18" t="s">
        <v>206</v>
      </c>
      <c r="BE103" s="144">
        <f t="shared" si="4"/>
        <v>0</v>
      </c>
      <c r="BF103" s="144">
        <f t="shared" si="5"/>
        <v>0</v>
      </c>
      <c r="BG103" s="144">
        <f t="shared" si="6"/>
        <v>0</v>
      </c>
      <c r="BH103" s="144">
        <f t="shared" si="7"/>
        <v>0</v>
      </c>
      <c r="BI103" s="144">
        <f t="shared" si="8"/>
        <v>0</v>
      </c>
      <c r="BJ103" s="18" t="s">
        <v>82</v>
      </c>
      <c r="BK103" s="144">
        <f t="shared" si="9"/>
        <v>0</v>
      </c>
      <c r="BL103" s="18" t="s">
        <v>338</v>
      </c>
      <c r="BM103" s="143" t="s">
        <v>338</v>
      </c>
    </row>
    <row r="104" spans="2:65" s="1" customFormat="1" ht="16.5" customHeight="1">
      <c r="B104" s="33"/>
      <c r="C104" s="132" t="s">
        <v>225</v>
      </c>
      <c r="D104" s="132" t="s">
        <v>208</v>
      </c>
      <c r="E104" s="133" t="s">
        <v>4715</v>
      </c>
      <c r="F104" s="134" t="s">
        <v>4716</v>
      </c>
      <c r="G104" s="135" t="s">
        <v>4714</v>
      </c>
      <c r="H104" s="136">
        <v>2.24</v>
      </c>
      <c r="I104" s="137"/>
      <c r="J104" s="138">
        <f t="shared" si="0"/>
        <v>0</v>
      </c>
      <c r="K104" s="134" t="s">
        <v>19</v>
      </c>
      <c r="L104" s="33"/>
      <c r="M104" s="139" t="s">
        <v>19</v>
      </c>
      <c r="N104" s="140" t="s">
        <v>46</v>
      </c>
      <c r="P104" s="141">
        <f t="shared" si="1"/>
        <v>0</v>
      </c>
      <c r="Q104" s="141">
        <v>0</v>
      </c>
      <c r="R104" s="141">
        <f t="shared" si="2"/>
        <v>0</v>
      </c>
      <c r="S104" s="141">
        <v>0</v>
      </c>
      <c r="T104" s="142">
        <f t="shared" si="3"/>
        <v>0</v>
      </c>
      <c r="AR104" s="143" t="s">
        <v>338</v>
      </c>
      <c r="AT104" s="143" t="s">
        <v>208</v>
      </c>
      <c r="AU104" s="143" t="s">
        <v>82</v>
      </c>
      <c r="AY104" s="18" t="s">
        <v>206</v>
      </c>
      <c r="BE104" s="144">
        <f t="shared" si="4"/>
        <v>0</v>
      </c>
      <c r="BF104" s="144">
        <f t="shared" si="5"/>
        <v>0</v>
      </c>
      <c r="BG104" s="144">
        <f t="shared" si="6"/>
        <v>0</v>
      </c>
      <c r="BH104" s="144">
        <f t="shared" si="7"/>
        <v>0</v>
      </c>
      <c r="BI104" s="144">
        <f t="shared" si="8"/>
        <v>0</v>
      </c>
      <c r="BJ104" s="18" t="s">
        <v>82</v>
      </c>
      <c r="BK104" s="144">
        <f t="shared" si="9"/>
        <v>0</v>
      </c>
      <c r="BL104" s="18" t="s">
        <v>338</v>
      </c>
      <c r="BM104" s="143" t="s">
        <v>348</v>
      </c>
    </row>
    <row r="105" spans="2:65" s="1" customFormat="1" ht="21.75" customHeight="1">
      <c r="B105" s="33"/>
      <c r="C105" s="132" t="s">
        <v>287</v>
      </c>
      <c r="D105" s="132" t="s">
        <v>208</v>
      </c>
      <c r="E105" s="133" t="s">
        <v>4622</v>
      </c>
      <c r="F105" s="134" t="s">
        <v>4717</v>
      </c>
      <c r="G105" s="135" t="s">
        <v>1556</v>
      </c>
      <c r="H105" s="136">
        <v>1</v>
      </c>
      <c r="I105" s="137"/>
      <c r="J105" s="138">
        <f t="shared" si="0"/>
        <v>0</v>
      </c>
      <c r="K105" s="134" t="s">
        <v>19</v>
      </c>
      <c r="L105" s="33"/>
      <c r="M105" s="139" t="s">
        <v>19</v>
      </c>
      <c r="N105" s="140" t="s">
        <v>46</v>
      </c>
      <c r="P105" s="141">
        <f t="shared" si="1"/>
        <v>0</v>
      </c>
      <c r="Q105" s="141">
        <v>0</v>
      </c>
      <c r="R105" s="141">
        <f t="shared" si="2"/>
        <v>0</v>
      </c>
      <c r="S105" s="141">
        <v>0</v>
      </c>
      <c r="T105" s="142">
        <f t="shared" si="3"/>
        <v>0</v>
      </c>
      <c r="AR105" s="143" t="s">
        <v>338</v>
      </c>
      <c r="AT105" s="143" t="s">
        <v>208</v>
      </c>
      <c r="AU105" s="143" t="s">
        <v>82</v>
      </c>
      <c r="AY105" s="18" t="s">
        <v>206</v>
      </c>
      <c r="BE105" s="144">
        <f t="shared" si="4"/>
        <v>0</v>
      </c>
      <c r="BF105" s="144">
        <f t="shared" si="5"/>
        <v>0</v>
      </c>
      <c r="BG105" s="144">
        <f t="shared" si="6"/>
        <v>0</v>
      </c>
      <c r="BH105" s="144">
        <f t="shared" si="7"/>
        <v>0</v>
      </c>
      <c r="BI105" s="144">
        <f t="shared" si="8"/>
        <v>0</v>
      </c>
      <c r="BJ105" s="18" t="s">
        <v>82</v>
      </c>
      <c r="BK105" s="144">
        <f t="shared" si="9"/>
        <v>0</v>
      </c>
      <c r="BL105" s="18" t="s">
        <v>338</v>
      </c>
      <c r="BM105" s="143" t="s">
        <v>359</v>
      </c>
    </row>
    <row r="106" spans="2:65" s="1" customFormat="1" ht="24.2" customHeight="1">
      <c r="B106" s="33"/>
      <c r="C106" s="132" t="s">
        <v>295</v>
      </c>
      <c r="D106" s="132" t="s">
        <v>208</v>
      </c>
      <c r="E106" s="133" t="s">
        <v>4718</v>
      </c>
      <c r="F106" s="134" t="s">
        <v>4719</v>
      </c>
      <c r="G106" s="135" t="s">
        <v>1556</v>
      </c>
      <c r="H106" s="136">
        <v>11</v>
      </c>
      <c r="I106" s="137"/>
      <c r="J106" s="138">
        <f t="shared" si="0"/>
        <v>0</v>
      </c>
      <c r="K106" s="134" t="s">
        <v>19</v>
      </c>
      <c r="L106" s="33"/>
      <c r="M106" s="139" t="s">
        <v>19</v>
      </c>
      <c r="N106" s="140" t="s">
        <v>46</v>
      </c>
      <c r="P106" s="141">
        <f t="shared" si="1"/>
        <v>0</v>
      </c>
      <c r="Q106" s="141">
        <v>0</v>
      </c>
      <c r="R106" s="141">
        <f t="shared" si="2"/>
        <v>0</v>
      </c>
      <c r="S106" s="141">
        <v>0</v>
      </c>
      <c r="T106" s="142">
        <f t="shared" si="3"/>
        <v>0</v>
      </c>
      <c r="AR106" s="143" t="s">
        <v>338</v>
      </c>
      <c r="AT106" s="143" t="s">
        <v>208</v>
      </c>
      <c r="AU106" s="143" t="s">
        <v>82</v>
      </c>
      <c r="AY106" s="18" t="s">
        <v>206</v>
      </c>
      <c r="BE106" s="144">
        <f t="shared" si="4"/>
        <v>0</v>
      </c>
      <c r="BF106" s="144">
        <f t="shared" si="5"/>
        <v>0</v>
      </c>
      <c r="BG106" s="144">
        <f t="shared" si="6"/>
        <v>0</v>
      </c>
      <c r="BH106" s="144">
        <f t="shared" si="7"/>
        <v>0</v>
      </c>
      <c r="BI106" s="144">
        <f t="shared" si="8"/>
        <v>0</v>
      </c>
      <c r="BJ106" s="18" t="s">
        <v>82</v>
      </c>
      <c r="BK106" s="144">
        <f t="shared" si="9"/>
        <v>0</v>
      </c>
      <c r="BL106" s="18" t="s">
        <v>338</v>
      </c>
      <c r="BM106" s="143" t="s">
        <v>368</v>
      </c>
    </row>
    <row r="107" spans="2:65" s="1" customFormat="1" ht="16.5" customHeight="1">
      <c r="B107" s="33"/>
      <c r="C107" s="132" t="s">
        <v>307</v>
      </c>
      <c r="D107" s="132" t="s">
        <v>208</v>
      </c>
      <c r="E107" s="133" t="s">
        <v>4720</v>
      </c>
      <c r="F107" s="134" t="s">
        <v>4721</v>
      </c>
      <c r="G107" s="135" t="s">
        <v>1556</v>
      </c>
      <c r="H107" s="136">
        <v>1</v>
      </c>
      <c r="I107" s="137"/>
      <c r="J107" s="138">
        <f t="shared" si="0"/>
        <v>0</v>
      </c>
      <c r="K107" s="134" t="s">
        <v>19</v>
      </c>
      <c r="L107" s="33"/>
      <c r="M107" s="139" t="s">
        <v>19</v>
      </c>
      <c r="N107" s="140" t="s">
        <v>46</v>
      </c>
      <c r="P107" s="141">
        <f t="shared" si="1"/>
        <v>0</v>
      </c>
      <c r="Q107" s="141">
        <v>0</v>
      </c>
      <c r="R107" s="141">
        <f t="shared" si="2"/>
        <v>0</v>
      </c>
      <c r="S107" s="141">
        <v>0</v>
      </c>
      <c r="T107" s="142">
        <f t="shared" si="3"/>
        <v>0</v>
      </c>
      <c r="AR107" s="143" t="s">
        <v>338</v>
      </c>
      <c r="AT107" s="143" t="s">
        <v>208</v>
      </c>
      <c r="AU107" s="143" t="s">
        <v>82</v>
      </c>
      <c r="AY107" s="18" t="s">
        <v>206</v>
      </c>
      <c r="BE107" s="144">
        <f t="shared" si="4"/>
        <v>0</v>
      </c>
      <c r="BF107" s="144">
        <f t="shared" si="5"/>
        <v>0</v>
      </c>
      <c r="BG107" s="144">
        <f t="shared" si="6"/>
        <v>0</v>
      </c>
      <c r="BH107" s="144">
        <f t="shared" si="7"/>
        <v>0</v>
      </c>
      <c r="BI107" s="144">
        <f t="shared" si="8"/>
        <v>0</v>
      </c>
      <c r="BJ107" s="18" t="s">
        <v>82</v>
      </c>
      <c r="BK107" s="144">
        <f t="shared" si="9"/>
        <v>0</v>
      </c>
      <c r="BL107" s="18" t="s">
        <v>338</v>
      </c>
      <c r="BM107" s="143" t="s">
        <v>380</v>
      </c>
    </row>
    <row r="108" spans="2:65" s="1" customFormat="1" ht="16.5" customHeight="1">
      <c r="B108" s="33"/>
      <c r="C108" s="132" t="s">
        <v>314</v>
      </c>
      <c r="D108" s="132" t="s">
        <v>208</v>
      </c>
      <c r="E108" s="133" t="s">
        <v>4722</v>
      </c>
      <c r="F108" s="134" t="s">
        <v>4723</v>
      </c>
      <c r="G108" s="135" t="s">
        <v>1556</v>
      </c>
      <c r="H108" s="136">
        <v>2</v>
      </c>
      <c r="I108" s="137"/>
      <c r="J108" s="138">
        <f t="shared" si="0"/>
        <v>0</v>
      </c>
      <c r="K108" s="134" t="s">
        <v>19</v>
      </c>
      <c r="L108" s="33"/>
      <c r="M108" s="139" t="s">
        <v>19</v>
      </c>
      <c r="N108" s="140" t="s">
        <v>46</v>
      </c>
      <c r="P108" s="141">
        <f t="shared" si="1"/>
        <v>0</v>
      </c>
      <c r="Q108" s="141">
        <v>0</v>
      </c>
      <c r="R108" s="141">
        <f t="shared" si="2"/>
        <v>0</v>
      </c>
      <c r="S108" s="141">
        <v>0</v>
      </c>
      <c r="T108" s="142">
        <f t="shared" si="3"/>
        <v>0</v>
      </c>
      <c r="AR108" s="143" t="s">
        <v>338</v>
      </c>
      <c r="AT108" s="143" t="s">
        <v>208</v>
      </c>
      <c r="AU108" s="143" t="s">
        <v>82</v>
      </c>
      <c r="AY108" s="18" t="s">
        <v>206</v>
      </c>
      <c r="BE108" s="144">
        <f t="shared" si="4"/>
        <v>0</v>
      </c>
      <c r="BF108" s="144">
        <f t="shared" si="5"/>
        <v>0</v>
      </c>
      <c r="BG108" s="144">
        <f t="shared" si="6"/>
        <v>0</v>
      </c>
      <c r="BH108" s="144">
        <f t="shared" si="7"/>
        <v>0</v>
      </c>
      <c r="BI108" s="144">
        <f t="shared" si="8"/>
        <v>0</v>
      </c>
      <c r="BJ108" s="18" t="s">
        <v>82</v>
      </c>
      <c r="BK108" s="144">
        <f t="shared" si="9"/>
        <v>0</v>
      </c>
      <c r="BL108" s="18" t="s">
        <v>338</v>
      </c>
      <c r="BM108" s="143" t="s">
        <v>397</v>
      </c>
    </row>
    <row r="109" spans="2:65" s="1" customFormat="1" ht="24.2" customHeight="1">
      <c r="B109" s="33"/>
      <c r="C109" s="132" t="s">
        <v>321</v>
      </c>
      <c r="D109" s="132" t="s">
        <v>208</v>
      </c>
      <c r="E109" s="133" t="s">
        <v>4724</v>
      </c>
      <c r="F109" s="134" t="s">
        <v>4725</v>
      </c>
      <c r="G109" s="135" t="s">
        <v>1556</v>
      </c>
      <c r="H109" s="136">
        <v>1</v>
      </c>
      <c r="I109" s="137"/>
      <c r="J109" s="138">
        <f t="shared" si="0"/>
        <v>0</v>
      </c>
      <c r="K109" s="134" t="s">
        <v>19</v>
      </c>
      <c r="L109" s="33"/>
      <c r="M109" s="139" t="s">
        <v>19</v>
      </c>
      <c r="N109" s="140" t="s">
        <v>46</v>
      </c>
      <c r="P109" s="141">
        <f t="shared" si="1"/>
        <v>0</v>
      </c>
      <c r="Q109" s="141">
        <v>0</v>
      </c>
      <c r="R109" s="141">
        <f t="shared" si="2"/>
        <v>0</v>
      </c>
      <c r="S109" s="141">
        <v>0</v>
      </c>
      <c r="T109" s="142">
        <f t="shared" si="3"/>
        <v>0</v>
      </c>
      <c r="AR109" s="143" t="s">
        <v>338</v>
      </c>
      <c r="AT109" s="143" t="s">
        <v>208</v>
      </c>
      <c r="AU109" s="143" t="s">
        <v>82</v>
      </c>
      <c r="AY109" s="18" t="s">
        <v>206</v>
      </c>
      <c r="BE109" s="144">
        <f t="shared" si="4"/>
        <v>0</v>
      </c>
      <c r="BF109" s="144">
        <f t="shared" si="5"/>
        <v>0</v>
      </c>
      <c r="BG109" s="144">
        <f t="shared" si="6"/>
        <v>0</v>
      </c>
      <c r="BH109" s="144">
        <f t="shared" si="7"/>
        <v>0</v>
      </c>
      <c r="BI109" s="144">
        <f t="shared" si="8"/>
        <v>0</v>
      </c>
      <c r="BJ109" s="18" t="s">
        <v>82</v>
      </c>
      <c r="BK109" s="144">
        <f t="shared" si="9"/>
        <v>0</v>
      </c>
      <c r="BL109" s="18" t="s">
        <v>338</v>
      </c>
      <c r="BM109" s="143" t="s">
        <v>413</v>
      </c>
    </row>
    <row r="110" spans="2:65" s="1" customFormat="1" ht="16.5" customHeight="1">
      <c r="B110" s="33"/>
      <c r="C110" s="132" t="s">
        <v>8</v>
      </c>
      <c r="D110" s="132" t="s">
        <v>208</v>
      </c>
      <c r="E110" s="133" t="s">
        <v>4726</v>
      </c>
      <c r="F110" s="134" t="s">
        <v>4727</v>
      </c>
      <c r="G110" s="135" t="s">
        <v>1556</v>
      </c>
      <c r="H110" s="136">
        <v>1</v>
      </c>
      <c r="I110" s="137"/>
      <c r="J110" s="138">
        <f t="shared" si="0"/>
        <v>0</v>
      </c>
      <c r="K110" s="134" t="s">
        <v>19</v>
      </c>
      <c r="L110" s="33"/>
      <c r="M110" s="139" t="s">
        <v>19</v>
      </c>
      <c r="N110" s="140" t="s">
        <v>46</v>
      </c>
      <c r="P110" s="141">
        <f t="shared" si="1"/>
        <v>0</v>
      </c>
      <c r="Q110" s="141">
        <v>0</v>
      </c>
      <c r="R110" s="141">
        <f t="shared" si="2"/>
        <v>0</v>
      </c>
      <c r="S110" s="141">
        <v>0</v>
      </c>
      <c r="T110" s="142">
        <f t="shared" si="3"/>
        <v>0</v>
      </c>
      <c r="AR110" s="143" t="s">
        <v>338</v>
      </c>
      <c r="AT110" s="143" t="s">
        <v>208</v>
      </c>
      <c r="AU110" s="143" t="s">
        <v>82</v>
      </c>
      <c r="AY110" s="18" t="s">
        <v>206</v>
      </c>
      <c r="BE110" s="144">
        <f t="shared" si="4"/>
        <v>0</v>
      </c>
      <c r="BF110" s="144">
        <f t="shared" si="5"/>
        <v>0</v>
      </c>
      <c r="BG110" s="144">
        <f t="shared" si="6"/>
        <v>0</v>
      </c>
      <c r="BH110" s="144">
        <f t="shared" si="7"/>
        <v>0</v>
      </c>
      <c r="BI110" s="144">
        <f t="shared" si="8"/>
        <v>0</v>
      </c>
      <c r="BJ110" s="18" t="s">
        <v>82</v>
      </c>
      <c r="BK110" s="144">
        <f t="shared" si="9"/>
        <v>0</v>
      </c>
      <c r="BL110" s="18" t="s">
        <v>338</v>
      </c>
      <c r="BM110" s="143" t="s">
        <v>423</v>
      </c>
    </row>
    <row r="111" spans="2:65" s="1" customFormat="1" ht="16.5" customHeight="1">
      <c r="B111" s="33"/>
      <c r="C111" s="132" t="s">
        <v>338</v>
      </c>
      <c r="D111" s="132" t="s">
        <v>208</v>
      </c>
      <c r="E111" s="133" t="s">
        <v>4639</v>
      </c>
      <c r="F111" s="134" t="s">
        <v>4728</v>
      </c>
      <c r="G111" s="135" t="s">
        <v>1556</v>
      </c>
      <c r="H111" s="136">
        <v>1</v>
      </c>
      <c r="I111" s="137"/>
      <c r="J111" s="138">
        <f t="shared" si="0"/>
        <v>0</v>
      </c>
      <c r="K111" s="134" t="s">
        <v>19</v>
      </c>
      <c r="L111" s="33"/>
      <c r="M111" s="139" t="s">
        <v>19</v>
      </c>
      <c r="N111" s="140" t="s">
        <v>46</v>
      </c>
      <c r="P111" s="141">
        <f t="shared" si="1"/>
        <v>0</v>
      </c>
      <c r="Q111" s="141">
        <v>0</v>
      </c>
      <c r="R111" s="141">
        <f t="shared" si="2"/>
        <v>0</v>
      </c>
      <c r="S111" s="141">
        <v>0</v>
      </c>
      <c r="T111" s="142">
        <f t="shared" si="3"/>
        <v>0</v>
      </c>
      <c r="AR111" s="143" t="s">
        <v>338</v>
      </c>
      <c r="AT111" s="143" t="s">
        <v>208</v>
      </c>
      <c r="AU111" s="143" t="s">
        <v>82</v>
      </c>
      <c r="AY111" s="18" t="s">
        <v>206</v>
      </c>
      <c r="BE111" s="144">
        <f t="shared" si="4"/>
        <v>0</v>
      </c>
      <c r="BF111" s="144">
        <f t="shared" si="5"/>
        <v>0</v>
      </c>
      <c r="BG111" s="144">
        <f t="shared" si="6"/>
        <v>0</v>
      </c>
      <c r="BH111" s="144">
        <f t="shared" si="7"/>
        <v>0</v>
      </c>
      <c r="BI111" s="144">
        <f t="shared" si="8"/>
        <v>0</v>
      </c>
      <c r="BJ111" s="18" t="s">
        <v>82</v>
      </c>
      <c r="BK111" s="144">
        <f t="shared" si="9"/>
        <v>0</v>
      </c>
      <c r="BL111" s="18" t="s">
        <v>338</v>
      </c>
      <c r="BM111" s="143" t="s">
        <v>437</v>
      </c>
    </row>
    <row r="112" spans="2:65" s="1" customFormat="1" ht="16.5" customHeight="1">
      <c r="B112" s="33"/>
      <c r="C112" s="132" t="s">
        <v>343</v>
      </c>
      <c r="D112" s="132" t="s">
        <v>208</v>
      </c>
      <c r="E112" s="133" t="s">
        <v>4729</v>
      </c>
      <c r="F112" s="134" t="s">
        <v>4730</v>
      </c>
      <c r="G112" s="135" t="s">
        <v>1556</v>
      </c>
      <c r="H112" s="136">
        <v>2</v>
      </c>
      <c r="I112" s="137"/>
      <c r="J112" s="138">
        <f t="shared" si="0"/>
        <v>0</v>
      </c>
      <c r="K112" s="134" t="s">
        <v>19</v>
      </c>
      <c r="L112" s="33"/>
      <c r="M112" s="139" t="s">
        <v>19</v>
      </c>
      <c r="N112" s="140" t="s">
        <v>46</v>
      </c>
      <c r="P112" s="141">
        <f t="shared" si="1"/>
        <v>0</v>
      </c>
      <c r="Q112" s="141">
        <v>0</v>
      </c>
      <c r="R112" s="141">
        <f t="shared" si="2"/>
        <v>0</v>
      </c>
      <c r="S112" s="141">
        <v>0</v>
      </c>
      <c r="T112" s="142">
        <f t="shared" si="3"/>
        <v>0</v>
      </c>
      <c r="AR112" s="143" t="s">
        <v>338</v>
      </c>
      <c r="AT112" s="143" t="s">
        <v>208</v>
      </c>
      <c r="AU112" s="143" t="s">
        <v>82</v>
      </c>
      <c r="AY112" s="18" t="s">
        <v>206</v>
      </c>
      <c r="BE112" s="144">
        <f t="shared" si="4"/>
        <v>0</v>
      </c>
      <c r="BF112" s="144">
        <f t="shared" si="5"/>
        <v>0</v>
      </c>
      <c r="BG112" s="144">
        <f t="shared" si="6"/>
        <v>0</v>
      </c>
      <c r="BH112" s="144">
        <f t="shared" si="7"/>
        <v>0</v>
      </c>
      <c r="BI112" s="144">
        <f t="shared" si="8"/>
        <v>0</v>
      </c>
      <c r="BJ112" s="18" t="s">
        <v>82</v>
      </c>
      <c r="BK112" s="144">
        <f t="shared" si="9"/>
        <v>0</v>
      </c>
      <c r="BL112" s="18" t="s">
        <v>338</v>
      </c>
      <c r="BM112" s="143" t="s">
        <v>448</v>
      </c>
    </row>
    <row r="113" spans="2:65" s="1" customFormat="1" ht="24.2" customHeight="1">
      <c r="B113" s="33"/>
      <c r="C113" s="132" t="s">
        <v>348</v>
      </c>
      <c r="D113" s="132" t="s">
        <v>208</v>
      </c>
      <c r="E113" s="133" t="s">
        <v>4731</v>
      </c>
      <c r="F113" s="134" t="s">
        <v>4732</v>
      </c>
      <c r="G113" s="135" t="s">
        <v>4602</v>
      </c>
      <c r="H113" s="136">
        <v>1</v>
      </c>
      <c r="I113" s="137"/>
      <c r="J113" s="138">
        <f t="shared" si="0"/>
        <v>0</v>
      </c>
      <c r="K113" s="134" t="s">
        <v>19</v>
      </c>
      <c r="L113" s="33"/>
      <c r="M113" s="139" t="s">
        <v>19</v>
      </c>
      <c r="N113" s="140" t="s">
        <v>46</v>
      </c>
      <c r="P113" s="141">
        <f t="shared" si="1"/>
        <v>0</v>
      </c>
      <c r="Q113" s="141">
        <v>0</v>
      </c>
      <c r="R113" s="141">
        <f t="shared" si="2"/>
        <v>0</v>
      </c>
      <c r="S113" s="141">
        <v>0</v>
      </c>
      <c r="T113" s="142">
        <f t="shared" si="3"/>
        <v>0</v>
      </c>
      <c r="AR113" s="143" t="s">
        <v>338</v>
      </c>
      <c r="AT113" s="143" t="s">
        <v>208</v>
      </c>
      <c r="AU113" s="143" t="s">
        <v>82</v>
      </c>
      <c r="AY113" s="18" t="s">
        <v>206</v>
      </c>
      <c r="BE113" s="144">
        <f t="shared" si="4"/>
        <v>0</v>
      </c>
      <c r="BF113" s="144">
        <f t="shared" si="5"/>
        <v>0</v>
      </c>
      <c r="BG113" s="144">
        <f t="shared" si="6"/>
        <v>0</v>
      </c>
      <c r="BH113" s="144">
        <f t="shared" si="7"/>
        <v>0</v>
      </c>
      <c r="BI113" s="144">
        <f t="shared" si="8"/>
        <v>0</v>
      </c>
      <c r="BJ113" s="18" t="s">
        <v>82</v>
      </c>
      <c r="BK113" s="144">
        <f t="shared" si="9"/>
        <v>0</v>
      </c>
      <c r="BL113" s="18" t="s">
        <v>338</v>
      </c>
      <c r="BM113" s="143" t="s">
        <v>458</v>
      </c>
    </row>
    <row r="114" spans="2:65" s="1" customFormat="1" ht="37.9" customHeight="1">
      <c r="B114" s="33"/>
      <c r="C114" s="132" t="s">
        <v>354</v>
      </c>
      <c r="D114" s="132" t="s">
        <v>208</v>
      </c>
      <c r="E114" s="133" t="s">
        <v>4733</v>
      </c>
      <c r="F114" s="134" t="s">
        <v>4734</v>
      </c>
      <c r="G114" s="135" t="s">
        <v>4602</v>
      </c>
      <c r="H114" s="136">
        <v>1</v>
      </c>
      <c r="I114" s="137"/>
      <c r="J114" s="138">
        <f t="shared" si="0"/>
        <v>0</v>
      </c>
      <c r="K114" s="134" t="s">
        <v>19</v>
      </c>
      <c r="L114" s="33"/>
      <c r="M114" s="139" t="s">
        <v>19</v>
      </c>
      <c r="N114" s="140" t="s">
        <v>46</v>
      </c>
      <c r="P114" s="141">
        <f t="shared" si="1"/>
        <v>0</v>
      </c>
      <c r="Q114" s="141">
        <v>0</v>
      </c>
      <c r="R114" s="141">
        <f t="shared" si="2"/>
        <v>0</v>
      </c>
      <c r="S114" s="141">
        <v>0</v>
      </c>
      <c r="T114" s="142">
        <f t="shared" si="3"/>
        <v>0</v>
      </c>
      <c r="AR114" s="143" t="s">
        <v>338</v>
      </c>
      <c r="AT114" s="143" t="s">
        <v>208</v>
      </c>
      <c r="AU114" s="143" t="s">
        <v>82</v>
      </c>
      <c r="AY114" s="18" t="s">
        <v>206</v>
      </c>
      <c r="BE114" s="144">
        <f t="shared" si="4"/>
        <v>0</v>
      </c>
      <c r="BF114" s="144">
        <f t="shared" si="5"/>
        <v>0</v>
      </c>
      <c r="BG114" s="144">
        <f t="shared" si="6"/>
        <v>0</v>
      </c>
      <c r="BH114" s="144">
        <f t="shared" si="7"/>
        <v>0</v>
      </c>
      <c r="BI114" s="144">
        <f t="shared" si="8"/>
        <v>0</v>
      </c>
      <c r="BJ114" s="18" t="s">
        <v>82</v>
      </c>
      <c r="BK114" s="144">
        <f t="shared" si="9"/>
        <v>0</v>
      </c>
      <c r="BL114" s="18" t="s">
        <v>338</v>
      </c>
      <c r="BM114" s="143" t="s">
        <v>468</v>
      </c>
    </row>
    <row r="115" spans="2:65" s="1" customFormat="1" ht="16.5" customHeight="1">
      <c r="B115" s="33"/>
      <c r="C115" s="132" t="s">
        <v>359</v>
      </c>
      <c r="D115" s="132" t="s">
        <v>208</v>
      </c>
      <c r="E115" s="133" t="s">
        <v>4600</v>
      </c>
      <c r="F115" s="134" t="s">
        <v>4735</v>
      </c>
      <c r="G115" s="135" t="s">
        <v>4602</v>
      </c>
      <c r="H115" s="136">
        <v>1</v>
      </c>
      <c r="I115" s="137"/>
      <c r="J115" s="138">
        <f t="shared" si="0"/>
        <v>0</v>
      </c>
      <c r="K115" s="134" t="s">
        <v>19</v>
      </c>
      <c r="L115" s="33"/>
      <c r="M115" s="139" t="s">
        <v>19</v>
      </c>
      <c r="N115" s="140" t="s">
        <v>46</v>
      </c>
      <c r="P115" s="141">
        <f t="shared" si="1"/>
        <v>0</v>
      </c>
      <c r="Q115" s="141">
        <v>0</v>
      </c>
      <c r="R115" s="141">
        <f t="shared" si="2"/>
        <v>0</v>
      </c>
      <c r="S115" s="141">
        <v>0</v>
      </c>
      <c r="T115" s="142">
        <f t="shared" si="3"/>
        <v>0</v>
      </c>
      <c r="AR115" s="143" t="s">
        <v>338</v>
      </c>
      <c r="AT115" s="143" t="s">
        <v>208</v>
      </c>
      <c r="AU115" s="143" t="s">
        <v>82</v>
      </c>
      <c r="AY115" s="18" t="s">
        <v>206</v>
      </c>
      <c r="BE115" s="144">
        <f t="shared" si="4"/>
        <v>0</v>
      </c>
      <c r="BF115" s="144">
        <f t="shared" si="5"/>
        <v>0</v>
      </c>
      <c r="BG115" s="144">
        <f t="shared" si="6"/>
        <v>0</v>
      </c>
      <c r="BH115" s="144">
        <f t="shared" si="7"/>
        <v>0</v>
      </c>
      <c r="BI115" s="144">
        <f t="shared" si="8"/>
        <v>0</v>
      </c>
      <c r="BJ115" s="18" t="s">
        <v>82</v>
      </c>
      <c r="BK115" s="144">
        <f t="shared" si="9"/>
        <v>0</v>
      </c>
      <c r="BL115" s="18" t="s">
        <v>338</v>
      </c>
      <c r="BM115" s="143" t="s">
        <v>486</v>
      </c>
    </row>
    <row r="116" spans="2:65" s="1" customFormat="1" ht="24.2" customHeight="1">
      <c r="B116" s="33"/>
      <c r="C116" s="132" t="s">
        <v>7</v>
      </c>
      <c r="D116" s="132" t="s">
        <v>208</v>
      </c>
      <c r="E116" s="133" t="s">
        <v>4736</v>
      </c>
      <c r="F116" s="134" t="s">
        <v>4737</v>
      </c>
      <c r="G116" s="135" t="s">
        <v>1556</v>
      </c>
      <c r="H116" s="136">
        <v>1</v>
      </c>
      <c r="I116" s="137"/>
      <c r="J116" s="138">
        <f t="shared" si="0"/>
        <v>0</v>
      </c>
      <c r="K116" s="134" t="s">
        <v>19</v>
      </c>
      <c r="L116" s="33"/>
      <c r="M116" s="139" t="s">
        <v>19</v>
      </c>
      <c r="N116" s="140" t="s">
        <v>46</v>
      </c>
      <c r="P116" s="141">
        <f t="shared" si="1"/>
        <v>0</v>
      </c>
      <c r="Q116" s="141">
        <v>0</v>
      </c>
      <c r="R116" s="141">
        <f t="shared" si="2"/>
        <v>0</v>
      </c>
      <c r="S116" s="141">
        <v>0</v>
      </c>
      <c r="T116" s="142">
        <f t="shared" si="3"/>
        <v>0</v>
      </c>
      <c r="AR116" s="143" t="s">
        <v>338</v>
      </c>
      <c r="AT116" s="143" t="s">
        <v>208</v>
      </c>
      <c r="AU116" s="143" t="s">
        <v>82</v>
      </c>
      <c r="AY116" s="18" t="s">
        <v>206</v>
      </c>
      <c r="BE116" s="144">
        <f t="shared" si="4"/>
        <v>0</v>
      </c>
      <c r="BF116" s="144">
        <f t="shared" si="5"/>
        <v>0</v>
      </c>
      <c r="BG116" s="144">
        <f t="shared" si="6"/>
        <v>0</v>
      </c>
      <c r="BH116" s="144">
        <f t="shared" si="7"/>
        <v>0</v>
      </c>
      <c r="BI116" s="144">
        <f t="shared" si="8"/>
        <v>0</v>
      </c>
      <c r="BJ116" s="18" t="s">
        <v>82</v>
      </c>
      <c r="BK116" s="144">
        <f t="shared" si="9"/>
        <v>0</v>
      </c>
      <c r="BL116" s="18" t="s">
        <v>338</v>
      </c>
      <c r="BM116" s="143" t="s">
        <v>506</v>
      </c>
    </row>
    <row r="117" spans="2:65" s="1" customFormat="1" ht="16.5" customHeight="1">
      <c r="B117" s="33"/>
      <c r="C117" s="132" t="s">
        <v>368</v>
      </c>
      <c r="D117" s="132" t="s">
        <v>208</v>
      </c>
      <c r="E117" s="133" t="s">
        <v>4738</v>
      </c>
      <c r="F117" s="134" t="s">
        <v>4739</v>
      </c>
      <c r="G117" s="135" t="s">
        <v>4714</v>
      </c>
      <c r="H117" s="136">
        <v>8.2</v>
      </c>
      <c r="I117" s="137"/>
      <c r="J117" s="138">
        <f t="shared" si="0"/>
        <v>0</v>
      </c>
      <c r="K117" s="134" t="s">
        <v>19</v>
      </c>
      <c r="L117" s="33"/>
      <c r="M117" s="139" t="s">
        <v>19</v>
      </c>
      <c r="N117" s="140" t="s">
        <v>46</v>
      </c>
      <c r="P117" s="141">
        <f t="shared" si="1"/>
        <v>0</v>
      </c>
      <c r="Q117" s="141">
        <v>0</v>
      </c>
      <c r="R117" s="141">
        <f t="shared" si="2"/>
        <v>0</v>
      </c>
      <c r="S117" s="141">
        <v>0</v>
      </c>
      <c r="T117" s="142">
        <f t="shared" si="3"/>
        <v>0</v>
      </c>
      <c r="AR117" s="143" t="s">
        <v>338</v>
      </c>
      <c r="AT117" s="143" t="s">
        <v>208</v>
      </c>
      <c r="AU117" s="143" t="s">
        <v>82</v>
      </c>
      <c r="AY117" s="18" t="s">
        <v>206</v>
      </c>
      <c r="BE117" s="144">
        <f t="shared" si="4"/>
        <v>0</v>
      </c>
      <c r="BF117" s="144">
        <f t="shared" si="5"/>
        <v>0</v>
      </c>
      <c r="BG117" s="144">
        <f t="shared" si="6"/>
        <v>0</v>
      </c>
      <c r="BH117" s="144">
        <f t="shared" si="7"/>
        <v>0</v>
      </c>
      <c r="BI117" s="144">
        <f t="shared" si="8"/>
        <v>0</v>
      </c>
      <c r="BJ117" s="18" t="s">
        <v>82</v>
      </c>
      <c r="BK117" s="144">
        <f t="shared" si="9"/>
        <v>0</v>
      </c>
      <c r="BL117" s="18" t="s">
        <v>338</v>
      </c>
      <c r="BM117" s="143" t="s">
        <v>520</v>
      </c>
    </row>
    <row r="118" spans="2:65" s="1" customFormat="1" ht="16.5" customHeight="1">
      <c r="B118" s="33"/>
      <c r="C118" s="132" t="s">
        <v>373</v>
      </c>
      <c r="D118" s="132" t="s">
        <v>208</v>
      </c>
      <c r="E118" s="133" t="s">
        <v>4740</v>
      </c>
      <c r="F118" s="134" t="s">
        <v>4741</v>
      </c>
      <c r="G118" s="135" t="s">
        <v>4714</v>
      </c>
      <c r="H118" s="136">
        <v>11</v>
      </c>
      <c r="I118" s="137"/>
      <c r="J118" s="138">
        <f t="shared" si="0"/>
        <v>0</v>
      </c>
      <c r="K118" s="134" t="s">
        <v>19</v>
      </c>
      <c r="L118" s="33"/>
      <c r="M118" s="139" t="s">
        <v>19</v>
      </c>
      <c r="N118" s="140" t="s">
        <v>46</v>
      </c>
      <c r="P118" s="141">
        <f t="shared" si="1"/>
        <v>0</v>
      </c>
      <c r="Q118" s="141">
        <v>0</v>
      </c>
      <c r="R118" s="141">
        <f t="shared" si="2"/>
        <v>0</v>
      </c>
      <c r="S118" s="141">
        <v>0</v>
      </c>
      <c r="T118" s="142">
        <f t="shared" si="3"/>
        <v>0</v>
      </c>
      <c r="AR118" s="143" t="s">
        <v>338</v>
      </c>
      <c r="AT118" s="143" t="s">
        <v>208</v>
      </c>
      <c r="AU118" s="143" t="s">
        <v>82</v>
      </c>
      <c r="AY118" s="18" t="s">
        <v>206</v>
      </c>
      <c r="BE118" s="144">
        <f t="shared" si="4"/>
        <v>0</v>
      </c>
      <c r="BF118" s="144">
        <f t="shared" si="5"/>
        <v>0</v>
      </c>
      <c r="BG118" s="144">
        <f t="shared" si="6"/>
        <v>0</v>
      </c>
      <c r="BH118" s="144">
        <f t="shared" si="7"/>
        <v>0</v>
      </c>
      <c r="BI118" s="144">
        <f t="shared" si="8"/>
        <v>0</v>
      </c>
      <c r="BJ118" s="18" t="s">
        <v>82</v>
      </c>
      <c r="BK118" s="144">
        <f t="shared" si="9"/>
        <v>0</v>
      </c>
      <c r="BL118" s="18" t="s">
        <v>338</v>
      </c>
      <c r="BM118" s="143" t="s">
        <v>548</v>
      </c>
    </row>
    <row r="119" spans="2:65" s="1" customFormat="1" ht="16.5" customHeight="1">
      <c r="B119" s="33"/>
      <c r="C119" s="132" t="s">
        <v>380</v>
      </c>
      <c r="D119" s="132" t="s">
        <v>208</v>
      </c>
      <c r="E119" s="133" t="s">
        <v>4742</v>
      </c>
      <c r="F119" s="134" t="s">
        <v>4743</v>
      </c>
      <c r="G119" s="135" t="s">
        <v>238</v>
      </c>
      <c r="H119" s="136">
        <v>7.56</v>
      </c>
      <c r="I119" s="137"/>
      <c r="J119" s="138">
        <f t="shared" si="0"/>
        <v>0</v>
      </c>
      <c r="K119" s="134" t="s">
        <v>19</v>
      </c>
      <c r="L119" s="33"/>
      <c r="M119" s="139" t="s">
        <v>19</v>
      </c>
      <c r="N119" s="140" t="s">
        <v>46</v>
      </c>
      <c r="P119" s="141">
        <f t="shared" si="1"/>
        <v>0</v>
      </c>
      <c r="Q119" s="141">
        <v>0</v>
      </c>
      <c r="R119" s="141">
        <f t="shared" si="2"/>
        <v>0</v>
      </c>
      <c r="S119" s="141">
        <v>0</v>
      </c>
      <c r="T119" s="142">
        <f t="shared" si="3"/>
        <v>0</v>
      </c>
      <c r="AR119" s="143" t="s">
        <v>338</v>
      </c>
      <c r="AT119" s="143" t="s">
        <v>208</v>
      </c>
      <c r="AU119" s="143" t="s">
        <v>82</v>
      </c>
      <c r="AY119" s="18" t="s">
        <v>206</v>
      </c>
      <c r="BE119" s="144">
        <f t="shared" si="4"/>
        <v>0</v>
      </c>
      <c r="BF119" s="144">
        <f t="shared" si="5"/>
        <v>0</v>
      </c>
      <c r="BG119" s="144">
        <f t="shared" si="6"/>
        <v>0</v>
      </c>
      <c r="BH119" s="144">
        <f t="shared" si="7"/>
        <v>0</v>
      </c>
      <c r="BI119" s="144">
        <f t="shared" si="8"/>
        <v>0</v>
      </c>
      <c r="BJ119" s="18" t="s">
        <v>82</v>
      </c>
      <c r="BK119" s="144">
        <f t="shared" si="9"/>
        <v>0</v>
      </c>
      <c r="BL119" s="18" t="s">
        <v>338</v>
      </c>
      <c r="BM119" s="143" t="s">
        <v>570</v>
      </c>
    </row>
    <row r="120" spans="2:65" s="1" customFormat="1" ht="24.2" customHeight="1">
      <c r="B120" s="33"/>
      <c r="C120" s="132" t="s">
        <v>389</v>
      </c>
      <c r="D120" s="132" t="s">
        <v>208</v>
      </c>
      <c r="E120" s="133" t="s">
        <v>4744</v>
      </c>
      <c r="F120" s="134" t="s">
        <v>4745</v>
      </c>
      <c r="G120" s="135" t="s">
        <v>4602</v>
      </c>
      <c r="H120" s="136">
        <v>1</v>
      </c>
      <c r="I120" s="137"/>
      <c r="J120" s="138">
        <f t="shared" si="0"/>
        <v>0</v>
      </c>
      <c r="K120" s="134" t="s">
        <v>19</v>
      </c>
      <c r="L120" s="33"/>
      <c r="M120" s="204" t="s">
        <v>19</v>
      </c>
      <c r="N120" s="205" t="s">
        <v>46</v>
      </c>
      <c r="O120" s="197"/>
      <c r="P120" s="198">
        <f t="shared" si="1"/>
        <v>0</v>
      </c>
      <c r="Q120" s="198">
        <v>0</v>
      </c>
      <c r="R120" s="198">
        <f t="shared" si="2"/>
        <v>0</v>
      </c>
      <c r="S120" s="198">
        <v>0</v>
      </c>
      <c r="T120" s="199">
        <f t="shared" si="3"/>
        <v>0</v>
      </c>
      <c r="AR120" s="143" t="s">
        <v>338</v>
      </c>
      <c r="AT120" s="143" t="s">
        <v>208</v>
      </c>
      <c r="AU120" s="143" t="s">
        <v>82</v>
      </c>
      <c r="AY120" s="18" t="s">
        <v>206</v>
      </c>
      <c r="BE120" s="144">
        <f t="shared" si="4"/>
        <v>0</v>
      </c>
      <c r="BF120" s="144">
        <f t="shared" si="5"/>
        <v>0</v>
      </c>
      <c r="BG120" s="144">
        <f t="shared" si="6"/>
        <v>0</v>
      </c>
      <c r="BH120" s="144">
        <f t="shared" si="7"/>
        <v>0</v>
      </c>
      <c r="BI120" s="144">
        <f t="shared" si="8"/>
        <v>0</v>
      </c>
      <c r="BJ120" s="18" t="s">
        <v>82</v>
      </c>
      <c r="BK120" s="144">
        <f t="shared" si="9"/>
        <v>0</v>
      </c>
      <c r="BL120" s="18" t="s">
        <v>338</v>
      </c>
      <c r="BM120" s="143" t="s">
        <v>595</v>
      </c>
    </row>
    <row r="121" spans="2:12" s="1" customFormat="1" ht="6.95" customHeight="1">
      <c r="B121" s="41"/>
      <c r="C121" s="42"/>
      <c r="D121" s="42"/>
      <c r="E121" s="42"/>
      <c r="F121" s="42"/>
      <c r="G121" s="42"/>
      <c r="H121" s="42"/>
      <c r="I121" s="42"/>
      <c r="J121" s="42"/>
      <c r="K121" s="42"/>
      <c r="L121" s="33"/>
    </row>
  </sheetData>
  <sheetProtection algorithmName="SHA-512" hashValue="sZCCmuyRkU+ivPAZZFQC8cyr5FWwpxmghZuxh05wFSs2Yc+jbU9Z4HqMJEdSZ/y9jyr6LA2MAKNjWwh5Cy9i6g==" saltValue="5Tc5p468U+qraHs6ad3+lUZNMHI9IpE0beLMVjpDvXpeAgw/Qxf2xc6kLjEPzjY03a/AJ+ySqVEaJz0BMc+pBw==" spinCount="100000" sheet="1" objects="1" scenarios="1" formatColumns="0" formatRows="0" autoFilter="0"/>
  <autoFilter ref="C92:K120"/>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BM12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155</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2496</v>
      </c>
      <c r="F9" s="295"/>
      <c r="G9" s="295"/>
      <c r="H9" s="295"/>
      <c r="L9" s="21"/>
    </row>
    <row r="10" spans="2:12" ht="12" customHeight="1">
      <c r="B10" s="21"/>
      <c r="D10" s="28" t="s">
        <v>166</v>
      </c>
      <c r="L10" s="21"/>
    </row>
    <row r="11" spans="2:12" s="1" customFormat="1" ht="16.5" customHeight="1">
      <c r="B11" s="33"/>
      <c r="E11" s="304" t="s">
        <v>4594</v>
      </c>
      <c r="F11" s="337"/>
      <c r="G11" s="337"/>
      <c r="H11" s="337"/>
      <c r="L11" s="33"/>
    </row>
    <row r="12" spans="2:12" s="1" customFormat="1" ht="12" customHeight="1">
      <c r="B12" s="33"/>
      <c r="D12" s="28" t="s">
        <v>168</v>
      </c>
      <c r="L12" s="33"/>
    </row>
    <row r="13" spans="2:12" s="1" customFormat="1" ht="16.5" customHeight="1">
      <c r="B13" s="33"/>
      <c r="E13" s="322" t="s">
        <v>4746</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ROUND(J92,2)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ROUND((SUM(BE92:BE119)),2)</f>
        <v>0</v>
      </c>
      <c r="I37" s="94">
        <v>0.21</v>
      </c>
      <c r="J37" s="81">
        <f>ROUND(((SUM(BE92:BE119))*I37),2)</f>
        <v>0</v>
      </c>
      <c r="L37" s="33"/>
    </row>
    <row r="38" spans="2:12" s="1" customFormat="1" ht="14.45" customHeight="1">
      <c r="B38" s="33"/>
      <c r="E38" s="28" t="s">
        <v>47</v>
      </c>
      <c r="F38" s="81">
        <f>ROUND((SUM(BF92:BF119)),2)</f>
        <v>0</v>
      </c>
      <c r="I38" s="94">
        <v>0.15</v>
      </c>
      <c r="J38" s="81">
        <f>ROUND(((SUM(BF92:BF119))*I38),2)</f>
        <v>0</v>
      </c>
      <c r="L38" s="33"/>
    </row>
    <row r="39" spans="2:12" s="1" customFormat="1" ht="14.45" customHeight="1" hidden="1">
      <c r="B39" s="33"/>
      <c r="E39" s="28" t="s">
        <v>48</v>
      </c>
      <c r="F39" s="81">
        <f>ROUND((SUM(BG92:BG119)),2)</f>
        <v>0</v>
      </c>
      <c r="I39" s="94">
        <v>0.21</v>
      </c>
      <c r="J39" s="81">
        <f>0</f>
        <v>0</v>
      </c>
      <c r="L39" s="33"/>
    </row>
    <row r="40" spans="2:12" s="1" customFormat="1" ht="14.45" customHeight="1" hidden="1">
      <c r="B40" s="33"/>
      <c r="E40" s="28" t="s">
        <v>49</v>
      </c>
      <c r="F40" s="81">
        <f>ROUND((SUM(BH92:BH119)),2)</f>
        <v>0</v>
      </c>
      <c r="I40" s="94">
        <v>0.15</v>
      </c>
      <c r="J40" s="81">
        <f>0</f>
        <v>0</v>
      </c>
      <c r="L40" s="33"/>
    </row>
    <row r="41" spans="2:12" s="1" customFormat="1" ht="14.45" customHeight="1" hidden="1">
      <c r="B41" s="33"/>
      <c r="E41" s="28" t="s">
        <v>50</v>
      </c>
      <c r="F41" s="81">
        <f>ROUND((SUM(BI92:BI119)),2)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2496</v>
      </c>
      <c r="F54" s="295"/>
      <c r="G54" s="295"/>
      <c r="H54" s="295"/>
      <c r="L54" s="21"/>
    </row>
    <row r="55" spans="2:12" ht="12" customHeight="1">
      <c r="B55" s="21"/>
      <c r="C55" s="28" t="s">
        <v>166</v>
      </c>
      <c r="L55" s="21"/>
    </row>
    <row r="56" spans="2:12" s="1" customFormat="1" ht="16.5" customHeight="1">
      <c r="B56" s="33"/>
      <c r="E56" s="304" t="s">
        <v>4594</v>
      </c>
      <c r="F56" s="337"/>
      <c r="G56" s="337"/>
      <c r="H56" s="337"/>
      <c r="L56" s="33"/>
    </row>
    <row r="57" spans="2:12" s="1" customFormat="1" ht="12" customHeight="1">
      <c r="B57" s="33"/>
      <c r="C57" s="28" t="s">
        <v>168</v>
      </c>
      <c r="L57" s="33"/>
    </row>
    <row r="58" spans="2:12" s="1" customFormat="1" ht="16.5" customHeight="1">
      <c r="B58" s="33"/>
      <c r="E58" s="322" t="str">
        <f>E13</f>
        <v>4 - Technologie ochlazovacího bazén</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J92</f>
        <v>0</v>
      </c>
      <c r="L67" s="33"/>
      <c r="AU67" s="18" t="s">
        <v>173</v>
      </c>
    </row>
    <row r="68" spans="2:12" s="8" customFormat="1" ht="24.95" customHeight="1">
      <c r="B68" s="104"/>
      <c r="D68" s="105" t="s">
        <v>4596</v>
      </c>
      <c r="E68" s="106"/>
      <c r="F68" s="106"/>
      <c r="G68" s="106"/>
      <c r="H68" s="106"/>
      <c r="I68" s="106"/>
      <c r="J68" s="107">
        <f>J93</f>
        <v>0</v>
      </c>
      <c r="L68" s="104"/>
    </row>
    <row r="69" spans="2:12" s="1" customFormat="1" ht="21.75" customHeight="1">
      <c r="B69" s="33"/>
      <c r="L69" s="33"/>
    </row>
    <row r="70" spans="2:12" s="1" customFormat="1" ht="6.95" customHeight="1">
      <c r="B70" s="41"/>
      <c r="C70" s="42"/>
      <c r="D70" s="42"/>
      <c r="E70" s="42"/>
      <c r="F70" s="42"/>
      <c r="G70" s="42"/>
      <c r="H70" s="42"/>
      <c r="I70" s="42"/>
      <c r="J70" s="42"/>
      <c r="K70" s="42"/>
      <c r="L70" s="33"/>
    </row>
    <row r="74" spans="2:12" s="1" customFormat="1" ht="6.95" customHeight="1">
      <c r="B74" s="43"/>
      <c r="C74" s="44"/>
      <c r="D74" s="44"/>
      <c r="E74" s="44"/>
      <c r="F74" s="44"/>
      <c r="G74" s="44"/>
      <c r="H74" s="44"/>
      <c r="I74" s="44"/>
      <c r="J74" s="44"/>
      <c r="K74" s="44"/>
      <c r="L74" s="33"/>
    </row>
    <row r="75" spans="2:12" s="1" customFormat="1" ht="24.95" customHeight="1">
      <c r="B75" s="33"/>
      <c r="C75" s="22" t="s">
        <v>191</v>
      </c>
      <c r="L75" s="33"/>
    </row>
    <row r="76" spans="2:12" s="1" customFormat="1" ht="6.95" customHeight="1">
      <c r="B76" s="33"/>
      <c r="L76" s="33"/>
    </row>
    <row r="77" spans="2:12" s="1" customFormat="1" ht="12" customHeight="1">
      <c r="B77" s="33"/>
      <c r="C77" s="28" t="s">
        <v>16</v>
      </c>
      <c r="L77" s="33"/>
    </row>
    <row r="78" spans="2:12" s="1" customFormat="1" ht="16.5" customHeight="1">
      <c r="B78" s="33"/>
      <c r="E78" s="335" t="str">
        <f>E7</f>
        <v>AREÁL KLÍŠE, ÚSTÍ NAD LABEM – WELLNESS A FITNESS</v>
      </c>
      <c r="F78" s="336"/>
      <c r="G78" s="336"/>
      <c r="H78" s="336"/>
      <c r="L78" s="33"/>
    </row>
    <row r="79" spans="2:12" ht="12" customHeight="1">
      <c r="B79" s="21"/>
      <c r="C79" s="28" t="s">
        <v>164</v>
      </c>
      <c r="L79" s="21"/>
    </row>
    <row r="80" spans="2:12" ht="16.5" customHeight="1">
      <c r="B80" s="21"/>
      <c r="E80" s="335" t="s">
        <v>2496</v>
      </c>
      <c r="F80" s="295"/>
      <c r="G80" s="295"/>
      <c r="H80" s="295"/>
      <c r="L80" s="21"/>
    </row>
    <row r="81" spans="2:12" ht="12" customHeight="1">
      <c r="B81" s="21"/>
      <c r="C81" s="28" t="s">
        <v>166</v>
      </c>
      <c r="L81" s="21"/>
    </row>
    <row r="82" spans="2:12" s="1" customFormat="1" ht="16.5" customHeight="1">
      <c r="B82" s="33"/>
      <c r="E82" s="304" t="s">
        <v>4594</v>
      </c>
      <c r="F82" s="337"/>
      <c r="G82" s="337"/>
      <c r="H82" s="337"/>
      <c r="L82" s="33"/>
    </row>
    <row r="83" spans="2:12" s="1" customFormat="1" ht="12" customHeight="1">
      <c r="B83" s="33"/>
      <c r="C83" s="28" t="s">
        <v>168</v>
      </c>
      <c r="L83" s="33"/>
    </row>
    <row r="84" spans="2:12" s="1" customFormat="1" ht="16.5" customHeight="1">
      <c r="B84" s="33"/>
      <c r="E84" s="322" t="str">
        <f>E13</f>
        <v>4 - Technologie ochlazovacího bazén</v>
      </c>
      <c r="F84" s="337"/>
      <c r="G84" s="337"/>
      <c r="H84" s="337"/>
      <c r="L84" s="33"/>
    </row>
    <row r="85" spans="2:12" s="1" customFormat="1" ht="6.95" customHeight="1">
      <c r="B85" s="33"/>
      <c r="L85" s="33"/>
    </row>
    <row r="86" spans="2:12" s="1" customFormat="1" ht="12" customHeight="1">
      <c r="B86" s="33"/>
      <c r="C86" s="28" t="s">
        <v>21</v>
      </c>
      <c r="F86" s="26" t="str">
        <f>F16</f>
        <v>ÚSTÍ NAD LABEM</v>
      </c>
      <c r="I86" s="28" t="s">
        <v>23</v>
      </c>
      <c r="J86" s="49" t="str">
        <f>IF(J16="","",J16)</f>
        <v>14. 11. 2023</v>
      </c>
      <c r="L86" s="33"/>
    </row>
    <row r="87" spans="2:12" s="1" customFormat="1" ht="6.95" customHeight="1">
      <c r="B87" s="33"/>
      <c r="L87" s="33"/>
    </row>
    <row r="88" spans="2:12" s="1" customFormat="1" ht="15.2" customHeight="1">
      <c r="B88" s="33"/>
      <c r="C88" s="28" t="s">
        <v>25</v>
      </c>
      <c r="F88" s="26" t="str">
        <f>E19</f>
        <v>Městské služby Ústí nad Labem p.o.</v>
      </c>
      <c r="I88" s="28" t="s">
        <v>33</v>
      </c>
      <c r="J88" s="31" t="str">
        <f>E25</f>
        <v>Specta s.r.o.</v>
      </c>
      <c r="L88" s="33"/>
    </row>
    <row r="89" spans="2:12" s="1" customFormat="1" ht="15.2" customHeight="1">
      <c r="B89" s="33"/>
      <c r="C89" s="28" t="s">
        <v>31</v>
      </c>
      <c r="F89" s="26" t="str">
        <f>IF(E22="","",E22)</f>
        <v>Vyplň údaj</v>
      </c>
      <c r="I89" s="28" t="s">
        <v>38</v>
      </c>
      <c r="J89" s="31" t="str">
        <f>E28</f>
        <v>Specta s.r.o.</v>
      </c>
      <c r="L89" s="33"/>
    </row>
    <row r="90" spans="2:12" s="1" customFormat="1" ht="10.35" customHeight="1">
      <c r="B90" s="33"/>
      <c r="L90" s="33"/>
    </row>
    <row r="91" spans="2:20" s="10" customFormat="1" ht="29.25" customHeight="1">
      <c r="B91" s="112"/>
      <c r="C91" s="113" t="s">
        <v>192</v>
      </c>
      <c r="D91" s="114" t="s">
        <v>60</v>
      </c>
      <c r="E91" s="114" t="s">
        <v>56</v>
      </c>
      <c r="F91" s="114" t="s">
        <v>57</v>
      </c>
      <c r="G91" s="114" t="s">
        <v>193</v>
      </c>
      <c r="H91" s="114" t="s">
        <v>194</v>
      </c>
      <c r="I91" s="114" t="s">
        <v>195</v>
      </c>
      <c r="J91" s="114" t="s">
        <v>172</v>
      </c>
      <c r="K91" s="115" t="s">
        <v>196</v>
      </c>
      <c r="L91" s="112"/>
      <c r="M91" s="55" t="s">
        <v>19</v>
      </c>
      <c r="N91" s="56" t="s">
        <v>45</v>
      </c>
      <c r="O91" s="56" t="s">
        <v>197</v>
      </c>
      <c r="P91" s="56" t="s">
        <v>198</v>
      </c>
      <c r="Q91" s="56" t="s">
        <v>199</v>
      </c>
      <c r="R91" s="56" t="s">
        <v>200</v>
      </c>
      <c r="S91" s="56" t="s">
        <v>201</v>
      </c>
      <c r="T91" s="57" t="s">
        <v>202</v>
      </c>
    </row>
    <row r="92" spans="2:63" s="1" customFormat="1" ht="22.9" customHeight="1">
      <c r="B92" s="33"/>
      <c r="C92" s="60" t="s">
        <v>203</v>
      </c>
      <c r="J92" s="116">
        <f>BK92</f>
        <v>0</v>
      </c>
      <c r="L92" s="33"/>
      <c r="M92" s="58"/>
      <c r="N92" s="50"/>
      <c r="O92" s="50"/>
      <c r="P92" s="117">
        <f>P93</f>
        <v>0</v>
      </c>
      <c r="Q92" s="50"/>
      <c r="R92" s="117">
        <f>R93</f>
        <v>0</v>
      </c>
      <c r="S92" s="50"/>
      <c r="T92" s="118">
        <f>T93</f>
        <v>0</v>
      </c>
      <c r="AT92" s="18" t="s">
        <v>74</v>
      </c>
      <c r="AU92" s="18" t="s">
        <v>173</v>
      </c>
      <c r="BK92" s="119">
        <f>BK93</f>
        <v>0</v>
      </c>
    </row>
    <row r="93" spans="2:63" s="11" customFormat="1" ht="25.9" customHeight="1">
      <c r="B93" s="120"/>
      <c r="D93" s="121" t="s">
        <v>74</v>
      </c>
      <c r="E93" s="122" t="s">
        <v>4598</v>
      </c>
      <c r="F93" s="122" t="s">
        <v>57</v>
      </c>
      <c r="I93" s="123"/>
      <c r="J93" s="124">
        <f>BK93</f>
        <v>0</v>
      </c>
      <c r="L93" s="120"/>
      <c r="M93" s="125"/>
      <c r="P93" s="126">
        <f>SUM(P94:P119)</f>
        <v>0</v>
      </c>
      <c r="R93" s="126">
        <f>SUM(R94:R119)</f>
        <v>0</v>
      </c>
      <c r="T93" s="127">
        <f>SUM(T94:T119)</f>
        <v>0</v>
      </c>
      <c r="AR93" s="121" t="s">
        <v>82</v>
      </c>
      <c r="AT93" s="128" t="s">
        <v>74</v>
      </c>
      <c r="AU93" s="128" t="s">
        <v>75</v>
      </c>
      <c r="AY93" s="121" t="s">
        <v>206</v>
      </c>
      <c r="BK93" s="129">
        <f>SUM(BK94:BK119)</f>
        <v>0</v>
      </c>
    </row>
    <row r="94" spans="2:65" s="1" customFormat="1" ht="16.5" customHeight="1">
      <c r="B94" s="33"/>
      <c r="C94" s="132" t="s">
        <v>82</v>
      </c>
      <c r="D94" s="132" t="s">
        <v>208</v>
      </c>
      <c r="E94" s="133" t="s">
        <v>4747</v>
      </c>
      <c r="F94" s="134" t="s">
        <v>4747</v>
      </c>
      <c r="G94" s="135" t="s">
        <v>1556</v>
      </c>
      <c r="H94" s="136">
        <v>1</v>
      </c>
      <c r="I94" s="137"/>
      <c r="J94" s="138">
        <f>ROUND(I94*H94,2)</f>
        <v>0</v>
      </c>
      <c r="K94" s="134" t="s">
        <v>19</v>
      </c>
      <c r="L94" s="33"/>
      <c r="M94" s="139" t="s">
        <v>19</v>
      </c>
      <c r="N94" s="140" t="s">
        <v>46</v>
      </c>
      <c r="P94" s="141">
        <f>O94*H94</f>
        <v>0</v>
      </c>
      <c r="Q94" s="141">
        <v>0</v>
      </c>
      <c r="R94" s="141">
        <f>Q94*H94</f>
        <v>0</v>
      </c>
      <c r="S94" s="141">
        <v>0</v>
      </c>
      <c r="T94" s="142">
        <f>S94*H94</f>
        <v>0</v>
      </c>
      <c r="AR94" s="143" t="s">
        <v>338</v>
      </c>
      <c r="AT94" s="143" t="s">
        <v>208</v>
      </c>
      <c r="AU94" s="143" t="s">
        <v>82</v>
      </c>
      <c r="AY94" s="18" t="s">
        <v>206</v>
      </c>
      <c r="BE94" s="144">
        <f>IF(N94="základní",J94,0)</f>
        <v>0</v>
      </c>
      <c r="BF94" s="144">
        <f>IF(N94="snížená",J94,0)</f>
        <v>0</v>
      </c>
      <c r="BG94" s="144">
        <f>IF(N94="zákl. přenesená",J94,0)</f>
        <v>0</v>
      </c>
      <c r="BH94" s="144">
        <f>IF(N94="sníž. přenesená",J94,0)</f>
        <v>0</v>
      </c>
      <c r="BI94" s="144">
        <f>IF(N94="nulová",J94,0)</f>
        <v>0</v>
      </c>
      <c r="BJ94" s="18" t="s">
        <v>82</v>
      </c>
      <c r="BK94" s="144">
        <f>ROUND(I94*H94,2)</f>
        <v>0</v>
      </c>
      <c r="BL94" s="18" t="s">
        <v>338</v>
      </c>
      <c r="BM94" s="143" t="s">
        <v>4748</v>
      </c>
    </row>
    <row r="95" spans="2:47" s="1" customFormat="1" ht="19.5">
      <c r="B95" s="33"/>
      <c r="D95" s="150" t="s">
        <v>818</v>
      </c>
      <c r="F95" s="174" t="s">
        <v>4749</v>
      </c>
      <c r="I95" s="147"/>
      <c r="L95" s="33"/>
      <c r="M95" s="148"/>
      <c r="T95" s="52"/>
      <c r="AT95" s="18" t="s">
        <v>818</v>
      </c>
      <c r="AU95" s="18" t="s">
        <v>82</v>
      </c>
    </row>
    <row r="96" spans="2:65" s="1" customFormat="1" ht="16.5" customHeight="1">
      <c r="B96" s="33"/>
      <c r="C96" s="132" t="s">
        <v>84</v>
      </c>
      <c r="D96" s="132" t="s">
        <v>208</v>
      </c>
      <c r="E96" s="133" t="s">
        <v>4750</v>
      </c>
      <c r="F96" s="134" t="s">
        <v>4751</v>
      </c>
      <c r="G96" s="135" t="s">
        <v>1556</v>
      </c>
      <c r="H96" s="136">
        <v>1</v>
      </c>
      <c r="I96" s="137"/>
      <c r="J96" s="138">
        <f>ROUND(I96*H96,2)</f>
        <v>0</v>
      </c>
      <c r="K96" s="134" t="s">
        <v>19</v>
      </c>
      <c r="L96" s="33"/>
      <c r="M96" s="139" t="s">
        <v>19</v>
      </c>
      <c r="N96" s="140" t="s">
        <v>46</v>
      </c>
      <c r="P96" s="141">
        <f>O96*H96</f>
        <v>0</v>
      </c>
      <c r="Q96" s="141">
        <v>0</v>
      </c>
      <c r="R96" s="141">
        <f>Q96*H96</f>
        <v>0</v>
      </c>
      <c r="S96" s="141">
        <v>0</v>
      </c>
      <c r="T96" s="142">
        <f>S96*H96</f>
        <v>0</v>
      </c>
      <c r="AR96" s="143" t="s">
        <v>338</v>
      </c>
      <c r="AT96" s="143" t="s">
        <v>208</v>
      </c>
      <c r="AU96" s="143" t="s">
        <v>82</v>
      </c>
      <c r="AY96" s="18" t="s">
        <v>206</v>
      </c>
      <c r="BE96" s="144">
        <f>IF(N96="základní",J96,0)</f>
        <v>0</v>
      </c>
      <c r="BF96" s="144">
        <f>IF(N96="snížená",J96,0)</f>
        <v>0</v>
      </c>
      <c r="BG96" s="144">
        <f>IF(N96="zákl. přenesená",J96,0)</f>
        <v>0</v>
      </c>
      <c r="BH96" s="144">
        <f>IF(N96="sníž. přenesená",J96,0)</f>
        <v>0</v>
      </c>
      <c r="BI96" s="144">
        <f>IF(N96="nulová",J96,0)</f>
        <v>0</v>
      </c>
      <c r="BJ96" s="18" t="s">
        <v>82</v>
      </c>
      <c r="BK96" s="144">
        <f>ROUND(I96*H96,2)</f>
        <v>0</v>
      </c>
      <c r="BL96" s="18" t="s">
        <v>338</v>
      </c>
      <c r="BM96" s="143" t="s">
        <v>4752</v>
      </c>
    </row>
    <row r="97" spans="2:47" s="1" customFormat="1" ht="19.5">
      <c r="B97" s="33"/>
      <c r="D97" s="150" t="s">
        <v>818</v>
      </c>
      <c r="F97" s="174" t="s">
        <v>4749</v>
      </c>
      <c r="I97" s="147"/>
      <c r="L97" s="33"/>
      <c r="M97" s="148"/>
      <c r="T97" s="52"/>
      <c r="AT97" s="18" t="s">
        <v>818</v>
      </c>
      <c r="AU97" s="18" t="s">
        <v>82</v>
      </c>
    </row>
    <row r="98" spans="2:65" s="1" customFormat="1" ht="16.5" customHeight="1">
      <c r="B98" s="33"/>
      <c r="C98" s="132" t="s">
        <v>92</v>
      </c>
      <c r="D98" s="132" t="s">
        <v>208</v>
      </c>
      <c r="E98" s="133" t="s">
        <v>4753</v>
      </c>
      <c r="F98" s="134" t="s">
        <v>4754</v>
      </c>
      <c r="G98" s="135" t="s">
        <v>1556</v>
      </c>
      <c r="H98" s="136">
        <v>5</v>
      </c>
      <c r="I98" s="137"/>
      <c r="J98" s="138">
        <f>ROUND(I98*H98,2)</f>
        <v>0</v>
      </c>
      <c r="K98" s="134" t="s">
        <v>19</v>
      </c>
      <c r="L98" s="33"/>
      <c r="M98" s="139" t="s">
        <v>19</v>
      </c>
      <c r="N98" s="140" t="s">
        <v>46</v>
      </c>
      <c r="P98" s="141">
        <f>O98*H98</f>
        <v>0</v>
      </c>
      <c r="Q98" s="141">
        <v>0</v>
      </c>
      <c r="R98" s="141">
        <f>Q98*H98</f>
        <v>0</v>
      </c>
      <c r="S98" s="141">
        <v>0</v>
      </c>
      <c r="T98" s="142">
        <f>S98*H98</f>
        <v>0</v>
      </c>
      <c r="AR98" s="143" t="s">
        <v>338</v>
      </c>
      <c r="AT98" s="143" t="s">
        <v>208</v>
      </c>
      <c r="AU98" s="143" t="s">
        <v>82</v>
      </c>
      <c r="AY98" s="18" t="s">
        <v>206</v>
      </c>
      <c r="BE98" s="144">
        <f>IF(N98="základní",J98,0)</f>
        <v>0</v>
      </c>
      <c r="BF98" s="144">
        <f>IF(N98="snížená",J98,0)</f>
        <v>0</v>
      </c>
      <c r="BG98" s="144">
        <f>IF(N98="zákl. přenesená",J98,0)</f>
        <v>0</v>
      </c>
      <c r="BH98" s="144">
        <f>IF(N98="sníž. přenesená",J98,0)</f>
        <v>0</v>
      </c>
      <c r="BI98" s="144">
        <f>IF(N98="nulová",J98,0)</f>
        <v>0</v>
      </c>
      <c r="BJ98" s="18" t="s">
        <v>82</v>
      </c>
      <c r="BK98" s="144">
        <f>ROUND(I98*H98,2)</f>
        <v>0</v>
      </c>
      <c r="BL98" s="18" t="s">
        <v>338</v>
      </c>
      <c r="BM98" s="143" t="s">
        <v>84</v>
      </c>
    </row>
    <row r="99" spans="2:47" s="1" customFormat="1" ht="19.5">
      <c r="B99" s="33"/>
      <c r="D99" s="150" t="s">
        <v>818</v>
      </c>
      <c r="F99" s="174" t="s">
        <v>4755</v>
      </c>
      <c r="I99" s="147"/>
      <c r="L99" s="33"/>
      <c r="M99" s="148"/>
      <c r="T99" s="52"/>
      <c r="AT99" s="18" t="s">
        <v>818</v>
      </c>
      <c r="AU99" s="18" t="s">
        <v>82</v>
      </c>
    </row>
    <row r="100" spans="2:65" s="1" customFormat="1" ht="16.5" customHeight="1">
      <c r="B100" s="33"/>
      <c r="C100" s="132" t="s">
        <v>153</v>
      </c>
      <c r="D100" s="132" t="s">
        <v>208</v>
      </c>
      <c r="E100" s="133" t="s">
        <v>4756</v>
      </c>
      <c r="F100" s="134" t="s">
        <v>4757</v>
      </c>
      <c r="G100" s="135" t="s">
        <v>1556</v>
      </c>
      <c r="H100" s="136">
        <v>1</v>
      </c>
      <c r="I100" s="137"/>
      <c r="J100" s="138">
        <f>ROUND(I100*H100,2)</f>
        <v>0</v>
      </c>
      <c r="K100" s="134" t="s">
        <v>19</v>
      </c>
      <c r="L100" s="33"/>
      <c r="M100" s="139" t="s">
        <v>19</v>
      </c>
      <c r="N100" s="140" t="s">
        <v>46</v>
      </c>
      <c r="P100" s="141">
        <f>O100*H100</f>
        <v>0</v>
      </c>
      <c r="Q100" s="141">
        <v>0</v>
      </c>
      <c r="R100" s="141">
        <f>Q100*H100</f>
        <v>0</v>
      </c>
      <c r="S100" s="141">
        <v>0</v>
      </c>
      <c r="T100" s="142">
        <f>S100*H100</f>
        <v>0</v>
      </c>
      <c r="AR100" s="143" t="s">
        <v>338</v>
      </c>
      <c r="AT100" s="143" t="s">
        <v>208</v>
      </c>
      <c r="AU100" s="143" t="s">
        <v>82</v>
      </c>
      <c r="AY100" s="18" t="s">
        <v>206</v>
      </c>
      <c r="BE100" s="144">
        <f>IF(N100="základní",J100,0)</f>
        <v>0</v>
      </c>
      <c r="BF100" s="144">
        <f>IF(N100="snížená",J100,0)</f>
        <v>0</v>
      </c>
      <c r="BG100" s="144">
        <f>IF(N100="zákl. přenesená",J100,0)</f>
        <v>0</v>
      </c>
      <c r="BH100" s="144">
        <f>IF(N100="sníž. přenesená",J100,0)</f>
        <v>0</v>
      </c>
      <c r="BI100" s="144">
        <f>IF(N100="nulová",J100,0)</f>
        <v>0</v>
      </c>
      <c r="BJ100" s="18" t="s">
        <v>82</v>
      </c>
      <c r="BK100" s="144">
        <f>ROUND(I100*H100,2)</f>
        <v>0</v>
      </c>
      <c r="BL100" s="18" t="s">
        <v>338</v>
      </c>
      <c r="BM100" s="143" t="s">
        <v>153</v>
      </c>
    </row>
    <row r="101" spans="2:47" s="1" customFormat="1" ht="19.5">
      <c r="B101" s="33"/>
      <c r="D101" s="150" t="s">
        <v>818</v>
      </c>
      <c r="F101" s="174" t="s">
        <v>4758</v>
      </c>
      <c r="I101" s="147"/>
      <c r="L101" s="33"/>
      <c r="M101" s="148"/>
      <c r="T101" s="52"/>
      <c r="AT101" s="18" t="s">
        <v>818</v>
      </c>
      <c r="AU101" s="18" t="s">
        <v>82</v>
      </c>
    </row>
    <row r="102" spans="2:65" s="1" customFormat="1" ht="16.5" customHeight="1">
      <c r="B102" s="33"/>
      <c r="C102" s="132" t="s">
        <v>156</v>
      </c>
      <c r="D102" s="132" t="s">
        <v>208</v>
      </c>
      <c r="E102" s="133" t="s">
        <v>4759</v>
      </c>
      <c r="F102" s="134" t="s">
        <v>4760</v>
      </c>
      <c r="G102" s="135" t="s">
        <v>1556</v>
      </c>
      <c r="H102" s="136">
        <v>1</v>
      </c>
      <c r="I102" s="137"/>
      <c r="J102" s="138">
        <f>ROUND(I102*H102,2)</f>
        <v>0</v>
      </c>
      <c r="K102" s="134" t="s">
        <v>19</v>
      </c>
      <c r="L102" s="33"/>
      <c r="M102" s="139" t="s">
        <v>19</v>
      </c>
      <c r="N102" s="140" t="s">
        <v>46</v>
      </c>
      <c r="P102" s="141">
        <f>O102*H102</f>
        <v>0</v>
      </c>
      <c r="Q102" s="141">
        <v>0</v>
      </c>
      <c r="R102" s="141">
        <f>Q102*H102</f>
        <v>0</v>
      </c>
      <c r="S102" s="141">
        <v>0</v>
      </c>
      <c r="T102" s="142">
        <f>S102*H102</f>
        <v>0</v>
      </c>
      <c r="AR102" s="143" t="s">
        <v>338</v>
      </c>
      <c r="AT102" s="143" t="s">
        <v>208</v>
      </c>
      <c r="AU102" s="143" t="s">
        <v>82</v>
      </c>
      <c r="AY102" s="18" t="s">
        <v>206</v>
      </c>
      <c r="BE102" s="144">
        <f>IF(N102="základní",J102,0)</f>
        <v>0</v>
      </c>
      <c r="BF102" s="144">
        <f>IF(N102="snížená",J102,0)</f>
        <v>0</v>
      </c>
      <c r="BG102" s="144">
        <f>IF(N102="zákl. přenesená",J102,0)</f>
        <v>0</v>
      </c>
      <c r="BH102" s="144">
        <f>IF(N102="sníž. přenesená",J102,0)</f>
        <v>0</v>
      </c>
      <c r="BI102" s="144">
        <f>IF(N102="nulová",J102,0)</f>
        <v>0</v>
      </c>
      <c r="BJ102" s="18" t="s">
        <v>82</v>
      </c>
      <c r="BK102" s="144">
        <f>ROUND(I102*H102,2)</f>
        <v>0</v>
      </c>
      <c r="BL102" s="18" t="s">
        <v>338</v>
      </c>
      <c r="BM102" s="143" t="s">
        <v>257</v>
      </c>
    </row>
    <row r="103" spans="2:47" s="1" customFormat="1" ht="19.5">
      <c r="B103" s="33"/>
      <c r="D103" s="150" t="s">
        <v>818</v>
      </c>
      <c r="F103" s="174" t="s">
        <v>4758</v>
      </c>
      <c r="I103" s="147"/>
      <c r="L103" s="33"/>
      <c r="M103" s="148"/>
      <c r="T103" s="52"/>
      <c r="AT103" s="18" t="s">
        <v>818</v>
      </c>
      <c r="AU103" s="18" t="s">
        <v>82</v>
      </c>
    </row>
    <row r="104" spans="2:65" s="1" customFormat="1" ht="16.5" customHeight="1">
      <c r="B104" s="33"/>
      <c r="C104" s="132" t="s">
        <v>257</v>
      </c>
      <c r="D104" s="132" t="s">
        <v>208</v>
      </c>
      <c r="E104" s="133" t="s">
        <v>4761</v>
      </c>
      <c r="F104" s="134" t="s">
        <v>4762</v>
      </c>
      <c r="G104" s="135" t="s">
        <v>796</v>
      </c>
      <c r="H104" s="136">
        <v>1</v>
      </c>
      <c r="I104" s="137"/>
      <c r="J104" s="138">
        <f aca="true" t="shared" si="0" ref="J104:J119">ROUND(I104*H104,2)</f>
        <v>0</v>
      </c>
      <c r="K104" s="134" t="s">
        <v>19</v>
      </c>
      <c r="L104" s="33"/>
      <c r="M104" s="139" t="s">
        <v>19</v>
      </c>
      <c r="N104" s="140" t="s">
        <v>46</v>
      </c>
      <c r="P104" s="141">
        <f aca="true" t="shared" si="1" ref="P104:P119">O104*H104</f>
        <v>0</v>
      </c>
      <c r="Q104" s="141">
        <v>0</v>
      </c>
      <c r="R104" s="141">
        <f aca="true" t="shared" si="2" ref="R104:R119">Q104*H104</f>
        <v>0</v>
      </c>
      <c r="S104" s="141">
        <v>0</v>
      </c>
      <c r="T104" s="142">
        <f aca="true" t="shared" si="3" ref="T104:T119">S104*H104</f>
        <v>0</v>
      </c>
      <c r="AR104" s="143" t="s">
        <v>338</v>
      </c>
      <c r="AT104" s="143" t="s">
        <v>208</v>
      </c>
      <c r="AU104" s="143" t="s">
        <v>82</v>
      </c>
      <c r="AY104" s="18" t="s">
        <v>206</v>
      </c>
      <c r="BE104" s="144">
        <f aca="true" t="shared" si="4" ref="BE104:BE119">IF(N104="základní",J104,0)</f>
        <v>0</v>
      </c>
      <c r="BF104" s="144">
        <f aca="true" t="shared" si="5" ref="BF104:BF119">IF(N104="snížená",J104,0)</f>
        <v>0</v>
      </c>
      <c r="BG104" s="144">
        <f aca="true" t="shared" si="6" ref="BG104:BG119">IF(N104="zákl. přenesená",J104,0)</f>
        <v>0</v>
      </c>
      <c r="BH104" s="144">
        <f aca="true" t="shared" si="7" ref="BH104:BH119">IF(N104="sníž. přenesená",J104,0)</f>
        <v>0</v>
      </c>
      <c r="BI104" s="144">
        <f aca="true" t="shared" si="8" ref="BI104:BI119">IF(N104="nulová",J104,0)</f>
        <v>0</v>
      </c>
      <c r="BJ104" s="18" t="s">
        <v>82</v>
      </c>
      <c r="BK104" s="144">
        <f aca="true" t="shared" si="9" ref="BK104:BK119">ROUND(I104*H104,2)</f>
        <v>0</v>
      </c>
      <c r="BL104" s="18" t="s">
        <v>338</v>
      </c>
      <c r="BM104" s="143" t="s">
        <v>271</v>
      </c>
    </row>
    <row r="105" spans="2:65" s="1" customFormat="1" ht="24.2" customHeight="1">
      <c r="B105" s="33"/>
      <c r="C105" s="132" t="s">
        <v>265</v>
      </c>
      <c r="D105" s="132" t="s">
        <v>208</v>
      </c>
      <c r="E105" s="133" t="s">
        <v>4763</v>
      </c>
      <c r="F105" s="134" t="s">
        <v>4764</v>
      </c>
      <c r="G105" s="135" t="s">
        <v>1556</v>
      </c>
      <c r="H105" s="136">
        <v>1</v>
      </c>
      <c r="I105" s="137"/>
      <c r="J105" s="138">
        <f t="shared" si="0"/>
        <v>0</v>
      </c>
      <c r="K105" s="134" t="s">
        <v>19</v>
      </c>
      <c r="L105" s="33"/>
      <c r="M105" s="139" t="s">
        <v>19</v>
      </c>
      <c r="N105" s="140" t="s">
        <v>46</v>
      </c>
      <c r="P105" s="141">
        <f t="shared" si="1"/>
        <v>0</v>
      </c>
      <c r="Q105" s="141">
        <v>0</v>
      </c>
      <c r="R105" s="141">
        <f t="shared" si="2"/>
        <v>0</v>
      </c>
      <c r="S105" s="141">
        <v>0</v>
      </c>
      <c r="T105" s="142">
        <f t="shared" si="3"/>
        <v>0</v>
      </c>
      <c r="AR105" s="143" t="s">
        <v>338</v>
      </c>
      <c r="AT105" s="143" t="s">
        <v>208</v>
      </c>
      <c r="AU105" s="143" t="s">
        <v>82</v>
      </c>
      <c r="AY105" s="18" t="s">
        <v>206</v>
      </c>
      <c r="BE105" s="144">
        <f t="shared" si="4"/>
        <v>0</v>
      </c>
      <c r="BF105" s="144">
        <f t="shared" si="5"/>
        <v>0</v>
      </c>
      <c r="BG105" s="144">
        <f t="shared" si="6"/>
        <v>0</v>
      </c>
      <c r="BH105" s="144">
        <f t="shared" si="7"/>
        <v>0</v>
      </c>
      <c r="BI105" s="144">
        <f t="shared" si="8"/>
        <v>0</v>
      </c>
      <c r="BJ105" s="18" t="s">
        <v>82</v>
      </c>
      <c r="BK105" s="144">
        <f t="shared" si="9"/>
        <v>0</v>
      </c>
      <c r="BL105" s="18" t="s">
        <v>338</v>
      </c>
      <c r="BM105" s="143" t="s">
        <v>287</v>
      </c>
    </row>
    <row r="106" spans="2:65" s="1" customFormat="1" ht="24.2" customHeight="1">
      <c r="B106" s="33"/>
      <c r="C106" s="132" t="s">
        <v>271</v>
      </c>
      <c r="D106" s="132" t="s">
        <v>208</v>
      </c>
      <c r="E106" s="133" t="s">
        <v>4765</v>
      </c>
      <c r="F106" s="134" t="s">
        <v>4766</v>
      </c>
      <c r="G106" s="135" t="s">
        <v>1556</v>
      </c>
      <c r="H106" s="136">
        <v>1</v>
      </c>
      <c r="I106" s="137"/>
      <c r="J106" s="138">
        <f t="shared" si="0"/>
        <v>0</v>
      </c>
      <c r="K106" s="134" t="s">
        <v>19</v>
      </c>
      <c r="L106" s="33"/>
      <c r="M106" s="139" t="s">
        <v>19</v>
      </c>
      <c r="N106" s="140" t="s">
        <v>46</v>
      </c>
      <c r="P106" s="141">
        <f t="shared" si="1"/>
        <v>0</v>
      </c>
      <c r="Q106" s="141">
        <v>0</v>
      </c>
      <c r="R106" s="141">
        <f t="shared" si="2"/>
        <v>0</v>
      </c>
      <c r="S106" s="141">
        <v>0</v>
      </c>
      <c r="T106" s="142">
        <f t="shared" si="3"/>
        <v>0</v>
      </c>
      <c r="AR106" s="143" t="s">
        <v>338</v>
      </c>
      <c r="AT106" s="143" t="s">
        <v>208</v>
      </c>
      <c r="AU106" s="143" t="s">
        <v>82</v>
      </c>
      <c r="AY106" s="18" t="s">
        <v>206</v>
      </c>
      <c r="BE106" s="144">
        <f t="shared" si="4"/>
        <v>0</v>
      </c>
      <c r="BF106" s="144">
        <f t="shared" si="5"/>
        <v>0</v>
      </c>
      <c r="BG106" s="144">
        <f t="shared" si="6"/>
        <v>0</v>
      </c>
      <c r="BH106" s="144">
        <f t="shared" si="7"/>
        <v>0</v>
      </c>
      <c r="BI106" s="144">
        <f t="shared" si="8"/>
        <v>0</v>
      </c>
      <c r="BJ106" s="18" t="s">
        <v>82</v>
      </c>
      <c r="BK106" s="144">
        <f t="shared" si="9"/>
        <v>0</v>
      </c>
      <c r="BL106" s="18" t="s">
        <v>338</v>
      </c>
      <c r="BM106" s="143" t="s">
        <v>307</v>
      </c>
    </row>
    <row r="107" spans="2:65" s="1" customFormat="1" ht="24.2" customHeight="1">
      <c r="B107" s="33"/>
      <c r="C107" s="132" t="s">
        <v>225</v>
      </c>
      <c r="D107" s="132" t="s">
        <v>208</v>
      </c>
      <c r="E107" s="133" t="s">
        <v>4767</v>
      </c>
      <c r="F107" s="134" t="s">
        <v>4768</v>
      </c>
      <c r="G107" s="135" t="s">
        <v>1556</v>
      </c>
      <c r="H107" s="136">
        <v>1</v>
      </c>
      <c r="I107" s="137"/>
      <c r="J107" s="138">
        <f t="shared" si="0"/>
        <v>0</v>
      </c>
      <c r="K107" s="134" t="s">
        <v>19</v>
      </c>
      <c r="L107" s="33"/>
      <c r="M107" s="139" t="s">
        <v>19</v>
      </c>
      <c r="N107" s="140" t="s">
        <v>46</v>
      </c>
      <c r="P107" s="141">
        <f t="shared" si="1"/>
        <v>0</v>
      </c>
      <c r="Q107" s="141">
        <v>0</v>
      </c>
      <c r="R107" s="141">
        <f t="shared" si="2"/>
        <v>0</v>
      </c>
      <c r="S107" s="141">
        <v>0</v>
      </c>
      <c r="T107" s="142">
        <f t="shared" si="3"/>
        <v>0</v>
      </c>
      <c r="AR107" s="143" t="s">
        <v>338</v>
      </c>
      <c r="AT107" s="143" t="s">
        <v>208</v>
      </c>
      <c r="AU107" s="143" t="s">
        <v>82</v>
      </c>
      <c r="AY107" s="18" t="s">
        <v>206</v>
      </c>
      <c r="BE107" s="144">
        <f t="shared" si="4"/>
        <v>0</v>
      </c>
      <c r="BF107" s="144">
        <f t="shared" si="5"/>
        <v>0</v>
      </c>
      <c r="BG107" s="144">
        <f t="shared" si="6"/>
        <v>0</v>
      </c>
      <c r="BH107" s="144">
        <f t="shared" si="7"/>
        <v>0</v>
      </c>
      <c r="BI107" s="144">
        <f t="shared" si="8"/>
        <v>0</v>
      </c>
      <c r="BJ107" s="18" t="s">
        <v>82</v>
      </c>
      <c r="BK107" s="144">
        <f t="shared" si="9"/>
        <v>0</v>
      </c>
      <c r="BL107" s="18" t="s">
        <v>338</v>
      </c>
      <c r="BM107" s="143" t="s">
        <v>321</v>
      </c>
    </row>
    <row r="108" spans="2:65" s="1" customFormat="1" ht="16.5" customHeight="1">
      <c r="B108" s="33"/>
      <c r="C108" s="132" t="s">
        <v>287</v>
      </c>
      <c r="D108" s="132" t="s">
        <v>208</v>
      </c>
      <c r="E108" s="133" t="s">
        <v>4769</v>
      </c>
      <c r="F108" s="134" t="s">
        <v>4770</v>
      </c>
      <c r="G108" s="135" t="s">
        <v>1556</v>
      </c>
      <c r="H108" s="136">
        <v>1</v>
      </c>
      <c r="I108" s="137"/>
      <c r="J108" s="138">
        <f t="shared" si="0"/>
        <v>0</v>
      </c>
      <c r="K108" s="134" t="s">
        <v>19</v>
      </c>
      <c r="L108" s="33"/>
      <c r="M108" s="139" t="s">
        <v>19</v>
      </c>
      <c r="N108" s="140" t="s">
        <v>46</v>
      </c>
      <c r="P108" s="141">
        <f t="shared" si="1"/>
        <v>0</v>
      </c>
      <c r="Q108" s="141">
        <v>0</v>
      </c>
      <c r="R108" s="141">
        <f t="shared" si="2"/>
        <v>0</v>
      </c>
      <c r="S108" s="141">
        <v>0</v>
      </c>
      <c r="T108" s="142">
        <f t="shared" si="3"/>
        <v>0</v>
      </c>
      <c r="AR108" s="143" t="s">
        <v>338</v>
      </c>
      <c r="AT108" s="143" t="s">
        <v>208</v>
      </c>
      <c r="AU108" s="143" t="s">
        <v>82</v>
      </c>
      <c r="AY108" s="18" t="s">
        <v>206</v>
      </c>
      <c r="BE108" s="144">
        <f t="shared" si="4"/>
        <v>0</v>
      </c>
      <c r="BF108" s="144">
        <f t="shared" si="5"/>
        <v>0</v>
      </c>
      <c r="BG108" s="144">
        <f t="shared" si="6"/>
        <v>0</v>
      </c>
      <c r="BH108" s="144">
        <f t="shared" si="7"/>
        <v>0</v>
      </c>
      <c r="BI108" s="144">
        <f t="shared" si="8"/>
        <v>0</v>
      </c>
      <c r="BJ108" s="18" t="s">
        <v>82</v>
      </c>
      <c r="BK108" s="144">
        <f t="shared" si="9"/>
        <v>0</v>
      </c>
      <c r="BL108" s="18" t="s">
        <v>338</v>
      </c>
      <c r="BM108" s="143" t="s">
        <v>338</v>
      </c>
    </row>
    <row r="109" spans="2:65" s="1" customFormat="1" ht="24.2" customHeight="1">
      <c r="B109" s="33"/>
      <c r="C109" s="132" t="s">
        <v>295</v>
      </c>
      <c r="D109" s="132" t="s">
        <v>208</v>
      </c>
      <c r="E109" s="133" t="s">
        <v>4771</v>
      </c>
      <c r="F109" s="134" t="s">
        <v>4772</v>
      </c>
      <c r="G109" s="135" t="s">
        <v>1556</v>
      </c>
      <c r="H109" s="136">
        <v>1</v>
      </c>
      <c r="I109" s="137"/>
      <c r="J109" s="138">
        <f t="shared" si="0"/>
        <v>0</v>
      </c>
      <c r="K109" s="134" t="s">
        <v>19</v>
      </c>
      <c r="L109" s="33"/>
      <c r="M109" s="139" t="s">
        <v>19</v>
      </c>
      <c r="N109" s="140" t="s">
        <v>46</v>
      </c>
      <c r="P109" s="141">
        <f t="shared" si="1"/>
        <v>0</v>
      </c>
      <c r="Q109" s="141">
        <v>0</v>
      </c>
      <c r="R109" s="141">
        <f t="shared" si="2"/>
        <v>0</v>
      </c>
      <c r="S109" s="141">
        <v>0</v>
      </c>
      <c r="T109" s="142">
        <f t="shared" si="3"/>
        <v>0</v>
      </c>
      <c r="AR109" s="143" t="s">
        <v>338</v>
      </c>
      <c r="AT109" s="143" t="s">
        <v>208</v>
      </c>
      <c r="AU109" s="143" t="s">
        <v>82</v>
      </c>
      <c r="AY109" s="18" t="s">
        <v>206</v>
      </c>
      <c r="BE109" s="144">
        <f t="shared" si="4"/>
        <v>0</v>
      </c>
      <c r="BF109" s="144">
        <f t="shared" si="5"/>
        <v>0</v>
      </c>
      <c r="BG109" s="144">
        <f t="shared" si="6"/>
        <v>0</v>
      </c>
      <c r="BH109" s="144">
        <f t="shared" si="7"/>
        <v>0</v>
      </c>
      <c r="BI109" s="144">
        <f t="shared" si="8"/>
        <v>0</v>
      </c>
      <c r="BJ109" s="18" t="s">
        <v>82</v>
      </c>
      <c r="BK109" s="144">
        <f t="shared" si="9"/>
        <v>0</v>
      </c>
      <c r="BL109" s="18" t="s">
        <v>338</v>
      </c>
      <c r="BM109" s="143" t="s">
        <v>348</v>
      </c>
    </row>
    <row r="110" spans="2:65" s="1" customFormat="1" ht="16.5" customHeight="1">
      <c r="B110" s="33"/>
      <c r="C110" s="132" t="s">
        <v>307</v>
      </c>
      <c r="D110" s="132" t="s">
        <v>208</v>
      </c>
      <c r="E110" s="133" t="s">
        <v>4773</v>
      </c>
      <c r="F110" s="134" t="s">
        <v>4774</v>
      </c>
      <c r="G110" s="135" t="s">
        <v>1556</v>
      </c>
      <c r="H110" s="136">
        <v>1</v>
      </c>
      <c r="I110" s="137"/>
      <c r="J110" s="138">
        <f t="shared" si="0"/>
        <v>0</v>
      </c>
      <c r="K110" s="134" t="s">
        <v>19</v>
      </c>
      <c r="L110" s="33"/>
      <c r="M110" s="139" t="s">
        <v>19</v>
      </c>
      <c r="N110" s="140" t="s">
        <v>46</v>
      </c>
      <c r="P110" s="141">
        <f t="shared" si="1"/>
        <v>0</v>
      </c>
      <c r="Q110" s="141">
        <v>0</v>
      </c>
      <c r="R110" s="141">
        <f t="shared" si="2"/>
        <v>0</v>
      </c>
      <c r="S110" s="141">
        <v>0</v>
      </c>
      <c r="T110" s="142">
        <f t="shared" si="3"/>
        <v>0</v>
      </c>
      <c r="AR110" s="143" t="s">
        <v>338</v>
      </c>
      <c r="AT110" s="143" t="s">
        <v>208</v>
      </c>
      <c r="AU110" s="143" t="s">
        <v>82</v>
      </c>
      <c r="AY110" s="18" t="s">
        <v>206</v>
      </c>
      <c r="BE110" s="144">
        <f t="shared" si="4"/>
        <v>0</v>
      </c>
      <c r="BF110" s="144">
        <f t="shared" si="5"/>
        <v>0</v>
      </c>
      <c r="BG110" s="144">
        <f t="shared" si="6"/>
        <v>0</v>
      </c>
      <c r="BH110" s="144">
        <f t="shared" si="7"/>
        <v>0</v>
      </c>
      <c r="BI110" s="144">
        <f t="shared" si="8"/>
        <v>0</v>
      </c>
      <c r="BJ110" s="18" t="s">
        <v>82</v>
      </c>
      <c r="BK110" s="144">
        <f t="shared" si="9"/>
        <v>0</v>
      </c>
      <c r="BL110" s="18" t="s">
        <v>338</v>
      </c>
      <c r="BM110" s="143" t="s">
        <v>359</v>
      </c>
    </row>
    <row r="111" spans="2:65" s="1" customFormat="1" ht="24.2" customHeight="1">
      <c r="B111" s="33"/>
      <c r="C111" s="132" t="s">
        <v>314</v>
      </c>
      <c r="D111" s="132" t="s">
        <v>208</v>
      </c>
      <c r="E111" s="133" t="s">
        <v>4775</v>
      </c>
      <c r="F111" s="134" t="s">
        <v>4776</v>
      </c>
      <c r="G111" s="135" t="s">
        <v>1556</v>
      </c>
      <c r="H111" s="136">
        <v>1</v>
      </c>
      <c r="I111" s="137"/>
      <c r="J111" s="138">
        <f t="shared" si="0"/>
        <v>0</v>
      </c>
      <c r="K111" s="134" t="s">
        <v>19</v>
      </c>
      <c r="L111" s="33"/>
      <c r="M111" s="139" t="s">
        <v>19</v>
      </c>
      <c r="N111" s="140" t="s">
        <v>46</v>
      </c>
      <c r="P111" s="141">
        <f t="shared" si="1"/>
        <v>0</v>
      </c>
      <c r="Q111" s="141">
        <v>0</v>
      </c>
      <c r="R111" s="141">
        <f t="shared" si="2"/>
        <v>0</v>
      </c>
      <c r="S111" s="141">
        <v>0</v>
      </c>
      <c r="T111" s="142">
        <f t="shared" si="3"/>
        <v>0</v>
      </c>
      <c r="AR111" s="143" t="s">
        <v>338</v>
      </c>
      <c r="AT111" s="143" t="s">
        <v>208</v>
      </c>
      <c r="AU111" s="143" t="s">
        <v>82</v>
      </c>
      <c r="AY111" s="18" t="s">
        <v>206</v>
      </c>
      <c r="BE111" s="144">
        <f t="shared" si="4"/>
        <v>0</v>
      </c>
      <c r="BF111" s="144">
        <f t="shared" si="5"/>
        <v>0</v>
      </c>
      <c r="BG111" s="144">
        <f t="shared" si="6"/>
        <v>0</v>
      </c>
      <c r="BH111" s="144">
        <f t="shared" si="7"/>
        <v>0</v>
      </c>
      <c r="BI111" s="144">
        <f t="shared" si="8"/>
        <v>0</v>
      </c>
      <c r="BJ111" s="18" t="s">
        <v>82</v>
      </c>
      <c r="BK111" s="144">
        <f t="shared" si="9"/>
        <v>0</v>
      </c>
      <c r="BL111" s="18" t="s">
        <v>338</v>
      </c>
      <c r="BM111" s="143" t="s">
        <v>368</v>
      </c>
    </row>
    <row r="112" spans="2:65" s="1" customFormat="1" ht="16.5" customHeight="1">
      <c r="B112" s="33"/>
      <c r="C112" s="132" t="s">
        <v>321</v>
      </c>
      <c r="D112" s="132" t="s">
        <v>208</v>
      </c>
      <c r="E112" s="133" t="s">
        <v>4777</v>
      </c>
      <c r="F112" s="134" t="s">
        <v>4778</v>
      </c>
      <c r="G112" s="135" t="s">
        <v>796</v>
      </c>
      <c r="H112" s="136">
        <v>1</v>
      </c>
      <c r="I112" s="137"/>
      <c r="J112" s="138">
        <f t="shared" si="0"/>
        <v>0</v>
      </c>
      <c r="K112" s="134" t="s">
        <v>19</v>
      </c>
      <c r="L112" s="33"/>
      <c r="M112" s="139" t="s">
        <v>19</v>
      </c>
      <c r="N112" s="140" t="s">
        <v>46</v>
      </c>
      <c r="P112" s="141">
        <f t="shared" si="1"/>
        <v>0</v>
      </c>
      <c r="Q112" s="141">
        <v>0</v>
      </c>
      <c r="R112" s="141">
        <f t="shared" si="2"/>
        <v>0</v>
      </c>
      <c r="S112" s="141">
        <v>0</v>
      </c>
      <c r="T112" s="142">
        <f t="shared" si="3"/>
        <v>0</v>
      </c>
      <c r="AR112" s="143" t="s">
        <v>338</v>
      </c>
      <c r="AT112" s="143" t="s">
        <v>208</v>
      </c>
      <c r="AU112" s="143" t="s">
        <v>82</v>
      </c>
      <c r="AY112" s="18" t="s">
        <v>206</v>
      </c>
      <c r="BE112" s="144">
        <f t="shared" si="4"/>
        <v>0</v>
      </c>
      <c r="BF112" s="144">
        <f t="shared" si="5"/>
        <v>0</v>
      </c>
      <c r="BG112" s="144">
        <f t="shared" si="6"/>
        <v>0</v>
      </c>
      <c r="BH112" s="144">
        <f t="shared" si="7"/>
        <v>0</v>
      </c>
      <c r="BI112" s="144">
        <f t="shared" si="8"/>
        <v>0</v>
      </c>
      <c r="BJ112" s="18" t="s">
        <v>82</v>
      </c>
      <c r="BK112" s="144">
        <f t="shared" si="9"/>
        <v>0</v>
      </c>
      <c r="BL112" s="18" t="s">
        <v>338</v>
      </c>
      <c r="BM112" s="143" t="s">
        <v>380</v>
      </c>
    </row>
    <row r="113" spans="2:65" s="1" customFormat="1" ht="16.5" customHeight="1">
      <c r="B113" s="33"/>
      <c r="C113" s="132" t="s">
        <v>8</v>
      </c>
      <c r="D113" s="132" t="s">
        <v>208</v>
      </c>
      <c r="E113" s="133" t="s">
        <v>4779</v>
      </c>
      <c r="F113" s="134" t="s">
        <v>4780</v>
      </c>
      <c r="G113" s="135" t="s">
        <v>796</v>
      </c>
      <c r="H113" s="136">
        <v>1</v>
      </c>
      <c r="I113" s="137"/>
      <c r="J113" s="138">
        <f t="shared" si="0"/>
        <v>0</v>
      </c>
      <c r="K113" s="134" t="s">
        <v>19</v>
      </c>
      <c r="L113" s="33"/>
      <c r="M113" s="139" t="s">
        <v>19</v>
      </c>
      <c r="N113" s="140" t="s">
        <v>46</v>
      </c>
      <c r="P113" s="141">
        <f t="shared" si="1"/>
        <v>0</v>
      </c>
      <c r="Q113" s="141">
        <v>0</v>
      </c>
      <c r="R113" s="141">
        <f t="shared" si="2"/>
        <v>0</v>
      </c>
      <c r="S113" s="141">
        <v>0</v>
      </c>
      <c r="T113" s="142">
        <f t="shared" si="3"/>
        <v>0</v>
      </c>
      <c r="AR113" s="143" t="s">
        <v>338</v>
      </c>
      <c r="AT113" s="143" t="s">
        <v>208</v>
      </c>
      <c r="AU113" s="143" t="s">
        <v>82</v>
      </c>
      <c r="AY113" s="18" t="s">
        <v>206</v>
      </c>
      <c r="BE113" s="144">
        <f t="shared" si="4"/>
        <v>0</v>
      </c>
      <c r="BF113" s="144">
        <f t="shared" si="5"/>
        <v>0</v>
      </c>
      <c r="BG113" s="144">
        <f t="shared" si="6"/>
        <v>0</v>
      </c>
      <c r="BH113" s="144">
        <f t="shared" si="7"/>
        <v>0</v>
      </c>
      <c r="BI113" s="144">
        <f t="shared" si="8"/>
        <v>0</v>
      </c>
      <c r="BJ113" s="18" t="s">
        <v>82</v>
      </c>
      <c r="BK113" s="144">
        <f t="shared" si="9"/>
        <v>0</v>
      </c>
      <c r="BL113" s="18" t="s">
        <v>338</v>
      </c>
      <c r="BM113" s="143" t="s">
        <v>397</v>
      </c>
    </row>
    <row r="114" spans="2:65" s="1" customFormat="1" ht="24.2" customHeight="1">
      <c r="B114" s="33"/>
      <c r="C114" s="132" t="s">
        <v>338</v>
      </c>
      <c r="D114" s="132" t="s">
        <v>208</v>
      </c>
      <c r="E114" s="133" t="s">
        <v>4781</v>
      </c>
      <c r="F114" s="134" t="s">
        <v>4782</v>
      </c>
      <c r="G114" s="135" t="s">
        <v>1556</v>
      </c>
      <c r="H114" s="136">
        <v>1</v>
      </c>
      <c r="I114" s="137"/>
      <c r="J114" s="138">
        <f t="shared" si="0"/>
        <v>0</v>
      </c>
      <c r="K114" s="134" t="s">
        <v>19</v>
      </c>
      <c r="L114" s="33"/>
      <c r="M114" s="139" t="s">
        <v>19</v>
      </c>
      <c r="N114" s="140" t="s">
        <v>46</v>
      </c>
      <c r="P114" s="141">
        <f t="shared" si="1"/>
        <v>0</v>
      </c>
      <c r="Q114" s="141">
        <v>0</v>
      </c>
      <c r="R114" s="141">
        <f t="shared" si="2"/>
        <v>0</v>
      </c>
      <c r="S114" s="141">
        <v>0</v>
      </c>
      <c r="T114" s="142">
        <f t="shared" si="3"/>
        <v>0</v>
      </c>
      <c r="AR114" s="143" t="s">
        <v>338</v>
      </c>
      <c r="AT114" s="143" t="s">
        <v>208</v>
      </c>
      <c r="AU114" s="143" t="s">
        <v>82</v>
      </c>
      <c r="AY114" s="18" t="s">
        <v>206</v>
      </c>
      <c r="BE114" s="144">
        <f t="shared" si="4"/>
        <v>0</v>
      </c>
      <c r="BF114" s="144">
        <f t="shared" si="5"/>
        <v>0</v>
      </c>
      <c r="BG114" s="144">
        <f t="shared" si="6"/>
        <v>0</v>
      </c>
      <c r="BH114" s="144">
        <f t="shared" si="7"/>
        <v>0</v>
      </c>
      <c r="BI114" s="144">
        <f t="shared" si="8"/>
        <v>0</v>
      </c>
      <c r="BJ114" s="18" t="s">
        <v>82</v>
      </c>
      <c r="BK114" s="144">
        <f t="shared" si="9"/>
        <v>0</v>
      </c>
      <c r="BL114" s="18" t="s">
        <v>338</v>
      </c>
      <c r="BM114" s="143" t="s">
        <v>413</v>
      </c>
    </row>
    <row r="115" spans="2:65" s="1" customFormat="1" ht="16.5" customHeight="1">
      <c r="B115" s="33"/>
      <c r="C115" s="132" t="s">
        <v>343</v>
      </c>
      <c r="D115" s="132" t="s">
        <v>208</v>
      </c>
      <c r="E115" s="133" t="s">
        <v>4783</v>
      </c>
      <c r="F115" s="134" t="s">
        <v>4784</v>
      </c>
      <c r="G115" s="135" t="s">
        <v>1556</v>
      </c>
      <c r="H115" s="136">
        <v>1</v>
      </c>
      <c r="I115" s="137"/>
      <c r="J115" s="138">
        <f t="shared" si="0"/>
        <v>0</v>
      </c>
      <c r="K115" s="134" t="s">
        <v>19</v>
      </c>
      <c r="L115" s="33"/>
      <c r="M115" s="139" t="s">
        <v>19</v>
      </c>
      <c r="N115" s="140" t="s">
        <v>46</v>
      </c>
      <c r="P115" s="141">
        <f t="shared" si="1"/>
        <v>0</v>
      </c>
      <c r="Q115" s="141">
        <v>0</v>
      </c>
      <c r="R115" s="141">
        <f t="shared" si="2"/>
        <v>0</v>
      </c>
      <c r="S115" s="141">
        <v>0</v>
      </c>
      <c r="T115" s="142">
        <f t="shared" si="3"/>
        <v>0</v>
      </c>
      <c r="AR115" s="143" t="s">
        <v>338</v>
      </c>
      <c r="AT115" s="143" t="s">
        <v>208</v>
      </c>
      <c r="AU115" s="143" t="s">
        <v>82</v>
      </c>
      <c r="AY115" s="18" t="s">
        <v>206</v>
      </c>
      <c r="BE115" s="144">
        <f t="shared" si="4"/>
        <v>0</v>
      </c>
      <c r="BF115" s="144">
        <f t="shared" si="5"/>
        <v>0</v>
      </c>
      <c r="BG115" s="144">
        <f t="shared" si="6"/>
        <v>0</v>
      </c>
      <c r="BH115" s="144">
        <f t="shared" si="7"/>
        <v>0</v>
      </c>
      <c r="BI115" s="144">
        <f t="shared" si="8"/>
        <v>0</v>
      </c>
      <c r="BJ115" s="18" t="s">
        <v>82</v>
      </c>
      <c r="BK115" s="144">
        <f t="shared" si="9"/>
        <v>0</v>
      </c>
      <c r="BL115" s="18" t="s">
        <v>338</v>
      </c>
      <c r="BM115" s="143" t="s">
        <v>423</v>
      </c>
    </row>
    <row r="116" spans="2:65" s="1" customFormat="1" ht="16.5" customHeight="1">
      <c r="B116" s="33"/>
      <c r="C116" s="132" t="s">
        <v>348</v>
      </c>
      <c r="D116" s="132" t="s">
        <v>208</v>
      </c>
      <c r="E116" s="133" t="s">
        <v>4785</v>
      </c>
      <c r="F116" s="134" t="s">
        <v>4786</v>
      </c>
      <c r="G116" s="135" t="s">
        <v>1556</v>
      </c>
      <c r="H116" s="136">
        <v>1</v>
      </c>
      <c r="I116" s="137"/>
      <c r="J116" s="138">
        <f t="shared" si="0"/>
        <v>0</v>
      </c>
      <c r="K116" s="134" t="s">
        <v>19</v>
      </c>
      <c r="L116" s="33"/>
      <c r="M116" s="139" t="s">
        <v>19</v>
      </c>
      <c r="N116" s="140" t="s">
        <v>46</v>
      </c>
      <c r="P116" s="141">
        <f t="shared" si="1"/>
        <v>0</v>
      </c>
      <c r="Q116" s="141">
        <v>0</v>
      </c>
      <c r="R116" s="141">
        <f t="shared" si="2"/>
        <v>0</v>
      </c>
      <c r="S116" s="141">
        <v>0</v>
      </c>
      <c r="T116" s="142">
        <f t="shared" si="3"/>
        <v>0</v>
      </c>
      <c r="AR116" s="143" t="s">
        <v>338</v>
      </c>
      <c r="AT116" s="143" t="s">
        <v>208</v>
      </c>
      <c r="AU116" s="143" t="s">
        <v>82</v>
      </c>
      <c r="AY116" s="18" t="s">
        <v>206</v>
      </c>
      <c r="BE116" s="144">
        <f t="shared" si="4"/>
        <v>0</v>
      </c>
      <c r="BF116" s="144">
        <f t="shared" si="5"/>
        <v>0</v>
      </c>
      <c r="BG116" s="144">
        <f t="shared" si="6"/>
        <v>0</v>
      </c>
      <c r="BH116" s="144">
        <f t="shared" si="7"/>
        <v>0</v>
      </c>
      <c r="BI116" s="144">
        <f t="shared" si="8"/>
        <v>0</v>
      </c>
      <c r="BJ116" s="18" t="s">
        <v>82</v>
      </c>
      <c r="BK116" s="144">
        <f t="shared" si="9"/>
        <v>0</v>
      </c>
      <c r="BL116" s="18" t="s">
        <v>338</v>
      </c>
      <c r="BM116" s="143" t="s">
        <v>437</v>
      </c>
    </row>
    <row r="117" spans="2:65" s="1" customFormat="1" ht="16.5" customHeight="1">
      <c r="B117" s="33"/>
      <c r="C117" s="132" t="s">
        <v>354</v>
      </c>
      <c r="D117" s="132" t="s">
        <v>208</v>
      </c>
      <c r="E117" s="133" t="s">
        <v>4787</v>
      </c>
      <c r="F117" s="134" t="s">
        <v>4788</v>
      </c>
      <c r="G117" s="135" t="s">
        <v>1556</v>
      </c>
      <c r="H117" s="136">
        <v>2</v>
      </c>
      <c r="I117" s="137"/>
      <c r="J117" s="138">
        <f t="shared" si="0"/>
        <v>0</v>
      </c>
      <c r="K117" s="134" t="s">
        <v>19</v>
      </c>
      <c r="L117" s="33"/>
      <c r="M117" s="139" t="s">
        <v>19</v>
      </c>
      <c r="N117" s="140" t="s">
        <v>46</v>
      </c>
      <c r="P117" s="141">
        <f t="shared" si="1"/>
        <v>0</v>
      </c>
      <c r="Q117" s="141">
        <v>0</v>
      </c>
      <c r="R117" s="141">
        <f t="shared" si="2"/>
        <v>0</v>
      </c>
      <c r="S117" s="141">
        <v>0</v>
      </c>
      <c r="T117" s="142">
        <f t="shared" si="3"/>
        <v>0</v>
      </c>
      <c r="AR117" s="143" t="s">
        <v>338</v>
      </c>
      <c r="AT117" s="143" t="s">
        <v>208</v>
      </c>
      <c r="AU117" s="143" t="s">
        <v>82</v>
      </c>
      <c r="AY117" s="18" t="s">
        <v>206</v>
      </c>
      <c r="BE117" s="144">
        <f t="shared" si="4"/>
        <v>0</v>
      </c>
      <c r="BF117" s="144">
        <f t="shared" si="5"/>
        <v>0</v>
      </c>
      <c r="BG117" s="144">
        <f t="shared" si="6"/>
        <v>0</v>
      </c>
      <c r="BH117" s="144">
        <f t="shared" si="7"/>
        <v>0</v>
      </c>
      <c r="BI117" s="144">
        <f t="shared" si="8"/>
        <v>0</v>
      </c>
      <c r="BJ117" s="18" t="s">
        <v>82</v>
      </c>
      <c r="BK117" s="144">
        <f t="shared" si="9"/>
        <v>0</v>
      </c>
      <c r="BL117" s="18" t="s">
        <v>338</v>
      </c>
      <c r="BM117" s="143" t="s">
        <v>448</v>
      </c>
    </row>
    <row r="118" spans="2:65" s="1" customFormat="1" ht="16.5" customHeight="1">
      <c r="B118" s="33"/>
      <c r="C118" s="132" t="s">
        <v>359</v>
      </c>
      <c r="D118" s="132" t="s">
        <v>208</v>
      </c>
      <c r="E118" s="133" t="s">
        <v>4789</v>
      </c>
      <c r="F118" s="134" t="s">
        <v>4789</v>
      </c>
      <c r="G118" s="135" t="s">
        <v>1556</v>
      </c>
      <c r="H118" s="136">
        <v>5</v>
      </c>
      <c r="I118" s="137"/>
      <c r="J118" s="138">
        <f t="shared" si="0"/>
        <v>0</v>
      </c>
      <c r="K118" s="134" t="s">
        <v>19</v>
      </c>
      <c r="L118" s="33"/>
      <c r="M118" s="139" t="s">
        <v>19</v>
      </c>
      <c r="N118" s="140" t="s">
        <v>46</v>
      </c>
      <c r="P118" s="141">
        <f t="shared" si="1"/>
        <v>0</v>
      </c>
      <c r="Q118" s="141">
        <v>0</v>
      </c>
      <c r="R118" s="141">
        <f t="shared" si="2"/>
        <v>0</v>
      </c>
      <c r="S118" s="141">
        <v>0</v>
      </c>
      <c r="T118" s="142">
        <f t="shared" si="3"/>
        <v>0</v>
      </c>
      <c r="AR118" s="143" t="s">
        <v>338</v>
      </c>
      <c r="AT118" s="143" t="s">
        <v>208</v>
      </c>
      <c r="AU118" s="143" t="s">
        <v>82</v>
      </c>
      <c r="AY118" s="18" t="s">
        <v>206</v>
      </c>
      <c r="BE118" s="144">
        <f t="shared" si="4"/>
        <v>0</v>
      </c>
      <c r="BF118" s="144">
        <f t="shared" si="5"/>
        <v>0</v>
      </c>
      <c r="BG118" s="144">
        <f t="shared" si="6"/>
        <v>0</v>
      </c>
      <c r="BH118" s="144">
        <f t="shared" si="7"/>
        <v>0</v>
      </c>
      <c r="BI118" s="144">
        <f t="shared" si="8"/>
        <v>0</v>
      </c>
      <c r="BJ118" s="18" t="s">
        <v>82</v>
      </c>
      <c r="BK118" s="144">
        <f t="shared" si="9"/>
        <v>0</v>
      </c>
      <c r="BL118" s="18" t="s">
        <v>338</v>
      </c>
      <c r="BM118" s="143" t="s">
        <v>4790</v>
      </c>
    </row>
    <row r="119" spans="2:65" s="1" customFormat="1" ht="16.5" customHeight="1">
      <c r="B119" s="33"/>
      <c r="C119" s="132" t="s">
        <v>7</v>
      </c>
      <c r="D119" s="132" t="s">
        <v>208</v>
      </c>
      <c r="E119" s="133" t="s">
        <v>4791</v>
      </c>
      <c r="F119" s="134" t="s">
        <v>4792</v>
      </c>
      <c r="G119" s="135" t="s">
        <v>796</v>
      </c>
      <c r="H119" s="136">
        <v>1</v>
      </c>
      <c r="I119" s="137"/>
      <c r="J119" s="138">
        <f t="shared" si="0"/>
        <v>0</v>
      </c>
      <c r="K119" s="134" t="s">
        <v>19</v>
      </c>
      <c r="L119" s="33"/>
      <c r="M119" s="204" t="s">
        <v>19</v>
      </c>
      <c r="N119" s="205" t="s">
        <v>46</v>
      </c>
      <c r="O119" s="197"/>
      <c r="P119" s="198">
        <f t="shared" si="1"/>
        <v>0</v>
      </c>
      <c r="Q119" s="198">
        <v>0</v>
      </c>
      <c r="R119" s="198">
        <f t="shared" si="2"/>
        <v>0</v>
      </c>
      <c r="S119" s="198">
        <v>0</v>
      </c>
      <c r="T119" s="199">
        <f t="shared" si="3"/>
        <v>0</v>
      </c>
      <c r="AR119" s="143" t="s">
        <v>338</v>
      </c>
      <c r="AT119" s="143" t="s">
        <v>208</v>
      </c>
      <c r="AU119" s="143" t="s">
        <v>82</v>
      </c>
      <c r="AY119" s="18" t="s">
        <v>206</v>
      </c>
      <c r="BE119" s="144">
        <f t="shared" si="4"/>
        <v>0</v>
      </c>
      <c r="BF119" s="144">
        <f t="shared" si="5"/>
        <v>0</v>
      </c>
      <c r="BG119" s="144">
        <f t="shared" si="6"/>
        <v>0</v>
      </c>
      <c r="BH119" s="144">
        <f t="shared" si="7"/>
        <v>0</v>
      </c>
      <c r="BI119" s="144">
        <f t="shared" si="8"/>
        <v>0</v>
      </c>
      <c r="BJ119" s="18" t="s">
        <v>82</v>
      </c>
      <c r="BK119" s="144">
        <f t="shared" si="9"/>
        <v>0</v>
      </c>
      <c r="BL119" s="18" t="s">
        <v>338</v>
      </c>
      <c r="BM119" s="143" t="s">
        <v>458</v>
      </c>
    </row>
    <row r="120" spans="2:12" s="1" customFormat="1" ht="6.95" customHeight="1">
      <c r="B120" s="41"/>
      <c r="C120" s="42"/>
      <c r="D120" s="42"/>
      <c r="E120" s="42"/>
      <c r="F120" s="42"/>
      <c r="G120" s="42"/>
      <c r="H120" s="42"/>
      <c r="I120" s="42"/>
      <c r="J120" s="42"/>
      <c r="K120" s="42"/>
      <c r="L120" s="33"/>
    </row>
  </sheetData>
  <sheetProtection algorithmName="SHA-512" hashValue="JE9OYdSBqT2k2Fng4+9NkNZmFwZlrEA7P64zHcjvQDOQm3pfuYBjy3Nj8XwJ4Dh1oCKGnjd5/1uCe8r4O36eXA==" saltValue="QwRrqU3WzKlA4ENSptznO9BUfGDzjiZyaTiaPXK84i3I3Ej+3WtdVpQitXZxEmH+CRXr5l6P/DVqgnDe9Nz3Hg==" spinCount="100000" sheet="1" objects="1" scenarios="1" formatColumns="0" formatRows="0" autoFilter="0"/>
  <autoFilter ref="C91:K119"/>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BM10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158</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2496</v>
      </c>
      <c r="F9" s="295"/>
      <c r="G9" s="295"/>
      <c r="H9" s="295"/>
      <c r="L9" s="21"/>
    </row>
    <row r="10" spans="2:12" ht="12" customHeight="1">
      <c r="B10" s="21"/>
      <c r="D10" s="28" t="s">
        <v>166</v>
      </c>
      <c r="L10" s="21"/>
    </row>
    <row r="11" spans="2:12" s="1" customFormat="1" ht="16.5" customHeight="1">
      <c r="B11" s="33"/>
      <c r="E11" s="304" t="s">
        <v>4594</v>
      </c>
      <c r="F11" s="337"/>
      <c r="G11" s="337"/>
      <c r="H11" s="337"/>
      <c r="L11" s="33"/>
    </row>
    <row r="12" spans="2:12" s="1" customFormat="1" ht="12" customHeight="1">
      <c r="B12" s="33"/>
      <c r="D12" s="28" t="s">
        <v>168</v>
      </c>
      <c r="L12" s="33"/>
    </row>
    <row r="13" spans="2:12" s="1" customFormat="1" ht="16.5" customHeight="1">
      <c r="B13" s="33"/>
      <c r="E13" s="322" t="s">
        <v>4793</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ROUND(J92,2)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ROUND((SUM(BE92:BE100)),2)</f>
        <v>0</v>
      </c>
      <c r="I37" s="94">
        <v>0.21</v>
      </c>
      <c r="J37" s="81">
        <f>ROUND(((SUM(BE92:BE100))*I37),2)</f>
        <v>0</v>
      </c>
      <c r="L37" s="33"/>
    </row>
    <row r="38" spans="2:12" s="1" customFormat="1" ht="14.45" customHeight="1">
      <c r="B38" s="33"/>
      <c r="E38" s="28" t="s">
        <v>47</v>
      </c>
      <c r="F38" s="81">
        <f>ROUND((SUM(BF92:BF100)),2)</f>
        <v>0</v>
      </c>
      <c r="I38" s="94">
        <v>0.15</v>
      </c>
      <c r="J38" s="81">
        <f>ROUND(((SUM(BF92:BF100))*I38),2)</f>
        <v>0</v>
      </c>
      <c r="L38" s="33"/>
    </row>
    <row r="39" spans="2:12" s="1" customFormat="1" ht="14.45" customHeight="1" hidden="1">
      <c r="B39" s="33"/>
      <c r="E39" s="28" t="s">
        <v>48</v>
      </c>
      <c r="F39" s="81">
        <f>ROUND((SUM(BG92:BG100)),2)</f>
        <v>0</v>
      </c>
      <c r="I39" s="94">
        <v>0.21</v>
      </c>
      <c r="J39" s="81">
        <f>0</f>
        <v>0</v>
      </c>
      <c r="L39" s="33"/>
    </row>
    <row r="40" spans="2:12" s="1" customFormat="1" ht="14.45" customHeight="1" hidden="1">
      <c r="B40" s="33"/>
      <c r="E40" s="28" t="s">
        <v>49</v>
      </c>
      <c r="F40" s="81">
        <f>ROUND((SUM(BH92:BH100)),2)</f>
        <v>0</v>
      </c>
      <c r="I40" s="94">
        <v>0.15</v>
      </c>
      <c r="J40" s="81">
        <f>0</f>
        <v>0</v>
      </c>
      <c r="L40" s="33"/>
    </row>
    <row r="41" spans="2:12" s="1" customFormat="1" ht="14.45" customHeight="1" hidden="1">
      <c r="B41" s="33"/>
      <c r="E41" s="28" t="s">
        <v>50</v>
      </c>
      <c r="F41" s="81">
        <f>ROUND((SUM(BI92:BI100)),2)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2496</v>
      </c>
      <c r="F54" s="295"/>
      <c r="G54" s="295"/>
      <c r="H54" s="295"/>
      <c r="L54" s="21"/>
    </row>
    <row r="55" spans="2:12" ht="12" customHeight="1">
      <c r="B55" s="21"/>
      <c r="C55" s="28" t="s">
        <v>166</v>
      </c>
      <c r="L55" s="21"/>
    </row>
    <row r="56" spans="2:12" s="1" customFormat="1" ht="16.5" customHeight="1">
      <c r="B56" s="33"/>
      <c r="E56" s="304" t="s">
        <v>4594</v>
      </c>
      <c r="F56" s="337"/>
      <c r="G56" s="337"/>
      <c r="H56" s="337"/>
      <c r="L56" s="33"/>
    </row>
    <row r="57" spans="2:12" s="1" customFormat="1" ht="12" customHeight="1">
      <c r="B57" s="33"/>
      <c r="C57" s="28" t="s">
        <v>168</v>
      </c>
      <c r="L57" s="33"/>
    </row>
    <row r="58" spans="2:12" s="1" customFormat="1" ht="16.5" customHeight="1">
      <c r="B58" s="33"/>
      <c r="E58" s="322" t="str">
        <f>E13</f>
        <v>5 - Ledovače</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J92</f>
        <v>0</v>
      </c>
      <c r="L67" s="33"/>
      <c r="AU67" s="18" t="s">
        <v>173</v>
      </c>
    </row>
    <row r="68" spans="2:12" s="8" customFormat="1" ht="24.95" customHeight="1">
      <c r="B68" s="104"/>
      <c r="D68" s="105" t="s">
        <v>4794</v>
      </c>
      <c r="E68" s="106"/>
      <c r="F68" s="106"/>
      <c r="G68" s="106"/>
      <c r="H68" s="106"/>
      <c r="I68" s="106"/>
      <c r="J68" s="107">
        <f>J93</f>
        <v>0</v>
      </c>
      <c r="L68" s="104"/>
    </row>
    <row r="69" spans="2:12" s="1" customFormat="1" ht="21.75" customHeight="1">
      <c r="B69" s="33"/>
      <c r="L69" s="33"/>
    </row>
    <row r="70" spans="2:12" s="1" customFormat="1" ht="6.95" customHeight="1">
      <c r="B70" s="41"/>
      <c r="C70" s="42"/>
      <c r="D70" s="42"/>
      <c r="E70" s="42"/>
      <c r="F70" s="42"/>
      <c r="G70" s="42"/>
      <c r="H70" s="42"/>
      <c r="I70" s="42"/>
      <c r="J70" s="42"/>
      <c r="K70" s="42"/>
      <c r="L70" s="33"/>
    </row>
    <row r="74" spans="2:12" s="1" customFormat="1" ht="6.95" customHeight="1">
      <c r="B74" s="43"/>
      <c r="C74" s="44"/>
      <c r="D74" s="44"/>
      <c r="E74" s="44"/>
      <c r="F74" s="44"/>
      <c r="G74" s="44"/>
      <c r="H74" s="44"/>
      <c r="I74" s="44"/>
      <c r="J74" s="44"/>
      <c r="K74" s="44"/>
      <c r="L74" s="33"/>
    </row>
    <row r="75" spans="2:12" s="1" customFormat="1" ht="24.95" customHeight="1">
      <c r="B75" s="33"/>
      <c r="C75" s="22" t="s">
        <v>191</v>
      </c>
      <c r="L75" s="33"/>
    </row>
    <row r="76" spans="2:12" s="1" customFormat="1" ht="6.95" customHeight="1">
      <c r="B76" s="33"/>
      <c r="L76" s="33"/>
    </row>
    <row r="77" spans="2:12" s="1" customFormat="1" ht="12" customHeight="1">
      <c r="B77" s="33"/>
      <c r="C77" s="28" t="s">
        <v>16</v>
      </c>
      <c r="L77" s="33"/>
    </row>
    <row r="78" spans="2:12" s="1" customFormat="1" ht="16.5" customHeight="1">
      <c r="B78" s="33"/>
      <c r="E78" s="335" t="str">
        <f>E7</f>
        <v>AREÁL KLÍŠE, ÚSTÍ NAD LABEM – WELLNESS A FITNESS</v>
      </c>
      <c r="F78" s="336"/>
      <c r="G78" s="336"/>
      <c r="H78" s="336"/>
      <c r="L78" s="33"/>
    </row>
    <row r="79" spans="2:12" ht="12" customHeight="1">
      <c r="B79" s="21"/>
      <c r="C79" s="28" t="s">
        <v>164</v>
      </c>
      <c r="L79" s="21"/>
    </row>
    <row r="80" spans="2:12" ht="16.5" customHeight="1">
      <c r="B80" s="21"/>
      <c r="E80" s="335" t="s">
        <v>2496</v>
      </c>
      <c r="F80" s="295"/>
      <c r="G80" s="295"/>
      <c r="H80" s="295"/>
      <c r="L80" s="21"/>
    </row>
    <row r="81" spans="2:12" ht="12" customHeight="1">
      <c r="B81" s="21"/>
      <c r="C81" s="28" t="s">
        <v>166</v>
      </c>
      <c r="L81" s="21"/>
    </row>
    <row r="82" spans="2:12" s="1" customFormat="1" ht="16.5" customHeight="1">
      <c r="B82" s="33"/>
      <c r="E82" s="304" t="s">
        <v>4594</v>
      </c>
      <c r="F82" s="337"/>
      <c r="G82" s="337"/>
      <c r="H82" s="337"/>
      <c r="L82" s="33"/>
    </row>
    <row r="83" spans="2:12" s="1" customFormat="1" ht="12" customHeight="1">
      <c r="B83" s="33"/>
      <c r="C83" s="28" t="s">
        <v>168</v>
      </c>
      <c r="L83" s="33"/>
    </row>
    <row r="84" spans="2:12" s="1" customFormat="1" ht="16.5" customHeight="1">
      <c r="B84" s="33"/>
      <c r="E84" s="322" t="str">
        <f>E13</f>
        <v>5 - Ledovače</v>
      </c>
      <c r="F84" s="337"/>
      <c r="G84" s="337"/>
      <c r="H84" s="337"/>
      <c r="L84" s="33"/>
    </row>
    <row r="85" spans="2:12" s="1" customFormat="1" ht="6.95" customHeight="1">
      <c r="B85" s="33"/>
      <c r="L85" s="33"/>
    </row>
    <row r="86" spans="2:12" s="1" customFormat="1" ht="12" customHeight="1">
      <c r="B86" s="33"/>
      <c r="C86" s="28" t="s">
        <v>21</v>
      </c>
      <c r="F86" s="26" t="str">
        <f>F16</f>
        <v>ÚSTÍ NAD LABEM</v>
      </c>
      <c r="I86" s="28" t="s">
        <v>23</v>
      </c>
      <c r="J86" s="49" t="str">
        <f>IF(J16="","",J16)</f>
        <v>14. 11. 2023</v>
      </c>
      <c r="L86" s="33"/>
    </row>
    <row r="87" spans="2:12" s="1" customFormat="1" ht="6.95" customHeight="1">
      <c r="B87" s="33"/>
      <c r="L87" s="33"/>
    </row>
    <row r="88" spans="2:12" s="1" customFormat="1" ht="15.2" customHeight="1">
      <c r="B88" s="33"/>
      <c r="C88" s="28" t="s">
        <v>25</v>
      </c>
      <c r="F88" s="26" t="str">
        <f>E19</f>
        <v>Městské služby Ústí nad Labem p.o.</v>
      </c>
      <c r="I88" s="28" t="s">
        <v>33</v>
      </c>
      <c r="J88" s="31" t="str">
        <f>E25</f>
        <v>Specta s.r.o.</v>
      </c>
      <c r="L88" s="33"/>
    </row>
    <row r="89" spans="2:12" s="1" customFormat="1" ht="15.2" customHeight="1">
      <c r="B89" s="33"/>
      <c r="C89" s="28" t="s">
        <v>31</v>
      </c>
      <c r="F89" s="26" t="str">
        <f>IF(E22="","",E22)</f>
        <v>Vyplň údaj</v>
      </c>
      <c r="I89" s="28" t="s">
        <v>38</v>
      </c>
      <c r="J89" s="31" t="str">
        <f>E28</f>
        <v>Specta s.r.o.</v>
      </c>
      <c r="L89" s="33"/>
    </row>
    <row r="90" spans="2:12" s="1" customFormat="1" ht="10.35" customHeight="1">
      <c r="B90" s="33"/>
      <c r="L90" s="33"/>
    </row>
    <row r="91" spans="2:20" s="10" customFormat="1" ht="29.25" customHeight="1">
      <c r="B91" s="112"/>
      <c r="C91" s="113" t="s">
        <v>192</v>
      </c>
      <c r="D91" s="114" t="s">
        <v>60</v>
      </c>
      <c r="E91" s="114" t="s">
        <v>56</v>
      </c>
      <c r="F91" s="114" t="s">
        <v>57</v>
      </c>
      <c r="G91" s="114" t="s">
        <v>193</v>
      </c>
      <c r="H91" s="114" t="s">
        <v>194</v>
      </c>
      <c r="I91" s="114" t="s">
        <v>195</v>
      </c>
      <c r="J91" s="114" t="s">
        <v>172</v>
      </c>
      <c r="K91" s="115" t="s">
        <v>196</v>
      </c>
      <c r="L91" s="112"/>
      <c r="M91" s="55" t="s">
        <v>19</v>
      </c>
      <c r="N91" s="56" t="s">
        <v>45</v>
      </c>
      <c r="O91" s="56" t="s">
        <v>197</v>
      </c>
      <c r="P91" s="56" t="s">
        <v>198</v>
      </c>
      <c r="Q91" s="56" t="s">
        <v>199</v>
      </c>
      <c r="R91" s="56" t="s">
        <v>200</v>
      </c>
      <c r="S91" s="56" t="s">
        <v>201</v>
      </c>
      <c r="T91" s="57" t="s">
        <v>202</v>
      </c>
    </row>
    <row r="92" spans="2:63" s="1" customFormat="1" ht="22.9" customHeight="1">
      <c r="B92" s="33"/>
      <c r="C92" s="60" t="s">
        <v>203</v>
      </c>
      <c r="J92" s="116">
        <f>BK92</f>
        <v>0</v>
      </c>
      <c r="L92" s="33"/>
      <c r="M92" s="58"/>
      <c r="N92" s="50"/>
      <c r="O92" s="50"/>
      <c r="P92" s="117">
        <f>P93</f>
        <v>0</v>
      </c>
      <c r="Q92" s="50"/>
      <c r="R92" s="117">
        <f>R93</f>
        <v>0</v>
      </c>
      <c r="S92" s="50"/>
      <c r="T92" s="118">
        <f>T93</f>
        <v>0</v>
      </c>
      <c r="AT92" s="18" t="s">
        <v>74</v>
      </c>
      <c r="AU92" s="18" t="s">
        <v>173</v>
      </c>
      <c r="BK92" s="119">
        <f>BK93</f>
        <v>0</v>
      </c>
    </row>
    <row r="93" spans="2:63" s="11" customFormat="1" ht="25.9" customHeight="1">
      <c r="B93" s="120"/>
      <c r="D93" s="121" t="s">
        <v>74</v>
      </c>
      <c r="E93" s="122" t="s">
        <v>4795</v>
      </c>
      <c r="F93" s="122" t="s">
        <v>4795</v>
      </c>
      <c r="I93" s="123"/>
      <c r="J93" s="124">
        <f>BK93</f>
        <v>0</v>
      </c>
      <c r="L93" s="120"/>
      <c r="M93" s="125"/>
      <c r="P93" s="126">
        <f>SUM(P94:P100)</f>
        <v>0</v>
      </c>
      <c r="R93" s="126">
        <f>SUM(R94:R100)</f>
        <v>0</v>
      </c>
      <c r="T93" s="127">
        <f>SUM(T94:T100)</f>
        <v>0</v>
      </c>
      <c r="AR93" s="121" t="s">
        <v>82</v>
      </c>
      <c r="AT93" s="128" t="s">
        <v>74</v>
      </c>
      <c r="AU93" s="128" t="s">
        <v>75</v>
      </c>
      <c r="AY93" s="121" t="s">
        <v>206</v>
      </c>
      <c r="BK93" s="129">
        <f>SUM(BK94:BK100)</f>
        <v>0</v>
      </c>
    </row>
    <row r="94" spans="2:65" s="1" customFormat="1" ht="16.5" customHeight="1">
      <c r="B94" s="33"/>
      <c r="C94" s="132" t="s">
        <v>82</v>
      </c>
      <c r="D94" s="132" t="s">
        <v>208</v>
      </c>
      <c r="E94" s="133" t="s">
        <v>4796</v>
      </c>
      <c r="F94" s="134" t="s">
        <v>4797</v>
      </c>
      <c r="G94" s="135" t="s">
        <v>1556</v>
      </c>
      <c r="H94" s="136">
        <v>1</v>
      </c>
      <c r="I94" s="137"/>
      <c r="J94" s="138">
        <f aca="true" t="shared" si="0" ref="J94:J100">ROUND(I94*H94,2)</f>
        <v>0</v>
      </c>
      <c r="K94" s="134" t="s">
        <v>19</v>
      </c>
      <c r="L94" s="33"/>
      <c r="M94" s="139" t="s">
        <v>19</v>
      </c>
      <c r="N94" s="140" t="s">
        <v>46</v>
      </c>
      <c r="P94" s="141">
        <f aca="true" t="shared" si="1" ref="P94:P100">O94*H94</f>
        <v>0</v>
      </c>
      <c r="Q94" s="141">
        <v>0</v>
      </c>
      <c r="R94" s="141">
        <f aca="true" t="shared" si="2" ref="R94:R100">Q94*H94</f>
        <v>0</v>
      </c>
      <c r="S94" s="141">
        <v>0</v>
      </c>
      <c r="T94" s="142">
        <f aca="true" t="shared" si="3" ref="T94:T100">S94*H94</f>
        <v>0</v>
      </c>
      <c r="AR94" s="143" t="s">
        <v>338</v>
      </c>
      <c r="AT94" s="143" t="s">
        <v>208</v>
      </c>
      <c r="AU94" s="143" t="s">
        <v>82</v>
      </c>
      <c r="AY94" s="18" t="s">
        <v>206</v>
      </c>
      <c r="BE94" s="144">
        <f aca="true" t="shared" si="4" ref="BE94:BE100">IF(N94="základní",J94,0)</f>
        <v>0</v>
      </c>
      <c r="BF94" s="144">
        <f aca="true" t="shared" si="5" ref="BF94:BF100">IF(N94="snížená",J94,0)</f>
        <v>0</v>
      </c>
      <c r="BG94" s="144">
        <f aca="true" t="shared" si="6" ref="BG94:BG100">IF(N94="zákl. přenesená",J94,0)</f>
        <v>0</v>
      </c>
      <c r="BH94" s="144">
        <f aca="true" t="shared" si="7" ref="BH94:BH100">IF(N94="sníž. přenesená",J94,0)</f>
        <v>0</v>
      </c>
      <c r="BI94" s="144">
        <f aca="true" t="shared" si="8" ref="BI94:BI100">IF(N94="nulová",J94,0)</f>
        <v>0</v>
      </c>
      <c r="BJ94" s="18" t="s">
        <v>82</v>
      </c>
      <c r="BK94" s="144">
        <f aca="true" t="shared" si="9" ref="BK94:BK100">ROUND(I94*H94,2)</f>
        <v>0</v>
      </c>
      <c r="BL94" s="18" t="s">
        <v>338</v>
      </c>
      <c r="BM94" s="143" t="s">
        <v>84</v>
      </c>
    </row>
    <row r="95" spans="2:65" s="1" customFormat="1" ht="16.5" customHeight="1">
      <c r="B95" s="33"/>
      <c r="C95" s="132" t="s">
        <v>84</v>
      </c>
      <c r="D95" s="132" t="s">
        <v>208</v>
      </c>
      <c r="E95" s="133" t="s">
        <v>4798</v>
      </c>
      <c r="F95" s="134" t="s">
        <v>4799</v>
      </c>
      <c r="G95" s="135" t="s">
        <v>1556</v>
      </c>
      <c r="H95" s="136">
        <v>1</v>
      </c>
      <c r="I95" s="137"/>
      <c r="J95" s="138">
        <f t="shared" si="0"/>
        <v>0</v>
      </c>
      <c r="K95" s="134" t="s">
        <v>19</v>
      </c>
      <c r="L95" s="33"/>
      <c r="M95" s="139" t="s">
        <v>19</v>
      </c>
      <c r="N95" s="140" t="s">
        <v>46</v>
      </c>
      <c r="P95" s="141">
        <f t="shared" si="1"/>
        <v>0</v>
      </c>
      <c r="Q95" s="141">
        <v>0</v>
      </c>
      <c r="R95" s="141">
        <f t="shared" si="2"/>
        <v>0</v>
      </c>
      <c r="S95" s="141">
        <v>0</v>
      </c>
      <c r="T95" s="142">
        <f t="shared" si="3"/>
        <v>0</v>
      </c>
      <c r="AR95" s="143" t="s">
        <v>338</v>
      </c>
      <c r="AT95" s="143" t="s">
        <v>208</v>
      </c>
      <c r="AU95" s="143" t="s">
        <v>82</v>
      </c>
      <c r="AY95" s="18" t="s">
        <v>206</v>
      </c>
      <c r="BE95" s="144">
        <f t="shared" si="4"/>
        <v>0</v>
      </c>
      <c r="BF95" s="144">
        <f t="shared" si="5"/>
        <v>0</v>
      </c>
      <c r="BG95" s="144">
        <f t="shared" si="6"/>
        <v>0</v>
      </c>
      <c r="BH95" s="144">
        <f t="shared" si="7"/>
        <v>0</v>
      </c>
      <c r="BI95" s="144">
        <f t="shared" si="8"/>
        <v>0</v>
      </c>
      <c r="BJ95" s="18" t="s">
        <v>82</v>
      </c>
      <c r="BK95" s="144">
        <f t="shared" si="9"/>
        <v>0</v>
      </c>
      <c r="BL95" s="18" t="s">
        <v>338</v>
      </c>
      <c r="BM95" s="143" t="s">
        <v>153</v>
      </c>
    </row>
    <row r="96" spans="2:65" s="1" customFormat="1" ht="21.75" customHeight="1">
      <c r="B96" s="33"/>
      <c r="C96" s="132" t="s">
        <v>92</v>
      </c>
      <c r="D96" s="132" t="s">
        <v>208</v>
      </c>
      <c r="E96" s="133" t="s">
        <v>4800</v>
      </c>
      <c r="F96" s="134" t="s">
        <v>4801</v>
      </c>
      <c r="G96" s="135" t="s">
        <v>1556</v>
      </c>
      <c r="H96" s="136">
        <v>1</v>
      </c>
      <c r="I96" s="137"/>
      <c r="J96" s="138">
        <f t="shared" si="0"/>
        <v>0</v>
      </c>
      <c r="K96" s="134" t="s">
        <v>19</v>
      </c>
      <c r="L96" s="33"/>
      <c r="M96" s="139" t="s">
        <v>19</v>
      </c>
      <c r="N96" s="140" t="s">
        <v>46</v>
      </c>
      <c r="P96" s="141">
        <f t="shared" si="1"/>
        <v>0</v>
      </c>
      <c r="Q96" s="141">
        <v>0</v>
      </c>
      <c r="R96" s="141">
        <f t="shared" si="2"/>
        <v>0</v>
      </c>
      <c r="S96" s="141">
        <v>0</v>
      </c>
      <c r="T96" s="142">
        <f t="shared" si="3"/>
        <v>0</v>
      </c>
      <c r="AR96" s="143" t="s">
        <v>338</v>
      </c>
      <c r="AT96" s="143" t="s">
        <v>208</v>
      </c>
      <c r="AU96" s="143" t="s">
        <v>82</v>
      </c>
      <c r="AY96" s="18" t="s">
        <v>206</v>
      </c>
      <c r="BE96" s="144">
        <f t="shared" si="4"/>
        <v>0</v>
      </c>
      <c r="BF96" s="144">
        <f t="shared" si="5"/>
        <v>0</v>
      </c>
      <c r="BG96" s="144">
        <f t="shared" si="6"/>
        <v>0</v>
      </c>
      <c r="BH96" s="144">
        <f t="shared" si="7"/>
        <v>0</v>
      </c>
      <c r="BI96" s="144">
        <f t="shared" si="8"/>
        <v>0</v>
      </c>
      <c r="BJ96" s="18" t="s">
        <v>82</v>
      </c>
      <c r="BK96" s="144">
        <f t="shared" si="9"/>
        <v>0</v>
      </c>
      <c r="BL96" s="18" t="s">
        <v>338</v>
      </c>
      <c r="BM96" s="143" t="s">
        <v>257</v>
      </c>
    </row>
    <row r="97" spans="2:65" s="1" customFormat="1" ht="16.5" customHeight="1">
      <c r="B97" s="33"/>
      <c r="C97" s="132" t="s">
        <v>153</v>
      </c>
      <c r="D97" s="132" t="s">
        <v>208</v>
      </c>
      <c r="E97" s="133" t="s">
        <v>4802</v>
      </c>
      <c r="F97" s="134" t="s">
        <v>4803</v>
      </c>
      <c r="G97" s="135" t="s">
        <v>1556</v>
      </c>
      <c r="H97" s="136">
        <v>1</v>
      </c>
      <c r="I97" s="137"/>
      <c r="J97" s="138">
        <f t="shared" si="0"/>
        <v>0</v>
      </c>
      <c r="K97" s="134" t="s">
        <v>19</v>
      </c>
      <c r="L97" s="33"/>
      <c r="M97" s="139" t="s">
        <v>19</v>
      </c>
      <c r="N97" s="140" t="s">
        <v>46</v>
      </c>
      <c r="P97" s="141">
        <f t="shared" si="1"/>
        <v>0</v>
      </c>
      <c r="Q97" s="141">
        <v>0</v>
      </c>
      <c r="R97" s="141">
        <f t="shared" si="2"/>
        <v>0</v>
      </c>
      <c r="S97" s="141">
        <v>0</v>
      </c>
      <c r="T97" s="142">
        <f t="shared" si="3"/>
        <v>0</v>
      </c>
      <c r="AR97" s="143" t="s">
        <v>338</v>
      </c>
      <c r="AT97" s="143" t="s">
        <v>208</v>
      </c>
      <c r="AU97" s="143" t="s">
        <v>82</v>
      </c>
      <c r="AY97" s="18" t="s">
        <v>206</v>
      </c>
      <c r="BE97" s="144">
        <f t="shared" si="4"/>
        <v>0</v>
      </c>
      <c r="BF97" s="144">
        <f t="shared" si="5"/>
        <v>0</v>
      </c>
      <c r="BG97" s="144">
        <f t="shared" si="6"/>
        <v>0</v>
      </c>
      <c r="BH97" s="144">
        <f t="shared" si="7"/>
        <v>0</v>
      </c>
      <c r="BI97" s="144">
        <f t="shared" si="8"/>
        <v>0</v>
      </c>
      <c r="BJ97" s="18" t="s">
        <v>82</v>
      </c>
      <c r="BK97" s="144">
        <f t="shared" si="9"/>
        <v>0</v>
      </c>
      <c r="BL97" s="18" t="s">
        <v>338</v>
      </c>
      <c r="BM97" s="143" t="s">
        <v>271</v>
      </c>
    </row>
    <row r="98" spans="2:65" s="1" customFormat="1" ht="21.75" customHeight="1">
      <c r="B98" s="33"/>
      <c r="C98" s="132" t="s">
        <v>156</v>
      </c>
      <c r="D98" s="132" t="s">
        <v>208</v>
      </c>
      <c r="E98" s="133" t="s">
        <v>2307</v>
      </c>
      <c r="F98" s="134" t="s">
        <v>4804</v>
      </c>
      <c r="G98" s="135" t="s">
        <v>1556</v>
      </c>
      <c r="H98" s="136">
        <v>1</v>
      </c>
      <c r="I98" s="137"/>
      <c r="J98" s="138">
        <f t="shared" si="0"/>
        <v>0</v>
      </c>
      <c r="K98" s="134" t="s">
        <v>19</v>
      </c>
      <c r="L98" s="33"/>
      <c r="M98" s="139" t="s">
        <v>19</v>
      </c>
      <c r="N98" s="140" t="s">
        <v>46</v>
      </c>
      <c r="P98" s="141">
        <f t="shared" si="1"/>
        <v>0</v>
      </c>
      <c r="Q98" s="141">
        <v>0</v>
      </c>
      <c r="R98" s="141">
        <f t="shared" si="2"/>
        <v>0</v>
      </c>
      <c r="S98" s="141">
        <v>0</v>
      </c>
      <c r="T98" s="142">
        <f t="shared" si="3"/>
        <v>0</v>
      </c>
      <c r="AR98" s="143" t="s">
        <v>338</v>
      </c>
      <c r="AT98" s="143" t="s">
        <v>208</v>
      </c>
      <c r="AU98" s="143" t="s">
        <v>82</v>
      </c>
      <c r="AY98" s="18" t="s">
        <v>206</v>
      </c>
      <c r="BE98" s="144">
        <f t="shared" si="4"/>
        <v>0</v>
      </c>
      <c r="BF98" s="144">
        <f t="shared" si="5"/>
        <v>0</v>
      </c>
      <c r="BG98" s="144">
        <f t="shared" si="6"/>
        <v>0</v>
      </c>
      <c r="BH98" s="144">
        <f t="shared" si="7"/>
        <v>0</v>
      </c>
      <c r="BI98" s="144">
        <f t="shared" si="8"/>
        <v>0</v>
      </c>
      <c r="BJ98" s="18" t="s">
        <v>82</v>
      </c>
      <c r="BK98" s="144">
        <f t="shared" si="9"/>
        <v>0</v>
      </c>
      <c r="BL98" s="18" t="s">
        <v>338</v>
      </c>
      <c r="BM98" s="143" t="s">
        <v>287</v>
      </c>
    </row>
    <row r="99" spans="2:65" s="1" customFormat="1" ht="16.5" customHeight="1">
      <c r="B99" s="33"/>
      <c r="C99" s="132" t="s">
        <v>257</v>
      </c>
      <c r="D99" s="132" t="s">
        <v>208</v>
      </c>
      <c r="E99" s="133" t="s">
        <v>4795</v>
      </c>
      <c r="F99" s="134" t="s">
        <v>4805</v>
      </c>
      <c r="G99" s="135" t="s">
        <v>1556</v>
      </c>
      <c r="H99" s="136">
        <v>1</v>
      </c>
      <c r="I99" s="137"/>
      <c r="J99" s="138">
        <f t="shared" si="0"/>
        <v>0</v>
      </c>
      <c r="K99" s="134" t="s">
        <v>19</v>
      </c>
      <c r="L99" s="33"/>
      <c r="M99" s="139" t="s">
        <v>19</v>
      </c>
      <c r="N99" s="140" t="s">
        <v>46</v>
      </c>
      <c r="P99" s="141">
        <f t="shared" si="1"/>
        <v>0</v>
      </c>
      <c r="Q99" s="141">
        <v>0</v>
      </c>
      <c r="R99" s="141">
        <f t="shared" si="2"/>
        <v>0</v>
      </c>
      <c r="S99" s="141">
        <v>0</v>
      </c>
      <c r="T99" s="142">
        <f t="shared" si="3"/>
        <v>0</v>
      </c>
      <c r="AR99" s="143" t="s">
        <v>338</v>
      </c>
      <c r="AT99" s="143" t="s">
        <v>208</v>
      </c>
      <c r="AU99" s="143" t="s">
        <v>82</v>
      </c>
      <c r="AY99" s="18" t="s">
        <v>206</v>
      </c>
      <c r="BE99" s="144">
        <f t="shared" si="4"/>
        <v>0</v>
      </c>
      <c r="BF99" s="144">
        <f t="shared" si="5"/>
        <v>0</v>
      </c>
      <c r="BG99" s="144">
        <f t="shared" si="6"/>
        <v>0</v>
      </c>
      <c r="BH99" s="144">
        <f t="shared" si="7"/>
        <v>0</v>
      </c>
      <c r="BI99" s="144">
        <f t="shared" si="8"/>
        <v>0</v>
      </c>
      <c r="BJ99" s="18" t="s">
        <v>82</v>
      </c>
      <c r="BK99" s="144">
        <f t="shared" si="9"/>
        <v>0</v>
      </c>
      <c r="BL99" s="18" t="s">
        <v>338</v>
      </c>
      <c r="BM99" s="143" t="s">
        <v>4806</v>
      </c>
    </row>
    <row r="100" spans="2:65" s="1" customFormat="1" ht="24.2" customHeight="1">
      <c r="B100" s="33"/>
      <c r="C100" s="132" t="s">
        <v>265</v>
      </c>
      <c r="D100" s="132" t="s">
        <v>208</v>
      </c>
      <c r="E100" s="133" t="s">
        <v>4807</v>
      </c>
      <c r="F100" s="134" t="s">
        <v>4805</v>
      </c>
      <c r="G100" s="135" t="s">
        <v>1556</v>
      </c>
      <c r="H100" s="136">
        <v>1</v>
      </c>
      <c r="I100" s="137"/>
      <c r="J100" s="138">
        <f t="shared" si="0"/>
        <v>0</v>
      </c>
      <c r="K100" s="134" t="s">
        <v>19</v>
      </c>
      <c r="L100" s="33"/>
      <c r="M100" s="204" t="s">
        <v>19</v>
      </c>
      <c r="N100" s="205" t="s">
        <v>46</v>
      </c>
      <c r="O100" s="197"/>
      <c r="P100" s="198">
        <f t="shared" si="1"/>
        <v>0</v>
      </c>
      <c r="Q100" s="198">
        <v>0</v>
      </c>
      <c r="R100" s="198">
        <f t="shared" si="2"/>
        <v>0</v>
      </c>
      <c r="S100" s="198">
        <v>0</v>
      </c>
      <c r="T100" s="199">
        <f t="shared" si="3"/>
        <v>0</v>
      </c>
      <c r="AR100" s="143" t="s">
        <v>338</v>
      </c>
      <c r="AT100" s="143" t="s">
        <v>208</v>
      </c>
      <c r="AU100" s="143" t="s">
        <v>82</v>
      </c>
      <c r="AY100" s="18" t="s">
        <v>206</v>
      </c>
      <c r="BE100" s="144">
        <f t="shared" si="4"/>
        <v>0</v>
      </c>
      <c r="BF100" s="144">
        <f t="shared" si="5"/>
        <v>0</v>
      </c>
      <c r="BG100" s="144">
        <f t="shared" si="6"/>
        <v>0</v>
      </c>
      <c r="BH100" s="144">
        <f t="shared" si="7"/>
        <v>0</v>
      </c>
      <c r="BI100" s="144">
        <f t="shared" si="8"/>
        <v>0</v>
      </c>
      <c r="BJ100" s="18" t="s">
        <v>82</v>
      </c>
      <c r="BK100" s="144">
        <f t="shared" si="9"/>
        <v>0</v>
      </c>
      <c r="BL100" s="18" t="s">
        <v>338</v>
      </c>
      <c r="BM100" s="143" t="s">
        <v>307</v>
      </c>
    </row>
    <row r="101" spans="2:12" s="1" customFormat="1" ht="6.95" customHeight="1">
      <c r="B101" s="41"/>
      <c r="C101" s="42"/>
      <c r="D101" s="42"/>
      <c r="E101" s="42"/>
      <c r="F101" s="42"/>
      <c r="G101" s="42"/>
      <c r="H101" s="42"/>
      <c r="I101" s="42"/>
      <c r="J101" s="42"/>
      <c r="K101" s="42"/>
      <c r="L101" s="33"/>
    </row>
  </sheetData>
  <sheetProtection algorithmName="SHA-512" hashValue="qqBhKewbz9IWwmBLad7VmctaDGKR5rONaTr8ff8QpVEkh2gXE8O8OQ6FeUuZ672v9Zv7oaaMQ0qYTIrJtNDTzw==" saltValue="uReGlR/yB6uMto4EULI2OlwOQvBRiwdfBZnZ9pWvpqNIQCINiU0mjfVs5vRzRg9sM0+rnMyP6ShjY9wEDBjM2A==" spinCount="100000" sheet="1" objects="1" scenarios="1" formatColumns="0" formatRows="0" autoFilter="0"/>
  <autoFilter ref="C91:K100"/>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BM12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161</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 customHeight="1">
      <c r="B8" s="21"/>
      <c r="D8" s="28" t="s">
        <v>164</v>
      </c>
      <c r="L8" s="21"/>
    </row>
    <row r="9" spans="2:12" s="1" customFormat="1" ht="16.5" customHeight="1">
      <c r="B9" s="33"/>
      <c r="E9" s="335" t="s">
        <v>2496</v>
      </c>
      <c r="F9" s="337"/>
      <c r="G9" s="337"/>
      <c r="H9" s="337"/>
      <c r="L9" s="33"/>
    </row>
    <row r="10" spans="2:12" s="1" customFormat="1" ht="12" customHeight="1">
      <c r="B10" s="33"/>
      <c r="D10" s="28" t="s">
        <v>166</v>
      </c>
      <c r="L10" s="33"/>
    </row>
    <row r="11" spans="2:12" s="1" customFormat="1" ht="16.5" customHeight="1">
      <c r="B11" s="33"/>
      <c r="E11" s="322" t="s">
        <v>4808</v>
      </c>
      <c r="F11" s="337"/>
      <c r="G11" s="337"/>
      <c r="H11" s="337"/>
      <c r="L11" s="33"/>
    </row>
    <row r="12" spans="2:12" s="1" customFormat="1" ht="12">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22</v>
      </c>
      <c r="I14" s="28" t="s">
        <v>23</v>
      </c>
      <c r="J14" s="49" t="str">
        <f>'Rekapitulace stavby'!AN8</f>
        <v>14. 11. 2023</v>
      </c>
      <c r="L14" s="33"/>
    </row>
    <row r="15" spans="2:12" s="1" customFormat="1" ht="10.9" customHeight="1">
      <c r="B15" s="33"/>
      <c r="L15" s="33"/>
    </row>
    <row r="16" spans="2:12" s="1" customFormat="1" ht="12" customHeight="1">
      <c r="B16" s="33"/>
      <c r="D16" s="28" t="s">
        <v>25</v>
      </c>
      <c r="I16" s="28" t="s">
        <v>26</v>
      </c>
      <c r="J16" s="26" t="s">
        <v>27</v>
      </c>
      <c r="L16" s="33"/>
    </row>
    <row r="17" spans="2:12" s="1" customFormat="1" ht="18" customHeight="1">
      <c r="B17" s="33"/>
      <c r="E17" s="26" t="s">
        <v>28</v>
      </c>
      <c r="I17" s="28" t="s">
        <v>29</v>
      </c>
      <c r="J17" s="26" t="s">
        <v>30</v>
      </c>
      <c r="L17" s="33"/>
    </row>
    <row r="18" spans="2:12" s="1" customFormat="1" ht="6.95" customHeight="1">
      <c r="B18" s="33"/>
      <c r="L18" s="33"/>
    </row>
    <row r="19" spans="2:12" s="1" customFormat="1" ht="12" customHeight="1">
      <c r="B19" s="33"/>
      <c r="D19" s="28" t="s">
        <v>31</v>
      </c>
      <c r="I19" s="28" t="s">
        <v>26</v>
      </c>
      <c r="J19" s="29" t="str">
        <f>'Rekapitulace stavby'!AN13</f>
        <v>Vyplň údaj</v>
      </c>
      <c r="L19" s="33"/>
    </row>
    <row r="20" spans="2:12" s="1" customFormat="1" ht="18" customHeight="1">
      <c r="B20" s="33"/>
      <c r="E20" s="338" t="str">
        <f>'Rekapitulace stavby'!E14</f>
        <v>Vyplň údaj</v>
      </c>
      <c r="F20" s="308"/>
      <c r="G20" s="308"/>
      <c r="H20" s="308"/>
      <c r="I20" s="28" t="s">
        <v>29</v>
      </c>
      <c r="J20" s="29" t="str">
        <f>'Rekapitulace stavby'!AN14</f>
        <v>Vyplň údaj</v>
      </c>
      <c r="L20" s="33"/>
    </row>
    <row r="21" spans="2:12" s="1" customFormat="1" ht="6.95" customHeight="1">
      <c r="B21" s="33"/>
      <c r="L21" s="33"/>
    </row>
    <row r="22" spans="2:12" s="1" customFormat="1" ht="12" customHeight="1">
      <c r="B22" s="33"/>
      <c r="D22" s="28" t="s">
        <v>33</v>
      </c>
      <c r="I22" s="28" t="s">
        <v>26</v>
      </c>
      <c r="J22" s="26" t="s">
        <v>34</v>
      </c>
      <c r="L22" s="33"/>
    </row>
    <row r="23" spans="2:12" s="1" customFormat="1" ht="18" customHeight="1">
      <c r="B23" s="33"/>
      <c r="E23" s="26" t="s">
        <v>35</v>
      </c>
      <c r="I23" s="28" t="s">
        <v>29</v>
      </c>
      <c r="J23" s="26" t="s">
        <v>36</v>
      </c>
      <c r="L23" s="33"/>
    </row>
    <row r="24" spans="2:12" s="1" customFormat="1" ht="6.95" customHeight="1">
      <c r="B24" s="33"/>
      <c r="L24" s="33"/>
    </row>
    <row r="25" spans="2:12" s="1" customFormat="1" ht="12" customHeight="1">
      <c r="B25" s="33"/>
      <c r="D25" s="28" t="s">
        <v>38</v>
      </c>
      <c r="I25" s="28" t="s">
        <v>26</v>
      </c>
      <c r="J25" s="26" t="s">
        <v>34</v>
      </c>
      <c r="L25" s="33"/>
    </row>
    <row r="26" spans="2:12" s="1" customFormat="1" ht="18" customHeight="1">
      <c r="B26" s="33"/>
      <c r="E26" s="26" t="s">
        <v>35</v>
      </c>
      <c r="I26" s="28" t="s">
        <v>29</v>
      </c>
      <c r="J26" s="26" t="s">
        <v>36</v>
      </c>
      <c r="L26" s="33"/>
    </row>
    <row r="27" spans="2:12" s="1" customFormat="1" ht="6.95" customHeight="1">
      <c r="B27" s="33"/>
      <c r="L27" s="33"/>
    </row>
    <row r="28" spans="2:12" s="1" customFormat="1" ht="12" customHeight="1">
      <c r="B28" s="33"/>
      <c r="D28" s="28" t="s">
        <v>39</v>
      </c>
      <c r="L28" s="33"/>
    </row>
    <row r="29" spans="2:12" s="7" customFormat="1" ht="16.5" customHeight="1">
      <c r="B29" s="91"/>
      <c r="E29" s="312" t="s">
        <v>19</v>
      </c>
      <c r="F29" s="312"/>
      <c r="G29" s="312"/>
      <c r="H29" s="312"/>
      <c r="L29" s="91"/>
    </row>
    <row r="30" spans="2:12" s="1" customFormat="1" ht="6.95" customHeight="1">
      <c r="B30" s="33"/>
      <c r="L30" s="33"/>
    </row>
    <row r="31" spans="2:12" s="1" customFormat="1" ht="6.95" customHeight="1">
      <c r="B31" s="33"/>
      <c r="D31" s="50"/>
      <c r="E31" s="50"/>
      <c r="F31" s="50"/>
      <c r="G31" s="50"/>
      <c r="H31" s="50"/>
      <c r="I31" s="50"/>
      <c r="J31" s="50"/>
      <c r="K31" s="50"/>
      <c r="L31" s="33"/>
    </row>
    <row r="32" spans="2:12" s="1" customFormat="1" ht="25.35" customHeight="1">
      <c r="B32" s="33"/>
      <c r="D32" s="92" t="s">
        <v>41</v>
      </c>
      <c r="J32" s="62">
        <f>ROUND(J90,2)</f>
        <v>0</v>
      </c>
      <c r="L32" s="33"/>
    </row>
    <row r="33" spans="2:12" s="1" customFormat="1" ht="6.95" customHeight="1">
      <c r="B33" s="33"/>
      <c r="D33" s="50"/>
      <c r="E33" s="50"/>
      <c r="F33" s="50"/>
      <c r="G33" s="50"/>
      <c r="H33" s="50"/>
      <c r="I33" s="50"/>
      <c r="J33" s="50"/>
      <c r="K33" s="50"/>
      <c r="L33" s="33"/>
    </row>
    <row r="34" spans="2:12" s="1" customFormat="1" ht="14.45" customHeight="1">
      <c r="B34" s="33"/>
      <c r="F34" s="93" t="s">
        <v>43</v>
      </c>
      <c r="I34" s="93" t="s">
        <v>42</v>
      </c>
      <c r="J34" s="93" t="s">
        <v>44</v>
      </c>
      <c r="L34" s="33"/>
    </row>
    <row r="35" spans="2:12" s="1" customFormat="1" ht="14.45" customHeight="1">
      <c r="B35" s="33"/>
      <c r="D35" s="90" t="s">
        <v>45</v>
      </c>
      <c r="E35" s="28" t="s">
        <v>46</v>
      </c>
      <c r="F35" s="81">
        <f>ROUND((SUM(BE90:BE127)),2)</f>
        <v>0</v>
      </c>
      <c r="I35" s="94">
        <v>0.21</v>
      </c>
      <c r="J35" s="81">
        <f>ROUND(((SUM(BE90:BE127))*I35),2)</f>
        <v>0</v>
      </c>
      <c r="L35" s="33"/>
    </row>
    <row r="36" spans="2:12" s="1" customFormat="1" ht="14.45" customHeight="1">
      <c r="B36" s="33"/>
      <c r="E36" s="28" t="s">
        <v>47</v>
      </c>
      <c r="F36" s="81">
        <f>ROUND((SUM(BF90:BF127)),2)</f>
        <v>0</v>
      </c>
      <c r="I36" s="94">
        <v>0.15</v>
      </c>
      <c r="J36" s="81">
        <f>ROUND(((SUM(BF90:BF127))*I36),2)</f>
        <v>0</v>
      </c>
      <c r="L36" s="33"/>
    </row>
    <row r="37" spans="2:12" s="1" customFormat="1" ht="14.45" customHeight="1" hidden="1">
      <c r="B37" s="33"/>
      <c r="E37" s="28" t="s">
        <v>48</v>
      </c>
      <c r="F37" s="81">
        <f>ROUND((SUM(BG90:BG127)),2)</f>
        <v>0</v>
      </c>
      <c r="I37" s="94">
        <v>0.21</v>
      </c>
      <c r="J37" s="81">
        <f>0</f>
        <v>0</v>
      </c>
      <c r="L37" s="33"/>
    </row>
    <row r="38" spans="2:12" s="1" customFormat="1" ht="14.45" customHeight="1" hidden="1">
      <c r="B38" s="33"/>
      <c r="E38" s="28" t="s">
        <v>49</v>
      </c>
      <c r="F38" s="81">
        <f>ROUND((SUM(BH90:BH127)),2)</f>
        <v>0</v>
      </c>
      <c r="I38" s="94">
        <v>0.15</v>
      </c>
      <c r="J38" s="81">
        <f>0</f>
        <v>0</v>
      </c>
      <c r="L38" s="33"/>
    </row>
    <row r="39" spans="2:12" s="1" customFormat="1" ht="14.45" customHeight="1" hidden="1">
      <c r="B39" s="33"/>
      <c r="E39" s="28" t="s">
        <v>50</v>
      </c>
      <c r="F39" s="81">
        <f>ROUND((SUM(BI90:BI127)),2)</f>
        <v>0</v>
      </c>
      <c r="I39" s="94">
        <v>0</v>
      </c>
      <c r="J39" s="81">
        <f>0</f>
        <v>0</v>
      </c>
      <c r="L39" s="33"/>
    </row>
    <row r="40" spans="2:12" s="1" customFormat="1" ht="6.95" customHeight="1">
      <c r="B40" s="33"/>
      <c r="L40" s="33"/>
    </row>
    <row r="41" spans="2:12" s="1" customFormat="1" ht="25.35" customHeight="1">
      <c r="B41" s="33"/>
      <c r="C41" s="95"/>
      <c r="D41" s="96" t="s">
        <v>51</v>
      </c>
      <c r="E41" s="53"/>
      <c r="F41" s="53"/>
      <c r="G41" s="97" t="s">
        <v>52</v>
      </c>
      <c r="H41" s="98" t="s">
        <v>53</v>
      </c>
      <c r="I41" s="53"/>
      <c r="J41" s="99">
        <f>SUM(J32:J39)</f>
        <v>0</v>
      </c>
      <c r="K41" s="100"/>
      <c r="L41" s="33"/>
    </row>
    <row r="42" spans="2:12" s="1" customFormat="1" ht="14.45" customHeight="1">
      <c r="B42" s="41"/>
      <c r="C42" s="42"/>
      <c r="D42" s="42"/>
      <c r="E42" s="42"/>
      <c r="F42" s="42"/>
      <c r="G42" s="42"/>
      <c r="H42" s="42"/>
      <c r="I42" s="42"/>
      <c r="J42" s="42"/>
      <c r="K42" s="42"/>
      <c r="L42" s="33"/>
    </row>
    <row r="46" spans="2:12" s="1" customFormat="1" ht="6.95" customHeight="1">
      <c r="B46" s="43"/>
      <c r="C46" s="44"/>
      <c r="D46" s="44"/>
      <c r="E46" s="44"/>
      <c r="F46" s="44"/>
      <c r="G46" s="44"/>
      <c r="H46" s="44"/>
      <c r="I46" s="44"/>
      <c r="J46" s="44"/>
      <c r="K46" s="44"/>
      <c r="L46" s="33"/>
    </row>
    <row r="47" spans="2:12" s="1" customFormat="1" ht="24.95" customHeight="1">
      <c r="B47" s="33"/>
      <c r="C47" s="22" t="s">
        <v>170</v>
      </c>
      <c r="L47" s="33"/>
    </row>
    <row r="48" spans="2:12" s="1" customFormat="1" ht="6.95" customHeight="1">
      <c r="B48" s="33"/>
      <c r="L48" s="33"/>
    </row>
    <row r="49" spans="2:12" s="1" customFormat="1" ht="12" customHeight="1">
      <c r="B49" s="33"/>
      <c r="C49" s="28" t="s">
        <v>16</v>
      </c>
      <c r="L49" s="33"/>
    </row>
    <row r="50" spans="2:12" s="1" customFormat="1" ht="16.5" customHeight="1">
      <c r="B50" s="33"/>
      <c r="E50" s="335" t="str">
        <f>E7</f>
        <v>AREÁL KLÍŠE, ÚSTÍ NAD LABEM – WELLNESS A FITNESS</v>
      </c>
      <c r="F50" s="336"/>
      <c r="G50" s="336"/>
      <c r="H50" s="336"/>
      <c r="L50" s="33"/>
    </row>
    <row r="51" spans="2:12" ht="12" customHeight="1">
      <c r="B51" s="21"/>
      <c r="C51" s="28" t="s">
        <v>164</v>
      </c>
      <c r="L51" s="21"/>
    </row>
    <row r="52" spans="2:12" s="1" customFormat="1" ht="16.5" customHeight="1">
      <c r="B52" s="33"/>
      <c r="E52" s="335" t="s">
        <v>2496</v>
      </c>
      <c r="F52" s="337"/>
      <c r="G52" s="337"/>
      <c r="H52" s="337"/>
      <c r="L52" s="33"/>
    </row>
    <row r="53" spans="2:12" s="1" customFormat="1" ht="12" customHeight="1">
      <c r="B53" s="33"/>
      <c r="C53" s="28" t="s">
        <v>166</v>
      </c>
      <c r="L53" s="33"/>
    </row>
    <row r="54" spans="2:12" s="1" customFormat="1" ht="16.5" customHeight="1">
      <c r="B54" s="33"/>
      <c r="E54" s="322" t="str">
        <f>E11</f>
        <v>D.1-02.7 - Nerezový bazén</v>
      </c>
      <c r="F54" s="337"/>
      <c r="G54" s="337"/>
      <c r="H54" s="337"/>
      <c r="L54" s="33"/>
    </row>
    <row r="55" spans="2:12" s="1" customFormat="1" ht="6.95" customHeight="1">
      <c r="B55" s="33"/>
      <c r="L55" s="33"/>
    </row>
    <row r="56" spans="2:12" s="1" customFormat="1" ht="12" customHeight="1">
      <c r="B56" s="33"/>
      <c r="C56" s="28" t="s">
        <v>21</v>
      </c>
      <c r="F56" s="26" t="str">
        <f>F14</f>
        <v>ÚSTÍ NAD LABEM</v>
      </c>
      <c r="I56" s="28" t="s">
        <v>23</v>
      </c>
      <c r="J56" s="49" t="str">
        <f>IF(J14="","",J14)</f>
        <v>14. 11. 2023</v>
      </c>
      <c r="L56" s="33"/>
    </row>
    <row r="57" spans="2:12" s="1" customFormat="1" ht="6.95" customHeight="1">
      <c r="B57" s="33"/>
      <c r="L57" s="33"/>
    </row>
    <row r="58" spans="2:12" s="1" customFormat="1" ht="15.2" customHeight="1">
      <c r="B58" s="33"/>
      <c r="C58" s="28" t="s">
        <v>25</v>
      </c>
      <c r="F58" s="26" t="str">
        <f>E17</f>
        <v>Městské služby Ústí nad Labem p.o.</v>
      </c>
      <c r="I58" s="28" t="s">
        <v>33</v>
      </c>
      <c r="J58" s="31" t="str">
        <f>E23</f>
        <v>Specta s.r.o.</v>
      </c>
      <c r="L58" s="33"/>
    </row>
    <row r="59" spans="2:12" s="1" customFormat="1" ht="15.2" customHeight="1">
      <c r="B59" s="33"/>
      <c r="C59" s="28" t="s">
        <v>31</v>
      </c>
      <c r="F59" s="26" t="str">
        <f>IF(E20="","",E20)</f>
        <v>Vyplň údaj</v>
      </c>
      <c r="I59" s="28" t="s">
        <v>38</v>
      </c>
      <c r="J59" s="31" t="str">
        <f>E26</f>
        <v>Specta s.r.o.</v>
      </c>
      <c r="L59" s="33"/>
    </row>
    <row r="60" spans="2:12" s="1" customFormat="1" ht="10.35" customHeight="1">
      <c r="B60" s="33"/>
      <c r="L60" s="33"/>
    </row>
    <row r="61" spans="2:12" s="1" customFormat="1" ht="29.25" customHeight="1">
      <c r="B61" s="33"/>
      <c r="C61" s="101" t="s">
        <v>171</v>
      </c>
      <c r="D61" s="95"/>
      <c r="E61" s="95"/>
      <c r="F61" s="95"/>
      <c r="G61" s="95"/>
      <c r="H61" s="95"/>
      <c r="I61" s="95"/>
      <c r="J61" s="102" t="s">
        <v>172</v>
      </c>
      <c r="K61" s="95"/>
      <c r="L61" s="33"/>
    </row>
    <row r="62" spans="2:12" s="1" customFormat="1" ht="10.35" customHeight="1">
      <c r="B62" s="33"/>
      <c r="L62" s="33"/>
    </row>
    <row r="63" spans="2:47" s="1" customFormat="1" ht="22.9" customHeight="1">
      <c r="B63" s="33"/>
      <c r="C63" s="103" t="s">
        <v>73</v>
      </c>
      <c r="J63" s="62">
        <f>J90</f>
        <v>0</v>
      </c>
      <c r="L63" s="33"/>
      <c r="AU63" s="18" t="s">
        <v>173</v>
      </c>
    </row>
    <row r="64" spans="2:12" s="8" customFormat="1" ht="24.95" customHeight="1">
      <c r="B64" s="104"/>
      <c r="D64" s="105" t="s">
        <v>4809</v>
      </c>
      <c r="E64" s="106"/>
      <c r="F64" s="106"/>
      <c r="G64" s="106"/>
      <c r="H64" s="106"/>
      <c r="I64" s="106"/>
      <c r="J64" s="107">
        <f>J91</f>
        <v>0</v>
      </c>
      <c r="L64" s="104"/>
    </row>
    <row r="65" spans="2:12" s="8" customFormat="1" ht="24.95" customHeight="1">
      <c r="B65" s="104"/>
      <c r="D65" s="105" t="s">
        <v>4810</v>
      </c>
      <c r="E65" s="106"/>
      <c r="F65" s="106"/>
      <c r="G65" s="106"/>
      <c r="H65" s="106"/>
      <c r="I65" s="106"/>
      <c r="J65" s="107">
        <f>J100</f>
        <v>0</v>
      </c>
      <c r="L65" s="104"/>
    </row>
    <row r="66" spans="2:12" s="8" customFormat="1" ht="24.95" customHeight="1">
      <c r="B66" s="104"/>
      <c r="D66" s="105" t="s">
        <v>4811</v>
      </c>
      <c r="E66" s="106"/>
      <c r="F66" s="106"/>
      <c r="G66" s="106"/>
      <c r="H66" s="106"/>
      <c r="I66" s="106"/>
      <c r="J66" s="107">
        <f>J107</f>
        <v>0</v>
      </c>
      <c r="L66" s="104"/>
    </row>
    <row r="67" spans="2:12" s="8" customFormat="1" ht="24.95" customHeight="1">
      <c r="B67" s="104"/>
      <c r="D67" s="105" t="s">
        <v>4812</v>
      </c>
      <c r="E67" s="106"/>
      <c r="F67" s="106"/>
      <c r="G67" s="106"/>
      <c r="H67" s="106"/>
      <c r="I67" s="106"/>
      <c r="J67" s="107">
        <f>J116</f>
        <v>0</v>
      </c>
      <c r="L67" s="104"/>
    </row>
    <row r="68" spans="2:12" s="8" customFormat="1" ht="24.95" customHeight="1">
      <c r="B68" s="104"/>
      <c r="D68" s="105" t="s">
        <v>4813</v>
      </c>
      <c r="E68" s="106"/>
      <c r="F68" s="106"/>
      <c r="G68" s="106"/>
      <c r="H68" s="106"/>
      <c r="I68" s="106"/>
      <c r="J68" s="107">
        <f>J125</f>
        <v>0</v>
      </c>
      <c r="L68" s="104"/>
    </row>
    <row r="69" spans="2:12" s="1" customFormat="1" ht="21.75" customHeight="1">
      <c r="B69" s="33"/>
      <c r="L69" s="33"/>
    </row>
    <row r="70" spans="2:12" s="1" customFormat="1" ht="6.95" customHeight="1">
      <c r="B70" s="41"/>
      <c r="C70" s="42"/>
      <c r="D70" s="42"/>
      <c r="E70" s="42"/>
      <c r="F70" s="42"/>
      <c r="G70" s="42"/>
      <c r="H70" s="42"/>
      <c r="I70" s="42"/>
      <c r="J70" s="42"/>
      <c r="K70" s="42"/>
      <c r="L70" s="33"/>
    </row>
    <row r="74" spans="2:12" s="1" customFormat="1" ht="6.95" customHeight="1">
      <c r="B74" s="43"/>
      <c r="C74" s="44"/>
      <c r="D74" s="44"/>
      <c r="E74" s="44"/>
      <c r="F74" s="44"/>
      <c r="G74" s="44"/>
      <c r="H74" s="44"/>
      <c r="I74" s="44"/>
      <c r="J74" s="44"/>
      <c r="K74" s="44"/>
      <c r="L74" s="33"/>
    </row>
    <row r="75" spans="2:12" s="1" customFormat="1" ht="24.95" customHeight="1">
      <c r="B75" s="33"/>
      <c r="C75" s="22" t="s">
        <v>191</v>
      </c>
      <c r="L75" s="33"/>
    </row>
    <row r="76" spans="2:12" s="1" customFormat="1" ht="6.95" customHeight="1">
      <c r="B76" s="33"/>
      <c r="L76" s="33"/>
    </row>
    <row r="77" spans="2:12" s="1" customFormat="1" ht="12" customHeight="1">
      <c r="B77" s="33"/>
      <c r="C77" s="28" t="s">
        <v>16</v>
      </c>
      <c r="L77" s="33"/>
    </row>
    <row r="78" spans="2:12" s="1" customFormat="1" ht="16.5" customHeight="1">
      <c r="B78" s="33"/>
      <c r="E78" s="335" t="str">
        <f>E7</f>
        <v>AREÁL KLÍŠE, ÚSTÍ NAD LABEM – WELLNESS A FITNESS</v>
      </c>
      <c r="F78" s="336"/>
      <c r="G78" s="336"/>
      <c r="H78" s="336"/>
      <c r="L78" s="33"/>
    </row>
    <row r="79" spans="2:12" ht="12" customHeight="1">
      <c r="B79" s="21"/>
      <c r="C79" s="28" t="s">
        <v>164</v>
      </c>
      <c r="L79" s="21"/>
    </row>
    <row r="80" spans="2:12" s="1" customFormat="1" ht="16.5" customHeight="1">
      <c r="B80" s="33"/>
      <c r="E80" s="335" t="s">
        <v>2496</v>
      </c>
      <c r="F80" s="337"/>
      <c r="G80" s="337"/>
      <c r="H80" s="337"/>
      <c r="L80" s="33"/>
    </row>
    <row r="81" spans="2:12" s="1" customFormat="1" ht="12" customHeight="1">
      <c r="B81" s="33"/>
      <c r="C81" s="28" t="s">
        <v>166</v>
      </c>
      <c r="L81" s="33"/>
    </row>
    <row r="82" spans="2:12" s="1" customFormat="1" ht="16.5" customHeight="1">
      <c r="B82" s="33"/>
      <c r="E82" s="322" t="str">
        <f>E11</f>
        <v>D.1-02.7 - Nerezový bazén</v>
      </c>
      <c r="F82" s="337"/>
      <c r="G82" s="337"/>
      <c r="H82" s="337"/>
      <c r="L82" s="33"/>
    </row>
    <row r="83" spans="2:12" s="1" customFormat="1" ht="6.95" customHeight="1">
      <c r="B83" s="33"/>
      <c r="L83" s="33"/>
    </row>
    <row r="84" spans="2:12" s="1" customFormat="1" ht="12" customHeight="1">
      <c r="B84" s="33"/>
      <c r="C84" s="28" t="s">
        <v>21</v>
      </c>
      <c r="F84" s="26" t="str">
        <f>F14</f>
        <v>ÚSTÍ NAD LABEM</v>
      </c>
      <c r="I84" s="28" t="s">
        <v>23</v>
      </c>
      <c r="J84" s="49" t="str">
        <f>IF(J14="","",J14)</f>
        <v>14. 11. 2023</v>
      </c>
      <c r="L84" s="33"/>
    </row>
    <row r="85" spans="2:12" s="1" customFormat="1" ht="6.95" customHeight="1">
      <c r="B85" s="33"/>
      <c r="L85" s="33"/>
    </row>
    <row r="86" spans="2:12" s="1" customFormat="1" ht="15.2" customHeight="1">
      <c r="B86" s="33"/>
      <c r="C86" s="28" t="s">
        <v>25</v>
      </c>
      <c r="F86" s="26" t="str">
        <f>E17</f>
        <v>Městské služby Ústí nad Labem p.o.</v>
      </c>
      <c r="I86" s="28" t="s">
        <v>33</v>
      </c>
      <c r="J86" s="31" t="str">
        <f>E23</f>
        <v>Specta s.r.o.</v>
      </c>
      <c r="L86" s="33"/>
    </row>
    <row r="87" spans="2:12" s="1" customFormat="1" ht="15.2" customHeight="1">
      <c r="B87" s="33"/>
      <c r="C87" s="28" t="s">
        <v>31</v>
      </c>
      <c r="F87" s="26" t="str">
        <f>IF(E20="","",E20)</f>
        <v>Vyplň údaj</v>
      </c>
      <c r="I87" s="28" t="s">
        <v>38</v>
      </c>
      <c r="J87" s="31" t="str">
        <f>E26</f>
        <v>Specta s.r.o.</v>
      </c>
      <c r="L87" s="33"/>
    </row>
    <row r="88" spans="2:12" s="1" customFormat="1" ht="10.35" customHeight="1">
      <c r="B88" s="33"/>
      <c r="L88" s="33"/>
    </row>
    <row r="89" spans="2:20" s="10" customFormat="1" ht="29.25" customHeight="1">
      <c r="B89" s="112"/>
      <c r="C89" s="113" t="s">
        <v>192</v>
      </c>
      <c r="D89" s="114" t="s">
        <v>60</v>
      </c>
      <c r="E89" s="114" t="s">
        <v>56</v>
      </c>
      <c r="F89" s="114" t="s">
        <v>57</v>
      </c>
      <c r="G89" s="114" t="s">
        <v>193</v>
      </c>
      <c r="H89" s="114" t="s">
        <v>194</v>
      </c>
      <c r="I89" s="114" t="s">
        <v>195</v>
      </c>
      <c r="J89" s="114" t="s">
        <v>172</v>
      </c>
      <c r="K89" s="115" t="s">
        <v>196</v>
      </c>
      <c r="L89" s="112"/>
      <c r="M89" s="55" t="s">
        <v>19</v>
      </c>
      <c r="N89" s="56" t="s">
        <v>45</v>
      </c>
      <c r="O89" s="56" t="s">
        <v>197</v>
      </c>
      <c r="P89" s="56" t="s">
        <v>198</v>
      </c>
      <c r="Q89" s="56" t="s">
        <v>199</v>
      </c>
      <c r="R89" s="56" t="s">
        <v>200</v>
      </c>
      <c r="S89" s="56" t="s">
        <v>201</v>
      </c>
      <c r="T89" s="57" t="s">
        <v>202</v>
      </c>
    </row>
    <row r="90" spans="2:63" s="1" customFormat="1" ht="22.9" customHeight="1">
      <c r="B90" s="33"/>
      <c r="C90" s="60" t="s">
        <v>203</v>
      </c>
      <c r="J90" s="116">
        <f>BK90</f>
        <v>0</v>
      </c>
      <c r="L90" s="33"/>
      <c r="M90" s="58"/>
      <c r="N90" s="50"/>
      <c r="O90" s="50"/>
      <c r="P90" s="117">
        <f>P91+P100+P107+P116+P125</f>
        <v>0</v>
      </c>
      <c r="Q90" s="50"/>
      <c r="R90" s="117">
        <f>R91+R100+R107+R116+R125</f>
        <v>0</v>
      </c>
      <c r="S90" s="50"/>
      <c r="T90" s="118">
        <f>T91+T100+T107+T116+T125</f>
        <v>0</v>
      </c>
      <c r="AT90" s="18" t="s">
        <v>74</v>
      </c>
      <c r="AU90" s="18" t="s">
        <v>173</v>
      </c>
      <c r="BK90" s="119">
        <f>BK91+BK100+BK107+BK116+BK125</f>
        <v>0</v>
      </c>
    </row>
    <row r="91" spans="2:63" s="11" customFormat="1" ht="25.9" customHeight="1">
      <c r="B91" s="120"/>
      <c r="D91" s="121" t="s">
        <v>74</v>
      </c>
      <c r="E91" s="122" t="s">
        <v>2142</v>
      </c>
      <c r="F91" s="122" t="s">
        <v>4814</v>
      </c>
      <c r="I91" s="123"/>
      <c r="J91" s="124">
        <f>BK91</f>
        <v>0</v>
      </c>
      <c r="L91" s="120"/>
      <c r="M91" s="125"/>
      <c r="P91" s="126">
        <f>SUM(P92:P99)</f>
        <v>0</v>
      </c>
      <c r="R91" s="126">
        <f>SUM(R92:R99)</f>
        <v>0</v>
      </c>
      <c r="T91" s="127">
        <f>SUM(T92:T99)</f>
        <v>0</v>
      </c>
      <c r="AR91" s="121" t="s">
        <v>82</v>
      </c>
      <c r="AT91" s="128" t="s">
        <v>74</v>
      </c>
      <c r="AU91" s="128" t="s">
        <v>75</v>
      </c>
      <c r="AY91" s="121" t="s">
        <v>206</v>
      </c>
      <c r="BK91" s="129">
        <f>SUM(BK92:BK99)</f>
        <v>0</v>
      </c>
    </row>
    <row r="92" spans="2:65" s="1" customFormat="1" ht="24.2" customHeight="1">
      <c r="B92" s="33"/>
      <c r="C92" s="132" t="s">
        <v>82</v>
      </c>
      <c r="D92" s="132" t="s">
        <v>208</v>
      </c>
      <c r="E92" s="133" t="s">
        <v>4815</v>
      </c>
      <c r="F92" s="134" t="s">
        <v>4816</v>
      </c>
      <c r="G92" s="135" t="s">
        <v>4817</v>
      </c>
      <c r="H92" s="136">
        <v>1</v>
      </c>
      <c r="I92" s="137"/>
      <c r="J92" s="138">
        <f>ROUND(I92*H92,2)</f>
        <v>0</v>
      </c>
      <c r="K92" s="134" t="s">
        <v>19</v>
      </c>
      <c r="L92" s="33"/>
      <c r="M92" s="139" t="s">
        <v>19</v>
      </c>
      <c r="N92" s="140" t="s">
        <v>46</v>
      </c>
      <c r="P92" s="141">
        <f>O92*H92</f>
        <v>0</v>
      </c>
      <c r="Q92" s="141">
        <v>0</v>
      </c>
      <c r="R92" s="141">
        <f>Q92*H92</f>
        <v>0</v>
      </c>
      <c r="S92" s="141">
        <v>0</v>
      </c>
      <c r="T92" s="142">
        <f>S92*H92</f>
        <v>0</v>
      </c>
      <c r="AR92" s="143" t="s">
        <v>338</v>
      </c>
      <c r="AT92" s="143" t="s">
        <v>208</v>
      </c>
      <c r="AU92" s="143" t="s">
        <v>82</v>
      </c>
      <c r="AY92" s="18" t="s">
        <v>206</v>
      </c>
      <c r="BE92" s="144">
        <f>IF(N92="základní",J92,0)</f>
        <v>0</v>
      </c>
      <c r="BF92" s="144">
        <f>IF(N92="snížená",J92,0)</f>
        <v>0</v>
      </c>
      <c r="BG92" s="144">
        <f>IF(N92="zákl. přenesená",J92,0)</f>
        <v>0</v>
      </c>
      <c r="BH92" s="144">
        <f>IF(N92="sníž. přenesená",J92,0)</f>
        <v>0</v>
      </c>
      <c r="BI92" s="144">
        <f>IF(N92="nulová",J92,0)</f>
        <v>0</v>
      </c>
      <c r="BJ92" s="18" t="s">
        <v>82</v>
      </c>
      <c r="BK92" s="144">
        <f>ROUND(I92*H92,2)</f>
        <v>0</v>
      </c>
      <c r="BL92" s="18" t="s">
        <v>338</v>
      </c>
      <c r="BM92" s="143" t="s">
        <v>84</v>
      </c>
    </row>
    <row r="93" spans="2:47" s="1" customFormat="1" ht="224.25">
      <c r="B93" s="33"/>
      <c r="D93" s="150" t="s">
        <v>818</v>
      </c>
      <c r="F93" s="174" t="s">
        <v>4818</v>
      </c>
      <c r="I93" s="147"/>
      <c r="L93" s="33"/>
      <c r="M93" s="148"/>
      <c r="T93" s="52"/>
      <c r="AT93" s="18" t="s">
        <v>818</v>
      </c>
      <c r="AU93" s="18" t="s">
        <v>82</v>
      </c>
    </row>
    <row r="94" spans="2:65" s="1" customFormat="1" ht="24.2" customHeight="1">
      <c r="B94" s="33"/>
      <c r="C94" s="132" t="s">
        <v>84</v>
      </c>
      <c r="D94" s="132" t="s">
        <v>208</v>
      </c>
      <c r="E94" s="133" t="s">
        <v>4819</v>
      </c>
      <c r="F94" s="134" t="s">
        <v>4820</v>
      </c>
      <c r="G94" s="135" t="s">
        <v>238</v>
      </c>
      <c r="H94" s="136">
        <v>2.8</v>
      </c>
      <c r="I94" s="137"/>
      <c r="J94" s="138">
        <f>ROUND(I94*H94,2)</f>
        <v>0</v>
      </c>
      <c r="K94" s="134" t="s">
        <v>19</v>
      </c>
      <c r="L94" s="33"/>
      <c r="M94" s="139" t="s">
        <v>19</v>
      </c>
      <c r="N94" s="140" t="s">
        <v>46</v>
      </c>
      <c r="P94" s="141">
        <f>O94*H94</f>
        <v>0</v>
      </c>
      <c r="Q94" s="141">
        <v>0</v>
      </c>
      <c r="R94" s="141">
        <f>Q94*H94</f>
        <v>0</v>
      </c>
      <c r="S94" s="141">
        <v>0</v>
      </c>
      <c r="T94" s="142">
        <f>S94*H94</f>
        <v>0</v>
      </c>
      <c r="AR94" s="143" t="s">
        <v>338</v>
      </c>
      <c r="AT94" s="143" t="s">
        <v>208</v>
      </c>
      <c r="AU94" s="143" t="s">
        <v>82</v>
      </c>
      <c r="AY94" s="18" t="s">
        <v>206</v>
      </c>
      <c r="BE94" s="144">
        <f>IF(N94="základní",J94,0)</f>
        <v>0</v>
      </c>
      <c r="BF94" s="144">
        <f>IF(N94="snížená",J94,0)</f>
        <v>0</v>
      </c>
      <c r="BG94" s="144">
        <f>IF(N94="zákl. přenesená",J94,0)</f>
        <v>0</v>
      </c>
      <c r="BH94" s="144">
        <f>IF(N94="sníž. přenesená",J94,0)</f>
        <v>0</v>
      </c>
      <c r="BI94" s="144">
        <f>IF(N94="nulová",J94,0)</f>
        <v>0</v>
      </c>
      <c r="BJ94" s="18" t="s">
        <v>82</v>
      </c>
      <c r="BK94" s="144">
        <f>ROUND(I94*H94,2)</f>
        <v>0</v>
      </c>
      <c r="BL94" s="18" t="s">
        <v>338</v>
      </c>
      <c r="BM94" s="143" t="s">
        <v>153</v>
      </c>
    </row>
    <row r="95" spans="2:47" s="1" customFormat="1" ht="78">
      <c r="B95" s="33"/>
      <c r="D95" s="150" t="s">
        <v>818</v>
      </c>
      <c r="F95" s="174" t="s">
        <v>4821</v>
      </c>
      <c r="I95" s="147"/>
      <c r="L95" s="33"/>
      <c r="M95" s="148"/>
      <c r="T95" s="52"/>
      <c r="AT95" s="18" t="s">
        <v>818</v>
      </c>
      <c r="AU95" s="18" t="s">
        <v>82</v>
      </c>
    </row>
    <row r="96" spans="2:65" s="1" customFormat="1" ht="16.5" customHeight="1">
      <c r="B96" s="33"/>
      <c r="C96" s="132" t="s">
        <v>92</v>
      </c>
      <c r="D96" s="132" t="s">
        <v>208</v>
      </c>
      <c r="E96" s="133" t="s">
        <v>4822</v>
      </c>
      <c r="F96" s="134" t="s">
        <v>4823</v>
      </c>
      <c r="G96" s="135" t="s">
        <v>229</v>
      </c>
      <c r="H96" s="136">
        <v>3</v>
      </c>
      <c r="I96" s="137"/>
      <c r="J96" s="138">
        <f>ROUND(I96*H96,2)</f>
        <v>0</v>
      </c>
      <c r="K96" s="134" t="s">
        <v>19</v>
      </c>
      <c r="L96" s="33"/>
      <c r="M96" s="139" t="s">
        <v>19</v>
      </c>
      <c r="N96" s="140" t="s">
        <v>46</v>
      </c>
      <c r="P96" s="141">
        <f>O96*H96</f>
        <v>0</v>
      </c>
      <c r="Q96" s="141">
        <v>0</v>
      </c>
      <c r="R96" s="141">
        <f>Q96*H96</f>
        <v>0</v>
      </c>
      <c r="S96" s="141">
        <v>0</v>
      </c>
      <c r="T96" s="142">
        <f>S96*H96</f>
        <v>0</v>
      </c>
      <c r="AR96" s="143" t="s">
        <v>338</v>
      </c>
      <c r="AT96" s="143" t="s">
        <v>208</v>
      </c>
      <c r="AU96" s="143" t="s">
        <v>82</v>
      </c>
      <c r="AY96" s="18" t="s">
        <v>206</v>
      </c>
      <c r="BE96" s="144">
        <f>IF(N96="základní",J96,0)</f>
        <v>0</v>
      </c>
      <c r="BF96" s="144">
        <f>IF(N96="snížená",J96,0)</f>
        <v>0</v>
      </c>
      <c r="BG96" s="144">
        <f>IF(N96="zákl. přenesená",J96,0)</f>
        <v>0</v>
      </c>
      <c r="BH96" s="144">
        <f>IF(N96="sníž. přenesená",J96,0)</f>
        <v>0</v>
      </c>
      <c r="BI96" s="144">
        <f>IF(N96="nulová",J96,0)</f>
        <v>0</v>
      </c>
      <c r="BJ96" s="18" t="s">
        <v>82</v>
      </c>
      <c r="BK96" s="144">
        <f>ROUND(I96*H96,2)</f>
        <v>0</v>
      </c>
      <c r="BL96" s="18" t="s">
        <v>338</v>
      </c>
      <c r="BM96" s="143" t="s">
        <v>257</v>
      </c>
    </row>
    <row r="97" spans="2:47" s="1" customFormat="1" ht="48.75">
      <c r="B97" s="33"/>
      <c r="D97" s="150" t="s">
        <v>818</v>
      </c>
      <c r="F97" s="174" t="s">
        <v>4824</v>
      </c>
      <c r="I97" s="147"/>
      <c r="L97" s="33"/>
      <c r="M97" s="148"/>
      <c r="T97" s="52"/>
      <c r="AT97" s="18" t="s">
        <v>818</v>
      </c>
      <c r="AU97" s="18" t="s">
        <v>82</v>
      </c>
    </row>
    <row r="98" spans="2:65" s="1" customFormat="1" ht="21.75" customHeight="1">
      <c r="B98" s="33"/>
      <c r="C98" s="132" t="s">
        <v>153</v>
      </c>
      <c r="D98" s="132" t="s">
        <v>208</v>
      </c>
      <c r="E98" s="133" t="s">
        <v>4825</v>
      </c>
      <c r="F98" s="134" t="s">
        <v>4826</v>
      </c>
      <c r="G98" s="135" t="s">
        <v>4817</v>
      </c>
      <c r="H98" s="136">
        <v>1</v>
      </c>
      <c r="I98" s="137"/>
      <c r="J98" s="138">
        <f>ROUND(I98*H98,2)</f>
        <v>0</v>
      </c>
      <c r="K98" s="134" t="s">
        <v>19</v>
      </c>
      <c r="L98" s="33"/>
      <c r="M98" s="139" t="s">
        <v>19</v>
      </c>
      <c r="N98" s="140" t="s">
        <v>46</v>
      </c>
      <c r="P98" s="141">
        <f>O98*H98</f>
        <v>0</v>
      </c>
      <c r="Q98" s="141">
        <v>0</v>
      </c>
      <c r="R98" s="141">
        <f>Q98*H98</f>
        <v>0</v>
      </c>
      <c r="S98" s="141">
        <v>0</v>
      </c>
      <c r="T98" s="142">
        <f>S98*H98</f>
        <v>0</v>
      </c>
      <c r="AR98" s="143" t="s">
        <v>338</v>
      </c>
      <c r="AT98" s="143" t="s">
        <v>208</v>
      </c>
      <c r="AU98" s="143" t="s">
        <v>82</v>
      </c>
      <c r="AY98" s="18" t="s">
        <v>206</v>
      </c>
      <c r="BE98" s="144">
        <f>IF(N98="základní",J98,0)</f>
        <v>0</v>
      </c>
      <c r="BF98" s="144">
        <f>IF(N98="snížená",J98,0)</f>
        <v>0</v>
      </c>
      <c r="BG98" s="144">
        <f>IF(N98="zákl. přenesená",J98,0)</f>
        <v>0</v>
      </c>
      <c r="BH98" s="144">
        <f>IF(N98="sníž. přenesená",J98,0)</f>
        <v>0</v>
      </c>
      <c r="BI98" s="144">
        <f>IF(N98="nulová",J98,0)</f>
        <v>0</v>
      </c>
      <c r="BJ98" s="18" t="s">
        <v>82</v>
      </c>
      <c r="BK98" s="144">
        <f>ROUND(I98*H98,2)</f>
        <v>0</v>
      </c>
      <c r="BL98" s="18" t="s">
        <v>338</v>
      </c>
      <c r="BM98" s="143" t="s">
        <v>271</v>
      </c>
    </row>
    <row r="99" spans="2:47" s="1" customFormat="1" ht="78">
      <c r="B99" s="33"/>
      <c r="D99" s="150" t="s">
        <v>818</v>
      </c>
      <c r="F99" s="174" t="s">
        <v>4827</v>
      </c>
      <c r="I99" s="147"/>
      <c r="L99" s="33"/>
      <c r="M99" s="148"/>
      <c r="T99" s="52"/>
      <c r="AT99" s="18" t="s">
        <v>818</v>
      </c>
      <c r="AU99" s="18" t="s">
        <v>82</v>
      </c>
    </row>
    <row r="100" spans="2:63" s="11" customFormat="1" ht="25.9" customHeight="1">
      <c r="B100" s="120"/>
      <c r="D100" s="121" t="s">
        <v>74</v>
      </c>
      <c r="E100" s="122" t="s">
        <v>2160</v>
      </c>
      <c r="F100" s="122" t="s">
        <v>4828</v>
      </c>
      <c r="I100" s="123"/>
      <c r="J100" s="124">
        <f>BK100</f>
        <v>0</v>
      </c>
      <c r="L100" s="120"/>
      <c r="M100" s="125"/>
      <c r="P100" s="126">
        <f>SUM(P101:P106)</f>
        <v>0</v>
      </c>
      <c r="R100" s="126">
        <f>SUM(R101:R106)</f>
        <v>0</v>
      </c>
      <c r="T100" s="127">
        <f>SUM(T101:T106)</f>
        <v>0</v>
      </c>
      <c r="AR100" s="121" t="s">
        <v>82</v>
      </c>
      <c r="AT100" s="128" t="s">
        <v>74</v>
      </c>
      <c r="AU100" s="128" t="s">
        <v>75</v>
      </c>
      <c r="AY100" s="121" t="s">
        <v>206</v>
      </c>
      <c r="BK100" s="129">
        <f>SUM(BK101:BK106)</f>
        <v>0</v>
      </c>
    </row>
    <row r="101" spans="2:65" s="1" customFormat="1" ht="24.2" customHeight="1">
      <c r="B101" s="33"/>
      <c r="C101" s="132" t="s">
        <v>156</v>
      </c>
      <c r="D101" s="132" t="s">
        <v>208</v>
      </c>
      <c r="E101" s="133" t="s">
        <v>4829</v>
      </c>
      <c r="F101" s="134" t="s">
        <v>4830</v>
      </c>
      <c r="G101" s="135" t="s">
        <v>1556</v>
      </c>
      <c r="H101" s="136">
        <v>1</v>
      </c>
      <c r="I101" s="137"/>
      <c r="J101" s="138">
        <f>ROUND(I101*H101,2)</f>
        <v>0</v>
      </c>
      <c r="K101" s="134" t="s">
        <v>19</v>
      </c>
      <c r="L101" s="33"/>
      <c r="M101" s="139" t="s">
        <v>19</v>
      </c>
      <c r="N101" s="140" t="s">
        <v>46</v>
      </c>
      <c r="P101" s="141">
        <f>O101*H101</f>
        <v>0</v>
      </c>
      <c r="Q101" s="141">
        <v>0</v>
      </c>
      <c r="R101" s="141">
        <f>Q101*H101</f>
        <v>0</v>
      </c>
      <c r="S101" s="141">
        <v>0</v>
      </c>
      <c r="T101" s="142">
        <f>S101*H101</f>
        <v>0</v>
      </c>
      <c r="AR101" s="143" t="s">
        <v>338</v>
      </c>
      <c r="AT101" s="143" t="s">
        <v>208</v>
      </c>
      <c r="AU101" s="143" t="s">
        <v>82</v>
      </c>
      <c r="AY101" s="18" t="s">
        <v>206</v>
      </c>
      <c r="BE101" s="144">
        <f>IF(N101="základní",J101,0)</f>
        <v>0</v>
      </c>
      <c r="BF101" s="144">
        <f>IF(N101="snížená",J101,0)</f>
        <v>0</v>
      </c>
      <c r="BG101" s="144">
        <f>IF(N101="zákl. přenesená",J101,0)</f>
        <v>0</v>
      </c>
      <c r="BH101" s="144">
        <f>IF(N101="sníž. přenesená",J101,0)</f>
        <v>0</v>
      </c>
      <c r="BI101" s="144">
        <f>IF(N101="nulová",J101,0)</f>
        <v>0</v>
      </c>
      <c r="BJ101" s="18" t="s">
        <v>82</v>
      </c>
      <c r="BK101" s="144">
        <f>ROUND(I101*H101,2)</f>
        <v>0</v>
      </c>
      <c r="BL101" s="18" t="s">
        <v>338</v>
      </c>
      <c r="BM101" s="143" t="s">
        <v>287</v>
      </c>
    </row>
    <row r="102" spans="2:47" s="1" customFormat="1" ht="39">
      <c r="B102" s="33"/>
      <c r="D102" s="150" t="s">
        <v>818</v>
      </c>
      <c r="F102" s="174" t="s">
        <v>4831</v>
      </c>
      <c r="I102" s="147"/>
      <c r="L102" s="33"/>
      <c r="M102" s="148"/>
      <c r="T102" s="52"/>
      <c r="AT102" s="18" t="s">
        <v>818</v>
      </c>
      <c r="AU102" s="18" t="s">
        <v>82</v>
      </c>
    </row>
    <row r="103" spans="2:65" s="1" customFormat="1" ht="16.5" customHeight="1">
      <c r="B103" s="33"/>
      <c r="C103" s="132" t="s">
        <v>257</v>
      </c>
      <c r="D103" s="132" t="s">
        <v>208</v>
      </c>
      <c r="E103" s="133" t="s">
        <v>4832</v>
      </c>
      <c r="F103" s="134" t="s">
        <v>4833</v>
      </c>
      <c r="G103" s="135" t="s">
        <v>1556</v>
      </c>
      <c r="H103" s="136">
        <v>1</v>
      </c>
      <c r="I103" s="137"/>
      <c r="J103" s="138">
        <f>ROUND(I103*H103,2)</f>
        <v>0</v>
      </c>
      <c r="K103" s="134" t="s">
        <v>19</v>
      </c>
      <c r="L103" s="33"/>
      <c r="M103" s="139" t="s">
        <v>19</v>
      </c>
      <c r="N103" s="140" t="s">
        <v>46</v>
      </c>
      <c r="P103" s="141">
        <f>O103*H103</f>
        <v>0</v>
      </c>
      <c r="Q103" s="141">
        <v>0</v>
      </c>
      <c r="R103" s="141">
        <f>Q103*H103</f>
        <v>0</v>
      </c>
      <c r="S103" s="141">
        <v>0</v>
      </c>
      <c r="T103" s="142">
        <f>S103*H103</f>
        <v>0</v>
      </c>
      <c r="AR103" s="143" t="s">
        <v>338</v>
      </c>
      <c r="AT103" s="143" t="s">
        <v>208</v>
      </c>
      <c r="AU103" s="143" t="s">
        <v>82</v>
      </c>
      <c r="AY103" s="18" t="s">
        <v>206</v>
      </c>
      <c r="BE103" s="144">
        <f>IF(N103="základní",J103,0)</f>
        <v>0</v>
      </c>
      <c r="BF103" s="144">
        <f>IF(N103="snížená",J103,0)</f>
        <v>0</v>
      </c>
      <c r="BG103" s="144">
        <f>IF(N103="zákl. přenesená",J103,0)</f>
        <v>0</v>
      </c>
      <c r="BH103" s="144">
        <f>IF(N103="sníž. přenesená",J103,0)</f>
        <v>0</v>
      </c>
      <c r="BI103" s="144">
        <f>IF(N103="nulová",J103,0)</f>
        <v>0</v>
      </c>
      <c r="BJ103" s="18" t="s">
        <v>82</v>
      </c>
      <c r="BK103" s="144">
        <f>ROUND(I103*H103,2)</f>
        <v>0</v>
      </c>
      <c r="BL103" s="18" t="s">
        <v>338</v>
      </c>
      <c r="BM103" s="143" t="s">
        <v>307</v>
      </c>
    </row>
    <row r="104" spans="2:47" s="1" customFormat="1" ht="78">
      <c r="B104" s="33"/>
      <c r="D104" s="150" t="s">
        <v>818</v>
      </c>
      <c r="F104" s="174" t="s">
        <v>4834</v>
      </c>
      <c r="I104" s="147"/>
      <c r="L104" s="33"/>
      <c r="M104" s="148"/>
      <c r="T104" s="52"/>
      <c r="AT104" s="18" t="s">
        <v>818</v>
      </c>
      <c r="AU104" s="18" t="s">
        <v>82</v>
      </c>
    </row>
    <row r="105" spans="2:65" s="1" customFormat="1" ht="21.75" customHeight="1">
      <c r="B105" s="33"/>
      <c r="C105" s="132" t="s">
        <v>265</v>
      </c>
      <c r="D105" s="132" t="s">
        <v>208</v>
      </c>
      <c r="E105" s="133" t="s">
        <v>4835</v>
      </c>
      <c r="F105" s="134" t="s">
        <v>4836</v>
      </c>
      <c r="G105" s="135" t="s">
        <v>4837</v>
      </c>
      <c r="H105" s="136">
        <v>1</v>
      </c>
      <c r="I105" s="137"/>
      <c r="J105" s="138">
        <f>ROUND(I105*H105,2)</f>
        <v>0</v>
      </c>
      <c r="K105" s="134" t="s">
        <v>19</v>
      </c>
      <c r="L105" s="33"/>
      <c r="M105" s="139" t="s">
        <v>19</v>
      </c>
      <c r="N105" s="140" t="s">
        <v>46</v>
      </c>
      <c r="P105" s="141">
        <f>O105*H105</f>
        <v>0</v>
      </c>
      <c r="Q105" s="141">
        <v>0</v>
      </c>
      <c r="R105" s="141">
        <f>Q105*H105</f>
        <v>0</v>
      </c>
      <c r="S105" s="141">
        <v>0</v>
      </c>
      <c r="T105" s="142">
        <f>S105*H105</f>
        <v>0</v>
      </c>
      <c r="AR105" s="143" t="s">
        <v>338</v>
      </c>
      <c r="AT105" s="143" t="s">
        <v>208</v>
      </c>
      <c r="AU105" s="143" t="s">
        <v>82</v>
      </c>
      <c r="AY105" s="18" t="s">
        <v>206</v>
      </c>
      <c r="BE105" s="144">
        <f>IF(N105="základní",J105,0)</f>
        <v>0</v>
      </c>
      <c r="BF105" s="144">
        <f>IF(N105="snížená",J105,0)</f>
        <v>0</v>
      </c>
      <c r="BG105" s="144">
        <f>IF(N105="zákl. přenesená",J105,0)</f>
        <v>0</v>
      </c>
      <c r="BH105" s="144">
        <f>IF(N105="sníž. přenesená",J105,0)</f>
        <v>0</v>
      </c>
      <c r="BI105" s="144">
        <f>IF(N105="nulová",J105,0)</f>
        <v>0</v>
      </c>
      <c r="BJ105" s="18" t="s">
        <v>82</v>
      </c>
      <c r="BK105" s="144">
        <f>ROUND(I105*H105,2)</f>
        <v>0</v>
      </c>
      <c r="BL105" s="18" t="s">
        <v>338</v>
      </c>
      <c r="BM105" s="143" t="s">
        <v>321</v>
      </c>
    </row>
    <row r="106" spans="2:47" s="1" customFormat="1" ht="58.5">
      <c r="B106" s="33"/>
      <c r="D106" s="150" t="s">
        <v>818</v>
      </c>
      <c r="F106" s="174" t="s">
        <v>4838</v>
      </c>
      <c r="I106" s="147"/>
      <c r="L106" s="33"/>
      <c r="M106" s="148"/>
      <c r="T106" s="52"/>
      <c r="AT106" s="18" t="s">
        <v>818</v>
      </c>
      <c r="AU106" s="18" t="s">
        <v>82</v>
      </c>
    </row>
    <row r="107" spans="2:63" s="11" customFormat="1" ht="25.9" customHeight="1">
      <c r="B107" s="120"/>
      <c r="D107" s="121" t="s">
        <v>74</v>
      </c>
      <c r="E107" s="122" t="s">
        <v>2182</v>
      </c>
      <c r="F107" s="122" t="s">
        <v>4839</v>
      </c>
      <c r="I107" s="123"/>
      <c r="J107" s="124">
        <f>BK107</f>
        <v>0</v>
      </c>
      <c r="L107" s="120"/>
      <c r="M107" s="125"/>
      <c r="P107" s="126">
        <f>SUM(P108:P115)</f>
        <v>0</v>
      </c>
      <c r="R107" s="126">
        <f>SUM(R108:R115)</f>
        <v>0</v>
      </c>
      <c r="T107" s="127">
        <f>SUM(T108:T115)</f>
        <v>0</v>
      </c>
      <c r="AR107" s="121" t="s">
        <v>82</v>
      </c>
      <c r="AT107" s="128" t="s">
        <v>74</v>
      </c>
      <c r="AU107" s="128" t="s">
        <v>75</v>
      </c>
      <c r="AY107" s="121" t="s">
        <v>206</v>
      </c>
      <c r="BK107" s="129">
        <f>SUM(BK108:BK115)</f>
        <v>0</v>
      </c>
    </row>
    <row r="108" spans="2:65" s="1" customFormat="1" ht="24.2" customHeight="1">
      <c r="B108" s="33"/>
      <c r="C108" s="132" t="s">
        <v>271</v>
      </c>
      <c r="D108" s="132" t="s">
        <v>208</v>
      </c>
      <c r="E108" s="133" t="s">
        <v>4840</v>
      </c>
      <c r="F108" s="134" t="s">
        <v>4841</v>
      </c>
      <c r="G108" s="135" t="s">
        <v>1556</v>
      </c>
      <c r="H108" s="136">
        <v>1</v>
      </c>
      <c r="I108" s="137"/>
      <c r="J108" s="138">
        <f>ROUND(I108*H108,2)</f>
        <v>0</v>
      </c>
      <c r="K108" s="134" t="s">
        <v>19</v>
      </c>
      <c r="L108" s="33"/>
      <c r="M108" s="139" t="s">
        <v>19</v>
      </c>
      <c r="N108" s="140" t="s">
        <v>46</v>
      </c>
      <c r="P108" s="141">
        <f>O108*H108</f>
        <v>0</v>
      </c>
      <c r="Q108" s="141">
        <v>0</v>
      </c>
      <c r="R108" s="141">
        <f>Q108*H108</f>
        <v>0</v>
      </c>
      <c r="S108" s="141">
        <v>0</v>
      </c>
      <c r="T108" s="142">
        <f>S108*H108</f>
        <v>0</v>
      </c>
      <c r="AR108" s="143" t="s">
        <v>338</v>
      </c>
      <c r="AT108" s="143" t="s">
        <v>208</v>
      </c>
      <c r="AU108" s="143" t="s">
        <v>82</v>
      </c>
      <c r="AY108" s="18" t="s">
        <v>206</v>
      </c>
      <c r="BE108" s="144">
        <f>IF(N108="základní",J108,0)</f>
        <v>0</v>
      </c>
      <c r="BF108" s="144">
        <f>IF(N108="snížená",J108,0)</f>
        <v>0</v>
      </c>
      <c r="BG108" s="144">
        <f>IF(N108="zákl. přenesená",J108,0)</f>
        <v>0</v>
      </c>
      <c r="BH108" s="144">
        <f>IF(N108="sníž. přenesená",J108,0)</f>
        <v>0</v>
      </c>
      <c r="BI108" s="144">
        <f>IF(N108="nulová",J108,0)</f>
        <v>0</v>
      </c>
      <c r="BJ108" s="18" t="s">
        <v>82</v>
      </c>
      <c r="BK108" s="144">
        <f>ROUND(I108*H108,2)</f>
        <v>0</v>
      </c>
      <c r="BL108" s="18" t="s">
        <v>338</v>
      </c>
      <c r="BM108" s="143" t="s">
        <v>338</v>
      </c>
    </row>
    <row r="109" spans="2:47" s="1" customFormat="1" ht="195">
      <c r="B109" s="33"/>
      <c r="D109" s="150" t="s">
        <v>818</v>
      </c>
      <c r="F109" s="174" t="s">
        <v>4842</v>
      </c>
      <c r="I109" s="147"/>
      <c r="L109" s="33"/>
      <c r="M109" s="148"/>
      <c r="T109" s="52"/>
      <c r="AT109" s="18" t="s">
        <v>818</v>
      </c>
      <c r="AU109" s="18" t="s">
        <v>82</v>
      </c>
    </row>
    <row r="110" spans="2:65" s="1" customFormat="1" ht="16.5" customHeight="1">
      <c r="B110" s="33"/>
      <c r="C110" s="132" t="s">
        <v>225</v>
      </c>
      <c r="D110" s="132" t="s">
        <v>208</v>
      </c>
      <c r="E110" s="133" t="s">
        <v>4843</v>
      </c>
      <c r="F110" s="134" t="s">
        <v>4844</v>
      </c>
      <c r="G110" s="135" t="s">
        <v>1556</v>
      </c>
      <c r="H110" s="136">
        <v>1</v>
      </c>
      <c r="I110" s="137"/>
      <c r="J110" s="138">
        <f>ROUND(I110*H110,2)</f>
        <v>0</v>
      </c>
      <c r="K110" s="134" t="s">
        <v>19</v>
      </c>
      <c r="L110" s="33"/>
      <c r="M110" s="139" t="s">
        <v>19</v>
      </c>
      <c r="N110" s="140" t="s">
        <v>46</v>
      </c>
      <c r="P110" s="141">
        <f>O110*H110</f>
        <v>0</v>
      </c>
      <c r="Q110" s="141">
        <v>0</v>
      </c>
      <c r="R110" s="141">
        <f>Q110*H110</f>
        <v>0</v>
      </c>
      <c r="S110" s="141">
        <v>0</v>
      </c>
      <c r="T110" s="142">
        <f>S110*H110</f>
        <v>0</v>
      </c>
      <c r="AR110" s="143" t="s">
        <v>338</v>
      </c>
      <c r="AT110" s="143" t="s">
        <v>208</v>
      </c>
      <c r="AU110" s="143" t="s">
        <v>82</v>
      </c>
      <c r="AY110" s="18" t="s">
        <v>206</v>
      </c>
      <c r="BE110" s="144">
        <f>IF(N110="základní",J110,0)</f>
        <v>0</v>
      </c>
      <c r="BF110" s="144">
        <f>IF(N110="snížená",J110,0)</f>
        <v>0</v>
      </c>
      <c r="BG110" s="144">
        <f>IF(N110="zákl. přenesená",J110,0)</f>
        <v>0</v>
      </c>
      <c r="BH110" s="144">
        <f>IF(N110="sníž. přenesená",J110,0)</f>
        <v>0</v>
      </c>
      <c r="BI110" s="144">
        <f>IF(N110="nulová",J110,0)</f>
        <v>0</v>
      </c>
      <c r="BJ110" s="18" t="s">
        <v>82</v>
      </c>
      <c r="BK110" s="144">
        <f>ROUND(I110*H110,2)</f>
        <v>0</v>
      </c>
      <c r="BL110" s="18" t="s">
        <v>338</v>
      </c>
      <c r="BM110" s="143" t="s">
        <v>348</v>
      </c>
    </row>
    <row r="111" spans="2:47" s="1" customFormat="1" ht="78">
      <c r="B111" s="33"/>
      <c r="D111" s="150" t="s">
        <v>818</v>
      </c>
      <c r="F111" s="174" t="s">
        <v>4845</v>
      </c>
      <c r="I111" s="147"/>
      <c r="L111" s="33"/>
      <c r="M111" s="148"/>
      <c r="T111" s="52"/>
      <c r="AT111" s="18" t="s">
        <v>818</v>
      </c>
      <c r="AU111" s="18" t="s">
        <v>82</v>
      </c>
    </row>
    <row r="112" spans="2:65" s="1" customFormat="1" ht="16.5" customHeight="1">
      <c r="B112" s="33"/>
      <c r="C112" s="132" t="s">
        <v>287</v>
      </c>
      <c r="D112" s="132" t="s">
        <v>208</v>
      </c>
      <c r="E112" s="133" t="s">
        <v>4846</v>
      </c>
      <c r="F112" s="134" t="s">
        <v>4847</v>
      </c>
      <c r="G112" s="135" t="s">
        <v>1556</v>
      </c>
      <c r="H112" s="136">
        <v>1</v>
      </c>
      <c r="I112" s="137"/>
      <c r="J112" s="138">
        <f>ROUND(I112*H112,2)</f>
        <v>0</v>
      </c>
      <c r="K112" s="134" t="s">
        <v>19</v>
      </c>
      <c r="L112" s="33"/>
      <c r="M112" s="139" t="s">
        <v>19</v>
      </c>
      <c r="N112" s="140" t="s">
        <v>46</v>
      </c>
      <c r="P112" s="141">
        <f>O112*H112</f>
        <v>0</v>
      </c>
      <c r="Q112" s="141">
        <v>0</v>
      </c>
      <c r="R112" s="141">
        <f>Q112*H112</f>
        <v>0</v>
      </c>
      <c r="S112" s="141">
        <v>0</v>
      </c>
      <c r="T112" s="142">
        <f>S112*H112</f>
        <v>0</v>
      </c>
      <c r="AR112" s="143" t="s">
        <v>338</v>
      </c>
      <c r="AT112" s="143" t="s">
        <v>208</v>
      </c>
      <c r="AU112" s="143" t="s">
        <v>82</v>
      </c>
      <c r="AY112" s="18" t="s">
        <v>206</v>
      </c>
      <c r="BE112" s="144">
        <f>IF(N112="základní",J112,0)</f>
        <v>0</v>
      </c>
      <c r="BF112" s="144">
        <f>IF(N112="snížená",J112,0)</f>
        <v>0</v>
      </c>
      <c r="BG112" s="144">
        <f>IF(N112="zákl. přenesená",J112,0)</f>
        <v>0</v>
      </c>
      <c r="BH112" s="144">
        <f>IF(N112="sníž. přenesená",J112,0)</f>
        <v>0</v>
      </c>
      <c r="BI112" s="144">
        <f>IF(N112="nulová",J112,0)</f>
        <v>0</v>
      </c>
      <c r="BJ112" s="18" t="s">
        <v>82</v>
      </c>
      <c r="BK112" s="144">
        <f>ROUND(I112*H112,2)</f>
        <v>0</v>
      </c>
      <c r="BL112" s="18" t="s">
        <v>338</v>
      </c>
      <c r="BM112" s="143" t="s">
        <v>359</v>
      </c>
    </row>
    <row r="113" spans="2:47" s="1" customFormat="1" ht="48.75">
      <c r="B113" s="33"/>
      <c r="D113" s="150" t="s">
        <v>818</v>
      </c>
      <c r="F113" s="174" t="s">
        <v>4848</v>
      </c>
      <c r="I113" s="147"/>
      <c r="L113" s="33"/>
      <c r="M113" s="148"/>
      <c r="T113" s="52"/>
      <c r="AT113" s="18" t="s">
        <v>818</v>
      </c>
      <c r="AU113" s="18" t="s">
        <v>82</v>
      </c>
    </row>
    <row r="114" spans="2:65" s="1" customFormat="1" ht="16.5" customHeight="1">
      <c r="B114" s="33"/>
      <c r="C114" s="132" t="s">
        <v>295</v>
      </c>
      <c r="D114" s="132" t="s">
        <v>208</v>
      </c>
      <c r="E114" s="133" t="s">
        <v>4849</v>
      </c>
      <c r="F114" s="134" t="s">
        <v>4850</v>
      </c>
      <c r="G114" s="135" t="s">
        <v>4817</v>
      </c>
      <c r="H114" s="136">
        <v>1</v>
      </c>
      <c r="I114" s="137"/>
      <c r="J114" s="138">
        <f>ROUND(I114*H114,2)</f>
        <v>0</v>
      </c>
      <c r="K114" s="134" t="s">
        <v>19</v>
      </c>
      <c r="L114" s="33"/>
      <c r="M114" s="139" t="s">
        <v>19</v>
      </c>
      <c r="N114" s="140" t="s">
        <v>46</v>
      </c>
      <c r="P114" s="141">
        <f>O114*H114</f>
        <v>0</v>
      </c>
      <c r="Q114" s="141">
        <v>0</v>
      </c>
      <c r="R114" s="141">
        <f>Q114*H114</f>
        <v>0</v>
      </c>
      <c r="S114" s="141">
        <v>0</v>
      </c>
      <c r="T114" s="142">
        <f>S114*H114</f>
        <v>0</v>
      </c>
      <c r="AR114" s="143" t="s">
        <v>338</v>
      </c>
      <c r="AT114" s="143" t="s">
        <v>208</v>
      </c>
      <c r="AU114" s="143" t="s">
        <v>82</v>
      </c>
      <c r="AY114" s="18" t="s">
        <v>206</v>
      </c>
      <c r="BE114" s="144">
        <f>IF(N114="základní",J114,0)</f>
        <v>0</v>
      </c>
      <c r="BF114" s="144">
        <f>IF(N114="snížená",J114,0)</f>
        <v>0</v>
      </c>
      <c r="BG114" s="144">
        <f>IF(N114="zákl. přenesená",J114,0)</f>
        <v>0</v>
      </c>
      <c r="BH114" s="144">
        <f>IF(N114="sníž. přenesená",J114,0)</f>
        <v>0</v>
      </c>
      <c r="BI114" s="144">
        <f>IF(N114="nulová",J114,0)</f>
        <v>0</v>
      </c>
      <c r="BJ114" s="18" t="s">
        <v>82</v>
      </c>
      <c r="BK114" s="144">
        <f>ROUND(I114*H114,2)</f>
        <v>0</v>
      </c>
      <c r="BL114" s="18" t="s">
        <v>338</v>
      </c>
      <c r="BM114" s="143" t="s">
        <v>368</v>
      </c>
    </row>
    <row r="115" spans="2:47" s="1" customFormat="1" ht="29.25">
      <c r="B115" s="33"/>
      <c r="D115" s="150" t="s">
        <v>818</v>
      </c>
      <c r="F115" s="174" t="s">
        <v>4851</v>
      </c>
      <c r="I115" s="147"/>
      <c r="L115" s="33"/>
      <c r="M115" s="148"/>
      <c r="T115" s="52"/>
      <c r="AT115" s="18" t="s">
        <v>818</v>
      </c>
      <c r="AU115" s="18" t="s">
        <v>82</v>
      </c>
    </row>
    <row r="116" spans="2:63" s="11" customFormat="1" ht="25.9" customHeight="1">
      <c r="B116" s="120"/>
      <c r="D116" s="121" t="s">
        <v>74</v>
      </c>
      <c r="E116" s="122" t="s">
        <v>2297</v>
      </c>
      <c r="F116" s="122" t="s">
        <v>4852</v>
      </c>
      <c r="I116" s="123"/>
      <c r="J116" s="124">
        <f>BK116</f>
        <v>0</v>
      </c>
      <c r="L116" s="120"/>
      <c r="M116" s="125"/>
      <c r="P116" s="126">
        <f>SUM(P117:P124)</f>
        <v>0</v>
      </c>
      <c r="R116" s="126">
        <f>SUM(R117:R124)</f>
        <v>0</v>
      </c>
      <c r="T116" s="127">
        <f>SUM(T117:T124)</f>
        <v>0</v>
      </c>
      <c r="AR116" s="121" t="s">
        <v>82</v>
      </c>
      <c r="AT116" s="128" t="s">
        <v>74</v>
      </c>
      <c r="AU116" s="128" t="s">
        <v>75</v>
      </c>
      <c r="AY116" s="121" t="s">
        <v>206</v>
      </c>
      <c r="BK116" s="129">
        <f>SUM(BK117:BK124)</f>
        <v>0</v>
      </c>
    </row>
    <row r="117" spans="2:65" s="1" customFormat="1" ht="16.5" customHeight="1">
      <c r="B117" s="33"/>
      <c r="C117" s="132" t="s">
        <v>307</v>
      </c>
      <c r="D117" s="132" t="s">
        <v>208</v>
      </c>
      <c r="E117" s="133" t="s">
        <v>4853</v>
      </c>
      <c r="F117" s="134" t="s">
        <v>4854</v>
      </c>
      <c r="G117" s="135" t="s">
        <v>229</v>
      </c>
      <c r="H117" s="136">
        <v>5</v>
      </c>
      <c r="I117" s="137"/>
      <c r="J117" s="138">
        <f>ROUND(I117*H117,2)</f>
        <v>0</v>
      </c>
      <c r="K117" s="134" t="s">
        <v>19</v>
      </c>
      <c r="L117" s="33"/>
      <c r="M117" s="139" t="s">
        <v>19</v>
      </c>
      <c r="N117" s="140" t="s">
        <v>46</v>
      </c>
      <c r="P117" s="141">
        <f>O117*H117</f>
        <v>0</v>
      </c>
      <c r="Q117" s="141">
        <v>0</v>
      </c>
      <c r="R117" s="141">
        <f>Q117*H117</f>
        <v>0</v>
      </c>
      <c r="S117" s="141">
        <v>0</v>
      </c>
      <c r="T117" s="142">
        <f>S117*H117</f>
        <v>0</v>
      </c>
      <c r="AR117" s="143" t="s">
        <v>338</v>
      </c>
      <c r="AT117" s="143" t="s">
        <v>208</v>
      </c>
      <c r="AU117" s="143" t="s">
        <v>82</v>
      </c>
      <c r="AY117" s="18" t="s">
        <v>206</v>
      </c>
      <c r="BE117" s="144">
        <f>IF(N117="základní",J117,0)</f>
        <v>0</v>
      </c>
      <c r="BF117" s="144">
        <f>IF(N117="snížená",J117,0)</f>
        <v>0</v>
      </c>
      <c r="BG117" s="144">
        <f>IF(N117="zákl. přenesená",J117,0)</f>
        <v>0</v>
      </c>
      <c r="BH117" s="144">
        <f>IF(N117="sníž. přenesená",J117,0)</f>
        <v>0</v>
      </c>
      <c r="BI117" s="144">
        <f>IF(N117="nulová",J117,0)</f>
        <v>0</v>
      </c>
      <c r="BJ117" s="18" t="s">
        <v>82</v>
      </c>
      <c r="BK117" s="144">
        <f>ROUND(I117*H117,2)</f>
        <v>0</v>
      </c>
      <c r="BL117" s="18" t="s">
        <v>338</v>
      </c>
      <c r="BM117" s="143" t="s">
        <v>380</v>
      </c>
    </row>
    <row r="118" spans="2:47" s="1" customFormat="1" ht="175.5">
      <c r="B118" s="33"/>
      <c r="D118" s="150" t="s">
        <v>818</v>
      </c>
      <c r="F118" s="174" t="s">
        <v>4855</v>
      </c>
      <c r="I118" s="147"/>
      <c r="L118" s="33"/>
      <c r="M118" s="148"/>
      <c r="T118" s="52"/>
      <c r="AT118" s="18" t="s">
        <v>818</v>
      </c>
      <c r="AU118" s="18" t="s">
        <v>82</v>
      </c>
    </row>
    <row r="119" spans="2:65" s="1" customFormat="1" ht="16.5" customHeight="1">
      <c r="B119" s="33"/>
      <c r="C119" s="132" t="s">
        <v>314</v>
      </c>
      <c r="D119" s="132" t="s">
        <v>208</v>
      </c>
      <c r="E119" s="133" t="s">
        <v>4856</v>
      </c>
      <c r="F119" s="134" t="s">
        <v>4857</v>
      </c>
      <c r="G119" s="135" t="s">
        <v>1556</v>
      </c>
      <c r="H119" s="136">
        <v>2</v>
      </c>
      <c r="I119" s="137"/>
      <c r="J119" s="138">
        <f>ROUND(I119*H119,2)</f>
        <v>0</v>
      </c>
      <c r="K119" s="134" t="s">
        <v>19</v>
      </c>
      <c r="L119" s="33"/>
      <c r="M119" s="139" t="s">
        <v>19</v>
      </c>
      <c r="N119" s="140" t="s">
        <v>46</v>
      </c>
      <c r="P119" s="141">
        <f>O119*H119</f>
        <v>0</v>
      </c>
      <c r="Q119" s="141">
        <v>0</v>
      </c>
      <c r="R119" s="141">
        <f>Q119*H119</f>
        <v>0</v>
      </c>
      <c r="S119" s="141">
        <v>0</v>
      </c>
      <c r="T119" s="142">
        <f>S119*H119</f>
        <v>0</v>
      </c>
      <c r="AR119" s="143" t="s">
        <v>338</v>
      </c>
      <c r="AT119" s="143" t="s">
        <v>208</v>
      </c>
      <c r="AU119" s="143" t="s">
        <v>82</v>
      </c>
      <c r="AY119" s="18" t="s">
        <v>206</v>
      </c>
      <c r="BE119" s="144">
        <f>IF(N119="základní",J119,0)</f>
        <v>0</v>
      </c>
      <c r="BF119" s="144">
        <f>IF(N119="snížená",J119,0)</f>
        <v>0</v>
      </c>
      <c r="BG119" s="144">
        <f>IF(N119="zákl. přenesená",J119,0)</f>
        <v>0</v>
      </c>
      <c r="BH119" s="144">
        <f>IF(N119="sníž. přenesená",J119,0)</f>
        <v>0</v>
      </c>
      <c r="BI119" s="144">
        <f>IF(N119="nulová",J119,0)</f>
        <v>0</v>
      </c>
      <c r="BJ119" s="18" t="s">
        <v>82</v>
      </c>
      <c r="BK119" s="144">
        <f>ROUND(I119*H119,2)</f>
        <v>0</v>
      </c>
      <c r="BL119" s="18" t="s">
        <v>338</v>
      </c>
      <c r="BM119" s="143" t="s">
        <v>397</v>
      </c>
    </row>
    <row r="120" spans="2:47" s="1" customFormat="1" ht="195">
      <c r="B120" s="33"/>
      <c r="D120" s="150" t="s">
        <v>818</v>
      </c>
      <c r="F120" s="174" t="s">
        <v>4858</v>
      </c>
      <c r="I120" s="147"/>
      <c r="L120" s="33"/>
      <c r="M120" s="148"/>
      <c r="T120" s="52"/>
      <c r="AT120" s="18" t="s">
        <v>818</v>
      </c>
      <c r="AU120" s="18" t="s">
        <v>82</v>
      </c>
    </row>
    <row r="121" spans="2:65" s="1" customFormat="1" ht="24.2" customHeight="1">
      <c r="B121" s="33"/>
      <c r="C121" s="132" t="s">
        <v>321</v>
      </c>
      <c r="D121" s="132" t="s">
        <v>208</v>
      </c>
      <c r="E121" s="133" t="s">
        <v>4859</v>
      </c>
      <c r="F121" s="134" t="s">
        <v>4860</v>
      </c>
      <c r="G121" s="135" t="s">
        <v>1556</v>
      </c>
      <c r="H121" s="136">
        <v>1</v>
      </c>
      <c r="I121" s="137"/>
      <c r="J121" s="138">
        <f>ROUND(I121*H121,2)</f>
        <v>0</v>
      </c>
      <c r="K121" s="134" t="s">
        <v>19</v>
      </c>
      <c r="L121" s="33"/>
      <c r="M121" s="139" t="s">
        <v>19</v>
      </c>
      <c r="N121" s="140" t="s">
        <v>46</v>
      </c>
      <c r="P121" s="141">
        <f>O121*H121</f>
        <v>0</v>
      </c>
      <c r="Q121" s="141">
        <v>0</v>
      </c>
      <c r="R121" s="141">
        <f>Q121*H121</f>
        <v>0</v>
      </c>
      <c r="S121" s="141">
        <v>0</v>
      </c>
      <c r="T121" s="142">
        <f>S121*H121</f>
        <v>0</v>
      </c>
      <c r="AR121" s="143" t="s">
        <v>338</v>
      </c>
      <c r="AT121" s="143" t="s">
        <v>208</v>
      </c>
      <c r="AU121" s="143" t="s">
        <v>82</v>
      </c>
      <c r="AY121" s="18" t="s">
        <v>206</v>
      </c>
      <c r="BE121" s="144">
        <f>IF(N121="základní",J121,0)</f>
        <v>0</v>
      </c>
      <c r="BF121" s="144">
        <f>IF(N121="snížená",J121,0)</f>
        <v>0</v>
      </c>
      <c r="BG121" s="144">
        <f>IF(N121="zákl. přenesená",J121,0)</f>
        <v>0</v>
      </c>
      <c r="BH121" s="144">
        <f>IF(N121="sníž. přenesená",J121,0)</f>
        <v>0</v>
      </c>
      <c r="BI121" s="144">
        <f>IF(N121="nulová",J121,0)</f>
        <v>0</v>
      </c>
      <c r="BJ121" s="18" t="s">
        <v>82</v>
      </c>
      <c r="BK121" s="144">
        <f>ROUND(I121*H121,2)</f>
        <v>0</v>
      </c>
      <c r="BL121" s="18" t="s">
        <v>338</v>
      </c>
      <c r="BM121" s="143" t="s">
        <v>413</v>
      </c>
    </row>
    <row r="122" spans="2:47" s="1" customFormat="1" ht="39">
      <c r="B122" s="33"/>
      <c r="D122" s="150" t="s">
        <v>818</v>
      </c>
      <c r="F122" s="174" t="s">
        <v>4861</v>
      </c>
      <c r="I122" s="147"/>
      <c r="L122" s="33"/>
      <c r="M122" s="148"/>
      <c r="T122" s="52"/>
      <c r="AT122" s="18" t="s">
        <v>818</v>
      </c>
      <c r="AU122" s="18" t="s">
        <v>82</v>
      </c>
    </row>
    <row r="123" spans="2:65" s="1" customFormat="1" ht="16.5" customHeight="1">
      <c r="B123" s="33"/>
      <c r="C123" s="132" t="s">
        <v>8</v>
      </c>
      <c r="D123" s="132" t="s">
        <v>208</v>
      </c>
      <c r="E123" s="133" t="s">
        <v>4862</v>
      </c>
      <c r="F123" s="134" t="s">
        <v>4863</v>
      </c>
      <c r="G123" s="135" t="s">
        <v>1556</v>
      </c>
      <c r="H123" s="136">
        <v>1</v>
      </c>
      <c r="I123" s="137"/>
      <c r="J123" s="138">
        <f>ROUND(I123*H123,2)</f>
        <v>0</v>
      </c>
      <c r="K123" s="134" t="s">
        <v>19</v>
      </c>
      <c r="L123" s="33"/>
      <c r="M123" s="139" t="s">
        <v>19</v>
      </c>
      <c r="N123" s="140" t="s">
        <v>46</v>
      </c>
      <c r="P123" s="141">
        <f>O123*H123</f>
        <v>0</v>
      </c>
      <c r="Q123" s="141">
        <v>0</v>
      </c>
      <c r="R123" s="141">
        <f>Q123*H123</f>
        <v>0</v>
      </c>
      <c r="S123" s="141">
        <v>0</v>
      </c>
      <c r="T123" s="142">
        <f>S123*H123</f>
        <v>0</v>
      </c>
      <c r="AR123" s="143" t="s">
        <v>338</v>
      </c>
      <c r="AT123" s="143" t="s">
        <v>208</v>
      </c>
      <c r="AU123" s="143" t="s">
        <v>82</v>
      </c>
      <c r="AY123" s="18" t="s">
        <v>206</v>
      </c>
      <c r="BE123" s="144">
        <f>IF(N123="základní",J123,0)</f>
        <v>0</v>
      </c>
      <c r="BF123" s="144">
        <f>IF(N123="snížená",J123,0)</f>
        <v>0</v>
      </c>
      <c r="BG123" s="144">
        <f>IF(N123="zákl. přenesená",J123,0)</f>
        <v>0</v>
      </c>
      <c r="BH123" s="144">
        <f>IF(N123="sníž. přenesená",J123,0)</f>
        <v>0</v>
      </c>
      <c r="BI123" s="144">
        <f>IF(N123="nulová",J123,0)</f>
        <v>0</v>
      </c>
      <c r="BJ123" s="18" t="s">
        <v>82</v>
      </c>
      <c r="BK123" s="144">
        <f>ROUND(I123*H123,2)</f>
        <v>0</v>
      </c>
      <c r="BL123" s="18" t="s">
        <v>338</v>
      </c>
      <c r="BM123" s="143" t="s">
        <v>423</v>
      </c>
    </row>
    <row r="124" spans="2:47" s="1" customFormat="1" ht="107.25">
      <c r="B124" s="33"/>
      <c r="D124" s="150" t="s">
        <v>818</v>
      </c>
      <c r="F124" s="174" t="s">
        <v>4864</v>
      </c>
      <c r="I124" s="147"/>
      <c r="L124" s="33"/>
      <c r="M124" s="148"/>
      <c r="T124" s="52"/>
      <c r="AT124" s="18" t="s">
        <v>818</v>
      </c>
      <c r="AU124" s="18" t="s">
        <v>82</v>
      </c>
    </row>
    <row r="125" spans="2:63" s="11" customFormat="1" ht="25.9" customHeight="1">
      <c r="B125" s="120"/>
      <c r="D125" s="121" t="s">
        <v>74</v>
      </c>
      <c r="E125" s="122" t="s">
        <v>2301</v>
      </c>
      <c r="F125" s="122" t="s">
        <v>4865</v>
      </c>
      <c r="I125" s="123"/>
      <c r="J125" s="124">
        <f>BK125</f>
        <v>0</v>
      </c>
      <c r="L125" s="120"/>
      <c r="M125" s="125"/>
      <c r="P125" s="126">
        <f>SUM(P126:P127)</f>
        <v>0</v>
      </c>
      <c r="R125" s="126">
        <f>SUM(R126:R127)</f>
        <v>0</v>
      </c>
      <c r="T125" s="127">
        <f>SUM(T126:T127)</f>
        <v>0</v>
      </c>
      <c r="AR125" s="121" t="s">
        <v>82</v>
      </c>
      <c r="AT125" s="128" t="s">
        <v>74</v>
      </c>
      <c r="AU125" s="128" t="s">
        <v>75</v>
      </c>
      <c r="AY125" s="121" t="s">
        <v>206</v>
      </c>
      <c r="BK125" s="129">
        <f>SUM(BK126:BK127)</f>
        <v>0</v>
      </c>
    </row>
    <row r="126" spans="2:65" s="1" customFormat="1" ht="24.2" customHeight="1">
      <c r="B126" s="33"/>
      <c r="C126" s="132" t="s">
        <v>338</v>
      </c>
      <c r="D126" s="132" t="s">
        <v>208</v>
      </c>
      <c r="E126" s="133" t="s">
        <v>4866</v>
      </c>
      <c r="F126" s="134" t="s">
        <v>4867</v>
      </c>
      <c r="G126" s="135" t="s">
        <v>1556</v>
      </c>
      <c r="H126" s="136">
        <v>1</v>
      </c>
      <c r="I126" s="137"/>
      <c r="J126" s="138">
        <f>ROUND(I126*H126,2)</f>
        <v>0</v>
      </c>
      <c r="K126" s="134" t="s">
        <v>19</v>
      </c>
      <c r="L126" s="33"/>
      <c r="M126" s="139" t="s">
        <v>19</v>
      </c>
      <c r="N126" s="140" t="s">
        <v>46</v>
      </c>
      <c r="P126" s="141">
        <f>O126*H126</f>
        <v>0</v>
      </c>
      <c r="Q126" s="141">
        <v>0</v>
      </c>
      <c r="R126" s="141">
        <f>Q126*H126</f>
        <v>0</v>
      </c>
      <c r="S126" s="141">
        <v>0</v>
      </c>
      <c r="T126" s="142">
        <f>S126*H126</f>
        <v>0</v>
      </c>
      <c r="AR126" s="143" t="s">
        <v>338</v>
      </c>
      <c r="AT126" s="143" t="s">
        <v>208</v>
      </c>
      <c r="AU126" s="143" t="s">
        <v>82</v>
      </c>
      <c r="AY126" s="18" t="s">
        <v>206</v>
      </c>
      <c r="BE126" s="144">
        <f>IF(N126="základní",J126,0)</f>
        <v>0</v>
      </c>
      <c r="BF126" s="144">
        <f>IF(N126="snížená",J126,0)</f>
        <v>0</v>
      </c>
      <c r="BG126" s="144">
        <f>IF(N126="zákl. přenesená",J126,0)</f>
        <v>0</v>
      </c>
      <c r="BH126" s="144">
        <f>IF(N126="sníž. přenesená",J126,0)</f>
        <v>0</v>
      </c>
      <c r="BI126" s="144">
        <f>IF(N126="nulová",J126,0)</f>
        <v>0</v>
      </c>
      <c r="BJ126" s="18" t="s">
        <v>82</v>
      </c>
      <c r="BK126" s="144">
        <f>ROUND(I126*H126,2)</f>
        <v>0</v>
      </c>
      <c r="BL126" s="18" t="s">
        <v>338</v>
      </c>
      <c r="BM126" s="143" t="s">
        <v>437</v>
      </c>
    </row>
    <row r="127" spans="2:47" s="1" customFormat="1" ht="126.75">
      <c r="B127" s="33"/>
      <c r="D127" s="150" t="s">
        <v>818</v>
      </c>
      <c r="F127" s="174" t="s">
        <v>4868</v>
      </c>
      <c r="I127" s="147"/>
      <c r="L127" s="33"/>
      <c r="M127" s="201"/>
      <c r="N127" s="197"/>
      <c r="O127" s="197"/>
      <c r="P127" s="197"/>
      <c r="Q127" s="197"/>
      <c r="R127" s="197"/>
      <c r="S127" s="197"/>
      <c r="T127" s="202"/>
      <c r="AT127" s="18" t="s">
        <v>818</v>
      </c>
      <c r="AU127" s="18" t="s">
        <v>82</v>
      </c>
    </row>
    <row r="128" spans="2:12" s="1" customFormat="1" ht="6.95" customHeight="1">
      <c r="B128" s="41"/>
      <c r="C128" s="42"/>
      <c r="D128" s="42"/>
      <c r="E128" s="42"/>
      <c r="F128" s="42"/>
      <c r="G128" s="42"/>
      <c r="H128" s="42"/>
      <c r="I128" s="42"/>
      <c r="J128" s="42"/>
      <c r="K128" s="42"/>
      <c r="L128" s="33"/>
    </row>
  </sheetData>
  <sheetProtection algorithmName="SHA-512" hashValue="ER0qiDrp7ZQDSmy3BPfG5qeZZQaXt6F/YYdXwPbcl05q7vfRwAflnTm0GsAhLSuaI7JTvWY5RR9d5Y2YOecZhw==" saltValue="TjIbIvEZ6MyYpIkb9Xpd/K7Xo00zd799IfBf9yGPxm4hedNErmK0cMQY+Lv5NDry6od03uD0PXurjUxyPlLF3w==" spinCount="100000" sheet="1" objects="1" scenarios="1" formatColumns="0" formatRows="0" autoFilter="0"/>
  <autoFilter ref="C89:K127"/>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BM10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162</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 customHeight="1">
      <c r="B8" s="21"/>
      <c r="D8" s="28" t="s">
        <v>164</v>
      </c>
      <c r="L8" s="21"/>
    </row>
    <row r="9" spans="2:12" s="1" customFormat="1" ht="16.5" customHeight="1">
      <c r="B9" s="33"/>
      <c r="E9" s="335" t="s">
        <v>2496</v>
      </c>
      <c r="F9" s="337"/>
      <c r="G9" s="337"/>
      <c r="H9" s="337"/>
      <c r="L9" s="33"/>
    </row>
    <row r="10" spans="2:12" s="1" customFormat="1" ht="12" customHeight="1">
      <c r="B10" s="33"/>
      <c r="D10" s="28" t="s">
        <v>166</v>
      </c>
      <c r="L10" s="33"/>
    </row>
    <row r="11" spans="2:12" s="1" customFormat="1" ht="16.5" customHeight="1">
      <c r="B11" s="33"/>
      <c r="E11" s="322" t="s">
        <v>2462</v>
      </c>
      <c r="F11" s="337"/>
      <c r="G11" s="337"/>
      <c r="H11" s="337"/>
      <c r="L11" s="33"/>
    </row>
    <row r="12" spans="2:12" s="1" customFormat="1" ht="12">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22</v>
      </c>
      <c r="I14" s="28" t="s">
        <v>23</v>
      </c>
      <c r="J14" s="49" t="str">
        <f>'Rekapitulace stavby'!AN8</f>
        <v>14. 11. 2023</v>
      </c>
      <c r="L14" s="33"/>
    </row>
    <row r="15" spans="2:12" s="1" customFormat="1" ht="10.9" customHeight="1">
      <c r="B15" s="33"/>
      <c r="L15" s="33"/>
    </row>
    <row r="16" spans="2:12" s="1" customFormat="1" ht="12" customHeight="1">
      <c r="B16" s="33"/>
      <c r="D16" s="28" t="s">
        <v>25</v>
      </c>
      <c r="I16" s="28" t="s">
        <v>26</v>
      </c>
      <c r="J16" s="26" t="s">
        <v>27</v>
      </c>
      <c r="L16" s="33"/>
    </row>
    <row r="17" spans="2:12" s="1" customFormat="1" ht="18" customHeight="1">
      <c r="B17" s="33"/>
      <c r="E17" s="26" t="s">
        <v>28</v>
      </c>
      <c r="I17" s="28" t="s">
        <v>29</v>
      </c>
      <c r="J17" s="26" t="s">
        <v>30</v>
      </c>
      <c r="L17" s="33"/>
    </row>
    <row r="18" spans="2:12" s="1" customFormat="1" ht="6.95" customHeight="1">
      <c r="B18" s="33"/>
      <c r="L18" s="33"/>
    </row>
    <row r="19" spans="2:12" s="1" customFormat="1" ht="12" customHeight="1">
      <c r="B19" s="33"/>
      <c r="D19" s="28" t="s">
        <v>31</v>
      </c>
      <c r="I19" s="28" t="s">
        <v>26</v>
      </c>
      <c r="J19" s="29" t="str">
        <f>'Rekapitulace stavby'!AN13</f>
        <v>Vyplň údaj</v>
      </c>
      <c r="L19" s="33"/>
    </row>
    <row r="20" spans="2:12" s="1" customFormat="1" ht="18" customHeight="1">
      <c r="B20" s="33"/>
      <c r="E20" s="338" t="str">
        <f>'Rekapitulace stavby'!E14</f>
        <v>Vyplň údaj</v>
      </c>
      <c r="F20" s="308"/>
      <c r="G20" s="308"/>
      <c r="H20" s="308"/>
      <c r="I20" s="28" t="s">
        <v>29</v>
      </c>
      <c r="J20" s="29" t="str">
        <f>'Rekapitulace stavby'!AN14</f>
        <v>Vyplň údaj</v>
      </c>
      <c r="L20" s="33"/>
    </row>
    <row r="21" spans="2:12" s="1" customFormat="1" ht="6.95" customHeight="1">
      <c r="B21" s="33"/>
      <c r="L21" s="33"/>
    </row>
    <row r="22" spans="2:12" s="1" customFormat="1" ht="12" customHeight="1">
      <c r="B22" s="33"/>
      <c r="D22" s="28" t="s">
        <v>33</v>
      </c>
      <c r="I22" s="28" t="s">
        <v>26</v>
      </c>
      <c r="J22" s="26" t="s">
        <v>34</v>
      </c>
      <c r="L22" s="33"/>
    </row>
    <row r="23" spans="2:12" s="1" customFormat="1" ht="18" customHeight="1">
      <c r="B23" s="33"/>
      <c r="E23" s="26" t="s">
        <v>35</v>
      </c>
      <c r="I23" s="28" t="s">
        <v>29</v>
      </c>
      <c r="J23" s="26" t="s">
        <v>36</v>
      </c>
      <c r="L23" s="33"/>
    </row>
    <row r="24" spans="2:12" s="1" customFormat="1" ht="6.95" customHeight="1">
      <c r="B24" s="33"/>
      <c r="L24" s="33"/>
    </row>
    <row r="25" spans="2:12" s="1" customFormat="1" ht="12" customHeight="1">
      <c r="B25" s="33"/>
      <c r="D25" s="28" t="s">
        <v>38</v>
      </c>
      <c r="I25" s="28" t="s">
        <v>26</v>
      </c>
      <c r="J25" s="26" t="s">
        <v>34</v>
      </c>
      <c r="L25" s="33"/>
    </row>
    <row r="26" spans="2:12" s="1" customFormat="1" ht="18" customHeight="1">
      <c r="B26" s="33"/>
      <c r="E26" s="26" t="s">
        <v>35</v>
      </c>
      <c r="I26" s="28" t="s">
        <v>29</v>
      </c>
      <c r="J26" s="26" t="s">
        <v>36</v>
      </c>
      <c r="L26" s="33"/>
    </row>
    <row r="27" spans="2:12" s="1" customFormat="1" ht="6.95" customHeight="1">
      <c r="B27" s="33"/>
      <c r="L27" s="33"/>
    </row>
    <row r="28" spans="2:12" s="1" customFormat="1" ht="12" customHeight="1">
      <c r="B28" s="33"/>
      <c r="D28" s="28" t="s">
        <v>39</v>
      </c>
      <c r="L28" s="33"/>
    </row>
    <row r="29" spans="2:12" s="7" customFormat="1" ht="16.5" customHeight="1">
      <c r="B29" s="91"/>
      <c r="E29" s="312" t="s">
        <v>19</v>
      </c>
      <c r="F29" s="312"/>
      <c r="G29" s="312"/>
      <c r="H29" s="312"/>
      <c r="L29" s="91"/>
    </row>
    <row r="30" spans="2:12" s="1" customFormat="1" ht="6.95" customHeight="1">
      <c r="B30" s="33"/>
      <c r="L30" s="33"/>
    </row>
    <row r="31" spans="2:12" s="1" customFormat="1" ht="6.95" customHeight="1">
      <c r="B31" s="33"/>
      <c r="D31" s="50"/>
      <c r="E31" s="50"/>
      <c r="F31" s="50"/>
      <c r="G31" s="50"/>
      <c r="H31" s="50"/>
      <c r="I31" s="50"/>
      <c r="J31" s="50"/>
      <c r="K31" s="50"/>
      <c r="L31" s="33"/>
    </row>
    <row r="32" spans="2:12" s="1" customFormat="1" ht="25.35" customHeight="1">
      <c r="B32" s="33"/>
      <c r="D32" s="92" t="s">
        <v>41</v>
      </c>
      <c r="J32" s="62">
        <f>ROUND(J89,2)</f>
        <v>0</v>
      </c>
      <c r="L32" s="33"/>
    </row>
    <row r="33" spans="2:12" s="1" customFormat="1" ht="6.95" customHeight="1">
      <c r="B33" s="33"/>
      <c r="D33" s="50"/>
      <c r="E33" s="50"/>
      <c r="F33" s="50"/>
      <c r="G33" s="50"/>
      <c r="H33" s="50"/>
      <c r="I33" s="50"/>
      <c r="J33" s="50"/>
      <c r="K33" s="50"/>
      <c r="L33" s="33"/>
    </row>
    <row r="34" spans="2:12" s="1" customFormat="1" ht="14.45" customHeight="1">
      <c r="B34" s="33"/>
      <c r="F34" s="93" t="s">
        <v>43</v>
      </c>
      <c r="I34" s="93" t="s">
        <v>42</v>
      </c>
      <c r="J34" s="93" t="s">
        <v>44</v>
      </c>
      <c r="L34" s="33"/>
    </row>
    <row r="35" spans="2:12" s="1" customFormat="1" ht="14.45" customHeight="1">
      <c r="B35" s="33"/>
      <c r="D35" s="90" t="s">
        <v>45</v>
      </c>
      <c r="E35" s="28" t="s">
        <v>46</v>
      </c>
      <c r="F35" s="81">
        <f>ROUND((SUM(BE89:BE102)),2)</f>
        <v>0</v>
      </c>
      <c r="I35" s="94">
        <v>0.21</v>
      </c>
      <c r="J35" s="81">
        <f>ROUND(((SUM(BE89:BE102))*I35),2)</f>
        <v>0</v>
      </c>
      <c r="L35" s="33"/>
    </row>
    <row r="36" spans="2:12" s="1" customFormat="1" ht="14.45" customHeight="1">
      <c r="B36" s="33"/>
      <c r="E36" s="28" t="s">
        <v>47</v>
      </c>
      <c r="F36" s="81">
        <f>ROUND((SUM(BF89:BF102)),2)</f>
        <v>0</v>
      </c>
      <c r="I36" s="94">
        <v>0.15</v>
      </c>
      <c r="J36" s="81">
        <f>ROUND(((SUM(BF89:BF102))*I36),2)</f>
        <v>0</v>
      </c>
      <c r="L36" s="33"/>
    </row>
    <row r="37" spans="2:12" s="1" customFormat="1" ht="14.45" customHeight="1" hidden="1">
      <c r="B37" s="33"/>
      <c r="E37" s="28" t="s">
        <v>48</v>
      </c>
      <c r="F37" s="81">
        <f>ROUND((SUM(BG89:BG102)),2)</f>
        <v>0</v>
      </c>
      <c r="I37" s="94">
        <v>0.21</v>
      </c>
      <c r="J37" s="81">
        <f>0</f>
        <v>0</v>
      </c>
      <c r="L37" s="33"/>
    </row>
    <row r="38" spans="2:12" s="1" customFormat="1" ht="14.45" customHeight="1" hidden="1">
      <c r="B38" s="33"/>
      <c r="E38" s="28" t="s">
        <v>49</v>
      </c>
      <c r="F38" s="81">
        <f>ROUND((SUM(BH89:BH102)),2)</f>
        <v>0</v>
      </c>
      <c r="I38" s="94">
        <v>0.15</v>
      </c>
      <c r="J38" s="81">
        <f>0</f>
        <v>0</v>
      </c>
      <c r="L38" s="33"/>
    </row>
    <row r="39" spans="2:12" s="1" customFormat="1" ht="14.45" customHeight="1" hidden="1">
      <c r="B39" s="33"/>
      <c r="E39" s="28" t="s">
        <v>50</v>
      </c>
      <c r="F39" s="81">
        <f>ROUND((SUM(BI89:BI102)),2)</f>
        <v>0</v>
      </c>
      <c r="I39" s="94">
        <v>0</v>
      </c>
      <c r="J39" s="81">
        <f>0</f>
        <v>0</v>
      </c>
      <c r="L39" s="33"/>
    </row>
    <row r="40" spans="2:12" s="1" customFormat="1" ht="6.95" customHeight="1">
      <c r="B40" s="33"/>
      <c r="L40" s="33"/>
    </row>
    <row r="41" spans="2:12" s="1" customFormat="1" ht="25.35" customHeight="1">
      <c r="B41" s="33"/>
      <c r="C41" s="95"/>
      <c r="D41" s="96" t="s">
        <v>51</v>
      </c>
      <c r="E41" s="53"/>
      <c r="F41" s="53"/>
      <c r="G41" s="97" t="s">
        <v>52</v>
      </c>
      <c r="H41" s="98" t="s">
        <v>53</v>
      </c>
      <c r="I41" s="53"/>
      <c r="J41" s="99">
        <f>SUM(J32:J39)</f>
        <v>0</v>
      </c>
      <c r="K41" s="100"/>
      <c r="L41" s="33"/>
    </row>
    <row r="42" spans="2:12" s="1" customFormat="1" ht="14.45" customHeight="1">
      <c r="B42" s="41"/>
      <c r="C42" s="42"/>
      <c r="D42" s="42"/>
      <c r="E42" s="42"/>
      <c r="F42" s="42"/>
      <c r="G42" s="42"/>
      <c r="H42" s="42"/>
      <c r="I42" s="42"/>
      <c r="J42" s="42"/>
      <c r="K42" s="42"/>
      <c r="L42" s="33"/>
    </row>
    <row r="46" spans="2:12" s="1" customFormat="1" ht="6.95" customHeight="1">
      <c r="B46" s="43"/>
      <c r="C46" s="44"/>
      <c r="D46" s="44"/>
      <c r="E46" s="44"/>
      <c r="F46" s="44"/>
      <c r="G46" s="44"/>
      <c r="H46" s="44"/>
      <c r="I46" s="44"/>
      <c r="J46" s="44"/>
      <c r="K46" s="44"/>
      <c r="L46" s="33"/>
    </row>
    <row r="47" spans="2:12" s="1" customFormat="1" ht="24.95" customHeight="1">
      <c r="B47" s="33"/>
      <c r="C47" s="22" t="s">
        <v>170</v>
      </c>
      <c r="L47" s="33"/>
    </row>
    <row r="48" spans="2:12" s="1" customFormat="1" ht="6.95" customHeight="1">
      <c r="B48" s="33"/>
      <c r="L48" s="33"/>
    </row>
    <row r="49" spans="2:12" s="1" customFormat="1" ht="12" customHeight="1">
      <c r="B49" s="33"/>
      <c r="C49" s="28" t="s">
        <v>16</v>
      </c>
      <c r="L49" s="33"/>
    </row>
    <row r="50" spans="2:12" s="1" customFormat="1" ht="16.5" customHeight="1">
      <c r="B50" s="33"/>
      <c r="E50" s="335" t="str">
        <f>E7</f>
        <v>AREÁL KLÍŠE, ÚSTÍ NAD LABEM – WELLNESS A FITNESS</v>
      </c>
      <c r="F50" s="336"/>
      <c r="G50" s="336"/>
      <c r="H50" s="336"/>
      <c r="L50" s="33"/>
    </row>
    <row r="51" spans="2:12" ht="12" customHeight="1">
      <c r="B51" s="21"/>
      <c r="C51" s="28" t="s">
        <v>164</v>
      </c>
      <c r="L51" s="21"/>
    </row>
    <row r="52" spans="2:12" s="1" customFormat="1" ht="16.5" customHeight="1">
      <c r="B52" s="33"/>
      <c r="E52" s="335" t="s">
        <v>2496</v>
      </c>
      <c r="F52" s="337"/>
      <c r="G52" s="337"/>
      <c r="H52" s="337"/>
      <c r="L52" s="33"/>
    </row>
    <row r="53" spans="2:12" s="1" customFormat="1" ht="12" customHeight="1">
      <c r="B53" s="33"/>
      <c r="C53" s="28" t="s">
        <v>166</v>
      </c>
      <c r="L53" s="33"/>
    </row>
    <row r="54" spans="2:12" s="1" customFormat="1" ht="16.5" customHeight="1">
      <c r="B54" s="33"/>
      <c r="E54" s="322" t="str">
        <f>E11</f>
        <v>99 - Vedlejší a ostatní náklady</v>
      </c>
      <c r="F54" s="337"/>
      <c r="G54" s="337"/>
      <c r="H54" s="337"/>
      <c r="L54" s="33"/>
    </row>
    <row r="55" spans="2:12" s="1" customFormat="1" ht="6.95" customHeight="1">
      <c r="B55" s="33"/>
      <c r="L55" s="33"/>
    </row>
    <row r="56" spans="2:12" s="1" customFormat="1" ht="12" customHeight="1">
      <c r="B56" s="33"/>
      <c r="C56" s="28" t="s">
        <v>21</v>
      </c>
      <c r="F56" s="26" t="str">
        <f>F14</f>
        <v>ÚSTÍ NAD LABEM</v>
      </c>
      <c r="I56" s="28" t="s">
        <v>23</v>
      </c>
      <c r="J56" s="49" t="str">
        <f>IF(J14="","",J14)</f>
        <v>14. 11. 2023</v>
      </c>
      <c r="L56" s="33"/>
    </row>
    <row r="57" spans="2:12" s="1" customFormat="1" ht="6.95" customHeight="1">
      <c r="B57" s="33"/>
      <c r="L57" s="33"/>
    </row>
    <row r="58" spans="2:12" s="1" customFormat="1" ht="15.2" customHeight="1">
      <c r="B58" s="33"/>
      <c r="C58" s="28" t="s">
        <v>25</v>
      </c>
      <c r="F58" s="26" t="str">
        <f>E17</f>
        <v>Městské služby Ústí nad Labem p.o.</v>
      </c>
      <c r="I58" s="28" t="s">
        <v>33</v>
      </c>
      <c r="J58" s="31" t="str">
        <f>E23</f>
        <v>Specta s.r.o.</v>
      </c>
      <c r="L58" s="33"/>
    </row>
    <row r="59" spans="2:12" s="1" customFormat="1" ht="15.2" customHeight="1">
      <c r="B59" s="33"/>
      <c r="C59" s="28" t="s">
        <v>31</v>
      </c>
      <c r="F59" s="26" t="str">
        <f>IF(E20="","",E20)</f>
        <v>Vyplň údaj</v>
      </c>
      <c r="I59" s="28" t="s">
        <v>38</v>
      </c>
      <c r="J59" s="31" t="str">
        <f>E26</f>
        <v>Specta s.r.o.</v>
      </c>
      <c r="L59" s="33"/>
    </row>
    <row r="60" spans="2:12" s="1" customFormat="1" ht="10.35" customHeight="1">
      <c r="B60" s="33"/>
      <c r="L60" s="33"/>
    </row>
    <row r="61" spans="2:12" s="1" customFormat="1" ht="29.25" customHeight="1">
      <c r="B61" s="33"/>
      <c r="C61" s="101" t="s">
        <v>171</v>
      </c>
      <c r="D61" s="95"/>
      <c r="E61" s="95"/>
      <c r="F61" s="95"/>
      <c r="G61" s="95"/>
      <c r="H61" s="95"/>
      <c r="I61" s="95"/>
      <c r="J61" s="102" t="s">
        <v>172</v>
      </c>
      <c r="K61" s="95"/>
      <c r="L61" s="33"/>
    </row>
    <row r="62" spans="2:12" s="1" customFormat="1" ht="10.35" customHeight="1">
      <c r="B62" s="33"/>
      <c r="L62" s="33"/>
    </row>
    <row r="63" spans="2:47" s="1" customFormat="1" ht="22.9" customHeight="1">
      <c r="B63" s="33"/>
      <c r="C63" s="103" t="s">
        <v>73</v>
      </c>
      <c r="J63" s="62">
        <f>J89</f>
        <v>0</v>
      </c>
      <c r="L63" s="33"/>
      <c r="AU63" s="18" t="s">
        <v>173</v>
      </c>
    </row>
    <row r="64" spans="2:12" s="8" customFormat="1" ht="24.95" customHeight="1">
      <c r="B64" s="104"/>
      <c r="D64" s="105" t="s">
        <v>2463</v>
      </c>
      <c r="E64" s="106"/>
      <c r="F64" s="106"/>
      <c r="G64" s="106"/>
      <c r="H64" s="106"/>
      <c r="I64" s="106"/>
      <c r="J64" s="107">
        <f>J90</f>
        <v>0</v>
      </c>
      <c r="L64" s="104"/>
    </row>
    <row r="65" spans="2:12" s="9" customFormat="1" ht="19.9" customHeight="1">
      <c r="B65" s="108"/>
      <c r="D65" s="109" t="s">
        <v>2464</v>
      </c>
      <c r="E65" s="110"/>
      <c r="F65" s="110"/>
      <c r="G65" s="110"/>
      <c r="H65" s="110"/>
      <c r="I65" s="110"/>
      <c r="J65" s="111">
        <f>J91</f>
        <v>0</v>
      </c>
      <c r="L65" s="108"/>
    </row>
    <row r="66" spans="2:12" s="9" customFormat="1" ht="19.9" customHeight="1">
      <c r="B66" s="108"/>
      <c r="D66" s="109" t="s">
        <v>2465</v>
      </c>
      <c r="E66" s="110"/>
      <c r="F66" s="110"/>
      <c r="G66" s="110"/>
      <c r="H66" s="110"/>
      <c r="I66" s="110"/>
      <c r="J66" s="111">
        <f>J97</f>
        <v>0</v>
      </c>
      <c r="L66" s="108"/>
    </row>
    <row r="67" spans="2:12" s="9" customFormat="1" ht="19.9" customHeight="1">
      <c r="B67" s="108"/>
      <c r="D67" s="109" t="s">
        <v>2466</v>
      </c>
      <c r="E67" s="110"/>
      <c r="F67" s="110"/>
      <c r="G67" s="110"/>
      <c r="H67" s="110"/>
      <c r="I67" s="110"/>
      <c r="J67" s="111">
        <f>J101</f>
        <v>0</v>
      </c>
      <c r="L67" s="108"/>
    </row>
    <row r="68" spans="2:12" s="1" customFormat="1" ht="21.75" customHeight="1">
      <c r="B68" s="33"/>
      <c r="L68" s="33"/>
    </row>
    <row r="69" spans="2:12" s="1" customFormat="1" ht="6.95" customHeight="1">
      <c r="B69" s="41"/>
      <c r="C69" s="42"/>
      <c r="D69" s="42"/>
      <c r="E69" s="42"/>
      <c r="F69" s="42"/>
      <c r="G69" s="42"/>
      <c r="H69" s="42"/>
      <c r="I69" s="42"/>
      <c r="J69" s="42"/>
      <c r="K69" s="42"/>
      <c r="L69" s="33"/>
    </row>
    <row r="73" spans="2:12" s="1" customFormat="1" ht="6.95" customHeight="1">
      <c r="B73" s="43"/>
      <c r="C73" s="44"/>
      <c r="D73" s="44"/>
      <c r="E73" s="44"/>
      <c r="F73" s="44"/>
      <c r="G73" s="44"/>
      <c r="H73" s="44"/>
      <c r="I73" s="44"/>
      <c r="J73" s="44"/>
      <c r="K73" s="44"/>
      <c r="L73" s="33"/>
    </row>
    <row r="74" spans="2:12" s="1" customFormat="1" ht="24.95" customHeight="1">
      <c r="B74" s="33"/>
      <c r="C74" s="22" t="s">
        <v>191</v>
      </c>
      <c r="L74" s="33"/>
    </row>
    <row r="75" spans="2:12" s="1" customFormat="1" ht="6.95" customHeight="1">
      <c r="B75" s="33"/>
      <c r="L75" s="33"/>
    </row>
    <row r="76" spans="2:12" s="1" customFormat="1" ht="12" customHeight="1">
      <c r="B76" s="33"/>
      <c r="C76" s="28" t="s">
        <v>16</v>
      </c>
      <c r="L76" s="33"/>
    </row>
    <row r="77" spans="2:12" s="1" customFormat="1" ht="16.5" customHeight="1">
      <c r="B77" s="33"/>
      <c r="E77" s="335" t="str">
        <f>E7</f>
        <v>AREÁL KLÍŠE, ÚSTÍ NAD LABEM – WELLNESS A FITNESS</v>
      </c>
      <c r="F77" s="336"/>
      <c r="G77" s="336"/>
      <c r="H77" s="336"/>
      <c r="L77" s="33"/>
    </row>
    <row r="78" spans="2:12" ht="12" customHeight="1">
      <c r="B78" s="21"/>
      <c r="C78" s="28" t="s">
        <v>164</v>
      </c>
      <c r="L78" s="21"/>
    </row>
    <row r="79" spans="2:12" s="1" customFormat="1" ht="16.5" customHeight="1">
      <c r="B79" s="33"/>
      <c r="E79" s="335" t="s">
        <v>2496</v>
      </c>
      <c r="F79" s="337"/>
      <c r="G79" s="337"/>
      <c r="H79" s="337"/>
      <c r="L79" s="33"/>
    </row>
    <row r="80" spans="2:12" s="1" customFormat="1" ht="12" customHeight="1">
      <c r="B80" s="33"/>
      <c r="C80" s="28" t="s">
        <v>166</v>
      </c>
      <c r="L80" s="33"/>
    </row>
    <row r="81" spans="2:12" s="1" customFormat="1" ht="16.5" customHeight="1">
      <c r="B81" s="33"/>
      <c r="E81" s="322" t="str">
        <f>E11</f>
        <v>99 - Vedlejší a ostatní náklady</v>
      </c>
      <c r="F81" s="337"/>
      <c r="G81" s="337"/>
      <c r="H81" s="337"/>
      <c r="L81" s="33"/>
    </row>
    <row r="82" spans="2:12" s="1" customFormat="1" ht="6.95" customHeight="1">
      <c r="B82" s="33"/>
      <c r="L82" s="33"/>
    </row>
    <row r="83" spans="2:12" s="1" customFormat="1" ht="12" customHeight="1">
      <c r="B83" s="33"/>
      <c r="C83" s="28" t="s">
        <v>21</v>
      </c>
      <c r="F83" s="26" t="str">
        <f>F14</f>
        <v>ÚSTÍ NAD LABEM</v>
      </c>
      <c r="I83" s="28" t="s">
        <v>23</v>
      </c>
      <c r="J83" s="49" t="str">
        <f>IF(J14="","",J14)</f>
        <v>14. 11. 2023</v>
      </c>
      <c r="L83" s="33"/>
    </row>
    <row r="84" spans="2:12" s="1" customFormat="1" ht="6.95" customHeight="1">
      <c r="B84" s="33"/>
      <c r="L84" s="33"/>
    </row>
    <row r="85" spans="2:12" s="1" customFormat="1" ht="15.2" customHeight="1">
      <c r="B85" s="33"/>
      <c r="C85" s="28" t="s">
        <v>25</v>
      </c>
      <c r="F85" s="26" t="str">
        <f>E17</f>
        <v>Městské služby Ústí nad Labem p.o.</v>
      </c>
      <c r="I85" s="28" t="s">
        <v>33</v>
      </c>
      <c r="J85" s="31" t="str">
        <f>E23</f>
        <v>Specta s.r.o.</v>
      </c>
      <c r="L85" s="33"/>
    </row>
    <row r="86" spans="2:12" s="1" customFormat="1" ht="15.2" customHeight="1">
      <c r="B86" s="33"/>
      <c r="C86" s="28" t="s">
        <v>31</v>
      </c>
      <c r="F86" s="26" t="str">
        <f>IF(E20="","",E20)</f>
        <v>Vyplň údaj</v>
      </c>
      <c r="I86" s="28" t="s">
        <v>38</v>
      </c>
      <c r="J86" s="31" t="str">
        <f>E26</f>
        <v>Specta s.r.o.</v>
      </c>
      <c r="L86" s="33"/>
    </row>
    <row r="87" spans="2:12" s="1" customFormat="1" ht="10.35" customHeight="1">
      <c r="B87" s="33"/>
      <c r="L87" s="33"/>
    </row>
    <row r="88" spans="2:20" s="10" customFormat="1" ht="29.25" customHeight="1">
      <c r="B88" s="112"/>
      <c r="C88" s="113" t="s">
        <v>192</v>
      </c>
      <c r="D88" s="114" t="s">
        <v>60</v>
      </c>
      <c r="E88" s="114" t="s">
        <v>56</v>
      </c>
      <c r="F88" s="114" t="s">
        <v>57</v>
      </c>
      <c r="G88" s="114" t="s">
        <v>193</v>
      </c>
      <c r="H88" s="114" t="s">
        <v>194</v>
      </c>
      <c r="I88" s="114" t="s">
        <v>195</v>
      </c>
      <c r="J88" s="114" t="s">
        <v>172</v>
      </c>
      <c r="K88" s="115" t="s">
        <v>196</v>
      </c>
      <c r="L88" s="112"/>
      <c r="M88" s="55" t="s">
        <v>19</v>
      </c>
      <c r="N88" s="56" t="s">
        <v>45</v>
      </c>
      <c r="O88" s="56" t="s">
        <v>197</v>
      </c>
      <c r="P88" s="56" t="s">
        <v>198</v>
      </c>
      <c r="Q88" s="56" t="s">
        <v>199</v>
      </c>
      <c r="R88" s="56" t="s">
        <v>200</v>
      </c>
      <c r="S88" s="56" t="s">
        <v>201</v>
      </c>
      <c r="T88" s="57" t="s">
        <v>202</v>
      </c>
    </row>
    <row r="89" spans="2:63" s="1" customFormat="1" ht="22.9" customHeight="1">
      <c r="B89" s="33"/>
      <c r="C89" s="60" t="s">
        <v>203</v>
      </c>
      <c r="J89" s="116">
        <f>BK89</f>
        <v>0</v>
      </c>
      <c r="L89" s="33"/>
      <c r="M89" s="58"/>
      <c r="N89" s="50"/>
      <c r="O89" s="50"/>
      <c r="P89" s="117">
        <f>P90</f>
        <v>0</v>
      </c>
      <c r="Q89" s="50"/>
      <c r="R89" s="117">
        <f>R90</f>
        <v>0</v>
      </c>
      <c r="S89" s="50"/>
      <c r="T89" s="118">
        <f>T90</f>
        <v>0</v>
      </c>
      <c r="AT89" s="18" t="s">
        <v>74</v>
      </c>
      <c r="AU89" s="18" t="s">
        <v>173</v>
      </c>
      <c r="BK89" s="119">
        <f>BK90</f>
        <v>0</v>
      </c>
    </row>
    <row r="90" spans="2:63" s="11" customFormat="1" ht="25.9" customHeight="1">
      <c r="B90" s="120"/>
      <c r="D90" s="121" t="s">
        <v>74</v>
      </c>
      <c r="E90" s="122" t="s">
        <v>2467</v>
      </c>
      <c r="F90" s="122" t="s">
        <v>2468</v>
      </c>
      <c r="I90" s="123"/>
      <c r="J90" s="124">
        <f>BK90</f>
        <v>0</v>
      </c>
      <c r="L90" s="120"/>
      <c r="M90" s="125"/>
      <c r="P90" s="126">
        <f>P91+P97+P101</f>
        <v>0</v>
      </c>
      <c r="R90" s="126">
        <f>R91+R97+R101</f>
        <v>0</v>
      </c>
      <c r="T90" s="127">
        <f>T91+T97+T101</f>
        <v>0</v>
      </c>
      <c r="AR90" s="121" t="s">
        <v>156</v>
      </c>
      <c r="AT90" s="128" t="s">
        <v>74</v>
      </c>
      <c r="AU90" s="128" t="s">
        <v>75</v>
      </c>
      <c r="AY90" s="121" t="s">
        <v>206</v>
      </c>
      <c r="BK90" s="129">
        <f>BK91+BK97+BK101</f>
        <v>0</v>
      </c>
    </row>
    <row r="91" spans="2:63" s="11" customFormat="1" ht="22.9" customHeight="1">
      <c r="B91" s="120"/>
      <c r="D91" s="121" t="s">
        <v>74</v>
      </c>
      <c r="E91" s="130" t="s">
        <v>2469</v>
      </c>
      <c r="F91" s="130" t="s">
        <v>2470</v>
      </c>
      <c r="I91" s="123"/>
      <c r="J91" s="131">
        <f>BK91</f>
        <v>0</v>
      </c>
      <c r="L91" s="120"/>
      <c r="M91" s="125"/>
      <c r="P91" s="126">
        <f>SUM(P92:P96)</f>
        <v>0</v>
      </c>
      <c r="R91" s="126">
        <f>SUM(R92:R96)</f>
        <v>0</v>
      </c>
      <c r="T91" s="127">
        <f>SUM(T92:T96)</f>
        <v>0</v>
      </c>
      <c r="AR91" s="121" t="s">
        <v>156</v>
      </c>
      <c r="AT91" s="128" t="s">
        <v>74</v>
      </c>
      <c r="AU91" s="128" t="s">
        <v>82</v>
      </c>
      <c r="AY91" s="121" t="s">
        <v>206</v>
      </c>
      <c r="BK91" s="129">
        <f>SUM(BK92:BK96)</f>
        <v>0</v>
      </c>
    </row>
    <row r="92" spans="2:65" s="1" customFormat="1" ht="16.5" customHeight="1">
      <c r="B92" s="33"/>
      <c r="C92" s="132" t="s">
        <v>82</v>
      </c>
      <c r="D92" s="132" t="s">
        <v>208</v>
      </c>
      <c r="E92" s="133" t="s">
        <v>2471</v>
      </c>
      <c r="F92" s="134" t="s">
        <v>2472</v>
      </c>
      <c r="G92" s="135" t="s">
        <v>796</v>
      </c>
      <c r="H92" s="136">
        <v>1</v>
      </c>
      <c r="I92" s="137"/>
      <c r="J92" s="138">
        <f>ROUND(I92*H92,2)</f>
        <v>0</v>
      </c>
      <c r="K92" s="134" t="s">
        <v>1172</v>
      </c>
      <c r="L92" s="33"/>
      <c r="M92" s="139" t="s">
        <v>19</v>
      </c>
      <c r="N92" s="140" t="s">
        <v>46</v>
      </c>
      <c r="P92" s="141">
        <f>O92*H92</f>
        <v>0</v>
      </c>
      <c r="Q92" s="141">
        <v>0</v>
      </c>
      <c r="R92" s="141">
        <f>Q92*H92</f>
        <v>0</v>
      </c>
      <c r="S92" s="141">
        <v>0</v>
      </c>
      <c r="T92" s="142">
        <f>S92*H92</f>
        <v>0</v>
      </c>
      <c r="AR92" s="143" t="s">
        <v>2473</v>
      </c>
      <c r="AT92" s="143" t="s">
        <v>208</v>
      </c>
      <c r="AU92" s="143" t="s">
        <v>84</v>
      </c>
      <c r="AY92" s="18" t="s">
        <v>206</v>
      </c>
      <c r="BE92" s="144">
        <f>IF(N92="základní",J92,0)</f>
        <v>0</v>
      </c>
      <c r="BF92" s="144">
        <f>IF(N92="snížená",J92,0)</f>
        <v>0</v>
      </c>
      <c r="BG92" s="144">
        <f>IF(N92="zákl. přenesená",J92,0)</f>
        <v>0</v>
      </c>
      <c r="BH92" s="144">
        <f>IF(N92="sníž. přenesená",J92,0)</f>
        <v>0</v>
      </c>
      <c r="BI92" s="144">
        <f>IF(N92="nulová",J92,0)</f>
        <v>0</v>
      </c>
      <c r="BJ92" s="18" t="s">
        <v>82</v>
      </c>
      <c r="BK92" s="144">
        <f>ROUND(I92*H92,2)</f>
        <v>0</v>
      </c>
      <c r="BL92" s="18" t="s">
        <v>2473</v>
      </c>
      <c r="BM92" s="143" t="s">
        <v>2474</v>
      </c>
    </row>
    <row r="93" spans="2:47" s="1" customFormat="1" ht="12">
      <c r="B93" s="33"/>
      <c r="D93" s="145" t="s">
        <v>214</v>
      </c>
      <c r="F93" s="146" t="s">
        <v>2475</v>
      </c>
      <c r="I93" s="147"/>
      <c r="L93" s="33"/>
      <c r="M93" s="148"/>
      <c r="T93" s="52"/>
      <c r="AT93" s="18" t="s">
        <v>214</v>
      </c>
      <c r="AU93" s="18" t="s">
        <v>84</v>
      </c>
    </row>
    <row r="94" spans="2:65" s="1" customFormat="1" ht="16.5" customHeight="1">
      <c r="B94" s="33"/>
      <c r="C94" s="132" t="s">
        <v>84</v>
      </c>
      <c r="D94" s="132" t="s">
        <v>208</v>
      </c>
      <c r="E94" s="133" t="s">
        <v>2476</v>
      </c>
      <c r="F94" s="134" t="s">
        <v>2477</v>
      </c>
      <c r="G94" s="135" t="s">
        <v>796</v>
      </c>
      <c r="H94" s="136">
        <v>1</v>
      </c>
      <c r="I94" s="137"/>
      <c r="J94" s="138">
        <f>ROUND(I94*H94,2)</f>
        <v>0</v>
      </c>
      <c r="K94" s="134" t="s">
        <v>1172</v>
      </c>
      <c r="L94" s="33"/>
      <c r="M94" s="139" t="s">
        <v>19</v>
      </c>
      <c r="N94" s="140" t="s">
        <v>46</v>
      </c>
      <c r="P94" s="141">
        <f>O94*H94</f>
        <v>0</v>
      </c>
      <c r="Q94" s="141">
        <v>0</v>
      </c>
      <c r="R94" s="141">
        <f>Q94*H94</f>
        <v>0</v>
      </c>
      <c r="S94" s="141">
        <v>0</v>
      </c>
      <c r="T94" s="142">
        <f>S94*H94</f>
        <v>0</v>
      </c>
      <c r="AR94" s="143" t="s">
        <v>2473</v>
      </c>
      <c r="AT94" s="143" t="s">
        <v>208</v>
      </c>
      <c r="AU94" s="143" t="s">
        <v>84</v>
      </c>
      <c r="AY94" s="18" t="s">
        <v>206</v>
      </c>
      <c r="BE94" s="144">
        <f>IF(N94="základní",J94,0)</f>
        <v>0</v>
      </c>
      <c r="BF94" s="144">
        <f>IF(N94="snížená",J94,0)</f>
        <v>0</v>
      </c>
      <c r="BG94" s="144">
        <f>IF(N94="zákl. přenesená",J94,0)</f>
        <v>0</v>
      </c>
      <c r="BH94" s="144">
        <f>IF(N94="sníž. přenesená",J94,0)</f>
        <v>0</v>
      </c>
      <c r="BI94" s="144">
        <f>IF(N94="nulová",J94,0)</f>
        <v>0</v>
      </c>
      <c r="BJ94" s="18" t="s">
        <v>82</v>
      </c>
      <c r="BK94" s="144">
        <f>ROUND(I94*H94,2)</f>
        <v>0</v>
      </c>
      <c r="BL94" s="18" t="s">
        <v>2473</v>
      </c>
      <c r="BM94" s="143" t="s">
        <v>2478</v>
      </c>
    </row>
    <row r="95" spans="2:47" s="1" customFormat="1" ht="12">
      <c r="B95" s="33"/>
      <c r="D95" s="145" t="s">
        <v>214</v>
      </c>
      <c r="F95" s="146" t="s">
        <v>2479</v>
      </c>
      <c r="I95" s="147"/>
      <c r="L95" s="33"/>
      <c r="M95" s="148"/>
      <c r="T95" s="52"/>
      <c r="AT95" s="18" t="s">
        <v>214</v>
      </c>
      <c r="AU95" s="18" t="s">
        <v>84</v>
      </c>
    </row>
    <row r="96" spans="2:65" s="1" customFormat="1" ht="16.5" customHeight="1">
      <c r="B96" s="33"/>
      <c r="C96" s="132" t="s">
        <v>92</v>
      </c>
      <c r="D96" s="132" t="s">
        <v>208</v>
      </c>
      <c r="E96" s="133" t="s">
        <v>2480</v>
      </c>
      <c r="F96" s="134" t="s">
        <v>2481</v>
      </c>
      <c r="G96" s="135" t="s">
        <v>796</v>
      </c>
      <c r="H96" s="136">
        <v>1</v>
      </c>
      <c r="I96" s="137"/>
      <c r="J96" s="138">
        <f>ROUND(I96*H96,2)</f>
        <v>0</v>
      </c>
      <c r="K96" s="134" t="s">
        <v>19</v>
      </c>
      <c r="L96" s="33"/>
      <c r="M96" s="139" t="s">
        <v>19</v>
      </c>
      <c r="N96" s="140" t="s">
        <v>46</v>
      </c>
      <c r="P96" s="141">
        <f>O96*H96</f>
        <v>0</v>
      </c>
      <c r="Q96" s="141">
        <v>0</v>
      </c>
      <c r="R96" s="141">
        <f>Q96*H96</f>
        <v>0</v>
      </c>
      <c r="S96" s="141">
        <v>0</v>
      </c>
      <c r="T96" s="142">
        <f>S96*H96</f>
        <v>0</v>
      </c>
      <c r="AR96" s="143" t="s">
        <v>2473</v>
      </c>
      <c r="AT96" s="143" t="s">
        <v>208</v>
      </c>
      <c r="AU96" s="143" t="s">
        <v>84</v>
      </c>
      <c r="AY96" s="18" t="s">
        <v>206</v>
      </c>
      <c r="BE96" s="144">
        <f>IF(N96="základní",J96,0)</f>
        <v>0</v>
      </c>
      <c r="BF96" s="144">
        <f>IF(N96="snížená",J96,0)</f>
        <v>0</v>
      </c>
      <c r="BG96" s="144">
        <f>IF(N96="zákl. přenesená",J96,0)</f>
        <v>0</v>
      </c>
      <c r="BH96" s="144">
        <f>IF(N96="sníž. přenesená",J96,0)</f>
        <v>0</v>
      </c>
      <c r="BI96" s="144">
        <f>IF(N96="nulová",J96,0)</f>
        <v>0</v>
      </c>
      <c r="BJ96" s="18" t="s">
        <v>82</v>
      </c>
      <c r="BK96" s="144">
        <f>ROUND(I96*H96,2)</f>
        <v>0</v>
      </c>
      <c r="BL96" s="18" t="s">
        <v>2473</v>
      </c>
      <c r="BM96" s="143" t="s">
        <v>2482</v>
      </c>
    </row>
    <row r="97" spans="2:63" s="11" customFormat="1" ht="22.9" customHeight="1">
      <c r="B97" s="120"/>
      <c r="D97" s="121" t="s">
        <v>74</v>
      </c>
      <c r="E97" s="130" t="s">
        <v>2483</v>
      </c>
      <c r="F97" s="130" t="s">
        <v>2484</v>
      </c>
      <c r="I97" s="123"/>
      <c r="J97" s="131">
        <f>BK97</f>
        <v>0</v>
      </c>
      <c r="L97" s="120"/>
      <c r="M97" s="125"/>
      <c r="P97" s="126">
        <f>SUM(P98:P100)</f>
        <v>0</v>
      </c>
      <c r="R97" s="126">
        <f>SUM(R98:R100)</f>
        <v>0</v>
      </c>
      <c r="T97" s="127">
        <f>SUM(T98:T100)</f>
        <v>0</v>
      </c>
      <c r="AR97" s="121" t="s">
        <v>156</v>
      </c>
      <c r="AT97" s="128" t="s">
        <v>74</v>
      </c>
      <c r="AU97" s="128" t="s">
        <v>82</v>
      </c>
      <c r="AY97" s="121" t="s">
        <v>206</v>
      </c>
      <c r="BK97" s="129">
        <f>SUM(BK98:BK100)</f>
        <v>0</v>
      </c>
    </row>
    <row r="98" spans="2:65" s="1" customFormat="1" ht="16.5" customHeight="1">
      <c r="B98" s="33"/>
      <c r="C98" s="132" t="s">
        <v>153</v>
      </c>
      <c r="D98" s="132" t="s">
        <v>208</v>
      </c>
      <c r="E98" s="133" t="s">
        <v>2485</v>
      </c>
      <c r="F98" s="134" t="s">
        <v>2486</v>
      </c>
      <c r="G98" s="135" t="s">
        <v>796</v>
      </c>
      <c r="H98" s="136">
        <v>1</v>
      </c>
      <c r="I98" s="137"/>
      <c r="J98" s="138">
        <f>ROUND(I98*H98,2)</f>
        <v>0</v>
      </c>
      <c r="K98" s="134" t="s">
        <v>19</v>
      </c>
      <c r="L98" s="33"/>
      <c r="M98" s="139" t="s">
        <v>19</v>
      </c>
      <c r="N98" s="140" t="s">
        <v>46</v>
      </c>
      <c r="P98" s="141">
        <f>O98*H98</f>
        <v>0</v>
      </c>
      <c r="Q98" s="141">
        <v>0</v>
      </c>
      <c r="R98" s="141">
        <f>Q98*H98</f>
        <v>0</v>
      </c>
      <c r="S98" s="141">
        <v>0</v>
      </c>
      <c r="T98" s="142">
        <f>S98*H98</f>
        <v>0</v>
      </c>
      <c r="AR98" s="143" t="s">
        <v>2473</v>
      </c>
      <c r="AT98" s="143" t="s">
        <v>208</v>
      </c>
      <c r="AU98" s="143" t="s">
        <v>84</v>
      </c>
      <c r="AY98" s="18" t="s">
        <v>206</v>
      </c>
      <c r="BE98" s="144">
        <f>IF(N98="základní",J98,0)</f>
        <v>0</v>
      </c>
      <c r="BF98" s="144">
        <f>IF(N98="snížená",J98,0)</f>
        <v>0</v>
      </c>
      <c r="BG98" s="144">
        <f>IF(N98="zákl. přenesená",J98,0)</f>
        <v>0</v>
      </c>
      <c r="BH98" s="144">
        <f>IF(N98="sníž. přenesená",J98,0)</f>
        <v>0</v>
      </c>
      <c r="BI98" s="144">
        <f>IF(N98="nulová",J98,0)</f>
        <v>0</v>
      </c>
      <c r="BJ98" s="18" t="s">
        <v>82</v>
      </c>
      <c r="BK98" s="144">
        <f>ROUND(I98*H98,2)</f>
        <v>0</v>
      </c>
      <c r="BL98" s="18" t="s">
        <v>2473</v>
      </c>
      <c r="BM98" s="143" t="s">
        <v>2487</v>
      </c>
    </row>
    <row r="99" spans="2:47" s="1" customFormat="1" ht="29.25">
      <c r="B99" s="33"/>
      <c r="D99" s="150" t="s">
        <v>818</v>
      </c>
      <c r="F99" s="174" t="s">
        <v>2488</v>
      </c>
      <c r="I99" s="147"/>
      <c r="L99" s="33"/>
      <c r="M99" s="148"/>
      <c r="T99" s="52"/>
      <c r="AT99" s="18" t="s">
        <v>818</v>
      </c>
      <c r="AU99" s="18" t="s">
        <v>84</v>
      </c>
    </row>
    <row r="100" spans="2:65" s="1" customFormat="1" ht="16.5" customHeight="1">
      <c r="B100" s="33"/>
      <c r="C100" s="132" t="s">
        <v>156</v>
      </c>
      <c r="D100" s="132" t="s">
        <v>208</v>
      </c>
      <c r="E100" s="133" t="s">
        <v>2489</v>
      </c>
      <c r="F100" s="134" t="s">
        <v>2490</v>
      </c>
      <c r="G100" s="135" t="s">
        <v>796</v>
      </c>
      <c r="H100" s="136">
        <v>1</v>
      </c>
      <c r="I100" s="137"/>
      <c r="J100" s="138">
        <f>ROUND(I100*H100,2)</f>
        <v>0</v>
      </c>
      <c r="K100" s="134" t="s">
        <v>19</v>
      </c>
      <c r="L100" s="33"/>
      <c r="M100" s="139" t="s">
        <v>19</v>
      </c>
      <c r="N100" s="140" t="s">
        <v>46</v>
      </c>
      <c r="P100" s="141">
        <f>O100*H100</f>
        <v>0</v>
      </c>
      <c r="Q100" s="141">
        <v>0</v>
      </c>
      <c r="R100" s="141">
        <f>Q100*H100</f>
        <v>0</v>
      </c>
      <c r="S100" s="141">
        <v>0</v>
      </c>
      <c r="T100" s="142">
        <f>S100*H100</f>
        <v>0</v>
      </c>
      <c r="AR100" s="143" t="s">
        <v>2473</v>
      </c>
      <c r="AT100" s="143" t="s">
        <v>208</v>
      </c>
      <c r="AU100" s="143" t="s">
        <v>84</v>
      </c>
      <c r="AY100" s="18" t="s">
        <v>206</v>
      </c>
      <c r="BE100" s="144">
        <f>IF(N100="základní",J100,0)</f>
        <v>0</v>
      </c>
      <c r="BF100" s="144">
        <f>IF(N100="snížená",J100,0)</f>
        <v>0</v>
      </c>
      <c r="BG100" s="144">
        <f>IF(N100="zákl. přenesená",J100,0)</f>
        <v>0</v>
      </c>
      <c r="BH100" s="144">
        <f>IF(N100="sníž. přenesená",J100,0)</f>
        <v>0</v>
      </c>
      <c r="BI100" s="144">
        <f>IF(N100="nulová",J100,0)</f>
        <v>0</v>
      </c>
      <c r="BJ100" s="18" t="s">
        <v>82</v>
      </c>
      <c r="BK100" s="144">
        <f>ROUND(I100*H100,2)</f>
        <v>0</v>
      </c>
      <c r="BL100" s="18" t="s">
        <v>2473</v>
      </c>
      <c r="BM100" s="143" t="s">
        <v>2491</v>
      </c>
    </row>
    <row r="101" spans="2:63" s="11" customFormat="1" ht="22.9" customHeight="1">
      <c r="B101" s="120"/>
      <c r="D101" s="121" t="s">
        <v>74</v>
      </c>
      <c r="E101" s="130" t="s">
        <v>2492</v>
      </c>
      <c r="F101" s="130" t="s">
        <v>2493</v>
      </c>
      <c r="I101" s="123"/>
      <c r="J101" s="131">
        <f>BK101</f>
        <v>0</v>
      </c>
      <c r="L101" s="120"/>
      <c r="M101" s="125"/>
      <c r="P101" s="126">
        <f>P102</f>
        <v>0</v>
      </c>
      <c r="R101" s="126">
        <f>R102</f>
        <v>0</v>
      </c>
      <c r="T101" s="127">
        <f>T102</f>
        <v>0</v>
      </c>
      <c r="AR101" s="121" t="s">
        <v>156</v>
      </c>
      <c r="AT101" s="128" t="s">
        <v>74</v>
      </c>
      <c r="AU101" s="128" t="s">
        <v>82</v>
      </c>
      <c r="AY101" s="121" t="s">
        <v>206</v>
      </c>
      <c r="BK101" s="129">
        <f>BK102</f>
        <v>0</v>
      </c>
    </row>
    <row r="102" spans="2:65" s="1" customFormat="1" ht="16.5" customHeight="1">
      <c r="B102" s="33"/>
      <c r="C102" s="132" t="s">
        <v>257</v>
      </c>
      <c r="D102" s="132" t="s">
        <v>208</v>
      </c>
      <c r="E102" s="133" t="s">
        <v>2494</v>
      </c>
      <c r="F102" s="134" t="s">
        <v>2493</v>
      </c>
      <c r="G102" s="135" t="s">
        <v>796</v>
      </c>
      <c r="H102" s="136">
        <v>1</v>
      </c>
      <c r="I102" s="137"/>
      <c r="J102" s="138">
        <f>ROUND(I102*H102,2)</f>
        <v>0</v>
      </c>
      <c r="K102" s="134" t="s">
        <v>19</v>
      </c>
      <c r="L102" s="33"/>
      <c r="M102" s="204" t="s">
        <v>19</v>
      </c>
      <c r="N102" s="205" t="s">
        <v>46</v>
      </c>
      <c r="O102" s="197"/>
      <c r="P102" s="198">
        <f>O102*H102</f>
        <v>0</v>
      </c>
      <c r="Q102" s="198">
        <v>0</v>
      </c>
      <c r="R102" s="198">
        <f>Q102*H102</f>
        <v>0</v>
      </c>
      <c r="S102" s="198">
        <v>0</v>
      </c>
      <c r="T102" s="199">
        <f>S102*H102</f>
        <v>0</v>
      </c>
      <c r="AR102" s="143" t="s">
        <v>2473</v>
      </c>
      <c r="AT102" s="143" t="s">
        <v>208</v>
      </c>
      <c r="AU102" s="143" t="s">
        <v>84</v>
      </c>
      <c r="AY102" s="18" t="s">
        <v>206</v>
      </c>
      <c r="BE102" s="144">
        <f>IF(N102="základní",J102,0)</f>
        <v>0</v>
      </c>
      <c r="BF102" s="144">
        <f>IF(N102="snížená",J102,0)</f>
        <v>0</v>
      </c>
      <c r="BG102" s="144">
        <f>IF(N102="zákl. přenesená",J102,0)</f>
        <v>0</v>
      </c>
      <c r="BH102" s="144">
        <f>IF(N102="sníž. přenesená",J102,0)</f>
        <v>0</v>
      </c>
      <c r="BI102" s="144">
        <f>IF(N102="nulová",J102,0)</f>
        <v>0</v>
      </c>
      <c r="BJ102" s="18" t="s">
        <v>82</v>
      </c>
      <c r="BK102" s="144">
        <f>ROUND(I102*H102,2)</f>
        <v>0</v>
      </c>
      <c r="BL102" s="18" t="s">
        <v>2473</v>
      </c>
      <c r="BM102" s="143" t="s">
        <v>2495</v>
      </c>
    </row>
    <row r="103" spans="2:12" s="1" customFormat="1" ht="6.95" customHeight="1">
      <c r="B103" s="41"/>
      <c r="C103" s="42"/>
      <c r="D103" s="42"/>
      <c r="E103" s="42"/>
      <c r="F103" s="42"/>
      <c r="G103" s="42"/>
      <c r="H103" s="42"/>
      <c r="I103" s="42"/>
      <c r="J103" s="42"/>
      <c r="K103" s="42"/>
      <c r="L103" s="33"/>
    </row>
  </sheetData>
  <sheetProtection algorithmName="SHA-512" hashValue="/r9toZ7wBSTckA7BSiZlsyWTECsKXI7zCwB0WMDckIVJgACXnYjtlDsaQWwEUKmrp8R6g8Xf9Q+Azy7HOfPMqw==" saltValue="YA6sF+neEgwPFn99KRVDl79UjWN29o3XkEVNDGnZKo3JKslDnNzWM8Hrb5WjuAsgMrXEG5LAZaPXD+ANKuiX3Q==" spinCount="100000" sheet="1" objects="1" scenarios="1" formatColumns="0" formatRows="0" autoFilter="0"/>
  <autoFilter ref="C88:K102"/>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3" r:id="rId1" display="https://podminky.urs.cz/item/CS_URS_2022_01/012002000"/>
    <hyperlink ref="F95" r:id="rId2" display="https://podminky.urs.cz/item/CS_URS_2022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3:H411"/>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75.8515625" style="0" customWidth="1"/>
    <col min="5" max="5" width="13.28125" style="0" customWidth="1"/>
    <col min="6" max="6" width="20.00390625" style="0" customWidth="1"/>
    <col min="7" max="7" width="1.7109375" style="0" customWidth="1"/>
    <col min="8" max="8" width="8.28125" style="0" customWidth="1"/>
  </cols>
  <sheetData>
    <row r="1" ht="11.25" customHeight="1"/>
    <row r="2" ht="36.95" customHeight="1"/>
    <row r="3" spans="2:8" ht="6.95" customHeight="1">
      <c r="B3" s="19"/>
      <c r="C3" s="20"/>
      <c r="D3" s="20"/>
      <c r="E3" s="20"/>
      <c r="F3" s="20"/>
      <c r="G3" s="20"/>
      <c r="H3" s="21"/>
    </row>
    <row r="4" spans="2:8" ht="24.95" customHeight="1">
      <c r="B4" s="21"/>
      <c r="C4" s="22" t="s">
        <v>4869</v>
      </c>
      <c r="H4" s="21"/>
    </row>
    <row r="5" spans="2:8" ht="12" customHeight="1">
      <c r="B5" s="21"/>
      <c r="C5" s="25" t="s">
        <v>13</v>
      </c>
      <c r="D5" s="312" t="s">
        <v>14</v>
      </c>
      <c r="E5" s="295"/>
      <c r="F5" s="295"/>
      <c r="H5" s="21"/>
    </row>
    <row r="6" spans="2:8" ht="36.95" customHeight="1">
      <c r="B6" s="21"/>
      <c r="C6" s="27" t="s">
        <v>16</v>
      </c>
      <c r="D6" s="309" t="s">
        <v>17</v>
      </c>
      <c r="E6" s="295"/>
      <c r="F6" s="295"/>
      <c r="H6" s="21"/>
    </row>
    <row r="7" spans="2:8" ht="16.5" customHeight="1">
      <c r="B7" s="21"/>
      <c r="C7" s="28" t="s">
        <v>23</v>
      </c>
      <c r="D7" s="49" t="str">
        <f>'Rekapitulace stavby'!AN8</f>
        <v>14. 11. 2023</v>
      </c>
      <c r="H7" s="21"/>
    </row>
    <row r="8" spans="2:8" s="1" customFormat="1" ht="10.9" customHeight="1">
      <c r="B8" s="33"/>
      <c r="H8" s="33"/>
    </row>
    <row r="9" spans="2:8" s="10" customFormat="1" ht="29.25" customHeight="1">
      <c r="B9" s="112"/>
      <c r="C9" s="113" t="s">
        <v>56</v>
      </c>
      <c r="D9" s="114" t="s">
        <v>57</v>
      </c>
      <c r="E9" s="114" t="s">
        <v>193</v>
      </c>
      <c r="F9" s="115" t="s">
        <v>4870</v>
      </c>
      <c r="H9" s="112"/>
    </row>
    <row r="10" spans="2:8" s="1" customFormat="1" ht="26.45" customHeight="1">
      <c r="B10" s="33"/>
      <c r="C10" s="206" t="s">
        <v>4871</v>
      </c>
      <c r="D10" s="206" t="s">
        <v>95</v>
      </c>
      <c r="H10" s="33"/>
    </row>
    <row r="11" spans="2:8" s="1" customFormat="1" ht="16.9" customHeight="1">
      <c r="B11" s="33"/>
      <c r="C11" s="207" t="s">
        <v>632</v>
      </c>
      <c r="D11" s="208" t="s">
        <v>633</v>
      </c>
      <c r="E11" s="209" t="s">
        <v>19</v>
      </c>
      <c r="F11" s="210">
        <v>100.811</v>
      </c>
      <c r="H11" s="33"/>
    </row>
    <row r="12" spans="2:8" s="1" customFormat="1" ht="16.9" customHeight="1">
      <c r="B12" s="33"/>
      <c r="C12" s="211" t="s">
        <v>19</v>
      </c>
      <c r="D12" s="211" t="s">
        <v>719</v>
      </c>
      <c r="E12" s="18" t="s">
        <v>19</v>
      </c>
      <c r="F12" s="212">
        <v>0</v>
      </c>
      <c r="H12" s="33"/>
    </row>
    <row r="13" spans="2:8" s="1" customFormat="1" ht="16.9" customHeight="1">
      <c r="B13" s="33"/>
      <c r="C13" s="211" t="s">
        <v>19</v>
      </c>
      <c r="D13" s="211" t="s">
        <v>747</v>
      </c>
      <c r="E13" s="18" t="s">
        <v>19</v>
      </c>
      <c r="F13" s="212">
        <v>3.672</v>
      </c>
      <c r="H13" s="33"/>
    </row>
    <row r="14" spans="2:8" s="1" customFormat="1" ht="16.9" customHeight="1">
      <c r="B14" s="33"/>
      <c r="C14" s="211" t="s">
        <v>19</v>
      </c>
      <c r="D14" s="211" t="s">
        <v>748</v>
      </c>
      <c r="E14" s="18" t="s">
        <v>19</v>
      </c>
      <c r="F14" s="212">
        <v>20.67</v>
      </c>
      <c r="H14" s="33"/>
    </row>
    <row r="15" spans="2:8" s="1" customFormat="1" ht="16.9" customHeight="1">
      <c r="B15" s="33"/>
      <c r="C15" s="211" t="s">
        <v>19</v>
      </c>
      <c r="D15" s="211" t="s">
        <v>749</v>
      </c>
      <c r="E15" s="18" t="s">
        <v>19</v>
      </c>
      <c r="F15" s="212">
        <v>8.585</v>
      </c>
      <c r="H15" s="33"/>
    </row>
    <row r="16" spans="2:8" s="1" customFormat="1" ht="16.9" customHeight="1">
      <c r="B16" s="33"/>
      <c r="C16" s="211" t="s">
        <v>19</v>
      </c>
      <c r="D16" s="211" t="s">
        <v>750</v>
      </c>
      <c r="E16" s="18" t="s">
        <v>19</v>
      </c>
      <c r="F16" s="212">
        <v>8.292</v>
      </c>
      <c r="H16" s="33"/>
    </row>
    <row r="17" spans="2:8" s="1" customFormat="1" ht="16.9" customHeight="1">
      <c r="B17" s="33"/>
      <c r="C17" s="211" t="s">
        <v>19</v>
      </c>
      <c r="D17" s="211" t="s">
        <v>751</v>
      </c>
      <c r="E17" s="18" t="s">
        <v>19</v>
      </c>
      <c r="F17" s="212">
        <v>14.033</v>
      </c>
      <c r="H17" s="33"/>
    </row>
    <row r="18" spans="2:8" s="1" customFormat="1" ht="16.9" customHeight="1">
      <c r="B18" s="33"/>
      <c r="C18" s="211" t="s">
        <v>19</v>
      </c>
      <c r="D18" s="211" t="s">
        <v>752</v>
      </c>
      <c r="E18" s="18" t="s">
        <v>19</v>
      </c>
      <c r="F18" s="212">
        <v>21.269</v>
      </c>
      <c r="H18" s="33"/>
    </row>
    <row r="19" spans="2:8" s="1" customFormat="1" ht="16.9" customHeight="1">
      <c r="B19" s="33"/>
      <c r="C19" s="211" t="s">
        <v>19</v>
      </c>
      <c r="D19" s="211" t="s">
        <v>753</v>
      </c>
      <c r="E19" s="18" t="s">
        <v>19</v>
      </c>
      <c r="F19" s="212">
        <v>24.29</v>
      </c>
      <c r="H19" s="33"/>
    </row>
    <row r="20" spans="2:8" s="1" customFormat="1" ht="16.9" customHeight="1">
      <c r="B20" s="33"/>
      <c r="C20" s="211" t="s">
        <v>632</v>
      </c>
      <c r="D20" s="211" t="s">
        <v>224</v>
      </c>
      <c r="E20" s="18" t="s">
        <v>19</v>
      </c>
      <c r="F20" s="212">
        <v>100.811</v>
      </c>
      <c r="H20" s="33"/>
    </row>
    <row r="21" spans="2:8" s="1" customFormat="1" ht="16.9" customHeight="1">
      <c r="B21" s="33"/>
      <c r="C21" s="213" t="s">
        <v>4872</v>
      </c>
      <c r="H21" s="33"/>
    </row>
    <row r="22" spans="2:8" s="1" customFormat="1" ht="16.9" customHeight="1">
      <c r="B22" s="33"/>
      <c r="C22" s="211" t="s">
        <v>743</v>
      </c>
      <c r="D22" s="211" t="s">
        <v>4873</v>
      </c>
      <c r="E22" s="18" t="s">
        <v>238</v>
      </c>
      <c r="F22" s="212">
        <v>100.811</v>
      </c>
      <c r="H22" s="33"/>
    </row>
    <row r="23" spans="2:8" s="1" customFormat="1" ht="16.9" customHeight="1">
      <c r="B23" s="33"/>
      <c r="C23" s="211" t="s">
        <v>755</v>
      </c>
      <c r="D23" s="211" t="s">
        <v>4874</v>
      </c>
      <c r="E23" s="18" t="s">
        <v>238</v>
      </c>
      <c r="F23" s="212">
        <v>249.654</v>
      </c>
      <c r="H23" s="33"/>
    </row>
    <row r="24" spans="2:8" s="1" customFormat="1" ht="16.9" customHeight="1">
      <c r="B24" s="33"/>
      <c r="C24" s="207" t="s">
        <v>635</v>
      </c>
      <c r="D24" s="208" t="s">
        <v>636</v>
      </c>
      <c r="E24" s="209" t="s">
        <v>19</v>
      </c>
      <c r="F24" s="210">
        <v>12.78</v>
      </c>
      <c r="H24" s="33"/>
    </row>
    <row r="25" spans="2:8" s="1" customFormat="1" ht="16.9" customHeight="1">
      <c r="B25" s="33"/>
      <c r="C25" s="211" t="s">
        <v>19</v>
      </c>
      <c r="D25" s="211" t="s">
        <v>719</v>
      </c>
      <c r="E25" s="18" t="s">
        <v>19</v>
      </c>
      <c r="F25" s="212">
        <v>0</v>
      </c>
      <c r="H25" s="33"/>
    </row>
    <row r="26" spans="2:8" s="1" customFormat="1" ht="16.9" customHeight="1">
      <c r="B26" s="33"/>
      <c r="C26" s="211" t="s">
        <v>19</v>
      </c>
      <c r="D26" s="211" t="s">
        <v>741</v>
      </c>
      <c r="E26" s="18" t="s">
        <v>19</v>
      </c>
      <c r="F26" s="212">
        <v>6.3</v>
      </c>
      <c r="H26" s="33"/>
    </row>
    <row r="27" spans="2:8" s="1" customFormat="1" ht="16.9" customHeight="1">
      <c r="B27" s="33"/>
      <c r="C27" s="211" t="s">
        <v>19</v>
      </c>
      <c r="D27" s="211" t="s">
        <v>742</v>
      </c>
      <c r="E27" s="18" t="s">
        <v>19</v>
      </c>
      <c r="F27" s="212">
        <v>6.48</v>
      </c>
      <c r="H27" s="33"/>
    </row>
    <row r="28" spans="2:8" s="1" customFormat="1" ht="16.9" customHeight="1">
      <c r="B28" s="33"/>
      <c r="C28" s="211" t="s">
        <v>635</v>
      </c>
      <c r="D28" s="211" t="s">
        <v>224</v>
      </c>
      <c r="E28" s="18" t="s">
        <v>19</v>
      </c>
      <c r="F28" s="212">
        <v>12.78</v>
      </c>
      <c r="H28" s="33"/>
    </row>
    <row r="29" spans="2:8" s="1" customFormat="1" ht="16.9" customHeight="1">
      <c r="B29" s="33"/>
      <c r="C29" s="213" t="s">
        <v>4872</v>
      </c>
      <c r="H29" s="33"/>
    </row>
    <row r="30" spans="2:8" s="1" customFormat="1" ht="16.9" customHeight="1">
      <c r="B30" s="33"/>
      <c r="C30" s="211" t="s">
        <v>737</v>
      </c>
      <c r="D30" s="211" t="s">
        <v>4875</v>
      </c>
      <c r="E30" s="18" t="s">
        <v>238</v>
      </c>
      <c r="F30" s="212">
        <v>12.78</v>
      </c>
      <c r="H30" s="33"/>
    </row>
    <row r="31" spans="2:8" s="1" customFormat="1" ht="16.9" customHeight="1">
      <c r="B31" s="33"/>
      <c r="C31" s="211" t="s">
        <v>755</v>
      </c>
      <c r="D31" s="211" t="s">
        <v>4874</v>
      </c>
      <c r="E31" s="18" t="s">
        <v>238</v>
      </c>
      <c r="F31" s="212">
        <v>249.654</v>
      </c>
      <c r="H31" s="33"/>
    </row>
    <row r="32" spans="2:8" s="1" customFormat="1" ht="16.9" customHeight="1">
      <c r="B32" s="33"/>
      <c r="C32" s="207" t="s">
        <v>638</v>
      </c>
      <c r="D32" s="208" t="s">
        <v>639</v>
      </c>
      <c r="E32" s="209" t="s">
        <v>19</v>
      </c>
      <c r="F32" s="210">
        <v>18.782</v>
      </c>
      <c r="H32" s="33"/>
    </row>
    <row r="33" spans="2:8" s="1" customFormat="1" ht="16.9" customHeight="1">
      <c r="B33" s="33"/>
      <c r="C33" s="211" t="s">
        <v>19</v>
      </c>
      <c r="D33" s="211" t="s">
        <v>732</v>
      </c>
      <c r="E33" s="18" t="s">
        <v>19</v>
      </c>
      <c r="F33" s="212">
        <v>0</v>
      </c>
      <c r="H33" s="33"/>
    </row>
    <row r="34" spans="2:8" s="1" customFormat="1" ht="16.9" customHeight="1">
      <c r="B34" s="33"/>
      <c r="C34" s="211" t="s">
        <v>19</v>
      </c>
      <c r="D34" s="211" t="s">
        <v>733</v>
      </c>
      <c r="E34" s="18" t="s">
        <v>19</v>
      </c>
      <c r="F34" s="212">
        <v>4.864</v>
      </c>
      <c r="H34" s="33"/>
    </row>
    <row r="35" spans="2:8" s="1" customFormat="1" ht="16.9" customHeight="1">
      <c r="B35" s="33"/>
      <c r="C35" s="211" t="s">
        <v>19</v>
      </c>
      <c r="D35" s="211" t="s">
        <v>734</v>
      </c>
      <c r="E35" s="18" t="s">
        <v>19</v>
      </c>
      <c r="F35" s="212">
        <v>4.688</v>
      </c>
      <c r="H35" s="33"/>
    </row>
    <row r="36" spans="2:8" s="1" customFormat="1" ht="16.9" customHeight="1">
      <c r="B36" s="33"/>
      <c r="C36" s="211" t="s">
        <v>19</v>
      </c>
      <c r="D36" s="211" t="s">
        <v>735</v>
      </c>
      <c r="E36" s="18" t="s">
        <v>19</v>
      </c>
      <c r="F36" s="212">
        <v>4.688</v>
      </c>
      <c r="H36" s="33"/>
    </row>
    <row r="37" spans="2:8" s="1" customFormat="1" ht="16.9" customHeight="1">
      <c r="B37" s="33"/>
      <c r="C37" s="211" t="s">
        <v>19</v>
      </c>
      <c r="D37" s="211" t="s">
        <v>736</v>
      </c>
      <c r="E37" s="18" t="s">
        <v>19</v>
      </c>
      <c r="F37" s="212">
        <v>4.542</v>
      </c>
      <c r="H37" s="33"/>
    </row>
    <row r="38" spans="2:8" s="1" customFormat="1" ht="16.9" customHeight="1">
      <c r="B38" s="33"/>
      <c r="C38" s="211" t="s">
        <v>638</v>
      </c>
      <c r="D38" s="211" t="s">
        <v>224</v>
      </c>
      <c r="E38" s="18" t="s">
        <v>19</v>
      </c>
      <c r="F38" s="212">
        <v>18.782</v>
      </c>
      <c r="H38" s="33"/>
    </row>
    <row r="39" spans="2:8" s="1" customFormat="1" ht="16.9" customHeight="1">
      <c r="B39" s="33"/>
      <c r="C39" s="213" t="s">
        <v>4872</v>
      </c>
      <c r="H39" s="33"/>
    </row>
    <row r="40" spans="2:8" s="1" customFormat="1" ht="16.9" customHeight="1">
      <c r="B40" s="33"/>
      <c r="C40" s="211" t="s">
        <v>728</v>
      </c>
      <c r="D40" s="211" t="s">
        <v>4876</v>
      </c>
      <c r="E40" s="18" t="s">
        <v>238</v>
      </c>
      <c r="F40" s="212">
        <v>18.782</v>
      </c>
      <c r="H40" s="33"/>
    </row>
    <row r="41" spans="2:8" s="1" customFormat="1" ht="16.9" customHeight="1">
      <c r="B41" s="33"/>
      <c r="C41" s="211" t="s">
        <v>755</v>
      </c>
      <c r="D41" s="211" t="s">
        <v>4874</v>
      </c>
      <c r="E41" s="18" t="s">
        <v>238</v>
      </c>
      <c r="F41" s="212">
        <v>249.654</v>
      </c>
      <c r="H41" s="33"/>
    </row>
    <row r="42" spans="2:8" s="1" customFormat="1" ht="16.9" customHeight="1">
      <c r="B42" s="33"/>
      <c r="C42" s="207" t="s">
        <v>641</v>
      </c>
      <c r="D42" s="208" t="s">
        <v>642</v>
      </c>
      <c r="E42" s="209" t="s">
        <v>19</v>
      </c>
      <c r="F42" s="210">
        <v>1.845</v>
      </c>
      <c r="H42" s="33"/>
    </row>
    <row r="43" spans="2:8" s="1" customFormat="1" ht="16.9" customHeight="1">
      <c r="B43" s="33"/>
      <c r="C43" s="211" t="s">
        <v>19</v>
      </c>
      <c r="D43" s="211" t="s">
        <v>719</v>
      </c>
      <c r="E43" s="18" t="s">
        <v>19</v>
      </c>
      <c r="F43" s="212">
        <v>0</v>
      </c>
      <c r="H43" s="33"/>
    </row>
    <row r="44" spans="2:8" s="1" customFormat="1" ht="16.9" customHeight="1">
      <c r="B44" s="33"/>
      <c r="C44" s="211" t="s">
        <v>641</v>
      </c>
      <c r="D44" s="211" t="s">
        <v>720</v>
      </c>
      <c r="E44" s="18" t="s">
        <v>19</v>
      </c>
      <c r="F44" s="212">
        <v>1.845</v>
      </c>
      <c r="H44" s="33"/>
    </row>
    <row r="45" spans="2:8" s="1" customFormat="1" ht="16.9" customHeight="1">
      <c r="B45" s="33"/>
      <c r="C45" s="213" t="s">
        <v>4872</v>
      </c>
      <c r="H45" s="33"/>
    </row>
    <row r="46" spans="2:8" s="1" customFormat="1" ht="22.5">
      <c r="B46" s="33"/>
      <c r="C46" s="211" t="s">
        <v>715</v>
      </c>
      <c r="D46" s="211" t="s">
        <v>4877</v>
      </c>
      <c r="E46" s="18" t="s">
        <v>238</v>
      </c>
      <c r="F46" s="212">
        <v>1.845</v>
      </c>
      <c r="H46" s="33"/>
    </row>
    <row r="47" spans="2:8" s="1" customFormat="1" ht="16.9" customHeight="1">
      <c r="B47" s="33"/>
      <c r="C47" s="211" t="s">
        <v>755</v>
      </c>
      <c r="D47" s="211" t="s">
        <v>4874</v>
      </c>
      <c r="E47" s="18" t="s">
        <v>238</v>
      </c>
      <c r="F47" s="212">
        <v>249.654</v>
      </c>
      <c r="H47" s="33"/>
    </row>
    <row r="48" spans="2:8" s="1" customFormat="1" ht="16.9" customHeight="1">
      <c r="B48" s="33"/>
      <c r="C48" s="207" t="s">
        <v>879</v>
      </c>
      <c r="D48" s="208" t="s">
        <v>4878</v>
      </c>
      <c r="E48" s="209" t="s">
        <v>19</v>
      </c>
      <c r="F48" s="210">
        <v>119.084</v>
      </c>
      <c r="H48" s="33"/>
    </row>
    <row r="49" spans="2:8" s="1" customFormat="1" ht="16.9" customHeight="1">
      <c r="B49" s="33"/>
      <c r="C49" s="211" t="s">
        <v>19</v>
      </c>
      <c r="D49" s="211" t="s">
        <v>719</v>
      </c>
      <c r="E49" s="18" t="s">
        <v>19</v>
      </c>
      <c r="F49" s="212">
        <v>0</v>
      </c>
      <c r="H49" s="33"/>
    </row>
    <row r="50" spans="2:8" s="1" customFormat="1" ht="16.9" customHeight="1">
      <c r="B50" s="33"/>
      <c r="C50" s="211" t="s">
        <v>19</v>
      </c>
      <c r="D50" s="211" t="s">
        <v>872</v>
      </c>
      <c r="E50" s="18" t="s">
        <v>19</v>
      </c>
      <c r="F50" s="212">
        <v>0</v>
      </c>
      <c r="H50" s="33"/>
    </row>
    <row r="51" spans="2:8" s="1" customFormat="1" ht="16.9" customHeight="1">
      <c r="B51" s="33"/>
      <c r="C51" s="211" t="s">
        <v>19</v>
      </c>
      <c r="D51" s="211" t="s">
        <v>873</v>
      </c>
      <c r="E51" s="18" t="s">
        <v>19</v>
      </c>
      <c r="F51" s="212">
        <v>45.46</v>
      </c>
      <c r="H51" s="33"/>
    </row>
    <row r="52" spans="2:8" s="1" customFormat="1" ht="16.9" customHeight="1">
      <c r="B52" s="33"/>
      <c r="C52" s="211" t="s">
        <v>19</v>
      </c>
      <c r="D52" s="211" t="s">
        <v>874</v>
      </c>
      <c r="E52" s="18" t="s">
        <v>19</v>
      </c>
      <c r="F52" s="212">
        <v>6.337</v>
      </c>
      <c r="H52" s="33"/>
    </row>
    <row r="53" spans="2:8" s="1" customFormat="1" ht="16.9" customHeight="1">
      <c r="B53" s="33"/>
      <c r="C53" s="211" t="s">
        <v>19</v>
      </c>
      <c r="D53" s="211" t="s">
        <v>875</v>
      </c>
      <c r="E53" s="18" t="s">
        <v>19</v>
      </c>
      <c r="F53" s="212">
        <v>10.895</v>
      </c>
      <c r="H53" s="33"/>
    </row>
    <row r="54" spans="2:8" s="1" customFormat="1" ht="16.9" customHeight="1">
      <c r="B54" s="33"/>
      <c r="C54" s="211" t="s">
        <v>19</v>
      </c>
      <c r="D54" s="211" t="s">
        <v>876</v>
      </c>
      <c r="E54" s="18" t="s">
        <v>19</v>
      </c>
      <c r="F54" s="212">
        <v>28.74</v>
      </c>
      <c r="H54" s="33"/>
    </row>
    <row r="55" spans="2:8" s="1" customFormat="1" ht="16.9" customHeight="1">
      <c r="B55" s="33"/>
      <c r="C55" s="211" t="s">
        <v>19</v>
      </c>
      <c r="D55" s="211" t="s">
        <v>877</v>
      </c>
      <c r="E55" s="18" t="s">
        <v>19</v>
      </c>
      <c r="F55" s="212">
        <v>17.687</v>
      </c>
      <c r="H55" s="33"/>
    </row>
    <row r="56" spans="2:8" s="1" customFormat="1" ht="16.9" customHeight="1">
      <c r="B56" s="33"/>
      <c r="C56" s="211" t="s">
        <v>19</v>
      </c>
      <c r="D56" s="211" t="s">
        <v>878</v>
      </c>
      <c r="E56" s="18" t="s">
        <v>19</v>
      </c>
      <c r="F56" s="212">
        <v>9.965</v>
      </c>
      <c r="H56" s="33"/>
    </row>
    <row r="57" spans="2:8" s="1" customFormat="1" ht="16.9" customHeight="1">
      <c r="B57" s="33"/>
      <c r="C57" s="211" t="s">
        <v>879</v>
      </c>
      <c r="D57" s="211" t="s">
        <v>224</v>
      </c>
      <c r="E57" s="18" t="s">
        <v>19</v>
      </c>
      <c r="F57" s="212">
        <v>119.084</v>
      </c>
      <c r="H57" s="33"/>
    </row>
    <row r="58" spans="2:8" s="1" customFormat="1" ht="16.9" customHeight="1">
      <c r="B58" s="33"/>
      <c r="C58" s="207" t="s">
        <v>861</v>
      </c>
      <c r="D58" s="208" t="s">
        <v>4879</v>
      </c>
      <c r="E58" s="209" t="s">
        <v>19</v>
      </c>
      <c r="F58" s="210">
        <v>27.038</v>
      </c>
      <c r="H58" s="33"/>
    </row>
    <row r="59" spans="2:8" s="1" customFormat="1" ht="16.9" customHeight="1">
      <c r="B59" s="33"/>
      <c r="C59" s="211" t="s">
        <v>19</v>
      </c>
      <c r="D59" s="211" t="s">
        <v>719</v>
      </c>
      <c r="E59" s="18" t="s">
        <v>19</v>
      </c>
      <c r="F59" s="212">
        <v>0</v>
      </c>
      <c r="H59" s="33"/>
    </row>
    <row r="60" spans="2:8" s="1" customFormat="1" ht="16.9" customHeight="1">
      <c r="B60" s="33"/>
      <c r="C60" s="211" t="s">
        <v>19</v>
      </c>
      <c r="D60" s="211" t="s">
        <v>857</v>
      </c>
      <c r="E60" s="18" t="s">
        <v>19</v>
      </c>
      <c r="F60" s="212">
        <v>0</v>
      </c>
      <c r="H60" s="33"/>
    </row>
    <row r="61" spans="2:8" s="1" customFormat="1" ht="16.9" customHeight="1">
      <c r="B61" s="33"/>
      <c r="C61" s="211" t="s">
        <v>19</v>
      </c>
      <c r="D61" s="211" t="s">
        <v>858</v>
      </c>
      <c r="E61" s="18" t="s">
        <v>19</v>
      </c>
      <c r="F61" s="212">
        <v>6.7</v>
      </c>
      <c r="H61" s="33"/>
    </row>
    <row r="62" spans="2:8" s="1" customFormat="1" ht="16.9" customHeight="1">
      <c r="B62" s="33"/>
      <c r="C62" s="211" t="s">
        <v>19</v>
      </c>
      <c r="D62" s="211" t="s">
        <v>859</v>
      </c>
      <c r="E62" s="18" t="s">
        <v>19</v>
      </c>
      <c r="F62" s="212">
        <v>0</v>
      </c>
      <c r="H62" s="33"/>
    </row>
    <row r="63" spans="2:8" s="1" customFormat="1" ht="16.9" customHeight="1">
      <c r="B63" s="33"/>
      <c r="C63" s="211" t="s">
        <v>19</v>
      </c>
      <c r="D63" s="211" t="s">
        <v>860</v>
      </c>
      <c r="E63" s="18" t="s">
        <v>19</v>
      </c>
      <c r="F63" s="212">
        <v>20.338</v>
      </c>
      <c r="H63" s="33"/>
    </row>
    <row r="64" spans="2:8" s="1" customFormat="1" ht="16.9" customHeight="1">
      <c r="B64" s="33"/>
      <c r="C64" s="211" t="s">
        <v>861</v>
      </c>
      <c r="D64" s="211" t="s">
        <v>224</v>
      </c>
      <c r="E64" s="18" t="s">
        <v>19</v>
      </c>
      <c r="F64" s="212">
        <v>27.038</v>
      </c>
      <c r="H64" s="33"/>
    </row>
    <row r="65" spans="2:8" s="1" customFormat="1" ht="16.9" customHeight="1">
      <c r="B65" s="33"/>
      <c r="C65" s="207" t="s">
        <v>644</v>
      </c>
      <c r="D65" s="208" t="s">
        <v>645</v>
      </c>
      <c r="E65" s="209" t="s">
        <v>19</v>
      </c>
      <c r="F65" s="210">
        <v>187.55</v>
      </c>
      <c r="H65" s="33"/>
    </row>
    <row r="66" spans="2:8" s="1" customFormat="1" ht="16.9" customHeight="1">
      <c r="B66" s="33"/>
      <c r="C66" s="211" t="s">
        <v>19</v>
      </c>
      <c r="D66" s="211" t="s">
        <v>719</v>
      </c>
      <c r="E66" s="18" t="s">
        <v>19</v>
      </c>
      <c r="F66" s="212">
        <v>0</v>
      </c>
      <c r="H66" s="33"/>
    </row>
    <row r="67" spans="2:8" s="1" customFormat="1" ht="16.9" customHeight="1">
      <c r="B67" s="33"/>
      <c r="C67" s="211" t="s">
        <v>19</v>
      </c>
      <c r="D67" s="211" t="s">
        <v>903</v>
      </c>
      <c r="E67" s="18" t="s">
        <v>19</v>
      </c>
      <c r="F67" s="212">
        <v>7.95</v>
      </c>
      <c r="H67" s="33"/>
    </row>
    <row r="68" spans="2:8" s="1" customFormat="1" ht="16.9" customHeight="1">
      <c r="B68" s="33"/>
      <c r="C68" s="211" t="s">
        <v>19</v>
      </c>
      <c r="D68" s="211" t="s">
        <v>904</v>
      </c>
      <c r="E68" s="18" t="s">
        <v>19</v>
      </c>
      <c r="F68" s="212">
        <v>17.28</v>
      </c>
      <c r="H68" s="33"/>
    </row>
    <row r="69" spans="2:8" s="1" customFormat="1" ht="16.9" customHeight="1">
      <c r="B69" s="33"/>
      <c r="C69" s="211" t="s">
        <v>19</v>
      </c>
      <c r="D69" s="211" t="s">
        <v>905</v>
      </c>
      <c r="E69" s="18" t="s">
        <v>19</v>
      </c>
      <c r="F69" s="212">
        <v>36.34</v>
      </c>
      <c r="H69" s="33"/>
    </row>
    <row r="70" spans="2:8" s="1" customFormat="1" ht="16.9" customHeight="1">
      <c r="B70" s="33"/>
      <c r="C70" s="211" t="s">
        <v>19</v>
      </c>
      <c r="D70" s="211" t="s">
        <v>906</v>
      </c>
      <c r="E70" s="18" t="s">
        <v>19</v>
      </c>
      <c r="F70" s="212">
        <v>40.01</v>
      </c>
      <c r="H70" s="33"/>
    </row>
    <row r="71" spans="2:8" s="1" customFormat="1" ht="16.9" customHeight="1">
      <c r="B71" s="33"/>
      <c r="C71" s="211" t="s">
        <v>19</v>
      </c>
      <c r="D71" s="211" t="s">
        <v>907</v>
      </c>
      <c r="E71" s="18" t="s">
        <v>19</v>
      </c>
      <c r="F71" s="212">
        <v>5.84</v>
      </c>
      <c r="H71" s="33"/>
    </row>
    <row r="72" spans="2:8" s="1" customFormat="1" ht="16.9" customHeight="1">
      <c r="B72" s="33"/>
      <c r="C72" s="211" t="s">
        <v>19</v>
      </c>
      <c r="D72" s="211" t="s">
        <v>908</v>
      </c>
      <c r="E72" s="18" t="s">
        <v>19</v>
      </c>
      <c r="F72" s="212">
        <v>5.19</v>
      </c>
      <c r="H72" s="33"/>
    </row>
    <row r="73" spans="2:8" s="1" customFormat="1" ht="16.9" customHeight="1">
      <c r="B73" s="33"/>
      <c r="C73" s="211" t="s">
        <v>19</v>
      </c>
      <c r="D73" s="211" t="s">
        <v>909</v>
      </c>
      <c r="E73" s="18" t="s">
        <v>19</v>
      </c>
      <c r="F73" s="212">
        <v>5.52</v>
      </c>
      <c r="H73" s="33"/>
    </row>
    <row r="74" spans="2:8" s="1" customFormat="1" ht="16.9" customHeight="1">
      <c r="B74" s="33"/>
      <c r="C74" s="211" t="s">
        <v>19</v>
      </c>
      <c r="D74" s="211" t="s">
        <v>910</v>
      </c>
      <c r="E74" s="18" t="s">
        <v>19</v>
      </c>
      <c r="F74" s="212">
        <v>11.46</v>
      </c>
      <c r="H74" s="33"/>
    </row>
    <row r="75" spans="2:8" s="1" customFormat="1" ht="16.9" customHeight="1">
      <c r="B75" s="33"/>
      <c r="C75" s="211" t="s">
        <v>19</v>
      </c>
      <c r="D75" s="211" t="s">
        <v>911</v>
      </c>
      <c r="E75" s="18" t="s">
        <v>19</v>
      </c>
      <c r="F75" s="212">
        <v>29.25</v>
      </c>
      <c r="H75" s="33"/>
    </row>
    <row r="76" spans="2:8" s="1" customFormat="1" ht="16.9" customHeight="1">
      <c r="B76" s="33"/>
      <c r="C76" s="211" t="s">
        <v>19</v>
      </c>
      <c r="D76" s="211" t="s">
        <v>912</v>
      </c>
      <c r="E76" s="18" t="s">
        <v>19</v>
      </c>
      <c r="F76" s="212">
        <v>3.54</v>
      </c>
      <c r="H76" s="33"/>
    </row>
    <row r="77" spans="2:8" s="1" customFormat="1" ht="16.9" customHeight="1">
      <c r="B77" s="33"/>
      <c r="C77" s="211" t="s">
        <v>19</v>
      </c>
      <c r="D77" s="211" t="s">
        <v>913</v>
      </c>
      <c r="E77" s="18" t="s">
        <v>19</v>
      </c>
      <c r="F77" s="212">
        <v>5.63</v>
      </c>
      <c r="H77" s="33"/>
    </row>
    <row r="78" spans="2:8" s="1" customFormat="1" ht="16.9" customHeight="1">
      <c r="B78" s="33"/>
      <c r="C78" s="211" t="s">
        <v>19</v>
      </c>
      <c r="D78" s="211" t="s">
        <v>914</v>
      </c>
      <c r="E78" s="18" t="s">
        <v>19</v>
      </c>
      <c r="F78" s="212">
        <v>19.54</v>
      </c>
      <c r="H78" s="33"/>
    </row>
    <row r="79" spans="2:8" s="1" customFormat="1" ht="16.9" customHeight="1">
      <c r="B79" s="33"/>
      <c r="C79" s="211" t="s">
        <v>644</v>
      </c>
      <c r="D79" s="211" t="s">
        <v>224</v>
      </c>
      <c r="E79" s="18" t="s">
        <v>19</v>
      </c>
      <c r="F79" s="212">
        <v>187.55</v>
      </c>
      <c r="H79" s="33"/>
    </row>
    <row r="80" spans="2:8" s="1" customFormat="1" ht="16.9" customHeight="1">
      <c r="B80" s="33"/>
      <c r="C80" s="213" t="s">
        <v>4872</v>
      </c>
      <c r="H80" s="33"/>
    </row>
    <row r="81" spans="2:8" s="1" customFormat="1" ht="22.5">
      <c r="B81" s="33"/>
      <c r="C81" s="211" t="s">
        <v>899</v>
      </c>
      <c r="D81" s="211" t="s">
        <v>4880</v>
      </c>
      <c r="E81" s="18" t="s">
        <v>238</v>
      </c>
      <c r="F81" s="212">
        <v>187.55</v>
      </c>
      <c r="H81" s="33"/>
    </row>
    <row r="82" spans="2:8" s="1" customFormat="1" ht="22.5">
      <c r="B82" s="33"/>
      <c r="C82" s="211" t="s">
        <v>919</v>
      </c>
      <c r="D82" s="211" t="s">
        <v>4881</v>
      </c>
      <c r="E82" s="18" t="s">
        <v>238</v>
      </c>
      <c r="F82" s="212">
        <v>187.55</v>
      </c>
      <c r="H82" s="33"/>
    </row>
    <row r="83" spans="2:8" s="1" customFormat="1" ht="16.9" customHeight="1">
      <c r="B83" s="33"/>
      <c r="C83" s="211" t="s">
        <v>915</v>
      </c>
      <c r="D83" s="211" t="s">
        <v>916</v>
      </c>
      <c r="E83" s="18" t="s">
        <v>238</v>
      </c>
      <c r="F83" s="212">
        <v>196.928</v>
      </c>
      <c r="H83" s="33"/>
    </row>
    <row r="84" spans="2:8" s="1" customFormat="1" ht="16.9" customHeight="1">
      <c r="B84" s="33"/>
      <c r="C84" s="207" t="s">
        <v>647</v>
      </c>
      <c r="D84" s="208" t="s">
        <v>648</v>
      </c>
      <c r="E84" s="209" t="s">
        <v>19</v>
      </c>
      <c r="F84" s="210">
        <v>132.168</v>
      </c>
      <c r="H84" s="33"/>
    </row>
    <row r="85" spans="2:8" s="1" customFormat="1" ht="16.9" customHeight="1">
      <c r="B85" s="33"/>
      <c r="C85" s="211" t="s">
        <v>19</v>
      </c>
      <c r="D85" s="211" t="s">
        <v>719</v>
      </c>
      <c r="E85" s="18" t="s">
        <v>19</v>
      </c>
      <c r="F85" s="212">
        <v>0</v>
      </c>
      <c r="H85" s="33"/>
    </row>
    <row r="86" spans="2:8" s="1" customFormat="1" ht="16.9" customHeight="1">
      <c r="B86" s="33"/>
      <c r="C86" s="211" t="s">
        <v>19</v>
      </c>
      <c r="D86" s="211" t="s">
        <v>1182</v>
      </c>
      <c r="E86" s="18" t="s">
        <v>19</v>
      </c>
      <c r="F86" s="212">
        <v>36.34</v>
      </c>
      <c r="H86" s="33"/>
    </row>
    <row r="87" spans="2:8" s="1" customFormat="1" ht="16.9" customHeight="1">
      <c r="B87" s="33"/>
      <c r="C87" s="211" t="s">
        <v>19</v>
      </c>
      <c r="D87" s="211" t="s">
        <v>906</v>
      </c>
      <c r="E87" s="18" t="s">
        <v>19</v>
      </c>
      <c r="F87" s="212">
        <v>40.01</v>
      </c>
      <c r="H87" s="33"/>
    </row>
    <row r="88" spans="2:8" s="1" customFormat="1" ht="16.9" customHeight="1">
      <c r="B88" s="33"/>
      <c r="C88" s="211" t="s">
        <v>19</v>
      </c>
      <c r="D88" s="211" t="s">
        <v>1183</v>
      </c>
      <c r="E88" s="18" t="s">
        <v>19</v>
      </c>
      <c r="F88" s="212">
        <v>3.654</v>
      </c>
      <c r="H88" s="33"/>
    </row>
    <row r="89" spans="2:8" s="1" customFormat="1" ht="16.9" customHeight="1">
      <c r="B89" s="33"/>
      <c r="C89" s="211" t="s">
        <v>19</v>
      </c>
      <c r="D89" s="211" t="s">
        <v>1184</v>
      </c>
      <c r="E89" s="18" t="s">
        <v>19</v>
      </c>
      <c r="F89" s="212">
        <v>3.374</v>
      </c>
      <c r="H89" s="33"/>
    </row>
    <row r="90" spans="2:8" s="1" customFormat="1" ht="16.9" customHeight="1">
      <c r="B90" s="33"/>
      <c r="C90" s="211" t="s">
        <v>19</v>
      </c>
      <c r="D90" s="211" t="s">
        <v>911</v>
      </c>
      <c r="E90" s="18" t="s">
        <v>19</v>
      </c>
      <c r="F90" s="212">
        <v>29.25</v>
      </c>
      <c r="H90" s="33"/>
    </row>
    <row r="91" spans="2:8" s="1" customFormat="1" ht="16.9" customHeight="1">
      <c r="B91" s="33"/>
      <c r="C91" s="211" t="s">
        <v>19</v>
      </c>
      <c r="D91" s="211" t="s">
        <v>914</v>
      </c>
      <c r="E91" s="18" t="s">
        <v>19</v>
      </c>
      <c r="F91" s="212">
        <v>19.54</v>
      </c>
      <c r="H91" s="33"/>
    </row>
    <row r="92" spans="2:8" s="1" customFormat="1" ht="16.9" customHeight="1">
      <c r="B92" s="33"/>
      <c r="C92" s="211" t="s">
        <v>647</v>
      </c>
      <c r="D92" s="211" t="s">
        <v>224</v>
      </c>
      <c r="E92" s="18" t="s">
        <v>19</v>
      </c>
      <c r="F92" s="212">
        <v>132.168</v>
      </c>
      <c r="H92" s="33"/>
    </row>
    <row r="93" spans="2:8" s="1" customFormat="1" ht="16.9" customHeight="1">
      <c r="B93" s="33"/>
      <c r="C93" s="213" t="s">
        <v>4872</v>
      </c>
      <c r="H93" s="33"/>
    </row>
    <row r="94" spans="2:8" s="1" customFormat="1" ht="22.5">
      <c r="B94" s="33"/>
      <c r="C94" s="211" t="s">
        <v>1178</v>
      </c>
      <c r="D94" s="211" t="s">
        <v>4882</v>
      </c>
      <c r="E94" s="18" t="s">
        <v>238</v>
      </c>
      <c r="F94" s="212">
        <v>132.168</v>
      </c>
      <c r="H94" s="33"/>
    </row>
    <row r="95" spans="2:8" s="1" customFormat="1" ht="16.9" customHeight="1">
      <c r="B95" s="33"/>
      <c r="C95" s="211" t="s">
        <v>1145</v>
      </c>
      <c r="D95" s="211" t="s">
        <v>4883</v>
      </c>
      <c r="E95" s="18" t="s">
        <v>238</v>
      </c>
      <c r="F95" s="212">
        <v>144.713</v>
      </c>
      <c r="H95" s="33"/>
    </row>
    <row r="96" spans="2:8" s="1" customFormat="1" ht="16.9" customHeight="1">
      <c r="B96" s="33"/>
      <c r="C96" s="211" t="s">
        <v>1151</v>
      </c>
      <c r="D96" s="211" t="s">
        <v>4884</v>
      </c>
      <c r="E96" s="18" t="s">
        <v>238</v>
      </c>
      <c r="F96" s="212">
        <v>144.713</v>
      </c>
      <c r="H96" s="33"/>
    </row>
    <row r="97" spans="2:8" s="1" customFormat="1" ht="16.9" customHeight="1">
      <c r="B97" s="33"/>
      <c r="C97" s="211" t="s">
        <v>1156</v>
      </c>
      <c r="D97" s="211" t="s">
        <v>4885</v>
      </c>
      <c r="E97" s="18" t="s">
        <v>238</v>
      </c>
      <c r="F97" s="212">
        <v>141.338</v>
      </c>
      <c r="H97" s="33"/>
    </row>
    <row r="98" spans="2:8" s="1" customFormat="1" ht="16.9" customHeight="1">
      <c r="B98" s="33"/>
      <c r="C98" s="211" t="s">
        <v>1259</v>
      </c>
      <c r="D98" s="211" t="s">
        <v>4886</v>
      </c>
      <c r="E98" s="18" t="s">
        <v>238</v>
      </c>
      <c r="F98" s="212">
        <v>144.713</v>
      </c>
      <c r="H98" s="33"/>
    </row>
    <row r="99" spans="2:8" s="1" customFormat="1" ht="22.5">
      <c r="B99" s="33"/>
      <c r="C99" s="211" t="s">
        <v>1186</v>
      </c>
      <c r="D99" s="211" t="s">
        <v>4887</v>
      </c>
      <c r="E99" s="18" t="s">
        <v>238</v>
      </c>
      <c r="F99" s="212">
        <v>151.993</v>
      </c>
      <c r="H99" s="33"/>
    </row>
    <row r="100" spans="2:8" s="1" customFormat="1" ht="16.9" customHeight="1">
      <c r="B100" s="33"/>
      <c r="C100" s="207" t="s">
        <v>650</v>
      </c>
      <c r="D100" s="208" t="s">
        <v>651</v>
      </c>
      <c r="E100" s="209" t="s">
        <v>19</v>
      </c>
      <c r="F100" s="210">
        <v>9.17</v>
      </c>
      <c r="H100" s="33"/>
    </row>
    <row r="101" spans="2:8" s="1" customFormat="1" ht="16.9" customHeight="1">
      <c r="B101" s="33"/>
      <c r="C101" s="211" t="s">
        <v>19</v>
      </c>
      <c r="D101" s="211" t="s">
        <v>719</v>
      </c>
      <c r="E101" s="18" t="s">
        <v>19</v>
      </c>
      <c r="F101" s="212">
        <v>0</v>
      </c>
      <c r="H101" s="33"/>
    </row>
    <row r="102" spans="2:8" s="1" customFormat="1" ht="16.9" customHeight="1">
      <c r="B102" s="33"/>
      <c r="C102" s="211" t="s">
        <v>19</v>
      </c>
      <c r="D102" s="211" t="s">
        <v>912</v>
      </c>
      <c r="E102" s="18" t="s">
        <v>19</v>
      </c>
      <c r="F102" s="212">
        <v>3.54</v>
      </c>
      <c r="H102" s="33"/>
    </row>
    <row r="103" spans="2:8" s="1" customFormat="1" ht="16.9" customHeight="1">
      <c r="B103" s="33"/>
      <c r="C103" s="211" t="s">
        <v>19</v>
      </c>
      <c r="D103" s="211" t="s">
        <v>913</v>
      </c>
      <c r="E103" s="18" t="s">
        <v>19</v>
      </c>
      <c r="F103" s="212">
        <v>5.63</v>
      </c>
      <c r="H103" s="33"/>
    </row>
    <row r="104" spans="2:8" s="1" customFormat="1" ht="16.9" customHeight="1">
      <c r="B104" s="33"/>
      <c r="C104" s="211" t="s">
        <v>650</v>
      </c>
      <c r="D104" s="211" t="s">
        <v>224</v>
      </c>
      <c r="E104" s="18" t="s">
        <v>19</v>
      </c>
      <c r="F104" s="212">
        <v>9.17</v>
      </c>
      <c r="H104" s="33"/>
    </row>
    <row r="105" spans="2:8" s="1" customFormat="1" ht="16.9" customHeight="1">
      <c r="B105" s="33"/>
      <c r="C105" s="213" t="s">
        <v>4872</v>
      </c>
      <c r="H105" s="33"/>
    </row>
    <row r="106" spans="2:8" s="1" customFormat="1" ht="22.5">
      <c r="B106" s="33"/>
      <c r="C106" s="211" t="s">
        <v>1192</v>
      </c>
      <c r="D106" s="211" t="s">
        <v>4888</v>
      </c>
      <c r="E106" s="18" t="s">
        <v>238</v>
      </c>
      <c r="F106" s="212">
        <v>9.17</v>
      </c>
      <c r="H106" s="33"/>
    </row>
    <row r="107" spans="2:8" s="1" customFormat="1" ht="16.9" customHeight="1">
      <c r="B107" s="33"/>
      <c r="C107" s="211" t="s">
        <v>1145</v>
      </c>
      <c r="D107" s="211" t="s">
        <v>4883</v>
      </c>
      <c r="E107" s="18" t="s">
        <v>238</v>
      </c>
      <c r="F107" s="212">
        <v>144.713</v>
      </c>
      <c r="H107" s="33"/>
    </row>
    <row r="108" spans="2:8" s="1" customFormat="1" ht="16.9" customHeight="1">
      <c r="B108" s="33"/>
      <c r="C108" s="211" t="s">
        <v>1151</v>
      </c>
      <c r="D108" s="211" t="s">
        <v>4884</v>
      </c>
      <c r="E108" s="18" t="s">
        <v>238</v>
      </c>
      <c r="F108" s="212">
        <v>144.713</v>
      </c>
      <c r="H108" s="33"/>
    </row>
    <row r="109" spans="2:8" s="1" customFormat="1" ht="16.9" customHeight="1">
      <c r="B109" s="33"/>
      <c r="C109" s="211" t="s">
        <v>1156</v>
      </c>
      <c r="D109" s="211" t="s">
        <v>4885</v>
      </c>
      <c r="E109" s="18" t="s">
        <v>238</v>
      </c>
      <c r="F109" s="212">
        <v>141.338</v>
      </c>
      <c r="H109" s="33"/>
    </row>
    <row r="110" spans="2:8" s="1" customFormat="1" ht="16.9" customHeight="1">
      <c r="B110" s="33"/>
      <c r="C110" s="211" t="s">
        <v>1259</v>
      </c>
      <c r="D110" s="211" t="s">
        <v>4886</v>
      </c>
      <c r="E110" s="18" t="s">
        <v>238</v>
      </c>
      <c r="F110" s="212">
        <v>144.713</v>
      </c>
      <c r="H110" s="33"/>
    </row>
    <row r="111" spans="2:8" s="1" customFormat="1" ht="22.5">
      <c r="B111" s="33"/>
      <c r="C111" s="211" t="s">
        <v>1197</v>
      </c>
      <c r="D111" s="211" t="s">
        <v>1198</v>
      </c>
      <c r="E111" s="18" t="s">
        <v>238</v>
      </c>
      <c r="F111" s="212">
        <v>10.087</v>
      </c>
      <c r="H111" s="33"/>
    </row>
    <row r="112" spans="2:8" s="1" customFormat="1" ht="16.9" customHeight="1">
      <c r="B112" s="33"/>
      <c r="C112" s="207" t="s">
        <v>653</v>
      </c>
      <c r="D112" s="208" t="s">
        <v>654</v>
      </c>
      <c r="E112" s="209" t="s">
        <v>19</v>
      </c>
      <c r="F112" s="210">
        <v>3.375</v>
      </c>
      <c r="H112" s="33"/>
    </row>
    <row r="113" spans="2:8" s="1" customFormat="1" ht="16.9" customHeight="1">
      <c r="B113" s="33"/>
      <c r="C113" s="211" t="s">
        <v>19</v>
      </c>
      <c r="D113" s="211" t="s">
        <v>719</v>
      </c>
      <c r="E113" s="18" t="s">
        <v>19</v>
      </c>
      <c r="F113" s="212">
        <v>0</v>
      </c>
      <c r="H113" s="33"/>
    </row>
    <row r="114" spans="2:8" s="1" customFormat="1" ht="16.9" customHeight="1">
      <c r="B114" s="33"/>
      <c r="C114" s="211" t="s">
        <v>19</v>
      </c>
      <c r="D114" s="211" t="s">
        <v>1207</v>
      </c>
      <c r="E114" s="18" t="s">
        <v>19</v>
      </c>
      <c r="F114" s="212">
        <v>1.62</v>
      </c>
      <c r="H114" s="33"/>
    </row>
    <row r="115" spans="2:8" s="1" customFormat="1" ht="16.9" customHeight="1">
      <c r="B115" s="33"/>
      <c r="C115" s="211" t="s">
        <v>19</v>
      </c>
      <c r="D115" s="211" t="s">
        <v>1208</v>
      </c>
      <c r="E115" s="18" t="s">
        <v>19</v>
      </c>
      <c r="F115" s="212">
        <v>1.755</v>
      </c>
      <c r="H115" s="33"/>
    </row>
    <row r="116" spans="2:8" s="1" customFormat="1" ht="16.9" customHeight="1">
      <c r="B116" s="33"/>
      <c r="C116" s="211" t="s">
        <v>653</v>
      </c>
      <c r="D116" s="211" t="s">
        <v>224</v>
      </c>
      <c r="E116" s="18" t="s">
        <v>19</v>
      </c>
      <c r="F116" s="212">
        <v>3.375</v>
      </c>
      <c r="H116" s="33"/>
    </row>
    <row r="117" spans="2:8" s="1" customFormat="1" ht="16.9" customHeight="1">
      <c r="B117" s="33"/>
      <c r="C117" s="213" t="s">
        <v>4872</v>
      </c>
      <c r="H117" s="33"/>
    </row>
    <row r="118" spans="2:8" s="1" customFormat="1" ht="22.5">
      <c r="B118" s="33"/>
      <c r="C118" s="211" t="s">
        <v>1203</v>
      </c>
      <c r="D118" s="211" t="s">
        <v>4889</v>
      </c>
      <c r="E118" s="18" t="s">
        <v>238</v>
      </c>
      <c r="F118" s="212">
        <v>3.375</v>
      </c>
      <c r="H118" s="33"/>
    </row>
    <row r="119" spans="2:8" s="1" customFormat="1" ht="16.9" customHeight="1">
      <c r="B119" s="33"/>
      <c r="C119" s="211" t="s">
        <v>1145</v>
      </c>
      <c r="D119" s="211" t="s">
        <v>4883</v>
      </c>
      <c r="E119" s="18" t="s">
        <v>238</v>
      </c>
      <c r="F119" s="212">
        <v>144.713</v>
      </c>
      <c r="H119" s="33"/>
    </row>
    <row r="120" spans="2:8" s="1" customFormat="1" ht="16.9" customHeight="1">
      <c r="B120" s="33"/>
      <c r="C120" s="211" t="s">
        <v>1151</v>
      </c>
      <c r="D120" s="211" t="s">
        <v>4884</v>
      </c>
      <c r="E120" s="18" t="s">
        <v>238</v>
      </c>
      <c r="F120" s="212">
        <v>144.713</v>
      </c>
      <c r="H120" s="33"/>
    </row>
    <row r="121" spans="2:8" s="1" customFormat="1" ht="16.9" customHeight="1">
      <c r="B121" s="33"/>
      <c r="C121" s="211" t="s">
        <v>1259</v>
      </c>
      <c r="D121" s="211" t="s">
        <v>4886</v>
      </c>
      <c r="E121" s="18" t="s">
        <v>238</v>
      </c>
      <c r="F121" s="212">
        <v>144.713</v>
      </c>
      <c r="H121" s="33"/>
    </row>
    <row r="122" spans="2:8" s="1" customFormat="1" ht="16.9" customHeight="1">
      <c r="B122" s="33"/>
      <c r="C122" s="211" t="s">
        <v>1210</v>
      </c>
      <c r="D122" s="211" t="s">
        <v>1211</v>
      </c>
      <c r="E122" s="18" t="s">
        <v>238</v>
      </c>
      <c r="F122" s="212">
        <v>3.713</v>
      </c>
      <c r="H122" s="33"/>
    </row>
    <row r="123" spans="2:8" s="1" customFormat="1" ht="16.9" customHeight="1">
      <c r="B123" s="33"/>
      <c r="C123" s="207" t="s">
        <v>656</v>
      </c>
      <c r="D123" s="208" t="s">
        <v>657</v>
      </c>
      <c r="E123" s="209" t="s">
        <v>19</v>
      </c>
      <c r="F123" s="210">
        <v>87.08</v>
      </c>
      <c r="H123" s="33"/>
    </row>
    <row r="124" spans="2:8" s="1" customFormat="1" ht="16.9" customHeight="1">
      <c r="B124" s="33"/>
      <c r="C124" s="211" t="s">
        <v>19</v>
      </c>
      <c r="D124" s="211" t="s">
        <v>719</v>
      </c>
      <c r="E124" s="18" t="s">
        <v>19</v>
      </c>
      <c r="F124" s="212">
        <v>0</v>
      </c>
      <c r="H124" s="33"/>
    </row>
    <row r="125" spans="2:8" s="1" customFormat="1" ht="16.9" customHeight="1">
      <c r="B125" s="33"/>
      <c r="C125" s="211" t="s">
        <v>19</v>
      </c>
      <c r="D125" s="211" t="s">
        <v>1166</v>
      </c>
      <c r="E125" s="18" t="s">
        <v>19</v>
      </c>
      <c r="F125" s="212">
        <v>37.64</v>
      </c>
      <c r="H125" s="33"/>
    </row>
    <row r="126" spans="2:8" s="1" customFormat="1" ht="16.9" customHeight="1">
      <c r="B126" s="33"/>
      <c r="C126" s="211" t="s">
        <v>19</v>
      </c>
      <c r="D126" s="211" t="s">
        <v>1167</v>
      </c>
      <c r="E126" s="18" t="s">
        <v>19</v>
      </c>
      <c r="F126" s="212">
        <v>27.38</v>
      </c>
      <c r="H126" s="33"/>
    </row>
    <row r="127" spans="2:8" s="1" customFormat="1" ht="16.9" customHeight="1">
      <c r="B127" s="33"/>
      <c r="C127" s="211" t="s">
        <v>19</v>
      </c>
      <c r="D127" s="211" t="s">
        <v>1168</v>
      </c>
      <c r="E127" s="18" t="s">
        <v>19</v>
      </c>
      <c r="F127" s="212">
        <v>22.06</v>
      </c>
      <c r="H127" s="33"/>
    </row>
    <row r="128" spans="2:8" s="1" customFormat="1" ht="16.9" customHeight="1">
      <c r="B128" s="33"/>
      <c r="C128" s="211" t="s">
        <v>656</v>
      </c>
      <c r="D128" s="211" t="s">
        <v>224</v>
      </c>
      <c r="E128" s="18" t="s">
        <v>19</v>
      </c>
      <c r="F128" s="212">
        <v>87.08</v>
      </c>
      <c r="H128" s="33"/>
    </row>
    <row r="129" spans="2:8" s="1" customFormat="1" ht="16.9" customHeight="1">
      <c r="B129" s="33"/>
      <c r="C129" s="213" t="s">
        <v>4872</v>
      </c>
      <c r="H129" s="33"/>
    </row>
    <row r="130" spans="2:8" s="1" customFormat="1" ht="22.5">
      <c r="B130" s="33"/>
      <c r="C130" s="211" t="s">
        <v>1162</v>
      </c>
      <c r="D130" s="211" t="s">
        <v>4890</v>
      </c>
      <c r="E130" s="18" t="s">
        <v>229</v>
      </c>
      <c r="F130" s="212">
        <v>87.08</v>
      </c>
      <c r="H130" s="33"/>
    </row>
    <row r="131" spans="2:8" s="1" customFormat="1" ht="16.9" customHeight="1">
      <c r="B131" s="33"/>
      <c r="C131" s="211" t="s">
        <v>1222</v>
      </c>
      <c r="D131" s="211" t="s">
        <v>4891</v>
      </c>
      <c r="E131" s="18" t="s">
        <v>229</v>
      </c>
      <c r="F131" s="212">
        <v>123.16</v>
      </c>
      <c r="H131" s="33"/>
    </row>
    <row r="132" spans="2:8" s="1" customFormat="1" ht="16.9" customHeight="1">
      <c r="B132" s="33"/>
      <c r="C132" s="207" t="s">
        <v>659</v>
      </c>
      <c r="D132" s="208" t="s">
        <v>660</v>
      </c>
      <c r="E132" s="209" t="s">
        <v>19</v>
      </c>
      <c r="F132" s="210">
        <v>37.47</v>
      </c>
      <c r="H132" s="33"/>
    </row>
    <row r="133" spans="2:8" s="1" customFormat="1" ht="16.9" customHeight="1">
      <c r="B133" s="33"/>
      <c r="C133" s="211" t="s">
        <v>659</v>
      </c>
      <c r="D133" s="211" t="s">
        <v>1304</v>
      </c>
      <c r="E133" s="18" t="s">
        <v>19</v>
      </c>
      <c r="F133" s="212">
        <v>37.47</v>
      </c>
      <c r="H133" s="33"/>
    </row>
    <row r="134" spans="2:8" s="1" customFormat="1" ht="16.9" customHeight="1">
      <c r="B134" s="33"/>
      <c r="C134" s="213" t="s">
        <v>4872</v>
      </c>
      <c r="H134" s="33"/>
    </row>
    <row r="135" spans="2:8" s="1" customFormat="1" ht="16.9" customHeight="1">
      <c r="B135" s="33"/>
      <c r="C135" s="211" t="s">
        <v>1300</v>
      </c>
      <c r="D135" s="211" t="s">
        <v>4892</v>
      </c>
      <c r="E135" s="18" t="s">
        <v>238</v>
      </c>
      <c r="F135" s="212">
        <v>37.47</v>
      </c>
      <c r="H135" s="33"/>
    </row>
    <row r="136" spans="2:8" s="1" customFormat="1" ht="16.9" customHeight="1">
      <c r="B136" s="33"/>
      <c r="C136" s="211" t="s">
        <v>1306</v>
      </c>
      <c r="D136" s="211" t="s">
        <v>4893</v>
      </c>
      <c r="E136" s="18" t="s">
        <v>238</v>
      </c>
      <c r="F136" s="212">
        <v>37.47</v>
      </c>
      <c r="H136" s="33"/>
    </row>
    <row r="137" spans="2:8" s="1" customFormat="1" ht="22.5">
      <c r="B137" s="33"/>
      <c r="C137" s="211" t="s">
        <v>1311</v>
      </c>
      <c r="D137" s="211" t="s">
        <v>4894</v>
      </c>
      <c r="E137" s="18" t="s">
        <v>238</v>
      </c>
      <c r="F137" s="212">
        <v>37.47</v>
      </c>
      <c r="H137" s="33"/>
    </row>
    <row r="138" spans="2:8" s="1" customFormat="1" ht="16.9" customHeight="1">
      <c r="B138" s="33"/>
      <c r="C138" s="211" t="s">
        <v>1316</v>
      </c>
      <c r="D138" s="211" t="s">
        <v>4895</v>
      </c>
      <c r="E138" s="18" t="s">
        <v>238</v>
      </c>
      <c r="F138" s="212">
        <v>37.47</v>
      </c>
      <c r="H138" s="33"/>
    </row>
    <row r="139" spans="2:8" s="1" customFormat="1" ht="33.75">
      <c r="B139" s="33"/>
      <c r="C139" s="211" t="s">
        <v>1321</v>
      </c>
      <c r="D139" s="211" t="s">
        <v>1322</v>
      </c>
      <c r="E139" s="18" t="s">
        <v>238</v>
      </c>
      <c r="F139" s="212">
        <v>41.217</v>
      </c>
      <c r="H139" s="33"/>
    </row>
    <row r="140" spans="2:8" s="1" customFormat="1" ht="16.9" customHeight="1">
      <c r="B140" s="33"/>
      <c r="C140" s="207" t="s">
        <v>662</v>
      </c>
      <c r="D140" s="208" t="s">
        <v>663</v>
      </c>
      <c r="E140" s="209" t="s">
        <v>19</v>
      </c>
      <c r="F140" s="210">
        <v>55.358</v>
      </c>
      <c r="H140" s="33"/>
    </row>
    <row r="141" spans="2:8" s="1" customFormat="1" ht="16.9" customHeight="1">
      <c r="B141" s="33"/>
      <c r="C141" s="211" t="s">
        <v>19</v>
      </c>
      <c r="D141" s="211" t="s">
        <v>1392</v>
      </c>
      <c r="E141" s="18" t="s">
        <v>19</v>
      </c>
      <c r="F141" s="212">
        <v>6.335</v>
      </c>
      <c r="H141" s="33"/>
    </row>
    <row r="142" spans="2:8" s="1" customFormat="1" ht="16.9" customHeight="1">
      <c r="B142" s="33"/>
      <c r="C142" s="211" t="s">
        <v>19</v>
      </c>
      <c r="D142" s="211" t="s">
        <v>1393</v>
      </c>
      <c r="E142" s="18" t="s">
        <v>19</v>
      </c>
      <c r="F142" s="212">
        <v>20.859</v>
      </c>
      <c r="H142" s="33"/>
    </row>
    <row r="143" spans="2:8" s="1" customFormat="1" ht="16.9" customHeight="1">
      <c r="B143" s="33"/>
      <c r="C143" s="211" t="s">
        <v>19</v>
      </c>
      <c r="D143" s="211" t="s">
        <v>1394</v>
      </c>
      <c r="E143" s="18" t="s">
        <v>19</v>
      </c>
      <c r="F143" s="212">
        <v>20.139</v>
      </c>
      <c r="H143" s="33"/>
    </row>
    <row r="144" spans="2:8" s="1" customFormat="1" ht="16.9" customHeight="1">
      <c r="B144" s="33"/>
      <c r="C144" s="211" t="s">
        <v>19</v>
      </c>
      <c r="D144" s="211" t="s">
        <v>1395</v>
      </c>
      <c r="E144" s="18" t="s">
        <v>19</v>
      </c>
      <c r="F144" s="212">
        <v>8.025</v>
      </c>
      <c r="H144" s="33"/>
    </row>
    <row r="145" spans="2:8" s="1" customFormat="1" ht="16.9" customHeight="1">
      <c r="B145" s="33"/>
      <c r="C145" s="211" t="s">
        <v>662</v>
      </c>
      <c r="D145" s="211" t="s">
        <v>224</v>
      </c>
      <c r="E145" s="18" t="s">
        <v>19</v>
      </c>
      <c r="F145" s="212">
        <v>55.358</v>
      </c>
      <c r="H145" s="33"/>
    </row>
    <row r="146" spans="2:8" s="1" customFormat="1" ht="16.9" customHeight="1">
      <c r="B146" s="33"/>
      <c r="C146" s="213" t="s">
        <v>4872</v>
      </c>
      <c r="H146" s="33"/>
    </row>
    <row r="147" spans="2:8" s="1" customFormat="1" ht="22.5">
      <c r="B147" s="33"/>
      <c r="C147" s="211" t="s">
        <v>1388</v>
      </c>
      <c r="D147" s="211" t="s">
        <v>4896</v>
      </c>
      <c r="E147" s="18" t="s">
        <v>238</v>
      </c>
      <c r="F147" s="212">
        <v>55.358</v>
      </c>
      <c r="H147" s="33"/>
    </row>
    <row r="148" spans="2:8" s="1" customFormat="1" ht="16.9" customHeight="1">
      <c r="B148" s="33"/>
      <c r="C148" s="211" t="s">
        <v>1351</v>
      </c>
      <c r="D148" s="211" t="s">
        <v>4897</v>
      </c>
      <c r="E148" s="18" t="s">
        <v>238</v>
      </c>
      <c r="F148" s="212">
        <v>109.7</v>
      </c>
      <c r="H148" s="33"/>
    </row>
    <row r="149" spans="2:8" s="1" customFormat="1" ht="16.9" customHeight="1">
      <c r="B149" s="33"/>
      <c r="C149" s="211" t="s">
        <v>1452</v>
      </c>
      <c r="D149" s="211" t="s">
        <v>4898</v>
      </c>
      <c r="E149" s="18" t="s">
        <v>238</v>
      </c>
      <c r="F149" s="212">
        <v>109.7</v>
      </c>
      <c r="H149" s="33"/>
    </row>
    <row r="150" spans="2:8" s="1" customFormat="1" ht="16.9" customHeight="1">
      <c r="B150" s="33"/>
      <c r="C150" s="211" t="s">
        <v>1397</v>
      </c>
      <c r="D150" s="211" t="s">
        <v>1398</v>
      </c>
      <c r="E150" s="18" t="s">
        <v>238</v>
      </c>
      <c r="F150" s="212">
        <v>63.662</v>
      </c>
      <c r="H150" s="33"/>
    </row>
    <row r="151" spans="2:8" s="1" customFormat="1" ht="16.9" customHeight="1">
      <c r="B151" s="33"/>
      <c r="C151" s="207" t="s">
        <v>666</v>
      </c>
      <c r="D151" s="208" t="s">
        <v>667</v>
      </c>
      <c r="E151" s="209" t="s">
        <v>19</v>
      </c>
      <c r="F151" s="210">
        <v>54.342</v>
      </c>
      <c r="H151" s="33"/>
    </row>
    <row r="152" spans="2:8" s="1" customFormat="1" ht="16.9" customHeight="1">
      <c r="B152" s="33"/>
      <c r="C152" s="211" t="s">
        <v>19</v>
      </c>
      <c r="D152" s="211" t="s">
        <v>1377</v>
      </c>
      <c r="E152" s="18" t="s">
        <v>19</v>
      </c>
      <c r="F152" s="212">
        <v>9.576</v>
      </c>
      <c r="H152" s="33"/>
    </row>
    <row r="153" spans="2:8" s="1" customFormat="1" ht="16.9" customHeight="1">
      <c r="B153" s="33"/>
      <c r="C153" s="211" t="s">
        <v>19</v>
      </c>
      <c r="D153" s="211" t="s">
        <v>1378</v>
      </c>
      <c r="E153" s="18" t="s">
        <v>19</v>
      </c>
      <c r="F153" s="212">
        <v>6.792</v>
      </c>
      <c r="H153" s="33"/>
    </row>
    <row r="154" spans="2:8" s="1" customFormat="1" ht="16.9" customHeight="1">
      <c r="B154" s="33"/>
      <c r="C154" s="211" t="s">
        <v>19</v>
      </c>
      <c r="D154" s="211" t="s">
        <v>1379</v>
      </c>
      <c r="E154" s="18" t="s">
        <v>19</v>
      </c>
      <c r="F154" s="212">
        <v>17.019</v>
      </c>
      <c r="H154" s="33"/>
    </row>
    <row r="155" spans="2:8" s="1" customFormat="1" ht="16.9" customHeight="1">
      <c r="B155" s="33"/>
      <c r="C155" s="211" t="s">
        <v>19</v>
      </c>
      <c r="D155" s="211" t="s">
        <v>1380</v>
      </c>
      <c r="E155" s="18" t="s">
        <v>19</v>
      </c>
      <c r="F155" s="212">
        <v>20.955</v>
      </c>
      <c r="H155" s="33"/>
    </row>
    <row r="156" spans="2:8" s="1" customFormat="1" ht="16.9" customHeight="1">
      <c r="B156" s="33"/>
      <c r="C156" s="211" t="s">
        <v>666</v>
      </c>
      <c r="D156" s="211" t="s">
        <v>224</v>
      </c>
      <c r="E156" s="18" t="s">
        <v>19</v>
      </c>
      <c r="F156" s="212">
        <v>54.342</v>
      </c>
      <c r="H156" s="33"/>
    </row>
    <row r="157" spans="2:8" s="1" customFormat="1" ht="16.9" customHeight="1">
      <c r="B157" s="33"/>
      <c r="C157" s="213" t="s">
        <v>4872</v>
      </c>
      <c r="H157" s="33"/>
    </row>
    <row r="158" spans="2:8" s="1" customFormat="1" ht="22.5">
      <c r="B158" s="33"/>
      <c r="C158" s="211" t="s">
        <v>1373</v>
      </c>
      <c r="D158" s="211" t="s">
        <v>4899</v>
      </c>
      <c r="E158" s="18" t="s">
        <v>238</v>
      </c>
      <c r="F158" s="212">
        <v>54.342</v>
      </c>
      <c r="H158" s="33"/>
    </row>
    <row r="159" spans="2:8" s="1" customFormat="1" ht="16.9" customHeight="1">
      <c r="B159" s="33"/>
      <c r="C159" s="211" t="s">
        <v>1351</v>
      </c>
      <c r="D159" s="211" t="s">
        <v>4897</v>
      </c>
      <c r="E159" s="18" t="s">
        <v>238</v>
      </c>
      <c r="F159" s="212">
        <v>109.7</v>
      </c>
      <c r="H159" s="33"/>
    </row>
    <row r="160" spans="2:8" s="1" customFormat="1" ht="16.9" customHeight="1">
      <c r="B160" s="33"/>
      <c r="C160" s="211" t="s">
        <v>1452</v>
      </c>
      <c r="D160" s="211" t="s">
        <v>4898</v>
      </c>
      <c r="E160" s="18" t="s">
        <v>238</v>
      </c>
      <c r="F160" s="212">
        <v>109.7</v>
      </c>
      <c r="H160" s="33"/>
    </row>
    <row r="161" spans="2:8" s="1" customFormat="1" ht="16.9" customHeight="1">
      <c r="B161" s="33"/>
      <c r="C161" s="211" t="s">
        <v>1382</v>
      </c>
      <c r="D161" s="211" t="s">
        <v>1383</v>
      </c>
      <c r="E161" s="18" t="s">
        <v>238</v>
      </c>
      <c r="F161" s="212">
        <v>59.776</v>
      </c>
      <c r="H161" s="33"/>
    </row>
    <row r="162" spans="2:8" s="1" customFormat="1" ht="16.9" customHeight="1">
      <c r="B162" s="33"/>
      <c r="C162" s="207" t="s">
        <v>669</v>
      </c>
      <c r="D162" s="208" t="s">
        <v>670</v>
      </c>
      <c r="E162" s="209" t="s">
        <v>19</v>
      </c>
      <c r="F162" s="210">
        <v>720.412</v>
      </c>
      <c r="H162" s="33"/>
    </row>
    <row r="163" spans="2:8" s="1" customFormat="1" ht="16.9" customHeight="1">
      <c r="B163" s="33"/>
      <c r="C163" s="211" t="s">
        <v>19</v>
      </c>
      <c r="D163" s="211" t="s">
        <v>1525</v>
      </c>
      <c r="E163" s="18" t="s">
        <v>19</v>
      </c>
      <c r="F163" s="212">
        <v>25.491</v>
      </c>
      <c r="H163" s="33"/>
    </row>
    <row r="164" spans="2:8" s="1" customFormat="1" ht="16.9" customHeight="1">
      <c r="B164" s="33"/>
      <c r="C164" s="211" t="s">
        <v>19</v>
      </c>
      <c r="D164" s="211" t="s">
        <v>1526</v>
      </c>
      <c r="E164" s="18" t="s">
        <v>19</v>
      </c>
      <c r="F164" s="212">
        <v>73.968</v>
      </c>
      <c r="H164" s="33"/>
    </row>
    <row r="165" spans="2:8" s="1" customFormat="1" ht="16.9" customHeight="1">
      <c r="B165" s="33"/>
      <c r="C165" s="211" t="s">
        <v>19</v>
      </c>
      <c r="D165" s="211" t="s">
        <v>1527</v>
      </c>
      <c r="E165" s="18" t="s">
        <v>19</v>
      </c>
      <c r="F165" s="212">
        <v>57.113</v>
      </c>
      <c r="H165" s="33"/>
    </row>
    <row r="166" spans="2:8" s="1" customFormat="1" ht="16.9" customHeight="1">
      <c r="B166" s="33"/>
      <c r="C166" s="211" t="s">
        <v>19</v>
      </c>
      <c r="D166" s="211" t="s">
        <v>1528</v>
      </c>
      <c r="E166" s="18" t="s">
        <v>19</v>
      </c>
      <c r="F166" s="212">
        <v>30.177</v>
      </c>
      <c r="H166" s="33"/>
    </row>
    <row r="167" spans="2:8" s="1" customFormat="1" ht="22.5">
      <c r="B167" s="33"/>
      <c r="C167" s="211" t="s">
        <v>19</v>
      </c>
      <c r="D167" s="211" t="s">
        <v>1529</v>
      </c>
      <c r="E167" s="18" t="s">
        <v>19</v>
      </c>
      <c r="F167" s="212">
        <v>416.201</v>
      </c>
      <c r="H167" s="33"/>
    </row>
    <row r="168" spans="2:8" s="1" customFormat="1" ht="16.9" customHeight="1">
      <c r="B168" s="33"/>
      <c r="C168" s="211" t="s">
        <v>19</v>
      </c>
      <c r="D168" s="211" t="s">
        <v>1518</v>
      </c>
      <c r="E168" s="18" t="s">
        <v>19</v>
      </c>
      <c r="F168" s="212">
        <v>11.59</v>
      </c>
      <c r="H168" s="33"/>
    </row>
    <row r="169" spans="2:8" s="1" customFormat="1" ht="16.9" customHeight="1">
      <c r="B169" s="33"/>
      <c r="C169" s="211" t="s">
        <v>19</v>
      </c>
      <c r="D169" s="211" t="s">
        <v>1519</v>
      </c>
      <c r="E169" s="18" t="s">
        <v>19</v>
      </c>
      <c r="F169" s="212">
        <v>6.46</v>
      </c>
      <c r="H169" s="33"/>
    </row>
    <row r="170" spans="2:8" s="1" customFormat="1" ht="16.9" customHeight="1">
      <c r="B170" s="33"/>
      <c r="C170" s="211" t="s">
        <v>19</v>
      </c>
      <c r="D170" s="211" t="s">
        <v>1530</v>
      </c>
      <c r="E170" s="18" t="s">
        <v>19</v>
      </c>
      <c r="F170" s="212">
        <v>25.99</v>
      </c>
      <c r="H170" s="33"/>
    </row>
    <row r="171" spans="2:8" s="1" customFormat="1" ht="16.9" customHeight="1">
      <c r="B171" s="33"/>
      <c r="C171" s="211" t="s">
        <v>19</v>
      </c>
      <c r="D171" s="211" t="s">
        <v>1531</v>
      </c>
      <c r="E171" s="18" t="s">
        <v>19</v>
      </c>
      <c r="F171" s="212">
        <v>59.902</v>
      </c>
      <c r="H171" s="33"/>
    </row>
    <row r="172" spans="2:8" s="1" customFormat="1" ht="16.9" customHeight="1">
      <c r="B172" s="33"/>
      <c r="C172" s="211" t="s">
        <v>19</v>
      </c>
      <c r="D172" s="211" t="s">
        <v>1532</v>
      </c>
      <c r="E172" s="18" t="s">
        <v>19</v>
      </c>
      <c r="F172" s="212">
        <v>6.76</v>
      </c>
      <c r="H172" s="33"/>
    </row>
    <row r="173" spans="2:8" s="1" customFormat="1" ht="16.9" customHeight="1">
      <c r="B173" s="33"/>
      <c r="C173" s="211" t="s">
        <v>19</v>
      </c>
      <c r="D173" s="211" t="s">
        <v>1533</v>
      </c>
      <c r="E173" s="18" t="s">
        <v>19</v>
      </c>
      <c r="F173" s="212">
        <v>6.76</v>
      </c>
      <c r="H173" s="33"/>
    </row>
    <row r="174" spans="2:8" s="1" customFormat="1" ht="16.9" customHeight="1">
      <c r="B174" s="33"/>
      <c r="C174" s="211" t="s">
        <v>669</v>
      </c>
      <c r="D174" s="211" t="s">
        <v>224</v>
      </c>
      <c r="E174" s="18" t="s">
        <v>19</v>
      </c>
      <c r="F174" s="212">
        <v>720.412</v>
      </c>
      <c r="H174" s="33"/>
    </row>
    <row r="175" spans="2:8" s="1" customFormat="1" ht="16.9" customHeight="1">
      <c r="B175" s="33"/>
      <c r="C175" s="213" t="s">
        <v>4872</v>
      </c>
      <c r="H175" s="33"/>
    </row>
    <row r="176" spans="2:8" s="1" customFormat="1" ht="16.9" customHeight="1">
      <c r="B176" s="33"/>
      <c r="C176" s="211" t="s">
        <v>1521</v>
      </c>
      <c r="D176" s="211" t="s">
        <v>4900</v>
      </c>
      <c r="E176" s="18" t="s">
        <v>238</v>
      </c>
      <c r="F176" s="212">
        <v>720.412</v>
      </c>
      <c r="H176" s="33"/>
    </row>
    <row r="177" spans="2:8" s="1" customFormat="1" ht="16.9" customHeight="1">
      <c r="B177" s="33"/>
      <c r="C177" s="211" t="s">
        <v>1494</v>
      </c>
      <c r="D177" s="211" t="s">
        <v>4901</v>
      </c>
      <c r="E177" s="18" t="s">
        <v>238</v>
      </c>
      <c r="F177" s="212">
        <v>953.729</v>
      </c>
      <c r="H177" s="33"/>
    </row>
    <row r="178" spans="2:8" s="1" customFormat="1" ht="16.9" customHeight="1">
      <c r="B178" s="33"/>
      <c r="C178" s="211" t="s">
        <v>1500</v>
      </c>
      <c r="D178" s="211" t="s">
        <v>4902</v>
      </c>
      <c r="E178" s="18" t="s">
        <v>238</v>
      </c>
      <c r="F178" s="212">
        <v>953.729</v>
      </c>
      <c r="H178" s="33"/>
    </row>
    <row r="179" spans="2:8" s="1" customFormat="1" ht="16.9" customHeight="1">
      <c r="B179" s="33"/>
      <c r="C179" s="207" t="s">
        <v>672</v>
      </c>
      <c r="D179" s="208" t="s">
        <v>673</v>
      </c>
      <c r="E179" s="209" t="s">
        <v>19</v>
      </c>
      <c r="F179" s="210">
        <v>233.317</v>
      </c>
      <c r="H179" s="33"/>
    </row>
    <row r="180" spans="2:8" s="1" customFormat="1" ht="16.9" customHeight="1">
      <c r="B180" s="33"/>
      <c r="C180" s="211" t="s">
        <v>19</v>
      </c>
      <c r="D180" s="211" t="s">
        <v>1509</v>
      </c>
      <c r="E180" s="18" t="s">
        <v>19</v>
      </c>
      <c r="F180" s="212">
        <v>120.321</v>
      </c>
      <c r="H180" s="33"/>
    </row>
    <row r="181" spans="2:8" s="1" customFormat="1" ht="16.9" customHeight="1">
      <c r="B181" s="33"/>
      <c r="C181" s="211" t="s">
        <v>19</v>
      </c>
      <c r="D181" s="211" t="s">
        <v>1510</v>
      </c>
      <c r="E181" s="18" t="s">
        <v>19</v>
      </c>
      <c r="F181" s="212">
        <v>67.08</v>
      </c>
      <c r="H181" s="33"/>
    </row>
    <row r="182" spans="2:8" s="1" customFormat="1" ht="16.9" customHeight="1">
      <c r="B182" s="33"/>
      <c r="C182" s="211" t="s">
        <v>19</v>
      </c>
      <c r="D182" s="211" t="s">
        <v>1511</v>
      </c>
      <c r="E182" s="18" t="s">
        <v>19</v>
      </c>
      <c r="F182" s="212">
        <v>45.916</v>
      </c>
      <c r="H182" s="33"/>
    </row>
    <row r="183" spans="2:8" s="1" customFormat="1" ht="16.9" customHeight="1">
      <c r="B183" s="33"/>
      <c r="C183" s="211" t="s">
        <v>672</v>
      </c>
      <c r="D183" s="211" t="s">
        <v>224</v>
      </c>
      <c r="E183" s="18" t="s">
        <v>19</v>
      </c>
      <c r="F183" s="212">
        <v>233.317</v>
      </c>
      <c r="H183" s="33"/>
    </row>
    <row r="184" spans="2:8" s="1" customFormat="1" ht="16.9" customHeight="1">
      <c r="B184" s="33"/>
      <c r="C184" s="213" t="s">
        <v>4872</v>
      </c>
      <c r="H184" s="33"/>
    </row>
    <row r="185" spans="2:8" s="1" customFormat="1" ht="22.5">
      <c r="B185" s="33"/>
      <c r="C185" s="211" t="s">
        <v>1505</v>
      </c>
      <c r="D185" s="211" t="s">
        <v>4903</v>
      </c>
      <c r="E185" s="18" t="s">
        <v>238</v>
      </c>
      <c r="F185" s="212">
        <v>233.317</v>
      </c>
      <c r="H185" s="33"/>
    </row>
    <row r="186" spans="2:8" s="1" customFormat="1" ht="16.9" customHeight="1">
      <c r="B186" s="33"/>
      <c r="C186" s="211" t="s">
        <v>1494</v>
      </c>
      <c r="D186" s="211" t="s">
        <v>4901</v>
      </c>
      <c r="E186" s="18" t="s">
        <v>238</v>
      </c>
      <c r="F186" s="212">
        <v>953.729</v>
      </c>
      <c r="H186" s="33"/>
    </row>
    <row r="187" spans="2:8" s="1" customFormat="1" ht="16.9" customHeight="1">
      <c r="B187" s="33"/>
      <c r="C187" s="211" t="s">
        <v>1500</v>
      </c>
      <c r="D187" s="211" t="s">
        <v>4902</v>
      </c>
      <c r="E187" s="18" t="s">
        <v>238</v>
      </c>
      <c r="F187" s="212">
        <v>953.729</v>
      </c>
      <c r="H187" s="33"/>
    </row>
    <row r="188" spans="2:8" s="1" customFormat="1" ht="26.45" customHeight="1">
      <c r="B188" s="33"/>
      <c r="C188" s="206" t="s">
        <v>4904</v>
      </c>
      <c r="D188" s="206" t="s">
        <v>95</v>
      </c>
      <c r="H188" s="33"/>
    </row>
    <row r="189" spans="2:8" s="1" customFormat="1" ht="16.9" customHeight="1">
      <c r="B189" s="33"/>
      <c r="C189" s="207" t="s">
        <v>632</v>
      </c>
      <c r="D189" s="208" t="s">
        <v>2772</v>
      </c>
      <c r="E189" s="209" t="s">
        <v>19</v>
      </c>
      <c r="F189" s="210">
        <v>53.847</v>
      </c>
      <c r="H189" s="33"/>
    </row>
    <row r="190" spans="2:8" s="1" customFormat="1" ht="16.9" customHeight="1">
      <c r="B190" s="33"/>
      <c r="C190" s="211" t="s">
        <v>19</v>
      </c>
      <c r="D190" s="211" t="s">
        <v>719</v>
      </c>
      <c r="E190" s="18" t="s">
        <v>19</v>
      </c>
      <c r="F190" s="212">
        <v>0</v>
      </c>
      <c r="H190" s="33"/>
    </row>
    <row r="191" spans="2:8" s="1" customFormat="1" ht="16.9" customHeight="1">
      <c r="B191" s="33"/>
      <c r="C191" s="211" t="s">
        <v>19</v>
      </c>
      <c r="D191" s="211" t="s">
        <v>2940</v>
      </c>
      <c r="E191" s="18" t="s">
        <v>19</v>
      </c>
      <c r="F191" s="212">
        <v>17.515</v>
      </c>
      <c r="H191" s="33"/>
    </row>
    <row r="192" spans="2:8" s="1" customFormat="1" ht="16.9" customHeight="1">
      <c r="B192" s="33"/>
      <c r="C192" s="211" t="s">
        <v>19</v>
      </c>
      <c r="D192" s="211" t="s">
        <v>2941</v>
      </c>
      <c r="E192" s="18" t="s">
        <v>19</v>
      </c>
      <c r="F192" s="212">
        <v>16.492</v>
      </c>
      <c r="H192" s="33"/>
    </row>
    <row r="193" spans="2:8" s="1" customFormat="1" ht="16.9" customHeight="1">
      <c r="B193" s="33"/>
      <c r="C193" s="211" t="s">
        <v>19</v>
      </c>
      <c r="D193" s="211" t="s">
        <v>2942</v>
      </c>
      <c r="E193" s="18" t="s">
        <v>19</v>
      </c>
      <c r="F193" s="212">
        <v>16.74</v>
      </c>
      <c r="H193" s="33"/>
    </row>
    <row r="194" spans="2:8" s="1" customFormat="1" ht="16.9" customHeight="1">
      <c r="B194" s="33"/>
      <c r="C194" s="211" t="s">
        <v>19</v>
      </c>
      <c r="D194" s="211" t="s">
        <v>2943</v>
      </c>
      <c r="E194" s="18" t="s">
        <v>19</v>
      </c>
      <c r="F194" s="212">
        <v>3.1</v>
      </c>
      <c r="H194" s="33"/>
    </row>
    <row r="195" spans="2:8" s="1" customFormat="1" ht="16.9" customHeight="1">
      <c r="B195" s="33"/>
      <c r="C195" s="211" t="s">
        <v>632</v>
      </c>
      <c r="D195" s="211" t="s">
        <v>224</v>
      </c>
      <c r="E195" s="18" t="s">
        <v>19</v>
      </c>
      <c r="F195" s="212">
        <v>53.847</v>
      </c>
      <c r="H195" s="33"/>
    </row>
    <row r="196" spans="2:8" s="1" customFormat="1" ht="16.9" customHeight="1">
      <c r="B196" s="33"/>
      <c r="C196" s="213" t="s">
        <v>4872</v>
      </c>
      <c r="H196" s="33"/>
    </row>
    <row r="197" spans="2:8" s="1" customFormat="1" ht="16.9" customHeight="1">
      <c r="B197" s="33"/>
      <c r="C197" s="211" t="s">
        <v>737</v>
      </c>
      <c r="D197" s="211" t="s">
        <v>4875</v>
      </c>
      <c r="E197" s="18" t="s">
        <v>238</v>
      </c>
      <c r="F197" s="212">
        <v>53.847</v>
      </c>
      <c r="H197" s="33"/>
    </row>
    <row r="198" spans="2:8" s="1" customFormat="1" ht="16.9" customHeight="1">
      <c r="B198" s="33"/>
      <c r="C198" s="211" t="s">
        <v>755</v>
      </c>
      <c r="D198" s="211" t="s">
        <v>4874</v>
      </c>
      <c r="E198" s="18" t="s">
        <v>238</v>
      </c>
      <c r="F198" s="212">
        <v>418.154</v>
      </c>
      <c r="H198" s="33"/>
    </row>
    <row r="199" spans="2:8" s="1" customFormat="1" ht="16.9" customHeight="1">
      <c r="B199" s="33"/>
      <c r="C199" s="207" t="s">
        <v>635</v>
      </c>
      <c r="D199" s="208" t="s">
        <v>633</v>
      </c>
      <c r="E199" s="209" t="s">
        <v>19</v>
      </c>
      <c r="F199" s="210">
        <v>151.594</v>
      </c>
      <c r="H199" s="33"/>
    </row>
    <row r="200" spans="2:8" s="1" customFormat="1" ht="16.9" customHeight="1">
      <c r="B200" s="33"/>
      <c r="C200" s="211" t="s">
        <v>19</v>
      </c>
      <c r="D200" s="211" t="s">
        <v>719</v>
      </c>
      <c r="E200" s="18" t="s">
        <v>19</v>
      </c>
      <c r="F200" s="212">
        <v>0</v>
      </c>
      <c r="H200" s="33"/>
    </row>
    <row r="201" spans="2:8" s="1" customFormat="1" ht="16.9" customHeight="1">
      <c r="B201" s="33"/>
      <c r="C201" s="211" t="s">
        <v>19</v>
      </c>
      <c r="D201" s="211" t="s">
        <v>2944</v>
      </c>
      <c r="E201" s="18" t="s">
        <v>19</v>
      </c>
      <c r="F201" s="212">
        <v>5.27</v>
      </c>
      <c r="H201" s="33"/>
    </row>
    <row r="202" spans="2:8" s="1" customFormat="1" ht="16.9" customHeight="1">
      <c r="B202" s="33"/>
      <c r="C202" s="211" t="s">
        <v>19</v>
      </c>
      <c r="D202" s="211" t="s">
        <v>2945</v>
      </c>
      <c r="E202" s="18" t="s">
        <v>19</v>
      </c>
      <c r="F202" s="212">
        <v>21.371</v>
      </c>
      <c r="H202" s="33"/>
    </row>
    <row r="203" spans="2:8" s="1" customFormat="1" ht="16.9" customHeight="1">
      <c r="B203" s="33"/>
      <c r="C203" s="211" t="s">
        <v>19</v>
      </c>
      <c r="D203" s="211" t="s">
        <v>2946</v>
      </c>
      <c r="E203" s="18" t="s">
        <v>19</v>
      </c>
      <c r="F203" s="212">
        <v>25.92</v>
      </c>
      <c r="H203" s="33"/>
    </row>
    <row r="204" spans="2:8" s="1" customFormat="1" ht="16.9" customHeight="1">
      <c r="B204" s="33"/>
      <c r="C204" s="211" t="s">
        <v>19</v>
      </c>
      <c r="D204" s="211" t="s">
        <v>2947</v>
      </c>
      <c r="E204" s="18" t="s">
        <v>19</v>
      </c>
      <c r="F204" s="212">
        <v>17.515</v>
      </c>
      <c r="H204" s="33"/>
    </row>
    <row r="205" spans="2:8" s="1" customFormat="1" ht="16.9" customHeight="1">
      <c r="B205" s="33"/>
      <c r="C205" s="211" t="s">
        <v>19</v>
      </c>
      <c r="D205" s="211" t="s">
        <v>2948</v>
      </c>
      <c r="E205" s="18" t="s">
        <v>19</v>
      </c>
      <c r="F205" s="212">
        <v>11.625</v>
      </c>
      <c r="H205" s="33"/>
    </row>
    <row r="206" spans="2:8" s="1" customFormat="1" ht="16.9" customHeight="1">
      <c r="B206" s="33"/>
      <c r="C206" s="211" t="s">
        <v>19</v>
      </c>
      <c r="D206" s="211" t="s">
        <v>2949</v>
      </c>
      <c r="E206" s="18" t="s">
        <v>19</v>
      </c>
      <c r="F206" s="212">
        <v>32.562</v>
      </c>
      <c r="H206" s="33"/>
    </row>
    <row r="207" spans="2:8" s="1" customFormat="1" ht="16.9" customHeight="1">
      <c r="B207" s="33"/>
      <c r="C207" s="211" t="s">
        <v>19</v>
      </c>
      <c r="D207" s="211" t="s">
        <v>2950</v>
      </c>
      <c r="E207" s="18" t="s">
        <v>19</v>
      </c>
      <c r="F207" s="212">
        <v>37.331</v>
      </c>
      <c r="H207" s="33"/>
    </row>
    <row r="208" spans="2:8" s="1" customFormat="1" ht="16.9" customHeight="1">
      <c r="B208" s="33"/>
      <c r="C208" s="211" t="s">
        <v>635</v>
      </c>
      <c r="D208" s="211" t="s">
        <v>224</v>
      </c>
      <c r="E208" s="18" t="s">
        <v>19</v>
      </c>
      <c r="F208" s="212">
        <v>151.594</v>
      </c>
      <c r="H208" s="33"/>
    </row>
    <row r="209" spans="2:8" s="1" customFormat="1" ht="16.9" customHeight="1">
      <c r="B209" s="33"/>
      <c r="C209" s="213" t="s">
        <v>4872</v>
      </c>
      <c r="H209" s="33"/>
    </row>
    <row r="210" spans="2:8" s="1" customFormat="1" ht="16.9" customHeight="1">
      <c r="B210" s="33"/>
      <c r="C210" s="211" t="s">
        <v>743</v>
      </c>
      <c r="D210" s="211" t="s">
        <v>4873</v>
      </c>
      <c r="E210" s="18" t="s">
        <v>238</v>
      </c>
      <c r="F210" s="212">
        <v>151.594</v>
      </c>
      <c r="H210" s="33"/>
    </row>
    <row r="211" spans="2:8" s="1" customFormat="1" ht="16.9" customHeight="1">
      <c r="B211" s="33"/>
      <c r="C211" s="211" t="s">
        <v>755</v>
      </c>
      <c r="D211" s="211" t="s">
        <v>4874</v>
      </c>
      <c r="E211" s="18" t="s">
        <v>238</v>
      </c>
      <c r="F211" s="212">
        <v>418.154</v>
      </c>
      <c r="H211" s="33"/>
    </row>
    <row r="212" spans="2:8" s="1" customFormat="1" ht="16.9" customHeight="1">
      <c r="B212" s="33"/>
      <c r="C212" s="207" t="s">
        <v>638</v>
      </c>
      <c r="D212" s="208" t="s">
        <v>2775</v>
      </c>
      <c r="E212" s="209" t="s">
        <v>19</v>
      </c>
      <c r="F212" s="210">
        <v>3.636</v>
      </c>
      <c r="H212" s="33"/>
    </row>
    <row r="213" spans="2:8" s="1" customFormat="1" ht="16.9" customHeight="1">
      <c r="B213" s="33"/>
      <c r="C213" s="211" t="s">
        <v>19</v>
      </c>
      <c r="D213" s="211" t="s">
        <v>719</v>
      </c>
      <c r="E213" s="18" t="s">
        <v>19</v>
      </c>
      <c r="F213" s="212">
        <v>0</v>
      </c>
      <c r="H213" s="33"/>
    </row>
    <row r="214" spans="2:8" s="1" customFormat="1" ht="16.9" customHeight="1">
      <c r="B214" s="33"/>
      <c r="C214" s="211" t="s">
        <v>19</v>
      </c>
      <c r="D214" s="211" t="s">
        <v>2938</v>
      </c>
      <c r="E214" s="18" t="s">
        <v>19</v>
      </c>
      <c r="F214" s="212">
        <v>1.818</v>
      </c>
      <c r="H214" s="33"/>
    </row>
    <row r="215" spans="2:8" s="1" customFormat="1" ht="16.9" customHeight="1">
      <c r="B215" s="33"/>
      <c r="C215" s="211" t="s">
        <v>19</v>
      </c>
      <c r="D215" s="211" t="s">
        <v>2939</v>
      </c>
      <c r="E215" s="18" t="s">
        <v>19</v>
      </c>
      <c r="F215" s="212">
        <v>1.818</v>
      </c>
      <c r="H215" s="33"/>
    </row>
    <row r="216" spans="2:8" s="1" customFormat="1" ht="16.9" customHeight="1">
      <c r="B216" s="33"/>
      <c r="C216" s="211" t="s">
        <v>638</v>
      </c>
      <c r="D216" s="211" t="s">
        <v>224</v>
      </c>
      <c r="E216" s="18" t="s">
        <v>19</v>
      </c>
      <c r="F216" s="212">
        <v>3.636</v>
      </c>
      <c r="H216" s="33"/>
    </row>
    <row r="217" spans="2:8" s="1" customFormat="1" ht="16.9" customHeight="1">
      <c r="B217" s="33"/>
      <c r="C217" s="213" t="s">
        <v>4872</v>
      </c>
      <c r="H217" s="33"/>
    </row>
    <row r="218" spans="2:8" s="1" customFormat="1" ht="22.5">
      <c r="B218" s="33"/>
      <c r="C218" s="211" t="s">
        <v>2934</v>
      </c>
      <c r="D218" s="211" t="s">
        <v>4905</v>
      </c>
      <c r="E218" s="18" t="s">
        <v>238</v>
      </c>
      <c r="F218" s="212">
        <v>3.636</v>
      </c>
      <c r="H218" s="33"/>
    </row>
    <row r="219" spans="2:8" s="1" customFormat="1" ht="16.9" customHeight="1">
      <c r="B219" s="33"/>
      <c r="C219" s="211" t="s">
        <v>755</v>
      </c>
      <c r="D219" s="211" t="s">
        <v>4874</v>
      </c>
      <c r="E219" s="18" t="s">
        <v>238</v>
      </c>
      <c r="F219" s="212">
        <v>418.154</v>
      </c>
      <c r="H219" s="33"/>
    </row>
    <row r="220" spans="2:8" s="1" customFormat="1" ht="16.9" customHeight="1">
      <c r="B220" s="33"/>
      <c r="C220" s="211" t="s">
        <v>760</v>
      </c>
      <c r="D220" s="211" t="s">
        <v>4906</v>
      </c>
      <c r="E220" s="18" t="s">
        <v>238</v>
      </c>
      <c r="F220" s="212">
        <v>7.272</v>
      </c>
      <c r="H220" s="33"/>
    </row>
    <row r="221" spans="2:8" s="1" customFormat="1" ht="16.9" customHeight="1">
      <c r="B221" s="33"/>
      <c r="C221" s="207" t="s">
        <v>641</v>
      </c>
      <c r="D221" s="208" t="s">
        <v>2777</v>
      </c>
      <c r="E221" s="209" t="s">
        <v>19</v>
      </c>
      <c r="F221" s="210">
        <v>300.36</v>
      </c>
      <c r="H221" s="33"/>
    </row>
    <row r="222" spans="2:8" s="1" customFormat="1" ht="16.9" customHeight="1">
      <c r="B222" s="33"/>
      <c r="C222" s="211" t="s">
        <v>19</v>
      </c>
      <c r="D222" s="211" t="s">
        <v>719</v>
      </c>
      <c r="E222" s="18" t="s">
        <v>19</v>
      </c>
      <c r="F222" s="212">
        <v>0</v>
      </c>
      <c r="H222" s="33"/>
    </row>
    <row r="223" spans="2:8" s="1" customFormat="1" ht="16.9" customHeight="1">
      <c r="B223" s="33"/>
      <c r="C223" s="211" t="s">
        <v>19</v>
      </c>
      <c r="D223" s="211" t="s">
        <v>3276</v>
      </c>
      <c r="E223" s="18" t="s">
        <v>19</v>
      </c>
      <c r="F223" s="212">
        <v>14.8</v>
      </c>
      <c r="H223" s="33"/>
    </row>
    <row r="224" spans="2:8" s="1" customFormat="1" ht="16.9" customHeight="1">
      <c r="B224" s="33"/>
      <c r="C224" s="211" t="s">
        <v>19</v>
      </c>
      <c r="D224" s="211" t="s">
        <v>3277</v>
      </c>
      <c r="E224" s="18" t="s">
        <v>19</v>
      </c>
      <c r="F224" s="212">
        <v>66.36</v>
      </c>
      <c r="H224" s="33"/>
    </row>
    <row r="225" spans="2:8" s="1" customFormat="1" ht="16.9" customHeight="1">
      <c r="B225" s="33"/>
      <c r="C225" s="211" t="s">
        <v>19</v>
      </c>
      <c r="D225" s="211" t="s">
        <v>3278</v>
      </c>
      <c r="E225" s="18" t="s">
        <v>19</v>
      </c>
      <c r="F225" s="212">
        <v>77.27</v>
      </c>
      <c r="H225" s="33"/>
    </row>
    <row r="226" spans="2:8" s="1" customFormat="1" ht="16.9" customHeight="1">
      <c r="B226" s="33"/>
      <c r="C226" s="211" t="s">
        <v>19</v>
      </c>
      <c r="D226" s="211" t="s">
        <v>3279</v>
      </c>
      <c r="E226" s="18" t="s">
        <v>19</v>
      </c>
      <c r="F226" s="212">
        <v>35.81</v>
      </c>
      <c r="H226" s="33"/>
    </row>
    <row r="227" spans="2:8" s="1" customFormat="1" ht="16.9" customHeight="1">
      <c r="B227" s="33"/>
      <c r="C227" s="211" t="s">
        <v>19</v>
      </c>
      <c r="D227" s="211" t="s">
        <v>3280</v>
      </c>
      <c r="E227" s="18" t="s">
        <v>19</v>
      </c>
      <c r="F227" s="212">
        <v>41.78</v>
      </c>
      <c r="H227" s="33"/>
    </row>
    <row r="228" spans="2:8" s="1" customFormat="1" ht="16.9" customHeight="1">
      <c r="B228" s="33"/>
      <c r="C228" s="211" t="s">
        <v>19</v>
      </c>
      <c r="D228" s="211" t="s">
        <v>3281</v>
      </c>
      <c r="E228" s="18" t="s">
        <v>19</v>
      </c>
      <c r="F228" s="212">
        <v>64.34</v>
      </c>
      <c r="H228" s="33"/>
    </row>
    <row r="229" spans="2:8" s="1" customFormat="1" ht="16.9" customHeight="1">
      <c r="B229" s="33"/>
      <c r="C229" s="211" t="s">
        <v>641</v>
      </c>
      <c r="D229" s="211" t="s">
        <v>224</v>
      </c>
      <c r="E229" s="18" t="s">
        <v>19</v>
      </c>
      <c r="F229" s="212">
        <v>300.36</v>
      </c>
      <c r="H229" s="33"/>
    </row>
    <row r="230" spans="2:8" s="1" customFormat="1" ht="16.9" customHeight="1">
      <c r="B230" s="33"/>
      <c r="C230" s="213" t="s">
        <v>4872</v>
      </c>
      <c r="H230" s="33"/>
    </row>
    <row r="231" spans="2:8" s="1" customFormat="1" ht="16.9" customHeight="1">
      <c r="B231" s="33"/>
      <c r="C231" s="211" t="s">
        <v>868</v>
      </c>
      <c r="D231" s="211" t="s">
        <v>4907</v>
      </c>
      <c r="E231" s="18" t="s">
        <v>238</v>
      </c>
      <c r="F231" s="212">
        <v>300.36</v>
      </c>
      <c r="H231" s="33"/>
    </row>
    <row r="232" spans="2:8" s="1" customFormat="1" ht="16.9" customHeight="1">
      <c r="B232" s="33"/>
      <c r="C232" s="211" t="s">
        <v>3290</v>
      </c>
      <c r="D232" s="211" t="s">
        <v>4908</v>
      </c>
      <c r="E232" s="18" t="s">
        <v>238</v>
      </c>
      <c r="F232" s="212">
        <v>352.88</v>
      </c>
      <c r="H232" s="33"/>
    </row>
    <row r="233" spans="2:8" s="1" customFormat="1" ht="16.9" customHeight="1">
      <c r="B233" s="33"/>
      <c r="C233" s="211" t="s">
        <v>1521</v>
      </c>
      <c r="D233" s="211" t="s">
        <v>4900</v>
      </c>
      <c r="E233" s="18" t="s">
        <v>238</v>
      </c>
      <c r="F233" s="212">
        <v>681.445</v>
      </c>
      <c r="H233" s="33"/>
    </row>
    <row r="234" spans="2:8" s="1" customFormat="1" ht="16.9" customHeight="1">
      <c r="B234" s="33"/>
      <c r="C234" s="207" t="s">
        <v>879</v>
      </c>
      <c r="D234" s="208" t="s">
        <v>2779</v>
      </c>
      <c r="E234" s="209" t="s">
        <v>19</v>
      </c>
      <c r="F234" s="210">
        <v>52.52</v>
      </c>
      <c r="H234" s="33"/>
    </row>
    <row r="235" spans="2:8" s="1" customFormat="1" ht="16.9" customHeight="1">
      <c r="B235" s="33"/>
      <c r="C235" s="211" t="s">
        <v>19</v>
      </c>
      <c r="D235" s="211" t="s">
        <v>719</v>
      </c>
      <c r="E235" s="18" t="s">
        <v>19</v>
      </c>
      <c r="F235" s="212">
        <v>0</v>
      </c>
      <c r="H235" s="33"/>
    </row>
    <row r="236" spans="2:8" s="1" customFormat="1" ht="16.9" customHeight="1">
      <c r="B236" s="33"/>
      <c r="C236" s="211" t="s">
        <v>19</v>
      </c>
      <c r="D236" s="211" t="s">
        <v>3286</v>
      </c>
      <c r="E236" s="18" t="s">
        <v>19</v>
      </c>
      <c r="F236" s="212">
        <v>29.16</v>
      </c>
      <c r="H236" s="33"/>
    </row>
    <row r="237" spans="2:8" s="1" customFormat="1" ht="16.9" customHeight="1">
      <c r="B237" s="33"/>
      <c r="C237" s="211" t="s">
        <v>19</v>
      </c>
      <c r="D237" s="211" t="s">
        <v>3287</v>
      </c>
      <c r="E237" s="18" t="s">
        <v>19</v>
      </c>
      <c r="F237" s="212">
        <v>7.86</v>
      </c>
      <c r="H237" s="33"/>
    </row>
    <row r="238" spans="2:8" s="1" customFormat="1" ht="16.9" customHeight="1">
      <c r="B238" s="33"/>
      <c r="C238" s="211" t="s">
        <v>19</v>
      </c>
      <c r="D238" s="211" t="s">
        <v>3288</v>
      </c>
      <c r="E238" s="18" t="s">
        <v>19</v>
      </c>
      <c r="F238" s="212">
        <v>10.38</v>
      </c>
      <c r="H238" s="33"/>
    </row>
    <row r="239" spans="2:8" s="1" customFormat="1" ht="16.9" customHeight="1">
      <c r="B239" s="33"/>
      <c r="C239" s="211" t="s">
        <v>19</v>
      </c>
      <c r="D239" s="211" t="s">
        <v>3289</v>
      </c>
      <c r="E239" s="18" t="s">
        <v>19</v>
      </c>
      <c r="F239" s="212">
        <v>5.12</v>
      </c>
      <c r="H239" s="33"/>
    </row>
    <row r="240" spans="2:8" s="1" customFormat="1" ht="16.9" customHeight="1">
      <c r="B240" s="33"/>
      <c r="C240" s="211" t="s">
        <v>879</v>
      </c>
      <c r="D240" s="211" t="s">
        <v>224</v>
      </c>
      <c r="E240" s="18" t="s">
        <v>19</v>
      </c>
      <c r="F240" s="212">
        <v>52.52</v>
      </c>
      <c r="H240" s="33"/>
    </row>
    <row r="241" spans="2:8" s="1" customFormat="1" ht="16.9" customHeight="1">
      <c r="B241" s="33"/>
      <c r="C241" s="213" t="s">
        <v>4872</v>
      </c>
      <c r="H241" s="33"/>
    </row>
    <row r="242" spans="2:8" s="1" customFormat="1" ht="16.9" customHeight="1">
      <c r="B242" s="33"/>
      <c r="C242" s="211" t="s">
        <v>3282</v>
      </c>
      <c r="D242" s="211" t="s">
        <v>4909</v>
      </c>
      <c r="E242" s="18" t="s">
        <v>238</v>
      </c>
      <c r="F242" s="212">
        <v>52.52</v>
      </c>
      <c r="H242" s="33"/>
    </row>
    <row r="243" spans="2:8" s="1" customFormat="1" ht="16.9" customHeight="1">
      <c r="B243" s="33"/>
      <c r="C243" s="211" t="s">
        <v>3290</v>
      </c>
      <c r="D243" s="211" t="s">
        <v>4908</v>
      </c>
      <c r="E243" s="18" t="s">
        <v>238</v>
      </c>
      <c r="F243" s="212">
        <v>352.88</v>
      </c>
      <c r="H243" s="33"/>
    </row>
    <row r="244" spans="2:8" s="1" customFormat="1" ht="16.9" customHeight="1">
      <c r="B244" s="33"/>
      <c r="C244" s="211" t="s">
        <v>3295</v>
      </c>
      <c r="D244" s="211" t="s">
        <v>4910</v>
      </c>
      <c r="E244" s="18" t="s">
        <v>238</v>
      </c>
      <c r="F244" s="212">
        <v>52.52</v>
      </c>
      <c r="H244" s="33"/>
    </row>
    <row r="245" spans="2:8" s="1" customFormat="1" ht="22.5">
      <c r="B245" s="33"/>
      <c r="C245" s="211" t="s">
        <v>1505</v>
      </c>
      <c r="D245" s="211" t="s">
        <v>4903</v>
      </c>
      <c r="E245" s="18" t="s">
        <v>238</v>
      </c>
      <c r="F245" s="212">
        <v>171.569</v>
      </c>
      <c r="H245" s="33"/>
    </row>
    <row r="246" spans="2:8" s="1" customFormat="1" ht="16.9" customHeight="1">
      <c r="B246" s="33"/>
      <c r="C246" s="207" t="s">
        <v>861</v>
      </c>
      <c r="D246" s="208" t="s">
        <v>2781</v>
      </c>
      <c r="E246" s="209" t="s">
        <v>19</v>
      </c>
      <c r="F246" s="210">
        <v>23.28</v>
      </c>
      <c r="H246" s="33"/>
    </row>
    <row r="247" spans="2:8" s="1" customFormat="1" ht="16.9" customHeight="1">
      <c r="B247" s="33"/>
      <c r="C247" s="211" t="s">
        <v>19</v>
      </c>
      <c r="D247" s="211" t="s">
        <v>719</v>
      </c>
      <c r="E247" s="18" t="s">
        <v>19</v>
      </c>
      <c r="F247" s="212">
        <v>0</v>
      </c>
      <c r="H247" s="33"/>
    </row>
    <row r="248" spans="2:8" s="1" customFormat="1" ht="16.9" customHeight="1">
      <c r="B248" s="33"/>
      <c r="C248" s="211" t="s">
        <v>19</v>
      </c>
      <c r="D248" s="211" t="s">
        <v>3319</v>
      </c>
      <c r="E248" s="18" t="s">
        <v>19</v>
      </c>
      <c r="F248" s="212">
        <v>10</v>
      </c>
      <c r="H248" s="33"/>
    </row>
    <row r="249" spans="2:8" s="1" customFormat="1" ht="16.9" customHeight="1">
      <c r="B249" s="33"/>
      <c r="C249" s="211" t="s">
        <v>19</v>
      </c>
      <c r="D249" s="211" t="s">
        <v>3320</v>
      </c>
      <c r="E249" s="18" t="s">
        <v>19</v>
      </c>
      <c r="F249" s="212">
        <v>5.48</v>
      </c>
      <c r="H249" s="33"/>
    </row>
    <row r="250" spans="2:8" s="1" customFormat="1" ht="16.9" customHeight="1">
      <c r="B250" s="33"/>
      <c r="C250" s="211" t="s">
        <v>19</v>
      </c>
      <c r="D250" s="211" t="s">
        <v>3321</v>
      </c>
      <c r="E250" s="18" t="s">
        <v>19</v>
      </c>
      <c r="F250" s="212">
        <v>5.32</v>
      </c>
      <c r="H250" s="33"/>
    </row>
    <row r="251" spans="2:8" s="1" customFormat="1" ht="16.9" customHeight="1">
      <c r="B251" s="33"/>
      <c r="C251" s="211" t="s">
        <v>19</v>
      </c>
      <c r="D251" s="211" t="s">
        <v>3322</v>
      </c>
      <c r="E251" s="18" t="s">
        <v>19</v>
      </c>
      <c r="F251" s="212">
        <v>2.48</v>
      </c>
      <c r="H251" s="33"/>
    </row>
    <row r="252" spans="2:8" s="1" customFormat="1" ht="16.9" customHeight="1">
      <c r="B252" s="33"/>
      <c r="C252" s="211" t="s">
        <v>861</v>
      </c>
      <c r="D252" s="211" t="s">
        <v>224</v>
      </c>
      <c r="E252" s="18" t="s">
        <v>19</v>
      </c>
      <c r="F252" s="212">
        <v>23.28</v>
      </c>
      <c r="H252" s="33"/>
    </row>
    <row r="253" spans="2:8" s="1" customFormat="1" ht="16.9" customHeight="1">
      <c r="B253" s="33"/>
      <c r="C253" s="213" t="s">
        <v>4872</v>
      </c>
      <c r="H253" s="33"/>
    </row>
    <row r="254" spans="2:8" s="1" customFormat="1" ht="22.5">
      <c r="B254" s="33"/>
      <c r="C254" s="211" t="s">
        <v>899</v>
      </c>
      <c r="D254" s="211" t="s">
        <v>4880</v>
      </c>
      <c r="E254" s="18" t="s">
        <v>238</v>
      </c>
      <c r="F254" s="212">
        <v>23.28</v>
      </c>
      <c r="H254" s="33"/>
    </row>
    <row r="255" spans="2:8" s="1" customFormat="1" ht="22.5">
      <c r="B255" s="33"/>
      <c r="C255" s="211" t="s">
        <v>919</v>
      </c>
      <c r="D255" s="211" t="s">
        <v>4881</v>
      </c>
      <c r="E255" s="18" t="s">
        <v>238</v>
      </c>
      <c r="F255" s="212">
        <v>23.28</v>
      </c>
      <c r="H255" s="33"/>
    </row>
    <row r="256" spans="2:8" s="1" customFormat="1" ht="16.9" customHeight="1">
      <c r="B256" s="33"/>
      <c r="C256" s="211" t="s">
        <v>915</v>
      </c>
      <c r="D256" s="211" t="s">
        <v>916</v>
      </c>
      <c r="E256" s="18" t="s">
        <v>238</v>
      </c>
      <c r="F256" s="212">
        <v>24.444</v>
      </c>
      <c r="H256" s="33"/>
    </row>
    <row r="257" spans="2:8" s="1" customFormat="1" ht="16.9" customHeight="1">
      <c r="B257" s="33"/>
      <c r="C257" s="207" t="s">
        <v>644</v>
      </c>
      <c r="D257" s="208" t="s">
        <v>2783</v>
      </c>
      <c r="E257" s="209" t="s">
        <v>19</v>
      </c>
      <c r="F257" s="210">
        <v>352.17</v>
      </c>
      <c r="H257" s="33"/>
    </row>
    <row r="258" spans="2:8" s="1" customFormat="1" ht="16.9" customHeight="1">
      <c r="B258" s="33"/>
      <c r="C258" s="211" t="s">
        <v>19</v>
      </c>
      <c r="D258" s="211" t="s">
        <v>719</v>
      </c>
      <c r="E258" s="18" t="s">
        <v>19</v>
      </c>
      <c r="F258" s="212">
        <v>0</v>
      </c>
      <c r="H258" s="33"/>
    </row>
    <row r="259" spans="2:8" s="1" customFormat="1" ht="16.9" customHeight="1">
      <c r="B259" s="33"/>
      <c r="C259" s="211" t="s">
        <v>19</v>
      </c>
      <c r="D259" s="211" t="s">
        <v>3427</v>
      </c>
      <c r="E259" s="18" t="s">
        <v>19</v>
      </c>
      <c r="F259" s="212">
        <v>14.8</v>
      </c>
      <c r="H259" s="33"/>
    </row>
    <row r="260" spans="2:8" s="1" customFormat="1" ht="16.9" customHeight="1">
      <c r="B260" s="33"/>
      <c r="C260" s="211" t="s">
        <v>19</v>
      </c>
      <c r="D260" s="211" t="s">
        <v>3277</v>
      </c>
      <c r="E260" s="18" t="s">
        <v>19</v>
      </c>
      <c r="F260" s="212">
        <v>66.36</v>
      </c>
      <c r="H260" s="33"/>
    </row>
    <row r="261" spans="2:8" s="1" customFormat="1" ht="16.9" customHeight="1">
      <c r="B261" s="33"/>
      <c r="C261" s="211" t="s">
        <v>19</v>
      </c>
      <c r="D261" s="211" t="s">
        <v>3428</v>
      </c>
      <c r="E261" s="18" t="s">
        <v>19</v>
      </c>
      <c r="F261" s="212">
        <v>77.27</v>
      </c>
      <c r="H261" s="33"/>
    </row>
    <row r="262" spans="2:8" s="1" customFormat="1" ht="16.9" customHeight="1">
      <c r="B262" s="33"/>
      <c r="C262" s="211" t="s">
        <v>19</v>
      </c>
      <c r="D262" s="211" t="s">
        <v>3429</v>
      </c>
      <c r="E262" s="18" t="s">
        <v>19</v>
      </c>
      <c r="F262" s="212">
        <v>35.81</v>
      </c>
      <c r="H262" s="33"/>
    </row>
    <row r="263" spans="2:8" s="1" customFormat="1" ht="16.9" customHeight="1">
      <c r="B263" s="33"/>
      <c r="C263" s="211" t="s">
        <v>19</v>
      </c>
      <c r="D263" s="211" t="s">
        <v>3430</v>
      </c>
      <c r="E263" s="18" t="s">
        <v>19</v>
      </c>
      <c r="F263" s="212">
        <v>3.61</v>
      </c>
      <c r="H263" s="33"/>
    </row>
    <row r="264" spans="2:8" s="1" customFormat="1" ht="16.9" customHeight="1">
      <c r="B264" s="33"/>
      <c r="C264" s="211" t="s">
        <v>19</v>
      </c>
      <c r="D264" s="211" t="s">
        <v>3431</v>
      </c>
      <c r="E264" s="18" t="s">
        <v>19</v>
      </c>
      <c r="F264" s="212">
        <v>41.78</v>
      </c>
      <c r="H264" s="33"/>
    </row>
    <row r="265" spans="2:8" s="1" customFormat="1" ht="16.9" customHeight="1">
      <c r="B265" s="33"/>
      <c r="C265" s="211" t="s">
        <v>19</v>
      </c>
      <c r="D265" s="211" t="s">
        <v>3286</v>
      </c>
      <c r="E265" s="18" t="s">
        <v>19</v>
      </c>
      <c r="F265" s="212">
        <v>29.16</v>
      </c>
      <c r="H265" s="33"/>
    </row>
    <row r="266" spans="2:8" s="1" customFormat="1" ht="16.9" customHeight="1">
      <c r="B266" s="33"/>
      <c r="C266" s="211" t="s">
        <v>19</v>
      </c>
      <c r="D266" s="211" t="s">
        <v>3287</v>
      </c>
      <c r="E266" s="18" t="s">
        <v>19</v>
      </c>
      <c r="F266" s="212">
        <v>7.86</v>
      </c>
      <c r="H266" s="33"/>
    </row>
    <row r="267" spans="2:8" s="1" customFormat="1" ht="16.9" customHeight="1">
      <c r="B267" s="33"/>
      <c r="C267" s="211" t="s">
        <v>19</v>
      </c>
      <c r="D267" s="211" t="s">
        <v>3288</v>
      </c>
      <c r="E267" s="18" t="s">
        <v>19</v>
      </c>
      <c r="F267" s="212">
        <v>10.38</v>
      </c>
      <c r="H267" s="33"/>
    </row>
    <row r="268" spans="2:8" s="1" customFormat="1" ht="16.9" customHeight="1">
      <c r="B268" s="33"/>
      <c r="C268" s="211" t="s">
        <v>19</v>
      </c>
      <c r="D268" s="211" t="s">
        <v>3443</v>
      </c>
      <c r="E268" s="18" t="s">
        <v>19</v>
      </c>
      <c r="F268" s="212">
        <v>0.8</v>
      </c>
      <c r="H268" s="33"/>
    </row>
    <row r="269" spans="2:8" s="1" customFormat="1" ht="16.9" customHeight="1">
      <c r="B269" s="33"/>
      <c r="C269" s="211" t="s">
        <v>19</v>
      </c>
      <c r="D269" s="211" t="s">
        <v>3432</v>
      </c>
      <c r="E269" s="18" t="s">
        <v>19</v>
      </c>
      <c r="F269" s="212">
        <v>64.34</v>
      </c>
      <c r="H269" s="33"/>
    </row>
    <row r="270" spans="2:8" s="1" customFormat="1" ht="16.9" customHeight="1">
      <c r="B270" s="33"/>
      <c r="C270" s="211" t="s">
        <v>644</v>
      </c>
      <c r="D270" s="211" t="s">
        <v>224</v>
      </c>
      <c r="E270" s="18" t="s">
        <v>19</v>
      </c>
      <c r="F270" s="212">
        <v>352.17</v>
      </c>
      <c r="H270" s="33"/>
    </row>
    <row r="271" spans="2:8" s="1" customFormat="1" ht="16.9" customHeight="1">
      <c r="B271" s="33"/>
      <c r="C271" s="213" t="s">
        <v>4872</v>
      </c>
      <c r="H271" s="33"/>
    </row>
    <row r="272" spans="2:8" s="1" customFormat="1" ht="22.5">
      <c r="B272" s="33"/>
      <c r="C272" s="211" t="s">
        <v>1178</v>
      </c>
      <c r="D272" s="211" t="s">
        <v>4882</v>
      </c>
      <c r="E272" s="18" t="s">
        <v>238</v>
      </c>
      <c r="F272" s="212">
        <v>352.17</v>
      </c>
      <c r="H272" s="33"/>
    </row>
    <row r="273" spans="2:8" s="1" customFormat="1" ht="16.9" customHeight="1">
      <c r="B273" s="33"/>
      <c r="C273" s="211" t="s">
        <v>1145</v>
      </c>
      <c r="D273" s="211" t="s">
        <v>4883</v>
      </c>
      <c r="E273" s="18" t="s">
        <v>238</v>
      </c>
      <c r="F273" s="212">
        <v>418.517</v>
      </c>
      <c r="H273" s="33"/>
    </row>
    <row r="274" spans="2:8" s="1" customFormat="1" ht="16.9" customHeight="1">
      <c r="B274" s="33"/>
      <c r="C274" s="211" t="s">
        <v>1151</v>
      </c>
      <c r="D274" s="211" t="s">
        <v>4884</v>
      </c>
      <c r="E274" s="18" t="s">
        <v>238</v>
      </c>
      <c r="F274" s="212">
        <v>418.517</v>
      </c>
      <c r="H274" s="33"/>
    </row>
    <row r="275" spans="2:8" s="1" customFormat="1" ht="16.9" customHeight="1">
      <c r="B275" s="33"/>
      <c r="C275" s="211" t="s">
        <v>1259</v>
      </c>
      <c r="D275" s="211" t="s">
        <v>4886</v>
      </c>
      <c r="E275" s="18" t="s">
        <v>238</v>
      </c>
      <c r="F275" s="212">
        <v>418.517</v>
      </c>
      <c r="H275" s="33"/>
    </row>
    <row r="276" spans="2:8" s="1" customFormat="1" ht="22.5">
      <c r="B276" s="33"/>
      <c r="C276" s="211" t="s">
        <v>1186</v>
      </c>
      <c r="D276" s="211" t="s">
        <v>4887</v>
      </c>
      <c r="E276" s="18" t="s">
        <v>238</v>
      </c>
      <c r="F276" s="212">
        <v>404.996</v>
      </c>
      <c r="H276" s="33"/>
    </row>
    <row r="277" spans="2:8" s="1" customFormat="1" ht="16.9" customHeight="1">
      <c r="B277" s="33"/>
      <c r="C277" s="207" t="s">
        <v>647</v>
      </c>
      <c r="D277" s="208" t="s">
        <v>2785</v>
      </c>
      <c r="E277" s="209" t="s">
        <v>19</v>
      </c>
      <c r="F277" s="210">
        <v>54.015</v>
      </c>
      <c r="H277" s="33"/>
    </row>
    <row r="278" spans="2:8" s="1" customFormat="1" ht="16.9" customHeight="1">
      <c r="B278" s="33"/>
      <c r="C278" s="211" t="s">
        <v>19</v>
      </c>
      <c r="D278" s="211" t="s">
        <v>719</v>
      </c>
      <c r="E278" s="18" t="s">
        <v>19</v>
      </c>
      <c r="F278" s="212">
        <v>0</v>
      </c>
      <c r="H278" s="33"/>
    </row>
    <row r="279" spans="2:8" s="1" customFormat="1" ht="16.9" customHeight="1">
      <c r="B279" s="33"/>
      <c r="C279" s="211" t="s">
        <v>19</v>
      </c>
      <c r="D279" s="211" t="s">
        <v>3448</v>
      </c>
      <c r="E279" s="18" t="s">
        <v>19</v>
      </c>
      <c r="F279" s="212">
        <v>28.16</v>
      </c>
      <c r="H279" s="33"/>
    </row>
    <row r="280" spans="2:8" s="1" customFormat="1" ht="16.9" customHeight="1">
      <c r="B280" s="33"/>
      <c r="C280" s="211" t="s">
        <v>19</v>
      </c>
      <c r="D280" s="211" t="s">
        <v>3449</v>
      </c>
      <c r="E280" s="18" t="s">
        <v>19</v>
      </c>
      <c r="F280" s="212">
        <v>12.09</v>
      </c>
      <c r="H280" s="33"/>
    </row>
    <row r="281" spans="2:8" s="1" customFormat="1" ht="16.9" customHeight="1">
      <c r="B281" s="33"/>
      <c r="C281" s="211" t="s">
        <v>19</v>
      </c>
      <c r="D281" s="211" t="s">
        <v>3450</v>
      </c>
      <c r="E281" s="18" t="s">
        <v>19</v>
      </c>
      <c r="F281" s="212">
        <v>7.46</v>
      </c>
      <c r="H281" s="33"/>
    </row>
    <row r="282" spans="2:8" s="1" customFormat="1" ht="16.9" customHeight="1">
      <c r="B282" s="33"/>
      <c r="C282" s="211" t="s">
        <v>19</v>
      </c>
      <c r="D282" s="211" t="s">
        <v>3322</v>
      </c>
      <c r="E282" s="18" t="s">
        <v>19</v>
      </c>
      <c r="F282" s="212">
        <v>2.48</v>
      </c>
      <c r="H282" s="33"/>
    </row>
    <row r="283" spans="2:8" s="1" customFormat="1" ht="16.9" customHeight="1">
      <c r="B283" s="33"/>
      <c r="C283" s="211" t="s">
        <v>19</v>
      </c>
      <c r="D283" s="211" t="s">
        <v>3451</v>
      </c>
      <c r="E283" s="18" t="s">
        <v>19</v>
      </c>
      <c r="F283" s="212">
        <v>2.02</v>
      </c>
      <c r="H283" s="33"/>
    </row>
    <row r="284" spans="2:8" s="1" customFormat="1" ht="16.9" customHeight="1">
      <c r="B284" s="33"/>
      <c r="C284" s="211" t="s">
        <v>19</v>
      </c>
      <c r="D284" s="211" t="s">
        <v>3452</v>
      </c>
      <c r="E284" s="18" t="s">
        <v>19</v>
      </c>
      <c r="F284" s="212">
        <v>1.4</v>
      </c>
      <c r="H284" s="33"/>
    </row>
    <row r="285" spans="2:8" s="1" customFormat="1" ht="16.9" customHeight="1">
      <c r="B285" s="33"/>
      <c r="C285" s="211" t="s">
        <v>19</v>
      </c>
      <c r="D285" s="211" t="s">
        <v>3453</v>
      </c>
      <c r="E285" s="18" t="s">
        <v>19</v>
      </c>
      <c r="F285" s="212">
        <v>0.405</v>
      </c>
      <c r="H285" s="33"/>
    </row>
    <row r="286" spans="2:8" s="1" customFormat="1" ht="16.9" customHeight="1">
      <c r="B286" s="33"/>
      <c r="C286" s="211" t="s">
        <v>647</v>
      </c>
      <c r="D286" s="211" t="s">
        <v>224</v>
      </c>
      <c r="E286" s="18" t="s">
        <v>19</v>
      </c>
      <c r="F286" s="212">
        <v>54.015</v>
      </c>
      <c r="H286" s="33"/>
    </row>
    <row r="287" spans="2:8" s="1" customFormat="1" ht="16.9" customHeight="1">
      <c r="B287" s="33"/>
      <c r="C287" s="213" t="s">
        <v>4872</v>
      </c>
      <c r="H287" s="33"/>
    </row>
    <row r="288" spans="2:8" s="1" customFormat="1" ht="22.5">
      <c r="B288" s="33"/>
      <c r="C288" s="211" t="s">
        <v>1192</v>
      </c>
      <c r="D288" s="211" t="s">
        <v>4888</v>
      </c>
      <c r="E288" s="18" t="s">
        <v>238</v>
      </c>
      <c r="F288" s="212">
        <v>54.015</v>
      </c>
      <c r="H288" s="33"/>
    </row>
    <row r="289" spans="2:8" s="1" customFormat="1" ht="16.9" customHeight="1">
      <c r="B289" s="33"/>
      <c r="C289" s="211" t="s">
        <v>1145</v>
      </c>
      <c r="D289" s="211" t="s">
        <v>4883</v>
      </c>
      <c r="E289" s="18" t="s">
        <v>238</v>
      </c>
      <c r="F289" s="212">
        <v>418.517</v>
      </c>
      <c r="H289" s="33"/>
    </row>
    <row r="290" spans="2:8" s="1" customFormat="1" ht="16.9" customHeight="1">
      <c r="B290" s="33"/>
      <c r="C290" s="211" t="s">
        <v>1151</v>
      </c>
      <c r="D290" s="211" t="s">
        <v>4884</v>
      </c>
      <c r="E290" s="18" t="s">
        <v>238</v>
      </c>
      <c r="F290" s="212">
        <v>418.517</v>
      </c>
      <c r="H290" s="33"/>
    </row>
    <row r="291" spans="2:8" s="1" customFormat="1" ht="16.9" customHeight="1">
      <c r="B291" s="33"/>
      <c r="C291" s="211" t="s">
        <v>1259</v>
      </c>
      <c r="D291" s="211" t="s">
        <v>4886</v>
      </c>
      <c r="E291" s="18" t="s">
        <v>238</v>
      </c>
      <c r="F291" s="212">
        <v>418.517</v>
      </c>
      <c r="H291" s="33"/>
    </row>
    <row r="292" spans="2:8" s="1" customFormat="1" ht="22.5">
      <c r="B292" s="33"/>
      <c r="C292" s="211" t="s">
        <v>1197</v>
      </c>
      <c r="D292" s="211" t="s">
        <v>1198</v>
      </c>
      <c r="E292" s="18" t="s">
        <v>238</v>
      </c>
      <c r="F292" s="212">
        <v>59.417</v>
      </c>
      <c r="H292" s="33"/>
    </row>
    <row r="293" spans="2:8" s="1" customFormat="1" ht="16.9" customHeight="1">
      <c r="B293" s="33"/>
      <c r="C293" s="207" t="s">
        <v>650</v>
      </c>
      <c r="D293" s="208" t="s">
        <v>2787</v>
      </c>
      <c r="E293" s="209" t="s">
        <v>19</v>
      </c>
      <c r="F293" s="210">
        <v>12.332</v>
      </c>
      <c r="H293" s="33"/>
    </row>
    <row r="294" spans="2:8" s="1" customFormat="1" ht="16.9" customHeight="1">
      <c r="B294" s="33"/>
      <c r="C294" s="211" t="s">
        <v>19</v>
      </c>
      <c r="D294" s="211" t="s">
        <v>719</v>
      </c>
      <c r="E294" s="18" t="s">
        <v>19</v>
      </c>
      <c r="F294" s="212">
        <v>0</v>
      </c>
      <c r="H294" s="33"/>
    </row>
    <row r="295" spans="2:8" s="1" customFormat="1" ht="16.9" customHeight="1">
      <c r="B295" s="33"/>
      <c r="C295" s="211" t="s">
        <v>19</v>
      </c>
      <c r="D295" s="211" t="s">
        <v>3458</v>
      </c>
      <c r="E295" s="18" t="s">
        <v>19</v>
      </c>
      <c r="F295" s="212">
        <v>2.102</v>
      </c>
      <c r="H295" s="33"/>
    </row>
    <row r="296" spans="2:8" s="1" customFormat="1" ht="16.9" customHeight="1">
      <c r="B296" s="33"/>
      <c r="C296" s="211" t="s">
        <v>19</v>
      </c>
      <c r="D296" s="211" t="s">
        <v>3459</v>
      </c>
      <c r="E296" s="18" t="s">
        <v>19</v>
      </c>
      <c r="F296" s="212">
        <v>3.15</v>
      </c>
      <c r="H296" s="33"/>
    </row>
    <row r="297" spans="2:8" s="1" customFormat="1" ht="16.9" customHeight="1">
      <c r="B297" s="33"/>
      <c r="C297" s="211" t="s">
        <v>19</v>
      </c>
      <c r="D297" s="211" t="s">
        <v>3460</v>
      </c>
      <c r="E297" s="18" t="s">
        <v>19</v>
      </c>
      <c r="F297" s="212">
        <v>3.78</v>
      </c>
      <c r="H297" s="33"/>
    </row>
    <row r="298" spans="2:8" s="1" customFormat="1" ht="16.9" customHeight="1">
      <c r="B298" s="33"/>
      <c r="C298" s="211" t="s">
        <v>19</v>
      </c>
      <c r="D298" s="211" t="s">
        <v>3461</v>
      </c>
      <c r="E298" s="18" t="s">
        <v>19</v>
      </c>
      <c r="F298" s="212">
        <v>3.3</v>
      </c>
      <c r="H298" s="33"/>
    </row>
    <row r="299" spans="2:8" s="1" customFormat="1" ht="16.9" customHeight="1">
      <c r="B299" s="33"/>
      <c r="C299" s="211" t="s">
        <v>650</v>
      </c>
      <c r="D299" s="211" t="s">
        <v>224</v>
      </c>
      <c r="E299" s="18" t="s">
        <v>19</v>
      </c>
      <c r="F299" s="212">
        <v>12.332</v>
      </c>
      <c r="H299" s="33"/>
    </row>
    <row r="300" spans="2:8" s="1" customFormat="1" ht="16.9" customHeight="1">
      <c r="B300" s="33"/>
      <c r="C300" s="213" t="s">
        <v>4872</v>
      </c>
      <c r="H300" s="33"/>
    </row>
    <row r="301" spans="2:8" s="1" customFormat="1" ht="22.5">
      <c r="B301" s="33"/>
      <c r="C301" s="211" t="s">
        <v>1203</v>
      </c>
      <c r="D301" s="211" t="s">
        <v>4889</v>
      </c>
      <c r="E301" s="18" t="s">
        <v>238</v>
      </c>
      <c r="F301" s="212">
        <v>12.332</v>
      </c>
      <c r="H301" s="33"/>
    </row>
    <row r="302" spans="2:8" s="1" customFormat="1" ht="16.9" customHeight="1">
      <c r="B302" s="33"/>
      <c r="C302" s="211" t="s">
        <v>1145</v>
      </c>
      <c r="D302" s="211" t="s">
        <v>4883</v>
      </c>
      <c r="E302" s="18" t="s">
        <v>238</v>
      </c>
      <c r="F302" s="212">
        <v>418.517</v>
      </c>
      <c r="H302" s="33"/>
    </row>
    <row r="303" spans="2:8" s="1" customFormat="1" ht="16.9" customHeight="1">
      <c r="B303" s="33"/>
      <c r="C303" s="211" t="s">
        <v>1151</v>
      </c>
      <c r="D303" s="211" t="s">
        <v>4884</v>
      </c>
      <c r="E303" s="18" t="s">
        <v>238</v>
      </c>
      <c r="F303" s="212">
        <v>418.517</v>
      </c>
      <c r="H303" s="33"/>
    </row>
    <row r="304" spans="2:8" s="1" customFormat="1" ht="16.9" customHeight="1">
      <c r="B304" s="33"/>
      <c r="C304" s="211" t="s">
        <v>1259</v>
      </c>
      <c r="D304" s="211" t="s">
        <v>4886</v>
      </c>
      <c r="E304" s="18" t="s">
        <v>238</v>
      </c>
      <c r="F304" s="212">
        <v>418.517</v>
      </c>
      <c r="H304" s="33"/>
    </row>
    <row r="305" spans="2:8" s="1" customFormat="1" ht="16.9" customHeight="1">
      <c r="B305" s="33"/>
      <c r="C305" s="211" t="s">
        <v>1210</v>
      </c>
      <c r="D305" s="211" t="s">
        <v>1211</v>
      </c>
      <c r="E305" s="18" t="s">
        <v>238</v>
      </c>
      <c r="F305" s="212">
        <v>13.565</v>
      </c>
      <c r="H305" s="33"/>
    </row>
    <row r="306" spans="2:8" s="1" customFormat="1" ht="16.9" customHeight="1">
      <c r="B306" s="33"/>
      <c r="C306" s="207" t="s">
        <v>653</v>
      </c>
      <c r="D306" s="208" t="s">
        <v>660</v>
      </c>
      <c r="E306" s="209" t="s">
        <v>19</v>
      </c>
      <c r="F306" s="210">
        <v>24.41</v>
      </c>
      <c r="H306" s="33"/>
    </row>
    <row r="307" spans="2:8" s="1" customFormat="1" ht="16.9" customHeight="1">
      <c r="B307" s="33"/>
      <c r="C307" s="211" t="s">
        <v>19</v>
      </c>
      <c r="D307" s="211" t="s">
        <v>719</v>
      </c>
      <c r="E307" s="18" t="s">
        <v>19</v>
      </c>
      <c r="F307" s="212">
        <v>0</v>
      </c>
      <c r="H307" s="33"/>
    </row>
    <row r="308" spans="2:8" s="1" customFormat="1" ht="16.9" customHeight="1">
      <c r="B308" s="33"/>
      <c r="C308" s="211" t="s">
        <v>19</v>
      </c>
      <c r="D308" s="211" t="s">
        <v>3534</v>
      </c>
      <c r="E308" s="18" t="s">
        <v>19</v>
      </c>
      <c r="F308" s="212">
        <v>10</v>
      </c>
      <c r="H308" s="33"/>
    </row>
    <row r="309" spans="2:8" s="1" customFormat="1" ht="16.9" customHeight="1">
      <c r="B309" s="33"/>
      <c r="C309" s="211" t="s">
        <v>19</v>
      </c>
      <c r="D309" s="211" t="s">
        <v>3535</v>
      </c>
      <c r="E309" s="18" t="s">
        <v>19</v>
      </c>
      <c r="F309" s="212">
        <v>5.48</v>
      </c>
      <c r="H309" s="33"/>
    </row>
    <row r="310" spans="2:8" s="1" customFormat="1" ht="16.9" customHeight="1">
      <c r="B310" s="33"/>
      <c r="C310" s="211" t="s">
        <v>19</v>
      </c>
      <c r="D310" s="211" t="s">
        <v>3536</v>
      </c>
      <c r="E310" s="18" t="s">
        <v>19</v>
      </c>
      <c r="F310" s="212">
        <v>5.32</v>
      </c>
      <c r="H310" s="33"/>
    </row>
    <row r="311" spans="2:8" s="1" customFormat="1" ht="16.9" customHeight="1">
      <c r="B311" s="33"/>
      <c r="C311" s="211" t="s">
        <v>19</v>
      </c>
      <c r="D311" s="211" t="s">
        <v>2754</v>
      </c>
      <c r="E311" s="18" t="s">
        <v>19</v>
      </c>
      <c r="F311" s="212">
        <v>3.61</v>
      </c>
      <c r="H311" s="33"/>
    </row>
    <row r="312" spans="2:8" s="1" customFormat="1" ht="16.9" customHeight="1">
      <c r="B312" s="33"/>
      <c r="C312" s="211" t="s">
        <v>653</v>
      </c>
      <c r="D312" s="211" t="s">
        <v>224</v>
      </c>
      <c r="E312" s="18" t="s">
        <v>19</v>
      </c>
      <c r="F312" s="212">
        <v>24.41</v>
      </c>
      <c r="H312" s="33"/>
    </row>
    <row r="313" spans="2:8" s="1" customFormat="1" ht="16.9" customHeight="1">
      <c r="B313" s="33"/>
      <c r="C313" s="213" t="s">
        <v>4872</v>
      </c>
      <c r="H313" s="33"/>
    </row>
    <row r="314" spans="2:8" s="1" customFormat="1" ht="16.9" customHeight="1">
      <c r="B314" s="33"/>
      <c r="C314" s="211" t="s">
        <v>1316</v>
      </c>
      <c r="D314" s="211" t="s">
        <v>4895</v>
      </c>
      <c r="E314" s="18" t="s">
        <v>238</v>
      </c>
      <c r="F314" s="212">
        <v>24.41</v>
      </c>
      <c r="H314" s="33"/>
    </row>
    <row r="315" spans="2:8" s="1" customFormat="1" ht="16.9" customHeight="1">
      <c r="B315" s="33"/>
      <c r="C315" s="211" t="s">
        <v>1300</v>
      </c>
      <c r="D315" s="211" t="s">
        <v>4892</v>
      </c>
      <c r="E315" s="18" t="s">
        <v>238</v>
      </c>
      <c r="F315" s="212">
        <v>24.41</v>
      </c>
      <c r="H315" s="33"/>
    </row>
    <row r="316" spans="2:8" s="1" customFormat="1" ht="16.9" customHeight="1">
      <c r="B316" s="33"/>
      <c r="C316" s="211" t="s">
        <v>1306</v>
      </c>
      <c r="D316" s="211" t="s">
        <v>4893</v>
      </c>
      <c r="E316" s="18" t="s">
        <v>238</v>
      </c>
      <c r="F316" s="212">
        <v>24.41</v>
      </c>
      <c r="H316" s="33"/>
    </row>
    <row r="317" spans="2:8" s="1" customFormat="1" ht="16.9" customHeight="1">
      <c r="B317" s="33"/>
      <c r="C317" s="211" t="s">
        <v>1311</v>
      </c>
      <c r="D317" s="211" t="s">
        <v>4911</v>
      </c>
      <c r="E317" s="18" t="s">
        <v>238</v>
      </c>
      <c r="F317" s="212">
        <v>24.41</v>
      </c>
      <c r="H317" s="33"/>
    </row>
    <row r="318" spans="2:8" s="1" customFormat="1" ht="33.75">
      <c r="B318" s="33"/>
      <c r="C318" s="211" t="s">
        <v>1321</v>
      </c>
      <c r="D318" s="211" t="s">
        <v>3538</v>
      </c>
      <c r="E318" s="18" t="s">
        <v>238</v>
      </c>
      <c r="F318" s="212">
        <v>30.215</v>
      </c>
      <c r="H318" s="33"/>
    </row>
    <row r="319" spans="2:8" s="1" customFormat="1" ht="16.9" customHeight="1">
      <c r="B319" s="33"/>
      <c r="C319" s="207" t="s">
        <v>656</v>
      </c>
      <c r="D319" s="208" t="s">
        <v>2790</v>
      </c>
      <c r="E319" s="209" t="s">
        <v>19</v>
      </c>
      <c r="F319" s="210">
        <v>30.58</v>
      </c>
      <c r="H319" s="33"/>
    </row>
    <row r="320" spans="2:8" s="1" customFormat="1" ht="16.9" customHeight="1">
      <c r="B320" s="33"/>
      <c r="C320" s="211" t="s">
        <v>19</v>
      </c>
      <c r="D320" s="211" t="s">
        <v>719</v>
      </c>
      <c r="E320" s="18" t="s">
        <v>19</v>
      </c>
      <c r="F320" s="212">
        <v>0</v>
      </c>
      <c r="H320" s="33"/>
    </row>
    <row r="321" spans="2:8" s="1" customFormat="1" ht="16.9" customHeight="1">
      <c r="B321" s="33"/>
      <c r="C321" s="211" t="s">
        <v>19</v>
      </c>
      <c r="D321" s="211" t="s">
        <v>3546</v>
      </c>
      <c r="E321" s="18" t="s">
        <v>19</v>
      </c>
      <c r="F321" s="212">
        <v>8.8</v>
      </c>
      <c r="H321" s="33"/>
    </row>
    <row r="322" spans="2:8" s="1" customFormat="1" ht="16.9" customHeight="1">
      <c r="B322" s="33"/>
      <c r="C322" s="211" t="s">
        <v>19</v>
      </c>
      <c r="D322" s="211" t="s">
        <v>3547</v>
      </c>
      <c r="E322" s="18" t="s">
        <v>19</v>
      </c>
      <c r="F322" s="212">
        <v>8.62</v>
      </c>
      <c r="H322" s="33"/>
    </row>
    <row r="323" spans="2:8" s="1" customFormat="1" ht="16.9" customHeight="1">
      <c r="B323" s="33"/>
      <c r="C323" s="211" t="s">
        <v>19</v>
      </c>
      <c r="D323" s="211" t="s">
        <v>3548</v>
      </c>
      <c r="E323" s="18" t="s">
        <v>19</v>
      </c>
      <c r="F323" s="212">
        <v>8.36</v>
      </c>
      <c r="H323" s="33"/>
    </row>
    <row r="324" spans="2:8" s="1" customFormat="1" ht="16.9" customHeight="1">
      <c r="B324" s="33"/>
      <c r="C324" s="211" t="s">
        <v>19</v>
      </c>
      <c r="D324" s="211" t="s">
        <v>3549</v>
      </c>
      <c r="E324" s="18" t="s">
        <v>19</v>
      </c>
      <c r="F324" s="212">
        <v>4.8</v>
      </c>
      <c r="H324" s="33"/>
    </row>
    <row r="325" spans="2:8" s="1" customFormat="1" ht="16.9" customHeight="1">
      <c r="B325" s="33"/>
      <c r="C325" s="211" t="s">
        <v>656</v>
      </c>
      <c r="D325" s="211" t="s">
        <v>224</v>
      </c>
      <c r="E325" s="18" t="s">
        <v>19</v>
      </c>
      <c r="F325" s="212">
        <v>30.58</v>
      </c>
      <c r="H325" s="33"/>
    </row>
    <row r="326" spans="2:8" s="1" customFormat="1" ht="16.9" customHeight="1">
      <c r="B326" s="33"/>
      <c r="C326" s="213" t="s">
        <v>4872</v>
      </c>
      <c r="H326" s="33"/>
    </row>
    <row r="327" spans="2:8" s="1" customFormat="1" ht="16.9" customHeight="1">
      <c r="B327" s="33"/>
      <c r="C327" s="211" t="s">
        <v>3542</v>
      </c>
      <c r="D327" s="211" t="s">
        <v>4912</v>
      </c>
      <c r="E327" s="18" t="s">
        <v>229</v>
      </c>
      <c r="F327" s="212">
        <v>30.58</v>
      </c>
      <c r="H327" s="33"/>
    </row>
    <row r="328" spans="2:8" s="1" customFormat="1" ht="33.75">
      <c r="B328" s="33"/>
      <c r="C328" s="211" t="s">
        <v>1321</v>
      </c>
      <c r="D328" s="211" t="s">
        <v>3538</v>
      </c>
      <c r="E328" s="18" t="s">
        <v>238</v>
      </c>
      <c r="F328" s="212">
        <v>30.215</v>
      </c>
      <c r="H328" s="33"/>
    </row>
    <row r="329" spans="2:8" s="1" customFormat="1" ht="16.9" customHeight="1">
      <c r="B329" s="33"/>
      <c r="C329" s="207" t="s">
        <v>659</v>
      </c>
      <c r="D329" s="208" t="s">
        <v>2792</v>
      </c>
      <c r="E329" s="209" t="s">
        <v>19</v>
      </c>
      <c r="F329" s="210">
        <v>34.268</v>
      </c>
      <c r="H329" s="33"/>
    </row>
    <row r="330" spans="2:8" s="1" customFormat="1" ht="16.9" customHeight="1">
      <c r="B330" s="33"/>
      <c r="C330" s="211" t="s">
        <v>19</v>
      </c>
      <c r="D330" s="211" t="s">
        <v>3587</v>
      </c>
      <c r="E330" s="18" t="s">
        <v>19</v>
      </c>
      <c r="F330" s="212">
        <v>10.908</v>
      </c>
      <c r="H330" s="33"/>
    </row>
    <row r="331" spans="2:8" s="1" customFormat="1" ht="16.9" customHeight="1">
      <c r="B331" s="33"/>
      <c r="C331" s="211" t="s">
        <v>19</v>
      </c>
      <c r="D331" s="211" t="s">
        <v>3552</v>
      </c>
      <c r="E331" s="18" t="s">
        <v>19</v>
      </c>
      <c r="F331" s="212">
        <v>5.04</v>
      </c>
      <c r="H331" s="33"/>
    </row>
    <row r="332" spans="2:8" s="1" customFormat="1" ht="16.9" customHeight="1">
      <c r="B332" s="33"/>
      <c r="C332" s="211" t="s">
        <v>19</v>
      </c>
      <c r="D332" s="211" t="s">
        <v>3571</v>
      </c>
      <c r="E332" s="18" t="s">
        <v>19</v>
      </c>
      <c r="F332" s="212">
        <v>8.48</v>
      </c>
      <c r="H332" s="33"/>
    </row>
    <row r="333" spans="2:8" s="1" customFormat="1" ht="16.9" customHeight="1">
      <c r="B333" s="33"/>
      <c r="C333" s="211" t="s">
        <v>19</v>
      </c>
      <c r="D333" s="211" t="s">
        <v>3588</v>
      </c>
      <c r="E333" s="18" t="s">
        <v>19</v>
      </c>
      <c r="F333" s="212">
        <v>9.84</v>
      </c>
      <c r="H333" s="33"/>
    </row>
    <row r="334" spans="2:8" s="1" customFormat="1" ht="16.9" customHeight="1">
      <c r="B334" s="33"/>
      <c r="C334" s="211" t="s">
        <v>659</v>
      </c>
      <c r="D334" s="211" t="s">
        <v>224</v>
      </c>
      <c r="E334" s="18" t="s">
        <v>19</v>
      </c>
      <c r="F334" s="212">
        <v>34.268</v>
      </c>
      <c r="H334" s="33"/>
    </row>
    <row r="335" spans="2:8" s="1" customFormat="1" ht="16.9" customHeight="1">
      <c r="B335" s="33"/>
      <c r="C335" s="213" t="s">
        <v>4872</v>
      </c>
      <c r="H335" s="33"/>
    </row>
    <row r="336" spans="2:8" s="1" customFormat="1" ht="22.5">
      <c r="B336" s="33"/>
      <c r="C336" s="211" t="s">
        <v>1373</v>
      </c>
      <c r="D336" s="211" t="s">
        <v>4899</v>
      </c>
      <c r="E336" s="18" t="s">
        <v>238</v>
      </c>
      <c r="F336" s="212">
        <v>34.268</v>
      </c>
      <c r="H336" s="33"/>
    </row>
    <row r="337" spans="2:8" s="1" customFormat="1" ht="16.9" customHeight="1">
      <c r="B337" s="33"/>
      <c r="C337" s="211" t="s">
        <v>1351</v>
      </c>
      <c r="D337" s="211" t="s">
        <v>4897</v>
      </c>
      <c r="E337" s="18" t="s">
        <v>238</v>
      </c>
      <c r="F337" s="212">
        <v>266.081</v>
      </c>
      <c r="H337" s="33"/>
    </row>
    <row r="338" spans="2:8" s="1" customFormat="1" ht="16.9" customHeight="1">
      <c r="B338" s="33"/>
      <c r="C338" s="211" t="s">
        <v>1452</v>
      </c>
      <c r="D338" s="211" t="s">
        <v>4898</v>
      </c>
      <c r="E338" s="18" t="s">
        <v>238</v>
      </c>
      <c r="F338" s="212">
        <v>298.561</v>
      </c>
      <c r="H338" s="33"/>
    </row>
    <row r="339" spans="2:8" s="1" customFormat="1" ht="16.9" customHeight="1">
      <c r="B339" s="33"/>
      <c r="C339" s="211" t="s">
        <v>1382</v>
      </c>
      <c r="D339" s="211" t="s">
        <v>1383</v>
      </c>
      <c r="E339" s="18" t="s">
        <v>238</v>
      </c>
      <c r="F339" s="212">
        <v>37.695</v>
      </c>
      <c r="H339" s="33"/>
    </row>
    <row r="340" spans="2:8" s="1" customFormat="1" ht="16.9" customHeight="1">
      <c r="B340" s="33"/>
      <c r="C340" s="207" t="s">
        <v>662</v>
      </c>
      <c r="D340" s="208" t="s">
        <v>2794</v>
      </c>
      <c r="E340" s="209" t="s">
        <v>19</v>
      </c>
      <c r="F340" s="210">
        <v>60.415</v>
      </c>
      <c r="H340" s="33"/>
    </row>
    <row r="341" spans="2:8" s="1" customFormat="1" ht="16.9" customHeight="1">
      <c r="B341" s="33"/>
      <c r="C341" s="211" t="s">
        <v>19</v>
      </c>
      <c r="D341" s="211" t="s">
        <v>3593</v>
      </c>
      <c r="E341" s="18" t="s">
        <v>19</v>
      </c>
      <c r="F341" s="212">
        <v>30.345</v>
      </c>
      <c r="H341" s="33"/>
    </row>
    <row r="342" spans="2:8" s="1" customFormat="1" ht="16.9" customHeight="1">
      <c r="B342" s="33"/>
      <c r="C342" s="211" t="s">
        <v>19</v>
      </c>
      <c r="D342" s="211" t="s">
        <v>3570</v>
      </c>
      <c r="E342" s="18" t="s">
        <v>19</v>
      </c>
      <c r="F342" s="212">
        <v>16.6</v>
      </c>
      <c r="H342" s="33"/>
    </row>
    <row r="343" spans="2:8" s="1" customFormat="1" ht="16.9" customHeight="1">
      <c r="B343" s="33"/>
      <c r="C343" s="211" t="s">
        <v>19</v>
      </c>
      <c r="D343" s="211" t="s">
        <v>3594</v>
      </c>
      <c r="E343" s="18" t="s">
        <v>19</v>
      </c>
      <c r="F343" s="212">
        <v>13.47</v>
      </c>
      <c r="H343" s="33"/>
    </row>
    <row r="344" spans="2:8" s="1" customFormat="1" ht="16.9" customHeight="1">
      <c r="B344" s="33"/>
      <c r="C344" s="211" t="s">
        <v>662</v>
      </c>
      <c r="D344" s="211" t="s">
        <v>224</v>
      </c>
      <c r="E344" s="18" t="s">
        <v>19</v>
      </c>
      <c r="F344" s="212">
        <v>60.415</v>
      </c>
      <c r="H344" s="33"/>
    </row>
    <row r="345" spans="2:8" s="1" customFormat="1" ht="16.9" customHeight="1">
      <c r="B345" s="33"/>
      <c r="C345" s="213" t="s">
        <v>4872</v>
      </c>
      <c r="H345" s="33"/>
    </row>
    <row r="346" spans="2:8" s="1" customFormat="1" ht="22.5">
      <c r="B346" s="33"/>
      <c r="C346" s="211" t="s">
        <v>1388</v>
      </c>
      <c r="D346" s="211" t="s">
        <v>4896</v>
      </c>
      <c r="E346" s="18" t="s">
        <v>238</v>
      </c>
      <c r="F346" s="212">
        <v>60.415</v>
      </c>
      <c r="H346" s="33"/>
    </row>
    <row r="347" spans="2:8" s="1" customFormat="1" ht="16.9" customHeight="1">
      <c r="B347" s="33"/>
      <c r="C347" s="211" t="s">
        <v>1351</v>
      </c>
      <c r="D347" s="211" t="s">
        <v>4897</v>
      </c>
      <c r="E347" s="18" t="s">
        <v>238</v>
      </c>
      <c r="F347" s="212">
        <v>266.081</v>
      </c>
      <c r="H347" s="33"/>
    </row>
    <row r="348" spans="2:8" s="1" customFormat="1" ht="16.9" customHeight="1">
      <c r="B348" s="33"/>
      <c r="C348" s="211" t="s">
        <v>1452</v>
      </c>
      <c r="D348" s="211" t="s">
        <v>4898</v>
      </c>
      <c r="E348" s="18" t="s">
        <v>238</v>
      </c>
      <c r="F348" s="212">
        <v>298.561</v>
      </c>
      <c r="H348" s="33"/>
    </row>
    <row r="349" spans="2:8" s="1" customFormat="1" ht="16.9" customHeight="1">
      <c r="B349" s="33"/>
      <c r="C349" s="211" t="s">
        <v>1397</v>
      </c>
      <c r="D349" s="211" t="s">
        <v>1398</v>
      </c>
      <c r="E349" s="18" t="s">
        <v>238</v>
      </c>
      <c r="F349" s="212">
        <v>69.477</v>
      </c>
      <c r="H349" s="33"/>
    </row>
    <row r="350" spans="2:8" s="1" customFormat="1" ht="16.9" customHeight="1">
      <c r="B350" s="33"/>
      <c r="C350" s="207" t="s">
        <v>666</v>
      </c>
      <c r="D350" s="208" t="s">
        <v>2796</v>
      </c>
      <c r="E350" s="209" t="s">
        <v>19</v>
      </c>
      <c r="F350" s="210">
        <v>171.398</v>
      </c>
      <c r="H350" s="33"/>
    </row>
    <row r="351" spans="2:8" s="1" customFormat="1" ht="22.5">
      <c r="B351" s="33"/>
      <c r="C351" s="211" t="s">
        <v>19</v>
      </c>
      <c r="D351" s="211" t="s">
        <v>3573</v>
      </c>
      <c r="E351" s="18" t="s">
        <v>19</v>
      </c>
      <c r="F351" s="212">
        <v>49.093</v>
      </c>
      <c r="H351" s="33"/>
    </row>
    <row r="352" spans="2:8" s="1" customFormat="1" ht="22.5">
      <c r="B352" s="33"/>
      <c r="C352" s="211" t="s">
        <v>19</v>
      </c>
      <c r="D352" s="211" t="s">
        <v>3603</v>
      </c>
      <c r="E352" s="18" t="s">
        <v>19</v>
      </c>
      <c r="F352" s="212">
        <v>24.708</v>
      </c>
      <c r="H352" s="33"/>
    </row>
    <row r="353" spans="2:8" s="1" customFormat="1" ht="22.5">
      <c r="B353" s="33"/>
      <c r="C353" s="211" t="s">
        <v>19</v>
      </c>
      <c r="D353" s="211" t="s">
        <v>3574</v>
      </c>
      <c r="E353" s="18" t="s">
        <v>19</v>
      </c>
      <c r="F353" s="212">
        <v>38.052</v>
      </c>
      <c r="H353" s="33"/>
    </row>
    <row r="354" spans="2:8" s="1" customFormat="1" ht="22.5">
      <c r="B354" s="33"/>
      <c r="C354" s="211" t="s">
        <v>19</v>
      </c>
      <c r="D354" s="211" t="s">
        <v>3575</v>
      </c>
      <c r="E354" s="18" t="s">
        <v>19</v>
      </c>
      <c r="F354" s="212">
        <v>44.101</v>
      </c>
      <c r="H354" s="33"/>
    </row>
    <row r="355" spans="2:8" s="1" customFormat="1" ht="16.9" customHeight="1">
      <c r="B355" s="33"/>
      <c r="C355" s="211" t="s">
        <v>19</v>
      </c>
      <c r="D355" s="211" t="s">
        <v>3576</v>
      </c>
      <c r="E355" s="18" t="s">
        <v>19</v>
      </c>
      <c r="F355" s="212">
        <v>15.444</v>
      </c>
      <c r="H355" s="33"/>
    </row>
    <row r="356" spans="2:8" s="1" customFormat="1" ht="16.9" customHeight="1">
      <c r="B356" s="33"/>
      <c r="C356" s="211" t="s">
        <v>666</v>
      </c>
      <c r="D356" s="211" t="s">
        <v>224</v>
      </c>
      <c r="E356" s="18" t="s">
        <v>19</v>
      </c>
      <c r="F356" s="212">
        <v>171.398</v>
      </c>
      <c r="H356" s="33"/>
    </row>
    <row r="357" spans="2:8" s="1" customFormat="1" ht="16.9" customHeight="1">
      <c r="B357" s="33"/>
      <c r="C357" s="213" t="s">
        <v>4872</v>
      </c>
      <c r="H357" s="33"/>
    </row>
    <row r="358" spans="2:8" s="1" customFormat="1" ht="22.5">
      <c r="B358" s="33"/>
      <c r="C358" s="211" t="s">
        <v>3599</v>
      </c>
      <c r="D358" s="211" t="s">
        <v>4913</v>
      </c>
      <c r="E358" s="18" t="s">
        <v>238</v>
      </c>
      <c r="F358" s="212">
        <v>171.398</v>
      </c>
      <c r="H358" s="33"/>
    </row>
    <row r="359" spans="2:8" s="1" customFormat="1" ht="16.9" customHeight="1">
      <c r="B359" s="33"/>
      <c r="C359" s="211" t="s">
        <v>1351</v>
      </c>
      <c r="D359" s="211" t="s">
        <v>4897</v>
      </c>
      <c r="E359" s="18" t="s">
        <v>238</v>
      </c>
      <c r="F359" s="212">
        <v>266.081</v>
      </c>
      <c r="H359" s="33"/>
    </row>
    <row r="360" spans="2:8" s="1" customFormat="1" ht="16.9" customHeight="1">
      <c r="B360" s="33"/>
      <c r="C360" s="211" t="s">
        <v>1452</v>
      </c>
      <c r="D360" s="211" t="s">
        <v>4898</v>
      </c>
      <c r="E360" s="18" t="s">
        <v>238</v>
      </c>
      <c r="F360" s="212">
        <v>298.561</v>
      </c>
      <c r="H360" s="33"/>
    </row>
    <row r="361" spans="2:8" s="1" customFormat="1" ht="16.9" customHeight="1">
      <c r="B361" s="33"/>
      <c r="C361" s="211" t="s">
        <v>3605</v>
      </c>
      <c r="D361" s="211" t="s">
        <v>3606</v>
      </c>
      <c r="E361" s="18" t="s">
        <v>238</v>
      </c>
      <c r="F361" s="212">
        <v>197.108</v>
      </c>
      <c r="H361" s="33"/>
    </row>
    <row r="362" spans="2:8" s="1" customFormat="1" ht="16.9" customHeight="1">
      <c r="B362" s="33"/>
      <c r="C362" s="207" t="s">
        <v>669</v>
      </c>
      <c r="D362" s="208" t="s">
        <v>2798</v>
      </c>
      <c r="E362" s="209" t="s">
        <v>19</v>
      </c>
      <c r="F362" s="210">
        <v>32.48</v>
      </c>
      <c r="H362" s="33"/>
    </row>
    <row r="363" spans="2:8" s="1" customFormat="1" ht="16.9" customHeight="1">
      <c r="B363" s="33"/>
      <c r="C363" s="211" t="s">
        <v>19</v>
      </c>
      <c r="D363" s="211" t="s">
        <v>719</v>
      </c>
      <c r="E363" s="18" t="s">
        <v>19</v>
      </c>
      <c r="F363" s="212">
        <v>0</v>
      </c>
      <c r="H363" s="33"/>
    </row>
    <row r="364" spans="2:8" s="1" customFormat="1" ht="16.9" customHeight="1">
      <c r="B364" s="33"/>
      <c r="C364" s="211" t="s">
        <v>669</v>
      </c>
      <c r="D364" s="211" t="s">
        <v>3565</v>
      </c>
      <c r="E364" s="18" t="s">
        <v>19</v>
      </c>
      <c r="F364" s="212">
        <v>32.48</v>
      </c>
      <c r="H364" s="33"/>
    </row>
    <row r="365" spans="2:8" s="1" customFormat="1" ht="16.9" customHeight="1">
      <c r="B365" s="33"/>
      <c r="C365" s="213" t="s">
        <v>4872</v>
      </c>
      <c r="H365" s="33"/>
    </row>
    <row r="366" spans="2:8" s="1" customFormat="1" ht="16.9" customHeight="1">
      <c r="B366" s="33"/>
      <c r="C366" s="211" t="s">
        <v>3611</v>
      </c>
      <c r="D366" s="211" t="s">
        <v>4914</v>
      </c>
      <c r="E366" s="18" t="s">
        <v>238</v>
      </c>
      <c r="F366" s="212">
        <v>32.48</v>
      </c>
      <c r="H366" s="33"/>
    </row>
    <row r="367" spans="2:8" s="1" customFormat="1" ht="16.9" customHeight="1">
      <c r="B367" s="33"/>
      <c r="C367" s="211" t="s">
        <v>1452</v>
      </c>
      <c r="D367" s="211" t="s">
        <v>4898</v>
      </c>
      <c r="E367" s="18" t="s">
        <v>238</v>
      </c>
      <c r="F367" s="212">
        <v>298.561</v>
      </c>
      <c r="H367" s="33"/>
    </row>
    <row r="368" spans="2:8" s="1" customFormat="1" ht="16.9" customHeight="1">
      <c r="B368" s="33"/>
      <c r="C368" s="207" t="s">
        <v>672</v>
      </c>
      <c r="D368" s="208" t="s">
        <v>4915</v>
      </c>
      <c r="E368" s="209" t="s">
        <v>19</v>
      </c>
      <c r="F368" s="210">
        <v>51.831</v>
      </c>
      <c r="H368" s="33"/>
    </row>
    <row r="369" spans="2:8" s="1" customFormat="1" ht="16.9" customHeight="1">
      <c r="B369" s="33"/>
      <c r="C369" s="211" t="s">
        <v>19</v>
      </c>
      <c r="D369" s="211" t="s">
        <v>3344</v>
      </c>
      <c r="E369" s="18" t="s">
        <v>19</v>
      </c>
      <c r="F369" s="212">
        <v>8.784</v>
      </c>
      <c r="H369" s="33"/>
    </row>
    <row r="370" spans="2:8" s="1" customFormat="1" ht="16.9" customHeight="1">
      <c r="B370" s="33"/>
      <c r="C370" s="211" t="s">
        <v>19</v>
      </c>
      <c r="D370" s="211" t="s">
        <v>3345</v>
      </c>
      <c r="E370" s="18" t="s">
        <v>19</v>
      </c>
      <c r="F370" s="212">
        <v>43.047</v>
      </c>
      <c r="H370" s="33"/>
    </row>
    <row r="371" spans="2:8" s="1" customFormat="1" ht="16.9" customHeight="1">
      <c r="B371" s="33"/>
      <c r="C371" s="211" t="s">
        <v>672</v>
      </c>
      <c r="D371" s="211" t="s">
        <v>224</v>
      </c>
      <c r="E371" s="18" t="s">
        <v>19</v>
      </c>
      <c r="F371" s="212">
        <v>51.831</v>
      </c>
      <c r="H371" s="33"/>
    </row>
    <row r="372" spans="2:8" s="1" customFormat="1" ht="16.9" customHeight="1">
      <c r="B372" s="33"/>
      <c r="C372" s="207" t="s">
        <v>2800</v>
      </c>
      <c r="D372" s="208" t="s">
        <v>670</v>
      </c>
      <c r="E372" s="209" t="s">
        <v>19</v>
      </c>
      <c r="F372" s="210">
        <v>681.445</v>
      </c>
      <c r="H372" s="33"/>
    </row>
    <row r="373" spans="2:8" s="1" customFormat="1" ht="16.9" customHeight="1">
      <c r="B373" s="33"/>
      <c r="C373" s="211" t="s">
        <v>19</v>
      </c>
      <c r="D373" s="211" t="s">
        <v>3712</v>
      </c>
      <c r="E373" s="18" t="s">
        <v>19</v>
      </c>
      <c r="F373" s="212">
        <v>152.848</v>
      </c>
      <c r="H373" s="33"/>
    </row>
    <row r="374" spans="2:8" s="1" customFormat="1" ht="16.9" customHeight="1">
      <c r="B374" s="33"/>
      <c r="C374" s="211" t="s">
        <v>19</v>
      </c>
      <c r="D374" s="211" t="s">
        <v>3708</v>
      </c>
      <c r="E374" s="18" t="s">
        <v>19</v>
      </c>
      <c r="F374" s="212">
        <v>28.56</v>
      </c>
      <c r="H374" s="33"/>
    </row>
    <row r="375" spans="2:8" s="1" customFormat="1" ht="16.9" customHeight="1">
      <c r="B375" s="33"/>
      <c r="C375" s="211" t="s">
        <v>19</v>
      </c>
      <c r="D375" s="211" t="s">
        <v>3709</v>
      </c>
      <c r="E375" s="18" t="s">
        <v>19</v>
      </c>
      <c r="F375" s="212">
        <v>23.4</v>
      </c>
      <c r="H375" s="33"/>
    </row>
    <row r="376" spans="2:8" s="1" customFormat="1" ht="16.9" customHeight="1">
      <c r="B376" s="33"/>
      <c r="C376" s="211" t="s">
        <v>19</v>
      </c>
      <c r="D376" s="211" t="s">
        <v>3713</v>
      </c>
      <c r="E376" s="18" t="s">
        <v>19</v>
      </c>
      <c r="F376" s="212">
        <v>20.88</v>
      </c>
      <c r="H376" s="33"/>
    </row>
    <row r="377" spans="2:8" s="1" customFormat="1" ht="16.9" customHeight="1">
      <c r="B377" s="33"/>
      <c r="C377" s="211" t="s">
        <v>19</v>
      </c>
      <c r="D377" s="211" t="s">
        <v>3710</v>
      </c>
      <c r="E377" s="18" t="s">
        <v>19</v>
      </c>
      <c r="F377" s="212">
        <v>42.471</v>
      </c>
      <c r="H377" s="33"/>
    </row>
    <row r="378" spans="2:8" s="1" customFormat="1" ht="16.9" customHeight="1">
      <c r="B378" s="33"/>
      <c r="C378" s="211" t="s">
        <v>19</v>
      </c>
      <c r="D378" s="211" t="s">
        <v>3714</v>
      </c>
      <c r="E378" s="18" t="s">
        <v>19</v>
      </c>
      <c r="F378" s="212">
        <v>413.286</v>
      </c>
      <c r="H378" s="33"/>
    </row>
    <row r="379" spans="2:8" s="1" customFormat="1" ht="16.9" customHeight="1">
      <c r="B379" s="33"/>
      <c r="C379" s="211" t="s">
        <v>2800</v>
      </c>
      <c r="D379" s="211" t="s">
        <v>224</v>
      </c>
      <c r="E379" s="18" t="s">
        <v>19</v>
      </c>
      <c r="F379" s="212">
        <v>681.445</v>
      </c>
      <c r="H379" s="33"/>
    </row>
    <row r="380" spans="2:8" s="1" customFormat="1" ht="16.9" customHeight="1">
      <c r="B380" s="33"/>
      <c r="C380" s="213" t="s">
        <v>4872</v>
      </c>
      <c r="H380" s="33"/>
    </row>
    <row r="381" spans="2:8" s="1" customFormat="1" ht="16.9" customHeight="1">
      <c r="B381" s="33"/>
      <c r="C381" s="211" t="s">
        <v>1521</v>
      </c>
      <c r="D381" s="211" t="s">
        <v>4900</v>
      </c>
      <c r="E381" s="18" t="s">
        <v>238</v>
      </c>
      <c r="F381" s="212">
        <v>681.445</v>
      </c>
      <c r="H381" s="33"/>
    </row>
    <row r="382" spans="2:8" s="1" customFormat="1" ht="16.9" customHeight="1">
      <c r="B382" s="33"/>
      <c r="C382" s="211" t="s">
        <v>1494</v>
      </c>
      <c r="D382" s="211" t="s">
        <v>4901</v>
      </c>
      <c r="E382" s="18" t="s">
        <v>238</v>
      </c>
      <c r="F382" s="212">
        <v>853.014</v>
      </c>
      <c r="H382" s="33"/>
    </row>
    <row r="383" spans="2:8" s="1" customFormat="1" ht="16.9" customHeight="1">
      <c r="B383" s="33"/>
      <c r="C383" s="211" t="s">
        <v>1500</v>
      </c>
      <c r="D383" s="211" t="s">
        <v>4916</v>
      </c>
      <c r="E383" s="18" t="s">
        <v>238</v>
      </c>
      <c r="F383" s="212">
        <v>853.014</v>
      </c>
      <c r="H383" s="33"/>
    </row>
    <row r="384" spans="2:8" s="1" customFormat="1" ht="16.9" customHeight="1">
      <c r="B384" s="33"/>
      <c r="C384" s="207" t="s">
        <v>2802</v>
      </c>
      <c r="D384" s="208" t="s">
        <v>673</v>
      </c>
      <c r="E384" s="209" t="s">
        <v>19</v>
      </c>
      <c r="F384" s="210">
        <v>171.569</v>
      </c>
      <c r="H384" s="33"/>
    </row>
    <row r="385" spans="2:8" s="1" customFormat="1" ht="16.9" customHeight="1">
      <c r="B385" s="33"/>
      <c r="C385" s="211" t="s">
        <v>19</v>
      </c>
      <c r="D385" s="211" t="s">
        <v>3704</v>
      </c>
      <c r="E385" s="18" t="s">
        <v>19</v>
      </c>
      <c r="F385" s="212">
        <v>35.802</v>
      </c>
      <c r="H385" s="33"/>
    </row>
    <row r="386" spans="2:8" s="1" customFormat="1" ht="16.9" customHeight="1">
      <c r="B386" s="33"/>
      <c r="C386" s="211" t="s">
        <v>19</v>
      </c>
      <c r="D386" s="211" t="s">
        <v>3705</v>
      </c>
      <c r="E386" s="18" t="s">
        <v>19</v>
      </c>
      <c r="F386" s="212">
        <v>54.522</v>
      </c>
      <c r="H386" s="33"/>
    </row>
    <row r="387" spans="2:8" s="1" customFormat="1" ht="16.9" customHeight="1">
      <c r="B387" s="33"/>
      <c r="C387" s="211" t="s">
        <v>19</v>
      </c>
      <c r="D387" s="211" t="s">
        <v>3706</v>
      </c>
      <c r="E387" s="18" t="s">
        <v>19</v>
      </c>
      <c r="F387" s="212">
        <v>28.725</v>
      </c>
      <c r="H387" s="33"/>
    </row>
    <row r="388" spans="2:8" s="1" customFormat="1" ht="16.9" customHeight="1">
      <c r="B388" s="33"/>
      <c r="C388" s="211" t="s">
        <v>19</v>
      </c>
      <c r="D388" s="211" t="s">
        <v>879</v>
      </c>
      <c r="E388" s="18" t="s">
        <v>19</v>
      </c>
      <c r="F388" s="212">
        <v>52.52</v>
      </c>
      <c r="H388" s="33"/>
    </row>
    <row r="389" spans="2:8" s="1" customFormat="1" ht="16.9" customHeight="1">
      <c r="B389" s="33"/>
      <c r="C389" s="211" t="s">
        <v>2802</v>
      </c>
      <c r="D389" s="211" t="s">
        <v>224</v>
      </c>
      <c r="E389" s="18" t="s">
        <v>19</v>
      </c>
      <c r="F389" s="212">
        <v>171.569</v>
      </c>
      <c r="H389" s="33"/>
    </row>
    <row r="390" spans="2:8" s="1" customFormat="1" ht="16.9" customHeight="1">
      <c r="B390" s="33"/>
      <c r="C390" s="213" t="s">
        <v>4872</v>
      </c>
      <c r="H390" s="33"/>
    </row>
    <row r="391" spans="2:8" s="1" customFormat="1" ht="22.5">
      <c r="B391" s="33"/>
      <c r="C391" s="211" t="s">
        <v>1505</v>
      </c>
      <c r="D391" s="211" t="s">
        <v>4903</v>
      </c>
      <c r="E391" s="18" t="s">
        <v>238</v>
      </c>
      <c r="F391" s="212">
        <v>171.569</v>
      </c>
      <c r="H391" s="33"/>
    </row>
    <row r="392" spans="2:8" s="1" customFormat="1" ht="16.9" customHeight="1">
      <c r="B392" s="33"/>
      <c r="C392" s="211" t="s">
        <v>1494</v>
      </c>
      <c r="D392" s="211" t="s">
        <v>4901</v>
      </c>
      <c r="E392" s="18" t="s">
        <v>238</v>
      </c>
      <c r="F392" s="212">
        <v>853.014</v>
      </c>
      <c r="H392" s="33"/>
    </row>
    <row r="393" spans="2:8" s="1" customFormat="1" ht="16.9" customHeight="1">
      <c r="B393" s="33"/>
      <c r="C393" s="211" t="s">
        <v>1500</v>
      </c>
      <c r="D393" s="211" t="s">
        <v>4916</v>
      </c>
      <c r="E393" s="18" t="s">
        <v>238</v>
      </c>
      <c r="F393" s="212">
        <v>853.014</v>
      </c>
      <c r="H393" s="33"/>
    </row>
    <row r="394" spans="2:8" s="1" customFormat="1" ht="16.9" customHeight="1">
      <c r="B394" s="33"/>
      <c r="C394" s="207" t="s">
        <v>2804</v>
      </c>
      <c r="D394" s="208" t="s">
        <v>2805</v>
      </c>
      <c r="E394" s="209" t="s">
        <v>19</v>
      </c>
      <c r="F394" s="210">
        <v>56.463</v>
      </c>
      <c r="H394" s="33"/>
    </row>
    <row r="395" spans="2:8" s="1" customFormat="1" ht="16.9" customHeight="1">
      <c r="B395" s="33"/>
      <c r="C395" s="211" t="s">
        <v>19</v>
      </c>
      <c r="D395" s="211" t="s">
        <v>719</v>
      </c>
      <c r="E395" s="18" t="s">
        <v>19</v>
      </c>
      <c r="F395" s="212">
        <v>0</v>
      </c>
      <c r="H395" s="33"/>
    </row>
    <row r="396" spans="2:8" s="1" customFormat="1" ht="16.9" customHeight="1">
      <c r="B396" s="33"/>
      <c r="C396" s="211" t="s">
        <v>19</v>
      </c>
      <c r="D396" s="211" t="s">
        <v>3262</v>
      </c>
      <c r="E396" s="18" t="s">
        <v>19</v>
      </c>
      <c r="F396" s="212">
        <v>11.8</v>
      </c>
      <c r="H396" s="33"/>
    </row>
    <row r="397" spans="2:8" s="1" customFormat="1" ht="16.9" customHeight="1">
      <c r="B397" s="33"/>
      <c r="C397" s="211" t="s">
        <v>19</v>
      </c>
      <c r="D397" s="211" t="s">
        <v>3263</v>
      </c>
      <c r="E397" s="18" t="s">
        <v>19</v>
      </c>
      <c r="F397" s="212">
        <v>7.316</v>
      </c>
      <c r="H397" s="33"/>
    </row>
    <row r="398" spans="2:8" s="1" customFormat="1" ht="16.9" customHeight="1">
      <c r="B398" s="33"/>
      <c r="C398" s="211" t="s">
        <v>19</v>
      </c>
      <c r="D398" s="211" t="s">
        <v>3264</v>
      </c>
      <c r="E398" s="18" t="s">
        <v>19</v>
      </c>
      <c r="F398" s="212">
        <v>14.632</v>
      </c>
      <c r="H398" s="33"/>
    </row>
    <row r="399" spans="2:8" s="1" customFormat="1" ht="16.9" customHeight="1">
      <c r="B399" s="33"/>
      <c r="C399" s="211" t="s">
        <v>19</v>
      </c>
      <c r="D399" s="211" t="s">
        <v>3265</v>
      </c>
      <c r="E399" s="18" t="s">
        <v>19</v>
      </c>
      <c r="F399" s="212">
        <v>22.715</v>
      </c>
      <c r="H399" s="33"/>
    </row>
    <row r="400" spans="2:8" s="1" customFormat="1" ht="16.9" customHeight="1">
      <c r="B400" s="33"/>
      <c r="C400" s="211" t="s">
        <v>2804</v>
      </c>
      <c r="D400" s="211" t="s">
        <v>224</v>
      </c>
      <c r="E400" s="18" t="s">
        <v>19</v>
      </c>
      <c r="F400" s="212">
        <v>56.463</v>
      </c>
      <c r="H400" s="33"/>
    </row>
    <row r="401" spans="2:8" s="1" customFormat="1" ht="16.9" customHeight="1">
      <c r="B401" s="33"/>
      <c r="C401" s="213" t="s">
        <v>4872</v>
      </c>
      <c r="H401" s="33"/>
    </row>
    <row r="402" spans="2:8" s="1" customFormat="1" ht="16.9" customHeight="1">
      <c r="B402" s="33"/>
      <c r="C402" s="211" t="s">
        <v>3258</v>
      </c>
      <c r="D402" s="211" t="s">
        <v>4917</v>
      </c>
      <c r="E402" s="18" t="s">
        <v>238</v>
      </c>
      <c r="F402" s="212">
        <v>56.463</v>
      </c>
      <c r="H402" s="33"/>
    </row>
    <row r="403" spans="2:8" s="1" customFormat="1" ht="16.9" customHeight="1">
      <c r="B403" s="33"/>
      <c r="C403" s="211" t="s">
        <v>1521</v>
      </c>
      <c r="D403" s="211" t="s">
        <v>4900</v>
      </c>
      <c r="E403" s="18" t="s">
        <v>238</v>
      </c>
      <c r="F403" s="212">
        <v>681.445</v>
      </c>
      <c r="H403" s="33"/>
    </row>
    <row r="404" spans="2:8" s="1" customFormat="1" ht="16.9" customHeight="1">
      <c r="B404" s="33"/>
      <c r="C404" s="207" t="s">
        <v>2807</v>
      </c>
      <c r="D404" s="208" t="s">
        <v>2808</v>
      </c>
      <c r="E404" s="209" t="s">
        <v>19</v>
      </c>
      <c r="F404" s="210">
        <v>0.728</v>
      </c>
      <c r="H404" s="33"/>
    </row>
    <row r="405" spans="2:8" s="1" customFormat="1" ht="16.9" customHeight="1">
      <c r="B405" s="33"/>
      <c r="C405" s="211" t="s">
        <v>19</v>
      </c>
      <c r="D405" s="211" t="s">
        <v>3055</v>
      </c>
      <c r="E405" s="18" t="s">
        <v>19</v>
      </c>
      <c r="F405" s="212">
        <v>0.555</v>
      </c>
      <c r="H405" s="33"/>
    </row>
    <row r="406" spans="2:8" s="1" customFormat="1" ht="16.9" customHeight="1">
      <c r="B406" s="33"/>
      <c r="C406" s="211" t="s">
        <v>19</v>
      </c>
      <c r="D406" s="211" t="s">
        <v>3056</v>
      </c>
      <c r="E406" s="18" t="s">
        <v>19</v>
      </c>
      <c r="F406" s="212">
        <v>0.173</v>
      </c>
      <c r="H406" s="33"/>
    </row>
    <row r="407" spans="2:8" s="1" customFormat="1" ht="16.9" customHeight="1">
      <c r="B407" s="33"/>
      <c r="C407" s="211" t="s">
        <v>2807</v>
      </c>
      <c r="D407" s="211" t="s">
        <v>1174</v>
      </c>
      <c r="E407" s="18" t="s">
        <v>19</v>
      </c>
      <c r="F407" s="212">
        <v>0.728</v>
      </c>
      <c r="H407" s="33"/>
    </row>
    <row r="408" spans="2:8" s="1" customFormat="1" ht="16.9" customHeight="1">
      <c r="B408" s="33"/>
      <c r="C408" s="213" t="s">
        <v>4872</v>
      </c>
      <c r="H408" s="33"/>
    </row>
    <row r="409" spans="2:8" s="1" customFormat="1" ht="22.5">
      <c r="B409" s="33"/>
      <c r="C409" s="211" t="s">
        <v>3047</v>
      </c>
      <c r="D409" s="211" t="s">
        <v>4918</v>
      </c>
      <c r="E409" s="18" t="s">
        <v>253</v>
      </c>
      <c r="F409" s="212">
        <v>9.811</v>
      </c>
      <c r="H409" s="33"/>
    </row>
    <row r="410" spans="2:8" s="1" customFormat="1" ht="16.9" customHeight="1">
      <c r="B410" s="33"/>
      <c r="C410" s="211" t="s">
        <v>3093</v>
      </c>
      <c r="D410" s="211" t="s">
        <v>4919</v>
      </c>
      <c r="E410" s="18" t="s">
        <v>238</v>
      </c>
      <c r="F410" s="212">
        <v>24.584</v>
      </c>
      <c r="H410" s="33"/>
    </row>
    <row r="411" spans="2:8" s="1" customFormat="1" ht="7.35" customHeight="1">
      <c r="B411" s="41"/>
      <c r="C411" s="42"/>
      <c r="D411" s="42"/>
      <c r="E411" s="42"/>
      <c r="F411" s="42"/>
      <c r="G411" s="42"/>
      <c r="H411" s="33"/>
    </row>
    <row r="412" s="1" customFormat="1" ht="12"/>
  </sheetData>
  <sheetProtection algorithmName="SHA-512" hashValue="hTZ8w1W+qxFSdywxFPwNLwnEW1AjZMziR1bmHCv4ZkSAyNrGzcYpKjRSoa7hMn95yIM00LID/hExWUmx7AHYqg==" saltValue="dDEs9Z+jYZ2G/JPgjvQwWwtXyqDyCf7PgbQ769vcvtLJvF4IlWlmAgxCFCwFiRA5iMF3gPlOg5NcPgcrLruKO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K218"/>
  <sheetViews>
    <sheetView showGridLines="0" zoomScale="110" zoomScaleNormal="110" workbookViewId="0" topLeftCell="A1"/>
  </sheetViews>
  <sheetFormatPr defaultColWidth="9.140625" defaultRowHeight="12"/>
  <cols>
    <col min="1" max="1" width="8.28125" style="214" customWidth="1"/>
    <col min="2" max="2" width="1.7109375" style="214" customWidth="1"/>
    <col min="3" max="4" width="5.00390625" style="214" customWidth="1"/>
    <col min="5" max="5" width="11.7109375" style="214" customWidth="1"/>
    <col min="6" max="6" width="9.140625" style="214" customWidth="1"/>
    <col min="7" max="7" width="5.00390625" style="214" customWidth="1"/>
    <col min="8" max="8" width="77.8515625" style="214" customWidth="1"/>
    <col min="9" max="10" width="20.00390625" style="214" customWidth="1"/>
    <col min="11" max="11" width="1.7109375" style="214" customWidth="1"/>
  </cols>
  <sheetData>
    <row r="1" ht="37.5" customHeight="1"/>
    <row r="2" spans="2:11" ht="7.5" customHeight="1">
      <c r="B2" s="215"/>
      <c r="C2" s="216"/>
      <c r="D2" s="216"/>
      <c r="E2" s="216"/>
      <c r="F2" s="216"/>
      <c r="G2" s="216"/>
      <c r="H2" s="216"/>
      <c r="I2" s="216"/>
      <c r="J2" s="216"/>
      <c r="K2" s="217"/>
    </row>
    <row r="3" spans="2:11" s="16" customFormat="1" ht="45" customHeight="1">
      <c r="B3" s="218"/>
      <c r="C3" s="340" t="s">
        <v>4920</v>
      </c>
      <c r="D3" s="340"/>
      <c r="E3" s="340"/>
      <c r="F3" s="340"/>
      <c r="G3" s="340"/>
      <c r="H3" s="340"/>
      <c r="I3" s="340"/>
      <c r="J3" s="340"/>
      <c r="K3" s="219"/>
    </row>
    <row r="4" spans="2:11" ht="25.5" customHeight="1">
      <c r="B4" s="220"/>
      <c r="C4" s="345" t="s">
        <v>4921</v>
      </c>
      <c r="D4" s="345"/>
      <c r="E4" s="345"/>
      <c r="F4" s="345"/>
      <c r="G4" s="345"/>
      <c r="H4" s="345"/>
      <c r="I4" s="345"/>
      <c r="J4" s="345"/>
      <c r="K4" s="221"/>
    </row>
    <row r="5" spans="2:11" ht="5.25" customHeight="1">
      <c r="B5" s="220"/>
      <c r="C5" s="222"/>
      <c r="D5" s="222"/>
      <c r="E5" s="222"/>
      <c r="F5" s="222"/>
      <c r="G5" s="222"/>
      <c r="H5" s="222"/>
      <c r="I5" s="222"/>
      <c r="J5" s="222"/>
      <c r="K5" s="221"/>
    </row>
    <row r="6" spans="2:11" ht="15" customHeight="1">
      <c r="B6" s="220"/>
      <c r="C6" s="344" t="s">
        <v>4922</v>
      </c>
      <c r="D6" s="344"/>
      <c r="E6" s="344"/>
      <c r="F6" s="344"/>
      <c r="G6" s="344"/>
      <c r="H6" s="344"/>
      <c r="I6" s="344"/>
      <c r="J6" s="344"/>
      <c r="K6" s="221"/>
    </row>
    <row r="7" spans="2:11" ht="15" customHeight="1">
      <c r="B7" s="224"/>
      <c r="C7" s="344" t="s">
        <v>4923</v>
      </c>
      <c r="D7" s="344"/>
      <c r="E7" s="344"/>
      <c r="F7" s="344"/>
      <c r="G7" s="344"/>
      <c r="H7" s="344"/>
      <c r="I7" s="344"/>
      <c r="J7" s="344"/>
      <c r="K7" s="221"/>
    </row>
    <row r="8" spans="2:11" ht="12.75" customHeight="1">
      <c r="B8" s="224"/>
      <c r="C8" s="223"/>
      <c r="D8" s="223"/>
      <c r="E8" s="223"/>
      <c r="F8" s="223"/>
      <c r="G8" s="223"/>
      <c r="H8" s="223"/>
      <c r="I8" s="223"/>
      <c r="J8" s="223"/>
      <c r="K8" s="221"/>
    </row>
    <row r="9" spans="2:11" ht="15" customHeight="1">
      <c r="B9" s="224"/>
      <c r="C9" s="344" t="s">
        <v>4924</v>
      </c>
      <c r="D9" s="344"/>
      <c r="E9" s="344"/>
      <c r="F9" s="344"/>
      <c r="G9" s="344"/>
      <c r="H9" s="344"/>
      <c r="I9" s="344"/>
      <c r="J9" s="344"/>
      <c r="K9" s="221"/>
    </row>
    <row r="10" spans="2:11" ht="15" customHeight="1">
      <c r="B10" s="224"/>
      <c r="C10" s="223"/>
      <c r="D10" s="344" t="s">
        <v>4925</v>
      </c>
      <c r="E10" s="344"/>
      <c r="F10" s="344"/>
      <c r="G10" s="344"/>
      <c r="H10" s="344"/>
      <c r="I10" s="344"/>
      <c r="J10" s="344"/>
      <c r="K10" s="221"/>
    </row>
    <row r="11" spans="2:11" ht="15" customHeight="1">
      <c r="B11" s="224"/>
      <c r="C11" s="225"/>
      <c r="D11" s="344" t="s">
        <v>4926</v>
      </c>
      <c r="E11" s="344"/>
      <c r="F11" s="344"/>
      <c r="G11" s="344"/>
      <c r="H11" s="344"/>
      <c r="I11" s="344"/>
      <c r="J11" s="344"/>
      <c r="K11" s="221"/>
    </row>
    <row r="12" spans="2:11" ht="15" customHeight="1">
      <c r="B12" s="224"/>
      <c r="C12" s="225"/>
      <c r="D12" s="223"/>
      <c r="E12" s="223"/>
      <c r="F12" s="223"/>
      <c r="G12" s="223"/>
      <c r="H12" s="223"/>
      <c r="I12" s="223"/>
      <c r="J12" s="223"/>
      <c r="K12" s="221"/>
    </row>
    <row r="13" spans="2:11" ht="15" customHeight="1">
      <c r="B13" s="224"/>
      <c r="C13" s="225"/>
      <c r="D13" s="226" t="s">
        <v>4927</v>
      </c>
      <c r="E13" s="223"/>
      <c r="F13" s="223"/>
      <c r="G13" s="223"/>
      <c r="H13" s="223"/>
      <c r="I13" s="223"/>
      <c r="J13" s="223"/>
      <c r="K13" s="221"/>
    </row>
    <row r="14" spans="2:11" ht="12.75" customHeight="1">
      <c r="B14" s="224"/>
      <c r="C14" s="225"/>
      <c r="D14" s="225"/>
      <c r="E14" s="225"/>
      <c r="F14" s="225"/>
      <c r="G14" s="225"/>
      <c r="H14" s="225"/>
      <c r="I14" s="225"/>
      <c r="J14" s="225"/>
      <c r="K14" s="221"/>
    </row>
    <row r="15" spans="2:11" ht="15" customHeight="1">
      <c r="B15" s="224"/>
      <c r="C15" s="225"/>
      <c r="D15" s="344" t="s">
        <v>4928</v>
      </c>
      <c r="E15" s="344"/>
      <c r="F15" s="344"/>
      <c r="G15" s="344"/>
      <c r="H15" s="344"/>
      <c r="I15" s="344"/>
      <c r="J15" s="344"/>
      <c r="K15" s="221"/>
    </row>
    <row r="16" spans="2:11" ht="15" customHeight="1">
      <c r="B16" s="224"/>
      <c r="C16" s="225"/>
      <c r="D16" s="344" t="s">
        <v>4929</v>
      </c>
      <c r="E16" s="344"/>
      <c r="F16" s="344"/>
      <c r="G16" s="344"/>
      <c r="H16" s="344"/>
      <c r="I16" s="344"/>
      <c r="J16" s="344"/>
      <c r="K16" s="221"/>
    </row>
    <row r="17" spans="2:11" ht="15" customHeight="1">
      <c r="B17" s="224"/>
      <c r="C17" s="225"/>
      <c r="D17" s="344" t="s">
        <v>4930</v>
      </c>
      <c r="E17" s="344"/>
      <c r="F17" s="344"/>
      <c r="G17" s="344"/>
      <c r="H17" s="344"/>
      <c r="I17" s="344"/>
      <c r="J17" s="344"/>
      <c r="K17" s="221"/>
    </row>
    <row r="18" spans="2:11" ht="15" customHeight="1">
      <c r="B18" s="224"/>
      <c r="C18" s="225"/>
      <c r="D18" s="225"/>
      <c r="E18" s="227" t="s">
        <v>81</v>
      </c>
      <c r="F18" s="344" t="s">
        <v>4931</v>
      </c>
      <c r="G18" s="344"/>
      <c r="H18" s="344"/>
      <c r="I18" s="344"/>
      <c r="J18" s="344"/>
      <c r="K18" s="221"/>
    </row>
    <row r="19" spans="2:11" ht="15" customHeight="1">
      <c r="B19" s="224"/>
      <c r="C19" s="225"/>
      <c r="D19" s="225"/>
      <c r="E19" s="227" t="s">
        <v>4932</v>
      </c>
      <c r="F19" s="344" t="s">
        <v>4933</v>
      </c>
      <c r="G19" s="344"/>
      <c r="H19" s="344"/>
      <c r="I19" s="344"/>
      <c r="J19" s="344"/>
      <c r="K19" s="221"/>
    </row>
    <row r="20" spans="2:11" ht="15" customHeight="1">
      <c r="B20" s="224"/>
      <c r="C20" s="225"/>
      <c r="D20" s="225"/>
      <c r="E20" s="227" t="s">
        <v>4934</v>
      </c>
      <c r="F20" s="344" t="s">
        <v>4935</v>
      </c>
      <c r="G20" s="344"/>
      <c r="H20" s="344"/>
      <c r="I20" s="344"/>
      <c r="J20" s="344"/>
      <c r="K20" s="221"/>
    </row>
    <row r="21" spans="2:11" ht="15" customHeight="1">
      <c r="B21" s="224"/>
      <c r="C21" s="225"/>
      <c r="D21" s="225"/>
      <c r="E21" s="227" t="s">
        <v>4936</v>
      </c>
      <c r="F21" s="344" t="s">
        <v>122</v>
      </c>
      <c r="G21" s="344"/>
      <c r="H21" s="344"/>
      <c r="I21" s="344"/>
      <c r="J21" s="344"/>
      <c r="K21" s="221"/>
    </row>
    <row r="22" spans="2:11" ht="15" customHeight="1">
      <c r="B22" s="224"/>
      <c r="C22" s="225"/>
      <c r="D22" s="225"/>
      <c r="E22" s="227" t="s">
        <v>4937</v>
      </c>
      <c r="F22" s="344" t="s">
        <v>2298</v>
      </c>
      <c r="G22" s="344"/>
      <c r="H22" s="344"/>
      <c r="I22" s="344"/>
      <c r="J22" s="344"/>
      <c r="K22" s="221"/>
    </row>
    <row r="23" spans="2:11" ht="15" customHeight="1">
      <c r="B23" s="224"/>
      <c r="C23" s="225"/>
      <c r="D23" s="225"/>
      <c r="E23" s="227" t="s">
        <v>87</v>
      </c>
      <c r="F23" s="344" t="s">
        <v>4938</v>
      </c>
      <c r="G23" s="344"/>
      <c r="H23" s="344"/>
      <c r="I23" s="344"/>
      <c r="J23" s="344"/>
      <c r="K23" s="221"/>
    </row>
    <row r="24" spans="2:11" ht="12.75" customHeight="1">
      <c r="B24" s="224"/>
      <c r="C24" s="225"/>
      <c r="D24" s="225"/>
      <c r="E24" s="225"/>
      <c r="F24" s="225"/>
      <c r="G24" s="225"/>
      <c r="H24" s="225"/>
      <c r="I24" s="225"/>
      <c r="J24" s="225"/>
      <c r="K24" s="221"/>
    </row>
    <row r="25" spans="2:11" ht="15" customHeight="1">
      <c r="B25" s="224"/>
      <c r="C25" s="344" t="s">
        <v>4939</v>
      </c>
      <c r="D25" s="344"/>
      <c r="E25" s="344"/>
      <c r="F25" s="344"/>
      <c r="G25" s="344"/>
      <c r="H25" s="344"/>
      <c r="I25" s="344"/>
      <c r="J25" s="344"/>
      <c r="K25" s="221"/>
    </row>
    <row r="26" spans="2:11" ht="15" customHeight="1">
      <c r="B26" s="224"/>
      <c r="C26" s="344" t="s">
        <v>4940</v>
      </c>
      <c r="D26" s="344"/>
      <c r="E26" s="344"/>
      <c r="F26" s="344"/>
      <c r="G26" s="344"/>
      <c r="H26" s="344"/>
      <c r="I26" s="344"/>
      <c r="J26" s="344"/>
      <c r="K26" s="221"/>
    </row>
    <row r="27" spans="2:11" ht="15" customHeight="1">
      <c r="B27" s="224"/>
      <c r="C27" s="223"/>
      <c r="D27" s="344" t="s">
        <v>4941</v>
      </c>
      <c r="E27" s="344"/>
      <c r="F27" s="344"/>
      <c r="G27" s="344"/>
      <c r="H27" s="344"/>
      <c r="I27" s="344"/>
      <c r="J27" s="344"/>
      <c r="K27" s="221"/>
    </row>
    <row r="28" spans="2:11" ht="15" customHeight="1">
      <c r="B28" s="224"/>
      <c r="C28" s="225"/>
      <c r="D28" s="344" t="s">
        <v>4942</v>
      </c>
      <c r="E28" s="344"/>
      <c r="F28" s="344"/>
      <c r="G28" s="344"/>
      <c r="H28" s="344"/>
      <c r="I28" s="344"/>
      <c r="J28" s="344"/>
      <c r="K28" s="221"/>
    </row>
    <row r="29" spans="2:11" ht="12.75" customHeight="1">
      <c r="B29" s="224"/>
      <c r="C29" s="225"/>
      <c r="D29" s="225"/>
      <c r="E29" s="225"/>
      <c r="F29" s="225"/>
      <c r="G29" s="225"/>
      <c r="H29" s="225"/>
      <c r="I29" s="225"/>
      <c r="J29" s="225"/>
      <c r="K29" s="221"/>
    </row>
    <row r="30" spans="2:11" ht="15" customHeight="1">
      <c r="B30" s="224"/>
      <c r="C30" s="225"/>
      <c r="D30" s="344" t="s">
        <v>4943</v>
      </c>
      <c r="E30" s="344"/>
      <c r="F30" s="344"/>
      <c r="G30" s="344"/>
      <c r="H30" s="344"/>
      <c r="I30" s="344"/>
      <c r="J30" s="344"/>
      <c r="K30" s="221"/>
    </row>
    <row r="31" spans="2:11" ht="15" customHeight="1">
      <c r="B31" s="224"/>
      <c r="C31" s="225"/>
      <c r="D31" s="344" t="s">
        <v>4944</v>
      </c>
      <c r="E31" s="344"/>
      <c r="F31" s="344"/>
      <c r="G31" s="344"/>
      <c r="H31" s="344"/>
      <c r="I31" s="344"/>
      <c r="J31" s="344"/>
      <c r="K31" s="221"/>
    </row>
    <row r="32" spans="2:11" ht="12.75" customHeight="1">
      <c r="B32" s="224"/>
      <c r="C32" s="225"/>
      <c r="D32" s="225"/>
      <c r="E32" s="225"/>
      <c r="F32" s="225"/>
      <c r="G32" s="225"/>
      <c r="H32" s="225"/>
      <c r="I32" s="225"/>
      <c r="J32" s="225"/>
      <c r="K32" s="221"/>
    </row>
    <row r="33" spans="2:11" ht="15" customHeight="1">
      <c r="B33" s="224"/>
      <c r="C33" s="225"/>
      <c r="D33" s="344" t="s">
        <v>4945</v>
      </c>
      <c r="E33" s="344"/>
      <c r="F33" s="344"/>
      <c r="G33" s="344"/>
      <c r="H33" s="344"/>
      <c r="I33" s="344"/>
      <c r="J33" s="344"/>
      <c r="K33" s="221"/>
    </row>
    <row r="34" spans="2:11" ht="15" customHeight="1">
      <c r="B34" s="224"/>
      <c r="C34" s="225"/>
      <c r="D34" s="344" t="s">
        <v>4946</v>
      </c>
      <c r="E34" s="344"/>
      <c r="F34" s="344"/>
      <c r="G34" s="344"/>
      <c r="H34" s="344"/>
      <c r="I34" s="344"/>
      <c r="J34" s="344"/>
      <c r="K34" s="221"/>
    </row>
    <row r="35" spans="2:11" ht="15" customHeight="1">
      <c r="B35" s="224"/>
      <c r="C35" s="225"/>
      <c r="D35" s="344" t="s">
        <v>4947</v>
      </c>
      <c r="E35" s="344"/>
      <c r="F35" s="344"/>
      <c r="G35" s="344"/>
      <c r="H35" s="344"/>
      <c r="I35" s="344"/>
      <c r="J35" s="344"/>
      <c r="K35" s="221"/>
    </row>
    <row r="36" spans="2:11" ht="15" customHeight="1">
      <c r="B36" s="224"/>
      <c r="C36" s="225"/>
      <c r="D36" s="223"/>
      <c r="E36" s="226" t="s">
        <v>192</v>
      </c>
      <c r="F36" s="223"/>
      <c r="G36" s="344" t="s">
        <v>4948</v>
      </c>
      <c r="H36" s="344"/>
      <c r="I36" s="344"/>
      <c r="J36" s="344"/>
      <c r="K36" s="221"/>
    </row>
    <row r="37" spans="2:11" ht="30.75" customHeight="1">
      <c r="B37" s="224"/>
      <c r="C37" s="225"/>
      <c r="D37" s="223"/>
      <c r="E37" s="226" t="s">
        <v>4949</v>
      </c>
      <c r="F37" s="223"/>
      <c r="G37" s="344" t="s">
        <v>4950</v>
      </c>
      <c r="H37" s="344"/>
      <c r="I37" s="344"/>
      <c r="J37" s="344"/>
      <c r="K37" s="221"/>
    </row>
    <row r="38" spans="2:11" ht="15" customHeight="1">
      <c r="B38" s="224"/>
      <c r="C38" s="225"/>
      <c r="D38" s="223"/>
      <c r="E38" s="226" t="s">
        <v>56</v>
      </c>
      <c r="F38" s="223"/>
      <c r="G38" s="344" t="s">
        <v>4951</v>
      </c>
      <c r="H38" s="344"/>
      <c r="I38" s="344"/>
      <c r="J38" s="344"/>
      <c r="K38" s="221"/>
    </row>
    <row r="39" spans="2:11" ht="15" customHeight="1">
      <c r="B39" s="224"/>
      <c r="C39" s="225"/>
      <c r="D39" s="223"/>
      <c r="E39" s="226" t="s">
        <v>57</v>
      </c>
      <c r="F39" s="223"/>
      <c r="G39" s="344" t="s">
        <v>4952</v>
      </c>
      <c r="H39" s="344"/>
      <c r="I39" s="344"/>
      <c r="J39" s="344"/>
      <c r="K39" s="221"/>
    </row>
    <row r="40" spans="2:11" ht="15" customHeight="1">
      <c r="B40" s="224"/>
      <c r="C40" s="225"/>
      <c r="D40" s="223"/>
      <c r="E40" s="226" t="s">
        <v>193</v>
      </c>
      <c r="F40" s="223"/>
      <c r="G40" s="344" t="s">
        <v>4953</v>
      </c>
      <c r="H40" s="344"/>
      <c r="I40" s="344"/>
      <c r="J40" s="344"/>
      <c r="K40" s="221"/>
    </row>
    <row r="41" spans="2:11" ht="15" customHeight="1">
      <c r="B41" s="224"/>
      <c r="C41" s="225"/>
      <c r="D41" s="223"/>
      <c r="E41" s="226" t="s">
        <v>194</v>
      </c>
      <c r="F41" s="223"/>
      <c r="G41" s="344" t="s">
        <v>4954</v>
      </c>
      <c r="H41" s="344"/>
      <c r="I41" s="344"/>
      <c r="J41" s="344"/>
      <c r="K41" s="221"/>
    </row>
    <row r="42" spans="2:11" ht="15" customHeight="1">
      <c r="B42" s="224"/>
      <c r="C42" s="225"/>
      <c r="D42" s="223"/>
      <c r="E42" s="226" t="s">
        <v>4955</v>
      </c>
      <c r="F42" s="223"/>
      <c r="G42" s="344" t="s">
        <v>4956</v>
      </c>
      <c r="H42" s="344"/>
      <c r="I42" s="344"/>
      <c r="J42" s="344"/>
      <c r="K42" s="221"/>
    </row>
    <row r="43" spans="2:11" ht="15" customHeight="1">
      <c r="B43" s="224"/>
      <c r="C43" s="225"/>
      <c r="D43" s="223"/>
      <c r="E43" s="226"/>
      <c r="F43" s="223"/>
      <c r="G43" s="344" t="s">
        <v>4957</v>
      </c>
      <c r="H43" s="344"/>
      <c r="I43" s="344"/>
      <c r="J43" s="344"/>
      <c r="K43" s="221"/>
    </row>
    <row r="44" spans="2:11" ht="15" customHeight="1">
      <c r="B44" s="224"/>
      <c r="C44" s="225"/>
      <c r="D44" s="223"/>
      <c r="E44" s="226" t="s">
        <v>4958</v>
      </c>
      <c r="F44" s="223"/>
      <c r="G44" s="344" t="s">
        <v>4959</v>
      </c>
      <c r="H44" s="344"/>
      <c r="I44" s="344"/>
      <c r="J44" s="344"/>
      <c r="K44" s="221"/>
    </row>
    <row r="45" spans="2:11" ht="15" customHeight="1">
      <c r="B45" s="224"/>
      <c r="C45" s="225"/>
      <c r="D45" s="223"/>
      <c r="E45" s="226" t="s">
        <v>196</v>
      </c>
      <c r="F45" s="223"/>
      <c r="G45" s="344" t="s">
        <v>4960</v>
      </c>
      <c r="H45" s="344"/>
      <c r="I45" s="344"/>
      <c r="J45" s="344"/>
      <c r="K45" s="221"/>
    </row>
    <row r="46" spans="2:11" ht="12.75" customHeight="1">
      <c r="B46" s="224"/>
      <c r="C46" s="225"/>
      <c r="D46" s="223"/>
      <c r="E46" s="223"/>
      <c r="F46" s="223"/>
      <c r="G46" s="223"/>
      <c r="H46" s="223"/>
      <c r="I46" s="223"/>
      <c r="J46" s="223"/>
      <c r="K46" s="221"/>
    </row>
    <row r="47" spans="2:11" ht="15" customHeight="1">
      <c r="B47" s="224"/>
      <c r="C47" s="225"/>
      <c r="D47" s="344" t="s">
        <v>4961</v>
      </c>
      <c r="E47" s="344"/>
      <c r="F47" s="344"/>
      <c r="G47" s="344"/>
      <c r="H47" s="344"/>
      <c r="I47" s="344"/>
      <c r="J47" s="344"/>
      <c r="K47" s="221"/>
    </row>
    <row r="48" spans="2:11" ht="15" customHeight="1">
      <c r="B48" s="224"/>
      <c r="C48" s="225"/>
      <c r="D48" s="225"/>
      <c r="E48" s="344" t="s">
        <v>4962</v>
      </c>
      <c r="F48" s="344"/>
      <c r="G48" s="344"/>
      <c r="H48" s="344"/>
      <c r="I48" s="344"/>
      <c r="J48" s="344"/>
      <c r="K48" s="221"/>
    </row>
    <row r="49" spans="2:11" ht="15" customHeight="1">
      <c r="B49" s="224"/>
      <c r="C49" s="225"/>
      <c r="D49" s="225"/>
      <c r="E49" s="344" t="s">
        <v>4963</v>
      </c>
      <c r="F49" s="344"/>
      <c r="G49" s="344"/>
      <c r="H49" s="344"/>
      <c r="I49" s="344"/>
      <c r="J49" s="344"/>
      <c r="K49" s="221"/>
    </row>
    <row r="50" spans="2:11" ht="15" customHeight="1">
      <c r="B50" s="224"/>
      <c r="C50" s="225"/>
      <c r="D50" s="225"/>
      <c r="E50" s="344" t="s">
        <v>4964</v>
      </c>
      <c r="F50" s="344"/>
      <c r="G50" s="344"/>
      <c r="H50" s="344"/>
      <c r="I50" s="344"/>
      <c r="J50" s="344"/>
      <c r="K50" s="221"/>
    </row>
    <row r="51" spans="2:11" ht="15" customHeight="1">
      <c r="B51" s="224"/>
      <c r="C51" s="225"/>
      <c r="D51" s="344" t="s">
        <v>4965</v>
      </c>
      <c r="E51" s="344"/>
      <c r="F51" s="344"/>
      <c r="G51" s="344"/>
      <c r="H51" s="344"/>
      <c r="I51" s="344"/>
      <c r="J51" s="344"/>
      <c r="K51" s="221"/>
    </row>
    <row r="52" spans="2:11" ht="25.5" customHeight="1">
      <c r="B52" s="220"/>
      <c r="C52" s="345" t="s">
        <v>4966</v>
      </c>
      <c r="D52" s="345"/>
      <c r="E52" s="345"/>
      <c r="F52" s="345"/>
      <c r="G52" s="345"/>
      <c r="H52" s="345"/>
      <c r="I52" s="345"/>
      <c r="J52" s="345"/>
      <c r="K52" s="221"/>
    </row>
    <row r="53" spans="2:11" ht="5.25" customHeight="1">
      <c r="B53" s="220"/>
      <c r="C53" s="222"/>
      <c r="D53" s="222"/>
      <c r="E53" s="222"/>
      <c r="F53" s="222"/>
      <c r="G53" s="222"/>
      <c r="H53" s="222"/>
      <c r="I53" s="222"/>
      <c r="J53" s="222"/>
      <c r="K53" s="221"/>
    </row>
    <row r="54" spans="2:11" ht="15" customHeight="1">
      <c r="B54" s="220"/>
      <c r="C54" s="344" t="s">
        <v>4967</v>
      </c>
      <c r="D54" s="344"/>
      <c r="E54" s="344"/>
      <c r="F54" s="344"/>
      <c r="G54" s="344"/>
      <c r="H54" s="344"/>
      <c r="I54" s="344"/>
      <c r="J54" s="344"/>
      <c r="K54" s="221"/>
    </row>
    <row r="55" spans="2:11" ht="15" customHeight="1">
      <c r="B55" s="220"/>
      <c r="C55" s="344" t="s">
        <v>4968</v>
      </c>
      <c r="D55" s="344"/>
      <c r="E55" s="344"/>
      <c r="F55" s="344"/>
      <c r="G55" s="344"/>
      <c r="H55" s="344"/>
      <c r="I55" s="344"/>
      <c r="J55" s="344"/>
      <c r="K55" s="221"/>
    </row>
    <row r="56" spans="2:11" ht="12.75" customHeight="1">
      <c r="B56" s="220"/>
      <c r="C56" s="223"/>
      <c r="D56" s="223"/>
      <c r="E56" s="223"/>
      <c r="F56" s="223"/>
      <c r="G56" s="223"/>
      <c r="H56" s="223"/>
      <c r="I56" s="223"/>
      <c r="J56" s="223"/>
      <c r="K56" s="221"/>
    </row>
    <row r="57" spans="2:11" ht="15" customHeight="1">
      <c r="B57" s="220"/>
      <c r="C57" s="344" t="s">
        <v>4969</v>
      </c>
      <c r="D57" s="344"/>
      <c r="E57" s="344"/>
      <c r="F57" s="344"/>
      <c r="G57" s="344"/>
      <c r="H57" s="344"/>
      <c r="I57" s="344"/>
      <c r="J57" s="344"/>
      <c r="K57" s="221"/>
    </row>
    <row r="58" spans="2:11" ht="15" customHeight="1">
      <c r="B58" s="220"/>
      <c r="C58" s="225"/>
      <c r="D58" s="344" t="s">
        <v>4970</v>
      </c>
      <c r="E58" s="344"/>
      <c r="F58" s="344"/>
      <c r="G58" s="344"/>
      <c r="H58" s="344"/>
      <c r="I58" s="344"/>
      <c r="J58" s="344"/>
      <c r="K58" s="221"/>
    </row>
    <row r="59" spans="2:11" ht="15" customHeight="1">
      <c r="B59" s="220"/>
      <c r="C59" s="225"/>
      <c r="D59" s="344" t="s">
        <v>4971</v>
      </c>
      <c r="E59" s="344"/>
      <c r="F59" s="344"/>
      <c r="G59" s="344"/>
      <c r="H59" s="344"/>
      <c r="I59" s="344"/>
      <c r="J59" s="344"/>
      <c r="K59" s="221"/>
    </row>
    <row r="60" spans="2:11" ht="15" customHeight="1">
      <c r="B60" s="220"/>
      <c r="C60" s="225"/>
      <c r="D60" s="344" t="s">
        <v>4972</v>
      </c>
      <c r="E60" s="344"/>
      <c r="F60" s="344"/>
      <c r="G60" s="344"/>
      <c r="H60" s="344"/>
      <c r="I60" s="344"/>
      <c r="J60" s="344"/>
      <c r="K60" s="221"/>
    </row>
    <row r="61" spans="2:11" ht="15" customHeight="1">
      <c r="B61" s="220"/>
      <c r="C61" s="225"/>
      <c r="D61" s="344" t="s">
        <v>4973</v>
      </c>
      <c r="E61" s="344"/>
      <c r="F61" s="344"/>
      <c r="G61" s="344"/>
      <c r="H61" s="344"/>
      <c r="I61" s="344"/>
      <c r="J61" s="344"/>
      <c r="K61" s="221"/>
    </row>
    <row r="62" spans="2:11" ht="15" customHeight="1">
      <c r="B62" s="220"/>
      <c r="C62" s="225"/>
      <c r="D62" s="346" t="s">
        <v>4974</v>
      </c>
      <c r="E62" s="346"/>
      <c r="F62" s="346"/>
      <c r="G62" s="346"/>
      <c r="H62" s="346"/>
      <c r="I62" s="346"/>
      <c r="J62" s="346"/>
      <c r="K62" s="221"/>
    </row>
    <row r="63" spans="2:11" ht="15" customHeight="1">
      <c r="B63" s="220"/>
      <c r="C63" s="225"/>
      <c r="D63" s="344" t="s">
        <v>4975</v>
      </c>
      <c r="E63" s="344"/>
      <c r="F63" s="344"/>
      <c r="G63" s="344"/>
      <c r="H63" s="344"/>
      <c r="I63" s="344"/>
      <c r="J63" s="344"/>
      <c r="K63" s="221"/>
    </row>
    <row r="64" spans="2:11" ht="12.75" customHeight="1">
      <c r="B64" s="220"/>
      <c r="C64" s="225"/>
      <c r="D64" s="225"/>
      <c r="E64" s="228"/>
      <c r="F64" s="225"/>
      <c r="G64" s="225"/>
      <c r="H64" s="225"/>
      <c r="I64" s="225"/>
      <c r="J64" s="225"/>
      <c r="K64" s="221"/>
    </row>
    <row r="65" spans="2:11" ht="15" customHeight="1">
      <c r="B65" s="220"/>
      <c r="C65" s="225"/>
      <c r="D65" s="344" t="s">
        <v>4976</v>
      </c>
      <c r="E65" s="344"/>
      <c r="F65" s="344"/>
      <c r="G65" s="344"/>
      <c r="H65" s="344"/>
      <c r="I65" s="344"/>
      <c r="J65" s="344"/>
      <c r="K65" s="221"/>
    </row>
    <row r="66" spans="2:11" ht="15" customHeight="1">
      <c r="B66" s="220"/>
      <c r="C66" s="225"/>
      <c r="D66" s="346" t="s">
        <v>4977</v>
      </c>
      <c r="E66" s="346"/>
      <c r="F66" s="346"/>
      <c r="G66" s="346"/>
      <c r="H66" s="346"/>
      <c r="I66" s="346"/>
      <c r="J66" s="346"/>
      <c r="K66" s="221"/>
    </row>
    <row r="67" spans="2:11" ht="15" customHeight="1">
      <c r="B67" s="220"/>
      <c r="C67" s="225"/>
      <c r="D67" s="344" t="s">
        <v>4978</v>
      </c>
      <c r="E67" s="344"/>
      <c r="F67" s="344"/>
      <c r="G67" s="344"/>
      <c r="H67" s="344"/>
      <c r="I67" s="344"/>
      <c r="J67" s="344"/>
      <c r="K67" s="221"/>
    </row>
    <row r="68" spans="2:11" ht="15" customHeight="1">
      <c r="B68" s="220"/>
      <c r="C68" s="225"/>
      <c r="D68" s="344" t="s">
        <v>4979</v>
      </c>
      <c r="E68" s="344"/>
      <c r="F68" s="344"/>
      <c r="G68" s="344"/>
      <c r="H68" s="344"/>
      <c r="I68" s="344"/>
      <c r="J68" s="344"/>
      <c r="K68" s="221"/>
    </row>
    <row r="69" spans="2:11" ht="15" customHeight="1">
      <c r="B69" s="220"/>
      <c r="C69" s="225"/>
      <c r="D69" s="344" t="s">
        <v>4980</v>
      </c>
      <c r="E69" s="344"/>
      <c r="F69" s="344"/>
      <c r="G69" s="344"/>
      <c r="H69" s="344"/>
      <c r="I69" s="344"/>
      <c r="J69" s="344"/>
      <c r="K69" s="221"/>
    </row>
    <row r="70" spans="2:11" ht="15" customHeight="1">
      <c r="B70" s="220"/>
      <c r="C70" s="225"/>
      <c r="D70" s="344" t="s">
        <v>4981</v>
      </c>
      <c r="E70" s="344"/>
      <c r="F70" s="344"/>
      <c r="G70" s="344"/>
      <c r="H70" s="344"/>
      <c r="I70" s="344"/>
      <c r="J70" s="344"/>
      <c r="K70" s="221"/>
    </row>
    <row r="71" spans="2:11" ht="12.75" customHeight="1">
      <c r="B71" s="229"/>
      <c r="C71" s="230"/>
      <c r="D71" s="230"/>
      <c r="E71" s="230"/>
      <c r="F71" s="230"/>
      <c r="G71" s="230"/>
      <c r="H71" s="230"/>
      <c r="I71" s="230"/>
      <c r="J71" s="230"/>
      <c r="K71" s="231"/>
    </row>
    <row r="72" spans="2:11" ht="18.75" customHeight="1">
      <c r="B72" s="232"/>
      <c r="C72" s="232"/>
      <c r="D72" s="232"/>
      <c r="E72" s="232"/>
      <c r="F72" s="232"/>
      <c r="G72" s="232"/>
      <c r="H72" s="232"/>
      <c r="I72" s="232"/>
      <c r="J72" s="232"/>
      <c r="K72" s="233"/>
    </row>
    <row r="73" spans="2:11" ht="18.75" customHeight="1">
      <c r="B73" s="233"/>
      <c r="C73" s="233"/>
      <c r="D73" s="233"/>
      <c r="E73" s="233"/>
      <c r="F73" s="233"/>
      <c r="G73" s="233"/>
      <c r="H73" s="233"/>
      <c r="I73" s="233"/>
      <c r="J73" s="233"/>
      <c r="K73" s="233"/>
    </row>
    <row r="74" spans="2:11" ht="7.5" customHeight="1">
      <c r="B74" s="234"/>
      <c r="C74" s="235"/>
      <c r="D74" s="235"/>
      <c r="E74" s="235"/>
      <c r="F74" s="235"/>
      <c r="G74" s="235"/>
      <c r="H74" s="235"/>
      <c r="I74" s="235"/>
      <c r="J74" s="235"/>
      <c r="K74" s="236"/>
    </row>
    <row r="75" spans="2:11" ht="45" customHeight="1">
      <c r="B75" s="237"/>
      <c r="C75" s="339" t="s">
        <v>4982</v>
      </c>
      <c r="D75" s="339"/>
      <c r="E75" s="339"/>
      <c r="F75" s="339"/>
      <c r="G75" s="339"/>
      <c r="H75" s="339"/>
      <c r="I75" s="339"/>
      <c r="J75" s="339"/>
      <c r="K75" s="238"/>
    </row>
    <row r="76" spans="2:11" ht="17.25" customHeight="1">
      <c r="B76" s="237"/>
      <c r="C76" s="239" t="s">
        <v>4983</v>
      </c>
      <c r="D76" s="239"/>
      <c r="E76" s="239"/>
      <c r="F76" s="239" t="s">
        <v>4984</v>
      </c>
      <c r="G76" s="240"/>
      <c r="H76" s="239" t="s">
        <v>57</v>
      </c>
      <c r="I76" s="239" t="s">
        <v>60</v>
      </c>
      <c r="J76" s="239" t="s">
        <v>4985</v>
      </c>
      <c r="K76" s="238"/>
    </row>
    <row r="77" spans="2:11" ht="17.25" customHeight="1">
      <c r="B77" s="237"/>
      <c r="C77" s="241" t="s">
        <v>4986</v>
      </c>
      <c r="D77" s="241"/>
      <c r="E77" s="241"/>
      <c r="F77" s="242" t="s">
        <v>4987</v>
      </c>
      <c r="G77" s="243"/>
      <c r="H77" s="241"/>
      <c r="I77" s="241"/>
      <c r="J77" s="241" t="s">
        <v>4988</v>
      </c>
      <c r="K77" s="238"/>
    </row>
    <row r="78" spans="2:11" ht="5.25" customHeight="1">
      <c r="B78" s="237"/>
      <c r="C78" s="244"/>
      <c r="D78" s="244"/>
      <c r="E78" s="244"/>
      <c r="F78" s="244"/>
      <c r="G78" s="245"/>
      <c r="H78" s="244"/>
      <c r="I78" s="244"/>
      <c r="J78" s="244"/>
      <c r="K78" s="238"/>
    </row>
    <row r="79" spans="2:11" ht="15" customHeight="1">
      <c r="B79" s="237"/>
      <c r="C79" s="226" t="s">
        <v>56</v>
      </c>
      <c r="D79" s="246"/>
      <c r="E79" s="246"/>
      <c r="F79" s="247" t="s">
        <v>4989</v>
      </c>
      <c r="G79" s="248"/>
      <c r="H79" s="226" t="s">
        <v>4990</v>
      </c>
      <c r="I79" s="226" t="s">
        <v>4991</v>
      </c>
      <c r="J79" s="226">
        <v>20</v>
      </c>
      <c r="K79" s="238"/>
    </row>
    <row r="80" spans="2:11" ht="15" customHeight="1">
      <c r="B80" s="237"/>
      <c r="C80" s="226" t="s">
        <v>4992</v>
      </c>
      <c r="D80" s="226"/>
      <c r="E80" s="226"/>
      <c r="F80" s="247" t="s">
        <v>4989</v>
      </c>
      <c r="G80" s="248"/>
      <c r="H80" s="226" t="s">
        <v>4993</v>
      </c>
      <c r="I80" s="226" t="s">
        <v>4991</v>
      </c>
      <c r="J80" s="226">
        <v>120</v>
      </c>
      <c r="K80" s="238"/>
    </row>
    <row r="81" spans="2:11" ht="15" customHeight="1">
      <c r="B81" s="249"/>
      <c r="C81" s="226" t="s">
        <v>4994</v>
      </c>
      <c r="D81" s="226"/>
      <c r="E81" s="226"/>
      <c r="F81" s="247" t="s">
        <v>4995</v>
      </c>
      <c r="G81" s="248"/>
      <c r="H81" s="226" t="s">
        <v>4996</v>
      </c>
      <c r="I81" s="226" t="s">
        <v>4991</v>
      </c>
      <c r="J81" s="226">
        <v>50</v>
      </c>
      <c r="K81" s="238"/>
    </row>
    <row r="82" spans="2:11" ht="15" customHeight="1">
      <c r="B82" s="249"/>
      <c r="C82" s="226" t="s">
        <v>4997</v>
      </c>
      <c r="D82" s="226"/>
      <c r="E82" s="226"/>
      <c r="F82" s="247" t="s">
        <v>4989</v>
      </c>
      <c r="G82" s="248"/>
      <c r="H82" s="226" t="s">
        <v>4998</v>
      </c>
      <c r="I82" s="226" t="s">
        <v>4999</v>
      </c>
      <c r="J82" s="226"/>
      <c r="K82" s="238"/>
    </row>
    <row r="83" spans="2:11" ht="15" customHeight="1">
      <c r="B83" s="249"/>
      <c r="C83" s="226" t="s">
        <v>5000</v>
      </c>
      <c r="D83" s="226"/>
      <c r="E83" s="226"/>
      <c r="F83" s="247" t="s">
        <v>4995</v>
      </c>
      <c r="G83" s="226"/>
      <c r="H83" s="226" t="s">
        <v>5001</v>
      </c>
      <c r="I83" s="226" t="s">
        <v>4991</v>
      </c>
      <c r="J83" s="226">
        <v>15</v>
      </c>
      <c r="K83" s="238"/>
    </row>
    <row r="84" spans="2:11" ht="15" customHeight="1">
      <c r="B84" s="249"/>
      <c r="C84" s="226" t="s">
        <v>5002</v>
      </c>
      <c r="D84" s="226"/>
      <c r="E84" s="226"/>
      <c r="F84" s="247" t="s">
        <v>4995</v>
      </c>
      <c r="G84" s="226"/>
      <c r="H84" s="226" t="s">
        <v>5003</v>
      </c>
      <c r="I84" s="226" t="s">
        <v>4991</v>
      </c>
      <c r="J84" s="226">
        <v>15</v>
      </c>
      <c r="K84" s="238"/>
    </row>
    <row r="85" spans="2:11" ht="15" customHeight="1">
      <c r="B85" s="249"/>
      <c r="C85" s="226" t="s">
        <v>5004</v>
      </c>
      <c r="D85" s="226"/>
      <c r="E85" s="226"/>
      <c r="F85" s="247" t="s">
        <v>4995</v>
      </c>
      <c r="G85" s="226"/>
      <c r="H85" s="226" t="s">
        <v>5005</v>
      </c>
      <c r="I85" s="226" t="s">
        <v>4991</v>
      </c>
      <c r="J85" s="226">
        <v>20</v>
      </c>
      <c r="K85" s="238"/>
    </row>
    <row r="86" spans="2:11" ht="15" customHeight="1">
      <c r="B86" s="249"/>
      <c r="C86" s="226" t="s">
        <v>5006</v>
      </c>
      <c r="D86" s="226"/>
      <c r="E86" s="226"/>
      <c r="F86" s="247" t="s">
        <v>4995</v>
      </c>
      <c r="G86" s="226"/>
      <c r="H86" s="226" t="s">
        <v>5007</v>
      </c>
      <c r="I86" s="226" t="s">
        <v>4991</v>
      </c>
      <c r="J86" s="226">
        <v>20</v>
      </c>
      <c r="K86" s="238"/>
    </row>
    <row r="87" spans="2:11" ht="15" customHeight="1">
      <c r="B87" s="249"/>
      <c r="C87" s="226" t="s">
        <v>5008</v>
      </c>
      <c r="D87" s="226"/>
      <c r="E87" s="226"/>
      <c r="F87" s="247" t="s">
        <v>4995</v>
      </c>
      <c r="G87" s="248"/>
      <c r="H87" s="226" t="s">
        <v>5009</v>
      </c>
      <c r="I87" s="226" t="s">
        <v>4991</v>
      </c>
      <c r="J87" s="226">
        <v>50</v>
      </c>
      <c r="K87" s="238"/>
    </row>
    <row r="88" spans="2:11" ht="15" customHeight="1">
      <c r="B88" s="249"/>
      <c r="C88" s="226" t="s">
        <v>5010</v>
      </c>
      <c r="D88" s="226"/>
      <c r="E88" s="226"/>
      <c r="F88" s="247" t="s">
        <v>4995</v>
      </c>
      <c r="G88" s="248"/>
      <c r="H88" s="226" t="s">
        <v>5011</v>
      </c>
      <c r="I88" s="226" t="s">
        <v>4991</v>
      </c>
      <c r="J88" s="226">
        <v>20</v>
      </c>
      <c r="K88" s="238"/>
    </row>
    <row r="89" spans="2:11" ht="15" customHeight="1">
      <c r="B89" s="249"/>
      <c r="C89" s="226" t="s">
        <v>5012</v>
      </c>
      <c r="D89" s="226"/>
      <c r="E89" s="226"/>
      <c r="F89" s="247" t="s">
        <v>4995</v>
      </c>
      <c r="G89" s="248"/>
      <c r="H89" s="226" t="s">
        <v>5013</v>
      </c>
      <c r="I89" s="226" t="s">
        <v>4991</v>
      </c>
      <c r="J89" s="226">
        <v>20</v>
      </c>
      <c r="K89" s="238"/>
    </row>
    <row r="90" spans="2:11" ht="15" customHeight="1">
      <c r="B90" s="249"/>
      <c r="C90" s="226" t="s">
        <v>5014</v>
      </c>
      <c r="D90" s="226"/>
      <c r="E90" s="226"/>
      <c r="F90" s="247" t="s">
        <v>4995</v>
      </c>
      <c r="G90" s="248"/>
      <c r="H90" s="226" t="s">
        <v>5015</v>
      </c>
      <c r="I90" s="226" t="s">
        <v>4991</v>
      </c>
      <c r="J90" s="226">
        <v>50</v>
      </c>
      <c r="K90" s="238"/>
    </row>
    <row r="91" spans="2:11" ht="15" customHeight="1">
      <c r="B91" s="249"/>
      <c r="C91" s="226" t="s">
        <v>5016</v>
      </c>
      <c r="D91" s="226"/>
      <c r="E91" s="226"/>
      <c r="F91" s="247" t="s">
        <v>4995</v>
      </c>
      <c r="G91" s="248"/>
      <c r="H91" s="226" t="s">
        <v>5016</v>
      </c>
      <c r="I91" s="226" t="s">
        <v>4991</v>
      </c>
      <c r="J91" s="226">
        <v>50</v>
      </c>
      <c r="K91" s="238"/>
    </row>
    <row r="92" spans="2:11" ht="15" customHeight="1">
      <c r="B92" s="249"/>
      <c r="C92" s="226" t="s">
        <v>5017</v>
      </c>
      <c r="D92" s="226"/>
      <c r="E92" s="226"/>
      <c r="F92" s="247" t="s">
        <v>4995</v>
      </c>
      <c r="G92" s="248"/>
      <c r="H92" s="226" t="s">
        <v>5018</v>
      </c>
      <c r="I92" s="226" t="s">
        <v>4991</v>
      </c>
      <c r="J92" s="226">
        <v>255</v>
      </c>
      <c r="K92" s="238"/>
    </row>
    <row r="93" spans="2:11" ht="15" customHeight="1">
      <c r="B93" s="249"/>
      <c r="C93" s="226" t="s">
        <v>5019</v>
      </c>
      <c r="D93" s="226"/>
      <c r="E93" s="226"/>
      <c r="F93" s="247" t="s">
        <v>4989</v>
      </c>
      <c r="G93" s="248"/>
      <c r="H93" s="226" t="s">
        <v>5020</v>
      </c>
      <c r="I93" s="226" t="s">
        <v>5021</v>
      </c>
      <c r="J93" s="226"/>
      <c r="K93" s="238"/>
    </row>
    <row r="94" spans="2:11" ht="15" customHeight="1">
      <c r="B94" s="249"/>
      <c r="C94" s="226" t="s">
        <v>5022</v>
      </c>
      <c r="D94" s="226"/>
      <c r="E94" s="226"/>
      <c r="F94" s="247" t="s">
        <v>4989</v>
      </c>
      <c r="G94" s="248"/>
      <c r="H94" s="226" t="s">
        <v>5023</v>
      </c>
      <c r="I94" s="226" t="s">
        <v>5024</v>
      </c>
      <c r="J94" s="226"/>
      <c r="K94" s="238"/>
    </row>
    <row r="95" spans="2:11" ht="15" customHeight="1">
      <c r="B95" s="249"/>
      <c r="C95" s="226" t="s">
        <v>5025</v>
      </c>
      <c r="D95" s="226"/>
      <c r="E95" s="226"/>
      <c r="F95" s="247" t="s">
        <v>4989</v>
      </c>
      <c r="G95" s="248"/>
      <c r="H95" s="226" t="s">
        <v>5025</v>
      </c>
      <c r="I95" s="226" t="s">
        <v>5024</v>
      </c>
      <c r="J95" s="226"/>
      <c r="K95" s="238"/>
    </row>
    <row r="96" spans="2:11" ht="15" customHeight="1">
      <c r="B96" s="249"/>
      <c r="C96" s="226" t="s">
        <v>41</v>
      </c>
      <c r="D96" s="226"/>
      <c r="E96" s="226"/>
      <c r="F96" s="247" t="s">
        <v>4989</v>
      </c>
      <c r="G96" s="248"/>
      <c r="H96" s="226" t="s">
        <v>5026</v>
      </c>
      <c r="I96" s="226" t="s">
        <v>5024</v>
      </c>
      <c r="J96" s="226"/>
      <c r="K96" s="238"/>
    </row>
    <row r="97" spans="2:11" ht="15" customHeight="1">
      <c r="B97" s="249"/>
      <c r="C97" s="226" t="s">
        <v>51</v>
      </c>
      <c r="D97" s="226"/>
      <c r="E97" s="226"/>
      <c r="F97" s="247" t="s">
        <v>4989</v>
      </c>
      <c r="G97" s="248"/>
      <c r="H97" s="226" t="s">
        <v>5027</v>
      </c>
      <c r="I97" s="226" t="s">
        <v>5024</v>
      </c>
      <c r="J97" s="226"/>
      <c r="K97" s="238"/>
    </row>
    <row r="98" spans="2:11" ht="15" customHeight="1">
      <c r="B98" s="250"/>
      <c r="C98" s="251"/>
      <c r="D98" s="251"/>
      <c r="E98" s="251"/>
      <c r="F98" s="251"/>
      <c r="G98" s="251"/>
      <c r="H98" s="251"/>
      <c r="I98" s="251"/>
      <c r="J98" s="251"/>
      <c r="K98" s="252"/>
    </row>
    <row r="99" spans="2:11" ht="18.75" customHeight="1">
      <c r="B99" s="253"/>
      <c r="C99" s="254"/>
      <c r="D99" s="254"/>
      <c r="E99" s="254"/>
      <c r="F99" s="254"/>
      <c r="G99" s="254"/>
      <c r="H99" s="254"/>
      <c r="I99" s="254"/>
      <c r="J99" s="254"/>
      <c r="K99" s="253"/>
    </row>
    <row r="100" spans="2:11" ht="18.75" customHeight="1">
      <c r="B100" s="233"/>
      <c r="C100" s="233"/>
      <c r="D100" s="233"/>
      <c r="E100" s="233"/>
      <c r="F100" s="233"/>
      <c r="G100" s="233"/>
      <c r="H100" s="233"/>
      <c r="I100" s="233"/>
      <c r="J100" s="233"/>
      <c r="K100" s="233"/>
    </row>
    <row r="101" spans="2:11" ht="7.5" customHeight="1">
      <c r="B101" s="234"/>
      <c r="C101" s="235"/>
      <c r="D101" s="235"/>
      <c r="E101" s="235"/>
      <c r="F101" s="235"/>
      <c r="G101" s="235"/>
      <c r="H101" s="235"/>
      <c r="I101" s="235"/>
      <c r="J101" s="235"/>
      <c r="K101" s="236"/>
    </row>
    <row r="102" spans="2:11" ht="45" customHeight="1">
      <c r="B102" s="237"/>
      <c r="C102" s="339" t="s">
        <v>5028</v>
      </c>
      <c r="D102" s="339"/>
      <c r="E102" s="339"/>
      <c r="F102" s="339"/>
      <c r="G102" s="339"/>
      <c r="H102" s="339"/>
      <c r="I102" s="339"/>
      <c r="J102" s="339"/>
      <c r="K102" s="238"/>
    </row>
    <row r="103" spans="2:11" ht="17.25" customHeight="1">
      <c r="B103" s="237"/>
      <c r="C103" s="239" t="s">
        <v>4983</v>
      </c>
      <c r="D103" s="239"/>
      <c r="E103" s="239"/>
      <c r="F103" s="239" t="s">
        <v>4984</v>
      </c>
      <c r="G103" s="240"/>
      <c r="H103" s="239" t="s">
        <v>57</v>
      </c>
      <c r="I103" s="239" t="s">
        <v>60</v>
      </c>
      <c r="J103" s="239" t="s">
        <v>4985</v>
      </c>
      <c r="K103" s="238"/>
    </row>
    <row r="104" spans="2:11" ht="17.25" customHeight="1">
      <c r="B104" s="237"/>
      <c r="C104" s="241" t="s">
        <v>4986</v>
      </c>
      <c r="D104" s="241"/>
      <c r="E104" s="241"/>
      <c r="F104" s="242" t="s">
        <v>4987</v>
      </c>
      <c r="G104" s="243"/>
      <c r="H104" s="241"/>
      <c r="I104" s="241"/>
      <c r="J104" s="241" t="s">
        <v>4988</v>
      </c>
      <c r="K104" s="238"/>
    </row>
    <row r="105" spans="2:11" ht="5.25" customHeight="1">
      <c r="B105" s="237"/>
      <c r="C105" s="239"/>
      <c r="D105" s="239"/>
      <c r="E105" s="239"/>
      <c r="F105" s="239"/>
      <c r="G105" s="255"/>
      <c r="H105" s="239"/>
      <c r="I105" s="239"/>
      <c r="J105" s="239"/>
      <c r="K105" s="238"/>
    </row>
    <row r="106" spans="2:11" ht="15" customHeight="1">
      <c r="B106" s="237"/>
      <c r="C106" s="226" t="s">
        <v>56</v>
      </c>
      <c r="D106" s="246"/>
      <c r="E106" s="246"/>
      <c r="F106" s="247" t="s">
        <v>4989</v>
      </c>
      <c r="G106" s="226"/>
      <c r="H106" s="226" t="s">
        <v>5029</v>
      </c>
      <c r="I106" s="226" t="s">
        <v>4991</v>
      </c>
      <c r="J106" s="226">
        <v>20</v>
      </c>
      <c r="K106" s="238"/>
    </row>
    <row r="107" spans="2:11" ht="15" customHeight="1">
      <c r="B107" s="237"/>
      <c r="C107" s="226" t="s">
        <v>4992</v>
      </c>
      <c r="D107" s="226"/>
      <c r="E107" s="226"/>
      <c r="F107" s="247" t="s">
        <v>4989</v>
      </c>
      <c r="G107" s="226"/>
      <c r="H107" s="226" t="s">
        <v>5029</v>
      </c>
      <c r="I107" s="226" t="s">
        <v>4991</v>
      </c>
      <c r="J107" s="226">
        <v>120</v>
      </c>
      <c r="K107" s="238"/>
    </row>
    <row r="108" spans="2:11" ht="15" customHeight="1">
      <c r="B108" s="249"/>
      <c r="C108" s="226" t="s">
        <v>4994</v>
      </c>
      <c r="D108" s="226"/>
      <c r="E108" s="226"/>
      <c r="F108" s="247" t="s">
        <v>4995</v>
      </c>
      <c r="G108" s="226"/>
      <c r="H108" s="226" t="s">
        <v>5029</v>
      </c>
      <c r="I108" s="226" t="s">
        <v>4991</v>
      </c>
      <c r="J108" s="226">
        <v>50</v>
      </c>
      <c r="K108" s="238"/>
    </row>
    <row r="109" spans="2:11" ht="15" customHeight="1">
      <c r="B109" s="249"/>
      <c r="C109" s="226" t="s">
        <v>4997</v>
      </c>
      <c r="D109" s="226"/>
      <c r="E109" s="226"/>
      <c r="F109" s="247" t="s">
        <v>4989</v>
      </c>
      <c r="G109" s="226"/>
      <c r="H109" s="226" t="s">
        <v>5029</v>
      </c>
      <c r="I109" s="226" t="s">
        <v>4999</v>
      </c>
      <c r="J109" s="226"/>
      <c r="K109" s="238"/>
    </row>
    <row r="110" spans="2:11" ht="15" customHeight="1">
      <c r="B110" s="249"/>
      <c r="C110" s="226" t="s">
        <v>5008</v>
      </c>
      <c r="D110" s="226"/>
      <c r="E110" s="226"/>
      <c r="F110" s="247" t="s">
        <v>4995</v>
      </c>
      <c r="G110" s="226"/>
      <c r="H110" s="226" t="s">
        <v>5029</v>
      </c>
      <c r="I110" s="226" t="s">
        <v>4991</v>
      </c>
      <c r="J110" s="226">
        <v>50</v>
      </c>
      <c r="K110" s="238"/>
    </row>
    <row r="111" spans="2:11" ht="15" customHeight="1">
      <c r="B111" s="249"/>
      <c r="C111" s="226" t="s">
        <v>5016</v>
      </c>
      <c r="D111" s="226"/>
      <c r="E111" s="226"/>
      <c r="F111" s="247" t="s">
        <v>4995</v>
      </c>
      <c r="G111" s="226"/>
      <c r="H111" s="226" t="s">
        <v>5029</v>
      </c>
      <c r="I111" s="226" t="s">
        <v>4991</v>
      </c>
      <c r="J111" s="226">
        <v>50</v>
      </c>
      <c r="K111" s="238"/>
    </row>
    <row r="112" spans="2:11" ht="15" customHeight="1">
      <c r="B112" s="249"/>
      <c r="C112" s="226" t="s">
        <v>5014</v>
      </c>
      <c r="D112" s="226"/>
      <c r="E112" s="226"/>
      <c r="F112" s="247" t="s">
        <v>4995</v>
      </c>
      <c r="G112" s="226"/>
      <c r="H112" s="226" t="s">
        <v>5029</v>
      </c>
      <c r="I112" s="226" t="s">
        <v>4991</v>
      </c>
      <c r="J112" s="226">
        <v>50</v>
      </c>
      <c r="K112" s="238"/>
    </row>
    <row r="113" spans="2:11" ht="15" customHeight="1">
      <c r="B113" s="249"/>
      <c r="C113" s="226" t="s">
        <v>56</v>
      </c>
      <c r="D113" s="226"/>
      <c r="E113" s="226"/>
      <c r="F113" s="247" t="s">
        <v>4989</v>
      </c>
      <c r="G113" s="226"/>
      <c r="H113" s="226" t="s">
        <v>5030</v>
      </c>
      <c r="I113" s="226" t="s">
        <v>4991</v>
      </c>
      <c r="J113" s="226">
        <v>20</v>
      </c>
      <c r="K113" s="238"/>
    </row>
    <row r="114" spans="2:11" ht="15" customHeight="1">
      <c r="B114" s="249"/>
      <c r="C114" s="226" t="s">
        <v>5031</v>
      </c>
      <c r="D114" s="226"/>
      <c r="E114" s="226"/>
      <c r="F114" s="247" t="s">
        <v>4989</v>
      </c>
      <c r="G114" s="226"/>
      <c r="H114" s="226" t="s">
        <v>5032</v>
      </c>
      <c r="I114" s="226" t="s">
        <v>4991</v>
      </c>
      <c r="J114" s="226">
        <v>120</v>
      </c>
      <c r="K114" s="238"/>
    </row>
    <row r="115" spans="2:11" ht="15" customHeight="1">
      <c r="B115" s="249"/>
      <c r="C115" s="226" t="s">
        <v>41</v>
      </c>
      <c r="D115" s="226"/>
      <c r="E115" s="226"/>
      <c r="F115" s="247" t="s">
        <v>4989</v>
      </c>
      <c r="G115" s="226"/>
      <c r="H115" s="226" t="s">
        <v>5033</v>
      </c>
      <c r="I115" s="226" t="s">
        <v>5024</v>
      </c>
      <c r="J115" s="226"/>
      <c r="K115" s="238"/>
    </row>
    <row r="116" spans="2:11" ht="15" customHeight="1">
      <c r="B116" s="249"/>
      <c r="C116" s="226" t="s">
        <v>51</v>
      </c>
      <c r="D116" s="226"/>
      <c r="E116" s="226"/>
      <c r="F116" s="247" t="s">
        <v>4989</v>
      </c>
      <c r="G116" s="226"/>
      <c r="H116" s="226" t="s">
        <v>5034</v>
      </c>
      <c r="I116" s="226" t="s">
        <v>5024</v>
      </c>
      <c r="J116" s="226"/>
      <c r="K116" s="238"/>
    </row>
    <row r="117" spans="2:11" ht="15" customHeight="1">
      <c r="B117" s="249"/>
      <c r="C117" s="226" t="s">
        <v>60</v>
      </c>
      <c r="D117" s="226"/>
      <c r="E117" s="226"/>
      <c r="F117" s="247" t="s">
        <v>4989</v>
      </c>
      <c r="G117" s="226"/>
      <c r="H117" s="226" t="s">
        <v>5035</v>
      </c>
      <c r="I117" s="226" t="s">
        <v>5036</v>
      </c>
      <c r="J117" s="226"/>
      <c r="K117" s="238"/>
    </row>
    <row r="118" spans="2:11" ht="15" customHeight="1">
      <c r="B118" s="250"/>
      <c r="C118" s="256"/>
      <c r="D118" s="256"/>
      <c r="E118" s="256"/>
      <c r="F118" s="256"/>
      <c r="G118" s="256"/>
      <c r="H118" s="256"/>
      <c r="I118" s="256"/>
      <c r="J118" s="256"/>
      <c r="K118" s="252"/>
    </row>
    <row r="119" spans="2:11" ht="18.75" customHeight="1">
      <c r="B119" s="257"/>
      <c r="C119" s="258"/>
      <c r="D119" s="258"/>
      <c r="E119" s="258"/>
      <c r="F119" s="259"/>
      <c r="G119" s="258"/>
      <c r="H119" s="258"/>
      <c r="I119" s="258"/>
      <c r="J119" s="258"/>
      <c r="K119" s="257"/>
    </row>
    <row r="120" spans="2:11" ht="18.75" customHeight="1">
      <c r="B120" s="233"/>
      <c r="C120" s="233"/>
      <c r="D120" s="233"/>
      <c r="E120" s="233"/>
      <c r="F120" s="233"/>
      <c r="G120" s="233"/>
      <c r="H120" s="233"/>
      <c r="I120" s="233"/>
      <c r="J120" s="233"/>
      <c r="K120" s="233"/>
    </row>
    <row r="121" spans="2:11" ht="7.5" customHeight="1">
      <c r="B121" s="260"/>
      <c r="C121" s="261"/>
      <c r="D121" s="261"/>
      <c r="E121" s="261"/>
      <c r="F121" s="261"/>
      <c r="G121" s="261"/>
      <c r="H121" s="261"/>
      <c r="I121" s="261"/>
      <c r="J121" s="261"/>
      <c r="K121" s="262"/>
    </row>
    <row r="122" spans="2:11" ht="45" customHeight="1">
      <c r="B122" s="263"/>
      <c r="C122" s="340" t="s">
        <v>5037</v>
      </c>
      <c r="D122" s="340"/>
      <c r="E122" s="340"/>
      <c r="F122" s="340"/>
      <c r="G122" s="340"/>
      <c r="H122" s="340"/>
      <c r="I122" s="340"/>
      <c r="J122" s="340"/>
      <c r="K122" s="264"/>
    </row>
    <row r="123" spans="2:11" ht="17.25" customHeight="1">
      <c r="B123" s="265"/>
      <c r="C123" s="239" t="s">
        <v>4983</v>
      </c>
      <c r="D123" s="239"/>
      <c r="E123" s="239"/>
      <c r="F123" s="239" t="s">
        <v>4984</v>
      </c>
      <c r="G123" s="240"/>
      <c r="H123" s="239" t="s">
        <v>57</v>
      </c>
      <c r="I123" s="239" t="s">
        <v>60</v>
      </c>
      <c r="J123" s="239" t="s">
        <v>4985</v>
      </c>
      <c r="K123" s="266"/>
    </row>
    <row r="124" spans="2:11" ht="17.25" customHeight="1">
      <c r="B124" s="265"/>
      <c r="C124" s="241" t="s">
        <v>4986</v>
      </c>
      <c r="D124" s="241"/>
      <c r="E124" s="241"/>
      <c r="F124" s="242" t="s">
        <v>4987</v>
      </c>
      <c r="G124" s="243"/>
      <c r="H124" s="241"/>
      <c r="I124" s="241"/>
      <c r="J124" s="241" t="s">
        <v>4988</v>
      </c>
      <c r="K124" s="266"/>
    </row>
    <row r="125" spans="2:11" ht="5.25" customHeight="1">
      <c r="B125" s="267"/>
      <c r="C125" s="244"/>
      <c r="D125" s="244"/>
      <c r="E125" s="244"/>
      <c r="F125" s="244"/>
      <c r="G125" s="268"/>
      <c r="H125" s="244"/>
      <c r="I125" s="244"/>
      <c r="J125" s="244"/>
      <c r="K125" s="269"/>
    </row>
    <row r="126" spans="2:11" ht="15" customHeight="1">
      <c r="B126" s="267"/>
      <c r="C126" s="226" t="s">
        <v>4992</v>
      </c>
      <c r="D126" s="246"/>
      <c r="E126" s="246"/>
      <c r="F126" s="247" t="s">
        <v>4989</v>
      </c>
      <c r="G126" s="226"/>
      <c r="H126" s="226" t="s">
        <v>5029</v>
      </c>
      <c r="I126" s="226" t="s">
        <v>4991</v>
      </c>
      <c r="J126" s="226">
        <v>120</v>
      </c>
      <c r="K126" s="270"/>
    </row>
    <row r="127" spans="2:11" ht="15" customHeight="1">
      <c r="B127" s="267"/>
      <c r="C127" s="226" t="s">
        <v>5038</v>
      </c>
      <c r="D127" s="226"/>
      <c r="E127" s="226"/>
      <c r="F127" s="247" t="s">
        <v>4989</v>
      </c>
      <c r="G127" s="226"/>
      <c r="H127" s="226" t="s">
        <v>5039</v>
      </c>
      <c r="I127" s="226" t="s">
        <v>4991</v>
      </c>
      <c r="J127" s="226" t="s">
        <v>5040</v>
      </c>
      <c r="K127" s="270"/>
    </row>
    <row r="128" spans="2:11" ht="15" customHeight="1">
      <c r="B128" s="267"/>
      <c r="C128" s="226" t="s">
        <v>87</v>
      </c>
      <c r="D128" s="226"/>
      <c r="E128" s="226"/>
      <c r="F128" s="247" t="s">
        <v>4989</v>
      </c>
      <c r="G128" s="226"/>
      <c r="H128" s="226" t="s">
        <v>5041</v>
      </c>
      <c r="I128" s="226" t="s">
        <v>4991</v>
      </c>
      <c r="J128" s="226" t="s">
        <v>5040</v>
      </c>
      <c r="K128" s="270"/>
    </row>
    <row r="129" spans="2:11" ht="15" customHeight="1">
      <c r="B129" s="267"/>
      <c r="C129" s="226" t="s">
        <v>5000</v>
      </c>
      <c r="D129" s="226"/>
      <c r="E129" s="226"/>
      <c r="F129" s="247" t="s">
        <v>4995</v>
      </c>
      <c r="G129" s="226"/>
      <c r="H129" s="226" t="s">
        <v>5001</v>
      </c>
      <c r="I129" s="226" t="s">
        <v>4991</v>
      </c>
      <c r="J129" s="226">
        <v>15</v>
      </c>
      <c r="K129" s="270"/>
    </row>
    <row r="130" spans="2:11" ht="15" customHeight="1">
      <c r="B130" s="267"/>
      <c r="C130" s="226" t="s">
        <v>5002</v>
      </c>
      <c r="D130" s="226"/>
      <c r="E130" s="226"/>
      <c r="F130" s="247" t="s">
        <v>4995</v>
      </c>
      <c r="G130" s="226"/>
      <c r="H130" s="226" t="s">
        <v>5003</v>
      </c>
      <c r="I130" s="226" t="s">
        <v>4991</v>
      </c>
      <c r="J130" s="226">
        <v>15</v>
      </c>
      <c r="K130" s="270"/>
    </row>
    <row r="131" spans="2:11" ht="15" customHeight="1">
      <c r="B131" s="267"/>
      <c r="C131" s="226" t="s">
        <v>5004</v>
      </c>
      <c r="D131" s="226"/>
      <c r="E131" s="226"/>
      <c r="F131" s="247" t="s">
        <v>4995</v>
      </c>
      <c r="G131" s="226"/>
      <c r="H131" s="226" t="s">
        <v>5005</v>
      </c>
      <c r="I131" s="226" t="s">
        <v>4991</v>
      </c>
      <c r="J131" s="226">
        <v>20</v>
      </c>
      <c r="K131" s="270"/>
    </row>
    <row r="132" spans="2:11" ht="15" customHeight="1">
      <c r="B132" s="267"/>
      <c r="C132" s="226" t="s">
        <v>5006</v>
      </c>
      <c r="D132" s="226"/>
      <c r="E132" s="226"/>
      <c r="F132" s="247" t="s">
        <v>4995</v>
      </c>
      <c r="G132" s="226"/>
      <c r="H132" s="226" t="s">
        <v>5007</v>
      </c>
      <c r="I132" s="226" t="s">
        <v>4991</v>
      </c>
      <c r="J132" s="226">
        <v>20</v>
      </c>
      <c r="K132" s="270"/>
    </row>
    <row r="133" spans="2:11" ht="15" customHeight="1">
      <c r="B133" s="267"/>
      <c r="C133" s="226" t="s">
        <v>4994</v>
      </c>
      <c r="D133" s="226"/>
      <c r="E133" s="226"/>
      <c r="F133" s="247" t="s">
        <v>4995</v>
      </c>
      <c r="G133" s="226"/>
      <c r="H133" s="226" t="s">
        <v>5029</v>
      </c>
      <c r="I133" s="226" t="s">
        <v>4991</v>
      </c>
      <c r="J133" s="226">
        <v>50</v>
      </c>
      <c r="K133" s="270"/>
    </row>
    <row r="134" spans="2:11" ht="15" customHeight="1">
      <c r="B134" s="267"/>
      <c r="C134" s="226" t="s">
        <v>5008</v>
      </c>
      <c r="D134" s="226"/>
      <c r="E134" s="226"/>
      <c r="F134" s="247" t="s">
        <v>4995</v>
      </c>
      <c r="G134" s="226"/>
      <c r="H134" s="226" t="s">
        <v>5029</v>
      </c>
      <c r="I134" s="226" t="s">
        <v>4991</v>
      </c>
      <c r="J134" s="226">
        <v>50</v>
      </c>
      <c r="K134" s="270"/>
    </row>
    <row r="135" spans="2:11" ht="15" customHeight="1">
      <c r="B135" s="267"/>
      <c r="C135" s="226" t="s">
        <v>5014</v>
      </c>
      <c r="D135" s="226"/>
      <c r="E135" s="226"/>
      <c r="F135" s="247" t="s">
        <v>4995</v>
      </c>
      <c r="G135" s="226"/>
      <c r="H135" s="226" t="s">
        <v>5029</v>
      </c>
      <c r="I135" s="226" t="s">
        <v>4991</v>
      </c>
      <c r="J135" s="226">
        <v>50</v>
      </c>
      <c r="K135" s="270"/>
    </row>
    <row r="136" spans="2:11" ht="15" customHeight="1">
      <c r="B136" s="267"/>
      <c r="C136" s="226" t="s">
        <v>5016</v>
      </c>
      <c r="D136" s="226"/>
      <c r="E136" s="226"/>
      <c r="F136" s="247" t="s">
        <v>4995</v>
      </c>
      <c r="G136" s="226"/>
      <c r="H136" s="226" t="s">
        <v>5029</v>
      </c>
      <c r="I136" s="226" t="s">
        <v>4991</v>
      </c>
      <c r="J136" s="226">
        <v>50</v>
      </c>
      <c r="K136" s="270"/>
    </row>
    <row r="137" spans="2:11" ht="15" customHeight="1">
      <c r="B137" s="267"/>
      <c r="C137" s="226" t="s">
        <v>5017</v>
      </c>
      <c r="D137" s="226"/>
      <c r="E137" s="226"/>
      <c r="F137" s="247" t="s">
        <v>4995</v>
      </c>
      <c r="G137" s="226"/>
      <c r="H137" s="226" t="s">
        <v>5042</v>
      </c>
      <c r="I137" s="226" t="s">
        <v>4991</v>
      </c>
      <c r="J137" s="226">
        <v>255</v>
      </c>
      <c r="K137" s="270"/>
    </row>
    <row r="138" spans="2:11" ht="15" customHeight="1">
      <c r="B138" s="267"/>
      <c r="C138" s="226" t="s">
        <v>5019</v>
      </c>
      <c r="D138" s="226"/>
      <c r="E138" s="226"/>
      <c r="F138" s="247" t="s">
        <v>4989</v>
      </c>
      <c r="G138" s="226"/>
      <c r="H138" s="226" t="s">
        <v>5043</v>
      </c>
      <c r="I138" s="226" t="s">
        <v>5021</v>
      </c>
      <c r="J138" s="226"/>
      <c r="K138" s="270"/>
    </row>
    <row r="139" spans="2:11" ht="15" customHeight="1">
      <c r="B139" s="267"/>
      <c r="C139" s="226" t="s">
        <v>5022</v>
      </c>
      <c r="D139" s="226"/>
      <c r="E139" s="226"/>
      <c r="F139" s="247" t="s">
        <v>4989</v>
      </c>
      <c r="G139" s="226"/>
      <c r="H139" s="226" t="s">
        <v>5044</v>
      </c>
      <c r="I139" s="226" t="s">
        <v>5024</v>
      </c>
      <c r="J139" s="226"/>
      <c r="K139" s="270"/>
    </row>
    <row r="140" spans="2:11" ht="15" customHeight="1">
      <c r="B140" s="267"/>
      <c r="C140" s="226" t="s">
        <v>5025</v>
      </c>
      <c r="D140" s="226"/>
      <c r="E140" s="226"/>
      <c r="F140" s="247" t="s">
        <v>4989</v>
      </c>
      <c r="G140" s="226"/>
      <c r="H140" s="226" t="s">
        <v>5025</v>
      </c>
      <c r="I140" s="226" t="s">
        <v>5024</v>
      </c>
      <c r="J140" s="226"/>
      <c r="K140" s="270"/>
    </row>
    <row r="141" spans="2:11" ht="15" customHeight="1">
      <c r="B141" s="267"/>
      <c r="C141" s="226" t="s">
        <v>41</v>
      </c>
      <c r="D141" s="226"/>
      <c r="E141" s="226"/>
      <c r="F141" s="247" t="s">
        <v>4989</v>
      </c>
      <c r="G141" s="226"/>
      <c r="H141" s="226" t="s">
        <v>5045</v>
      </c>
      <c r="I141" s="226" t="s">
        <v>5024</v>
      </c>
      <c r="J141" s="226"/>
      <c r="K141" s="270"/>
    </row>
    <row r="142" spans="2:11" ht="15" customHeight="1">
      <c r="B142" s="267"/>
      <c r="C142" s="226" t="s">
        <v>5046</v>
      </c>
      <c r="D142" s="226"/>
      <c r="E142" s="226"/>
      <c r="F142" s="247" t="s">
        <v>4989</v>
      </c>
      <c r="G142" s="226"/>
      <c r="H142" s="226" t="s">
        <v>5047</v>
      </c>
      <c r="I142" s="226" t="s">
        <v>5024</v>
      </c>
      <c r="J142" s="226"/>
      <c r="K142" s="270"/>
    </row>
    <row r="143" spans="2:11" ht="15" customHeight="1">
      <c r="B143" s="271"/>
      <c r="C143" s="272"/>
      <c r="D143" s="272"/>
      <c r="E143" s="272"/>
      <c r="F143" s="272"/>
      <c r="G143" s="272"/>
      <c r="H143" s="272"/>
      <c r="I143" s="272"/>
      <c r="J143" s="272"/>
      <c r="K143" s="273"/>
    </row>
    <row r="144" spans="2:11" ht="18.75" customHeight="1">
      <c r="B144" s="258"/>
      <c r="C144" s="258"/>
      <c r="D144" s="258"/>
      <c r="E144" s="258"/>
      <c r="F144" s="259"/>
      <c r="G144" s="258"/>
      <c r="H144" s="258"/>
      <c r="I144" s="258"/>
      <c r="J144" s="258"/>
      <c r="K144" s="258"/>
    </row>
    <row r="145" spans="2:11" ht="18.75" customHeight="1">
      <c r="B145" s="233"/>
      <c r="C145" s="233"/>
      <c r="D145" s="233"/>
      <c r="E145" s="233"/>
      <c r="F145" s="233"/>
      <c r="G145" s="233"/>
      <c r="H145" s="233"/>
      <c r="I145" s="233"/>
      <c r="J145" s="233"/>
      <c r="K145" s="233"/>
    </row>
    <row r="146" spans="2:11" ht="7.5" customHeight="1">
      <c r="B146" s="234"/>
      <c r="C146" s="235"/>
      <c r="D146" s="235"/>
      <c r="E146" s="235"/>
      <c r="F146" s="235"/>
      <c r="G146" s="235"/>
      <c r="H146" s="235"/>
      <c r="I146" s="235"/>
      <c r="J146" s="235"/>
      <c r="K146" s="236"/>
    </row>
    <row r="147" spans="2:11" ht="45" customHeight="1">
      <c r="B147" s="237"/>
      <c r="C147" s="339" t="s">
        <v>5048</v>
      </c>
      <c r="D147" s="339"/>
      <c r="E147" s="339"/>
      <c r="F147" s="339"/>
      <c r="G147" s="339"/>
      <c r="H147" s="339"/>
      <c r="I147" s="339"/>
      <c r="J147" s="339"/>
      <c r="K147" s="238"/>
    </row>
    <row r="148" spans="2:11" ht="17.25" customHeight="1">
      <c r="B148" s="237"/>
      <c r="C148" s="239" t="s">
        <v>4983</v>
      </c>
      <c r="D148" s="239"/>
      <c r="E148" s="239"/>
      <c r="F148" s="239" t="s">
        <v>4984</v>
      </c>
      <c r="G148" s="240"/>
      <c r="H148" s="239" t="s">
        <v>57</v>
      </c>
      <c r="I148" s="239" t="s">
        <v>60</v>
      </c>
      <c r="J148" s="239" t="s">
        <v>4985</v>
      </c>
      <c r="K148" s="238"/>
    </row>
    <row r="149" spans="2:11" ht="17.25" customHeight="1">
      <c r="B149" s="237"/>
      <c r="C149" s="241" t="s">
        <v>4986</v>
      </c>
      <c r="D149" s="241"/>
      <c r="E149" s="241"/>
      <c r="F149" s="242" t="s">
        <v>4987</v>
      </c>
      <c r="G149" s="243"/>
      <c r="H149" s="241"/>
      <c r="I149" s="241"/>
      <c r="J149" s="241" t="s">
        <v>4988</v>
      </c>
      <c r="K149" s="238"/>
    </row>
    <row r="150" spans="2:11" ht="5.25" customHeight="1">
      <c r="B150" s="249"/>
      <c r="C150" s="244"/>
      <c r="D150" s="244"/>
      <c r="E150" s="244"/>
      <c r="F150" s="244"/>
      <c r="G150" s="245"/>
      <c r="H150" s="244"/>
      <c r="I150" s="244"/>
      <c r="J150" s="244"/>
      <c r="K150" s="270"/>
    </row>
    <row r="151" spans="2:11" ht="15" customHeight="1">
      <c r="B151" s="249"/>
      <c r="C151" s="274" t="s">
        <v>4992</v>
      </c>
      <c r="D151" s="226"/>
      <c r="E151" s="226"/>
      <c r="F151" s="275" t="s">
        <v>4989</v>
      </c>
      <c r="G151" s="226"/>
      <c r="H151" s="274" t="s">
        <v>5029</v>
      </c>
      <c r="I151" s="274" t="s">
        <v>4991</v>
      </c>
      <c r="J151" s="274">
        <v>120</v>
      </c>
      <c r="K151" s="270"/>
    </row>
    <row r="152" spans="2:11" ht="15" customHeight="1">
      <c r="B152" s="249"/>
      <c r="C152" s="274" t="s">
        <v>5038</v>
      </c>
      <c r="D152" s="226"/>
      <c r="E152" s="226"/>
      <c r="F152" s="275" t="s">
        <v>4989</v>
      </c>
      <c r="G152" s="226"/>
      <c r="H152" s="274" t="s">
        <v>5049</v>
      </c>
      <c r="I152" s="274" t="s">
        <v>4991</v>
      </c>
      <c r="J152" s="274" t="s">
        <v>5040</v>
      </c>
      <c r="K152" s="270"/>
    </row>
    <row r="153" spans="2:11" ht="15" customHeight="1">
      <c r="B153" s="249"/>
      <c r="C153" s="274" t="s">
        <v>87</v>
      </c>
      <c r="D153" s="226"/>
      <c r="E153" s="226"/>
      <c r="F153" s="275" t="s">
        <v>4989</v>
      </c>
      <c r="G153" s="226"/>
      <c r="H153" s="274" t="s">
        <v>5050</v>
      </c>
      <c r="I153" s="274" t="s">
        <v>4991</v>
      </c>
      <c r="J153" s="274" t="s">
        <v>5040</v>
      </c>
      <c r="K153" s="270"/>
    </row>
    <row r="154" spans="2:11" ht="15" customHeight="1">
      <c r="B154" s="249"/>
      <c r="C154" s="274" t="s">
        <v>4994</v>
      </c>
      <c r="D154" s="226"/>
      <c r="E154" s="226"/>
      <c r="F154" s="275" t="s">
        <v>4995</v>
      </c>
      <c r="G154" s="226"/>
      <c r="H154" s="274" t="s">
        <v>5029</v>
      </c>
      <c r="I154" s="274" t="s">
        <v>4991</v>
      </c>
      <c r="J154" s="274">
        <v>50</v>
      </c>
      <c r="K154" s="270"/>
    </row>
    <row r="155" spans="2:11" ht="15" customHeight="1">
      <c r="B155" s="249"/>
      <c r="C155" s="274" t="s">
        <v>4997</v>
      </c>
      <c r="D155" s="226"/>
      <c r="E155" s="226"/>
      <c r="F155" s="275" t="s">
        <v>4989</v>
      </c>
      <c r="G155" s="226"/>
      <c r="H155" s="274" t="s">
        <v>5029</v>
      </c>
      <c r="I155" s="274" t="s">
        <v>4999</v>
      </c>
      <c r="J155" s="274"/>
      <c r="K155" s="270"/>
    </row>
    <row r="156" spans="2:11" ht="15" customHeight="1">
      <c r="B156" s="249"/>
      <c r="C156" s="274" t="s">
        <v>5008</v>
      </c>
      <c r="D156" s="226"/>
      <c r="E156" s="226"/>
      <c r="F156" s="275" t="s">
        <v>4995</v>
      </c>
      <c r="G156" s="226"/>
      <c r="H156" s="274" t="s">
        <v>5029</v>
      </c>
      <c r="I156" s="274" t="s">
        <v>4991</v>
      </c>
      <c r="J156" s="274">
        <v>50</v>
      </c>
      <c r="K156" s="270"/>
    </row>
    <row r="157" spans="2:11" ht="15" customHeight="1">
      <c r="B157" s="249"/>
      <c r="C157" s="274" t="s">
        <v>5016</v>
      </c>
      <c r="D157" s="226"/>
      <c r="E157" s="226"/>
      <c r="F157" s="275" t="s">
        <v>4995</v>
      </c>
      <c r="G157" s="226"/>
      <c r="H157" s="274" t="s">
        <v>5029</v>
      </c>
      <c r="I157" s="274" t="s">
        <v>4991</v>
      </c>
      <c r="J157" s="274">
        <v>50</v>
      </c>
      <c r="K157" s="270"/>
    </row>
    <row r="158" spans="2:11" ht="15" customHeight="1">
      <c r="B158" s="249"/>
      <c r="C158" s="274" t="s">
        <v>5014</v>
      </c>
      <c r="D158" s="226"/>
      <c r="E158" s="226"/>
      <c r="F158" s="275" t="s">
        <v>4995</v>
      </c>
      <c r="G158" s="226"/>
      <c r="H158" s="274" t="s">
        <v>5029</v>
      </c>
      <c r="I158" s="274" t="s">
        <v>4991</v>
      </c>
      <c r="J158" s="274">
        <v>50</v>
      </c>
      <c r="K158" s="270"/>
    </row>
    <row r="159" spans="2:11" ht="15" customHeight="1">
      <c r="B159" s="249"/>
      <c r="C159" s="274" t="s">
        <v>171</v>
      </c>
      <c r="D159" s="226"/>
      <c r="E159" s="226"/>
      <c r="F159" s="275" t="s">
        <v>4989</v>
      </c>
      <c r="G159" s="226"/>
      <c r="H159" s="274" t="s">
        <v>5051</v>
      </c>
      <c r="I159" s="274" t="s">
        <v>4991</v>
      </c>
      <c r="J159" s="274" t="s">
        <v>5052</v>
      </c>
      <c r="K159" s="270"/>
    </row>
    <row r="160" spans="2:11" ht="15" customHeight="1">
      <c r="B160" s="249"/>
      <c r="C160" s="274" t="s">
        <v>5053</v>
      </c>
      <c r="D160" s="226"/>
      <c r="E160" s="226"/>
      <c r="F160" s="275" t="s">
        <v>4989</v>
      </c>
      <c r="G160" s="226"/>
      <c r="H160" s="274" t="s">
        <v>5054</v>
      </c>
      <c r="I160" s="274" t="s">
        <v>5024</v>
      </c>
      <c r="J160" s="274"/>
      <c r="K160" s="270"/>
    </row>
    <row r="161" spans="2:11" ht="15" customHeight="1">
      <c r="B161" s="276"/>
      <c r="C161" s="256"/>
      <c r="D161" s="256"/>
      <c r="E161" s="256"/>
      <c r="F161" s="256"/>
      <c r="G161" s="256"/>
      <c r="H161" s="256"/>
      <c r="I161" s="256"/>
      <c r="J161" s="256"/>
      <c r="K161" s="277"/>
    </row>
    <row r="162" spans="2:11" ht="18.75" customHeight="1">
      <c r="B162" s="258"/>
      <c r="C162" s="268"/>
      <c r="D162" s="268"/>
      <c r="E162" s="268"/>
      <c r="F162" s="278"/>
      <c r="G162" s="268"/>
      <c r="H162" s="268"/>
      <c r="I162" s="268"/>
      <c r="J162" s="268"/>
      <c r="K162" s="258"/>
    </row>
    <row r="163" spans="2:11" ht="18.75" customHeight="1">
      <c r="B163" s="233"/>
      <c r="C163" s="233"/>
      <c r="D163" s="233"/>
      <c r="E163" s="233"/>
      <c r="F163" s="233"/>
      <c r="G163" s="233"/>
      <c r="H163" s="233"/>
      <c r="I163" s="233"/>
      <c r="J163" s="233"/>
      <c r="K163" s="233"/>
    </row>
    <row r="164" spans="2:11" ht="7.5" customHeight="1">
      <c r="B164" s="215"/>
      <c r="C164" s="216"/>
      <c r="D164" s="216"/>
      <c r="E164" s="216"/>
      <c r="F164" s="216"/>
      <c r="G164" s="216"/>
      <c r="H164" s="216"/>
      <c r="I164" s="216"/>
      <c r="J164" s="216"/>
      <c r="K164" s="217"/>
    </row>
    <row r="165" spans="2:11" ht="45" customHeight="1">
      <c r="B165" s="218"/>
      <c r="C165" s="340" t="s">
        <v>5055</v>
      </c>
      <c r="D165" s="340"/>
      <c r="E165" s="340"/>
      <c r="F165" s="340"/>
      <c r="G165" s="340"/>
      <c r="H165" s="340"/>
      <c r="I165" s="340"/>
      <c r="J165" s="340"/>
      <c r="K165" s="219"/>
    </row>
    <row r="166" spans="2:11" ht="17.25" customHeight="1">
      <c r="B166" s="218"/>
      <c r="C166" s="239" t="s">
        <v>4983</v>
      </c>
      <c r="D166" s="239"/>
      <c r="E166" s="239"/>
      <c r="F166" s="239" t="s">
        <v>4984</v>
      </c>
      <c r="G166" s="279"/>
      <c r="H166" s="280" t="s">
        <v>57</v>
      </c>
      <c r="I166" s="280" t="s">
        <v>60</v>
      </c>
      <c r="J166" s="239" t="s">
        <v>4985</v>
      </c>
      <c r="K166" s="219"/>
    </row>
    <row r="167" spans="2:11" ht="17.25" customHeight="1">
      <c r="B167" s="220"/>
      <c r="C167" s="241" t="s">
        <v>4986</v>
      </c>
      <c r="D167" s="241"/>
      <c r="E167" s="241"/>
      <c r="F167" s="242" t="s">
        <v>4987</v>
      </c>
      <c r="G167" s="281"/>
      <c r="H167" s="282"/>
      <c r="I167" s="282"/>
      <c r="J167" s="241" t="s">
        <v>4988</v>
      </c>
      <c r="K167" s="221"/>
    </row>
    <row r="168" spans="2:11" ht="5.25" customHeight="1">
      <c r="B168" s="249"/>
      <c r="C168" s="244"/>
      <c r="D168" s="244"/>
      <c r="E168" s="244"/>
      <c r="F168" s="244"/>
      <c r="G168" s="245"/>
      <c r="H168" s="244"/>
      <c r="I168" s="244"/>
      <c r="J168" s="244"/>
      <c r="K168" s="270"/>
    </row>
    <row r="169" spans="2:11" ht="15" customHeight="1">
      <c r="B169" s="249"/>
      <c r="C169" s="226" t="s">
        <v>4992</v>
      </c>
      <c r="D169" s="226"/>
      <c r="E169" s="226"/>
      <c r="F169" s="247" t="s">
        <v>4989</v>
      </c>
      <c r="G169" s="226"/>
      <c r="H169" s="226" t="s">
        <v>5029</v>
      </c>
      <c r="I169" s="226" t="s">
        <v>4991</v>
      </c>
      <c r="J169" s="226">
        <v>120</v>
      </c>
      <c r="K169" s="270"/>
    </row>
    <row r="170" spans="2:11" ht="15" customHeight="1">
      <c r="B170" s="249"/>
      <c r="C170" s="226" t="s">
        <v>5038</v>
      </c>
      <c r="D170" s="226"/>
      <c r="E170" s="226"/>
      <c r="F170" s="247" t="s">
        <v>4989</v>
      </c>
      <c r="G170" s="226"/>
      <c r="H170" s="226" t="s">
        <v>5039</v>
      </c>
      <c r="I170" s="226" t="s">
        <v>4991</v>
      </c>
      <c r="J170" s="226" t="s">
        <v>5040</v>
      </c>
      <c r="K170" s="270"/>
    </row>
    <row r="171" spans="2:11" ht="15" customHeight="1">
      <c r="B171" s="249"/>
      <c r="C171" s="226" t="s">
        <v>87</v>
      </c>
      <c r="D171" s="226"/>
      <c r="E171" s="226"/>
      <c r="F171" s="247" t="s">
        <v>4989</v>
      </c>
      <c r="G171" s="226"/>
      <c r="H171" s="226" t="s">
        <v>5056</v>
      </c>
      <c r="I171" s="226" t="s">
        <v>4991</v>
      </c>
      <c r="J171" s="226" t="s">
        <v>5040</v>
      </c>
      <c r="K171" s="270"/>
    </row>
    <row r="172" spans="2:11" ht="15" customHeight="1">
      <c r="B172" s="249"/>
      <c r="C172" s="226" t="s">
        <v>4994</v>
      </c>
      <c r="D172" s="226"/>
      <c r="E172" s="226"/>
      <c r="F172" s="247" t="s">
        <v>4995</v>
      </c>
      <c r="G172" s="226"/>
      <c r="H172" s="226" t="s">
        <v>5056</v>
      </c>
      <c r="I172" s="226" t="s">
        <v>4991</v>
      </c>
      <c r="J172" s="226">
        <v>50</v>
      </c>
      <c r="K172" s="270"/>
    </row>
    <row r="173" spans="2:11" ht="15" customHeight="1">
      <c r="B173" s="249"/>
      <c r="C173" s="226" t="s">
        <v>4997</v>
      </c>
      <c r="D173" s="226"/>
      <c r="E173" s="226"/>
      <c r="F173" s="247" t="s">
        <v>4989</v>
      </c>
      <c r="G173" s="226"/>
      <c r="H173" s="226" t="s">
        <v>5056</v>
      </c>
      <c r="I173" s="226" t="s">
        <v>4999</v>
      </c>
      <c r="J173" s="226"/>
      <c r="K173" s="270"/>
    </row>
    <row r="174" spans="2:11" ht="15" customHeight="1">
      <c r="B174" s="249"/>
      <c r="C174" s="226" t="s">
        <v>5008</v>
      </c>
      <c r="D174" s="226"/>
      <c r="E174" s="226"/>
      <c r="F174" s="247" t="s">
        <v>4995</v>
      </c>
      <c r="G174" s="226"/>
      <c r="H174" s="226" t="s">
        <v>5056</v>
      </c>
      <c r="I174" s="226" t="s">
        <v>4991</v>
      </c>
      <c r="J174" s="226">
        <v>50</v>
      </c>
      <c r="K174" s="270"/>
    </row>
    <row r="175" spans="2:11" ht="15" customHeight="1">
      <c r="B175" s="249"/>
      <c r="C175" s="226" t="s">
        <v>5016</v>
      </c>
      <c r="D175" s="226"/>
      <c r="E175" s="226"/>
      <c r="F175" s="247" t="s">
        <v>4995</v>
      </c>
      <c r="G175" s="226"/>
      <c r="H175" s="226" t="s">
        <v>5056</v>
      </c>
      <c r="I175" s="226" t="s">
        <v>4991</v>
      </c>
      <c r="J175" s="226">
        <v>50</v>
      </c>
      <c r="K175" s="270"/>
    </row>
    <row r="176" spans="2:11" ht="15" customHeight="1">
      <c r="B176" s="249"/>
      <c r="C176" s="226" t="s">
        <v>5014</v>
      </c>
      <c r="D176" s="226"/>
      <c r="E176" s="226"/>
      <c r="F176" s="247" t="s">
        <v>4995</v>
      </c>
      <c r="G176" s="226"/>
      <c r="H176" s="226" t="s">
        <v>5056</v>
      </c>
      <c r="I176" s="226" t="s">
        <v>4991</v>
      </c>
      <c r="J176" s="226">
        <v>50</v>
      </c>
      <c r="K176" s="270"/>
    </row>
    <row r="177" spans="2:11" ht="15" customHeight="1">
      <c r="B177" s="249"/>
      <c r="C177" s="226" t="s">
        <v>192</v>
      </c>
      <c r="D177" s="226"/>
      <c r="E177" s="226"/>
      <c r="F177" s="247" t="s">
        <v>4989</v>
      </c>
      <c r="G177" s="226"/>
      <c r="H177" s="226" t="s">
        <v>5057</v>
      </c>
      <c r="I177" s="226" t="s">
        <v>5058</v>
      </c>
      <c r="J177" s="226"/>
      <c r="K177" s="270"/>
    </row>
    <row r="178" spans="2:11" ht="15" customHeight="1">
      <c r="B178" s="249"/>
      <c r="C178" s="226" t="s">
        <v>60</v>
      </c>
      <c r="D178" s="226"/>
      <c r="E178" s="226"/>
      <c r="F178" s="247" t="s">
        <v>4989</v>
      </c>
      <c r="G178" s="226"/>
      <c r="H178" s="226" t="s">
        <v>5059</v>
      </c>
      <c r="I178" s="226" t="s">
        <v>5060</v>
      </c>
      <c r="J178" s="226">
        <v>1</v>
      </c>
      <c r="K178" s="270"/>
    </row>
    <row r="179" spans="2:11" ht="15" customHeight="1">
      <c r="B179" s="249"/>
      <c r="C179" s="226" t="s">
        <v>56</v>
      </c>
      <c r="D179" s="226"/>
      <c r="E179" s="226"/>
      <c r="F179" s="247" t="s">
        <v>4989</v>
      </c>
      <c r="G179" s="226"/>
      <c r="H179" s="226" t="s">
        <v>5061</v>
      </c>
      <c r="I179" s="226" t="s">
        <v>4991</v>
      </c>
      <c r="J179" s="226">
        <v>20</v>
      </c>
      <c r="K179" s="270"/>
    </row>
    <row r="180" spans="2:11" ht="15" customHeight="1">
      <c r="B180" s="249"/>
      <c r="C180" s="226" t="s">
        <v>57</v>
      </c>
      <c r="D180" s="226"/>
      <c r="E180" s="226"/>
      <c r="F180" s="247" t="s">
        <v>4989</v>
      </c>
      <c r="G180" s="226"/>
      <c r="H180" s="226" t="s">
        <v>5062</v>
      </c>
      <c r="I180" s="226" t="s">
        <v>4991</v>
      </c>
      <c r="J180" s="226">
        <v>255</v>
      </c>
      <c r="K180" s="270"/>
    </row>
    <row r="181" spans="2:11" ht="15" customHeight="1">
      <c r="B181" s="249"/>
      <c r="C181" s="226" t="s">
        <v>193</v>
      </c>
      <c r="D181" s="226"/>
      <c r="E181" s="226"/>
      <c r="F181" s="247" t="s">
        <v>4989</v>
      </c>
      <c r="G181" s="226"/>
      <c r="H181" s="226" t="s">
        <v>4953</v>
      </c>
      <c r="I181" s="226" t="s">
        <v>4991</v>
      </c>
      <c r="J181" s="226">
        <v>10</v>
      </c>
      <c r="K181" s="270"/>
    </row>
    <row r="182" spans="2:11" ht="15" customHeight="1">
      <c r="B182" s="249"/>
      <c r="C182" s="226" t="s">
        <v>194</v>
      </c>
      <c r="D182" s="226"/>
      <c r="E182" s="226"/>
      <c r="F182" s="247" t="s">
        <v>4989</v>
      </c>
      <c r="G182" s="226"/>
      <c r="H182" s="226" t="s">
        <v>5063</v>
      </c>
      <c r="I182" s="226" t="s">
        <v>5024</v>
      </c>
      <c r="J182" s="226"/>
      <c r="K182" s="270"/>
    </row>
    <row r="183" spans="2:11" ht="15" customHeight="1">
      <c r="B183" s="249"/>
      <c r="C183" s="226" t="s">
        <v>5064</v>
      </c>
      <c r="D183" s="226"/>
      <c r="E183" s="226"/>
      <c r="F183" s="247" t="s">
        <v>4989</v>
      </c>
      <c r="G183" s="226"/>
      <c r="H183" s="226" t="s">
        <v>5065</v>
      </c>
      <c r="I183" s="226" t="s">
        <v>5024</v>
      </c>
      <c r="J183" s="226"/>
      <c r="K183" s="270"/>
    </row>
    <row r="184" spans="2:11" ht="15" customHeight="1">
      <c r="B184" s="249"/>
      <c r="C184" s="226" t="s">
        <v>5053</v>
      </c>
      <c r="D184" s="226"/>
      <c r="E184" s="226"/>
      <c r="F184" s="247" t="s">
        <v>4989</v>
      </c>
      <c r="G184" s="226"/>
      <c r="H184" s="226" t="s">
        <v>5066</v>
      </c>
      <c r="I184" s="226" t="s">
        <v>5024</v>
      </c>
      <c r="J184" s="226"/>
      <c r="K184" s="270"/>
    </row>
    <row r="185" spans="2:11" ht="15" customHeight="1">
      <c r="B185" s="249"/>
      <c r="C185" s="226" t="s">
        <v>196</v>
      </c>
      <c r="D185" s="226"/>
      <c r="E185" s="226"/>
      <c r="F185" s="247" t="s">
        <v>4995</v>
      </c>
      <c r="G185" s="226"/>
      <c r="H185" s="226" t="s">
        <v>5067</v>
      </c>
      <c r="I185" s="226" t="s">
        <v>4991</v>
      </c>
      <c r="J185" s="226">
        <v>50</v>
      </c>
      <c r="K185" s="270"/>
    </row>
    <row r="186" spans="2:11" ht="15" customHeight="1">
      <c r="B186" s="249"/>
      <c r="C186" s="226" t="s">
        <v>5068</v>
      </c>
      <c r="D186" s="226"/>
      <c r="E186" s="226"/>
      <c r="F186" s="247" t="s">
        <v>4995</v>
      </c>
      <c r="G186" s="226"/>
      <c r="H186" s="226" t="s">
        <v>5069</v>
      </c>
      <c r="I186" s="226" t="s">
        <v>5070</v>
      </c>
      <c r="J186" s="226"/>
      <c r="K186" s="270"/>
    </row>
    <row r="187" spans="2:11" ht="15" customHeight="1">
      <c r="B187" s="249"/>
      <c r="C187" s="226" t="s">
        <v>5071</v>
      </c>
      <c r="D187" s="226"/>
      <c r="E187" s="226"/>
      <c r="F187" s="247" t="s">
        <v>4995</v>
      </c>
      <c r="G187" s="226"/>
      <c r="H187" s="226" t="s">
        <v>5072</v>
      </c>
      <c r="I187" s="226" t="s">
        <v>5070</v>
      </c>
      <c r="J187" s="226"/>
      <c r="K187" s="270"/>
    </row>
    <row r="188" spans="2:11" ht="15" customHeight="1">
      <c r="B188" s="249"/>
      <c r="C188" s="226" t="s">
        <v>5073</v>
      </c>
      <c r="D188" s="226"/>
      <c r="E188" s="226"/>
      <c r="F188" s="247" t="s">
        <v>4995</v>
      </c>
      <c r="G188" s="226"/>
      <c r="H188" s="226" t="s">
        <v>5074</v>
      </c>
      <c r="I188" s="226" t="s">
        <v>5070</v>
      </c>
      <c r="J188" s="226"/>
      <c r="K188" s="270"/>
    </row>
    <row r="189" spans="2:11" ht="15" customHeight="1">
      <c r="B189" s="249"/>
      <c r="C189" s="283" t="s">
        <v>5075</v>
      </c>
      <c r="D189" s="226"/>
      <c r="E189" s="226"/>
      <c r="F189" s="247" t="s">
        <v>4995</v>
      </c>
      <c r="G189" s="226"/>
      <c r="H189" s="226" t="s">
        <v>5076</v>
      </c>
      <c r="I189" s="226" t="s">
        <v>5077</v>
      </c>
      <c r="J189" s="284" t="s">
        <v>5078</v>
      </c>
      <c r="K189" s="270"/>
    </row>
    <row r="190" spans="2:11" ht="15" customHeight="1">
      <c r="B190" s="249"/>
      <c r="C190" s="283" t="s">
        <v>45</v>
      </c>
      <c r="D190" s="226"/>
      <c r="E190" s="226"/>
      <c r="F190" s="247" t="s">
        <v>4989</v>
      </c>
      <c r="G190" s="226"/>
      <c r="H190" s="223" t="s">
        <v>5079</v>
      </c>
      <c r="I190" s="226" t="s">
        <v>5080</v>
      </c>
      <c r="J190" s="226"/>
      <c r="K190" s="270"/>
    </row>
    <row r="191" spans="2:11" ht="15" customHeight="1">
      <c r="B191" s="249"/>
      <c r="C191" s="283" t="s">
        <v>5081</v>
      </c>
      <c r="D191" s="226"/>
      <c r="E191" s="226"/>
      <c r="F191" s="247" t="s">
        <v>4989</v>
      </c>
      <c r="G191" s="226"/>
      <c r="H191" s="226" t="s">
        <v>5082</v>
      </c>
      <c r="I191" s="226" t="s">
        <v>5024</v>
      </c>
      <c r="J191" s="226"/>
      <c r="K191" s="270"/>
    </row>
    <row r="192" spans="2:11" ht="15" customHeight="1">
      <c r="B192" s="249"/>
      <c r="C192" s="283" t="s">
        <v>5083</v>
      </c>
      <c r="D192" s="226"/>
      <c r="E192" s="226"/>
      <c r="F192" s="247" t="s">
        <v>4989</v>
      </c>
      <c r="G192" s="226"/>
      <c r="H192" s="226" t="s">
        <v>5084</v>
      </c>
      <c r="I192" s="226" t="s">
        <v>5024</v>
      </c>
      <c r="J192" s="226"/>
      <c r="K192" s="270"/>
    </row>
    <row r="193" spans="2:11" ht="15" customHeight="1">
      <c r="B193" s="249"/>
      <c r="C193" s="283" t="s">
        <v>5085</v>
      </c>
      <c r="D193" s="226"/>
      <c r="E193" s="226"/>
      <c r="F193" s="247" t="s">
        <v>4995</v>
      </c>
      <c r="G193" s="226"/>
      <c r="H193" s="226" t="s">
        <v>5086</v>
      </c>
      <c r="I193" s="226" t="s">
        <v>5024</v>
      </c>
      <c r="J193" s="226"/>
      <c r="K193" s="270"/>
    </row>
    <row r="194" spans="2:11" ht="15" customHeight="1">
      <c r="B194" s="276"/>
      <c r="C194" s="285"/>
      <c r="D194" s="256"/>
      <c r="E194" s="256"/>
      <c r="F194" s="256"/>
      <c r="G194" s="256"/>
      <c r="H194" s="256"/>
      <c r="I194" s="256"/>
      <c r="J194" s="256"/>
      <c r="K194" s="277"/>
    </row>
    <row r="195" spans="2:11" ht="18.75" customHeight="1">
      <c r="B195" s="258"/>
      <c r="C195" s="268"/>
      <c r="D195" s="268"/>
      <c r="E195" s="268"/>
      <c r="F195" s="278"/>
      <c r="G195" s="268"/>
      <c r="H195" s="268"/>
      <c r="I195" s="268"/>
      <c r="J195" s="268"/>
      <c r="K195" s="258"/>
    </row>
    <row r="196" spans="2:11" ht="18.75" customHeight="1">
      <c r="B196" s="258"/>
      <c r="C196" s="268"/>
      <c r="D196" s="268"/>
      <c r="E196" s="268"/>
      <c r="F196" s="278"/>
      <c r="G196" s="268"/>
      <c r="H196" s="268"/>
      <c r="I196" s="268"/>
      <c r="J196" s="268"/>
      <c r="K196" s="258"/>
    </row>
    <row r="197" spans="2:11" ht="18.75" customHeight="1">
      <c r="B197" s="233"/>
      <c r="C197" s="233"/>
      <c r="D197" s="233"/>
      <c r="E197" s="233"/>
      <c r="F197" s="233"/>
      <c r="G197" s="233"/>
      <c r="H197" s="233"/>
      <c r="I197" s="233"/>
      <c r="J197" s="233"/>
      <c r="K197" s="233"/>
    </row>
    <row r="198" spans="2:11" ht="13.5">
      <c r="B198" s="215"/>
      <c r="C198" s="216"/>
      <c r="D198" s="216"/>
      <c r="E198" s="216"/>
      <c r="F198" s="216"/>
      <c r="G198" s="216"/>
      <c r="H198" s="216"/>
      <c r="I198" s="216"/>
      <c r="J198" s="216"/>
      <c r="K198" s="217"/>
    </row>
    <row r="199" spans="2:11" ht="21">
      <c r="B199" s="218"/>
      <c r="C199" s="340" t="s">
        <v>5087</v>
      </c>
      <c r="D199" s="340"/>
      <c r="E199" s="340"/>
      <c r="F199" s="340"/>
      <c r="G199" s="340"/>
      <c r="H199" s="340"/>
      <c r="I199" s="340"/>
      <c r="J199" s="340"/>
      <c r="K199" s="219"/>
    </row>
    <row r="200" spans="2:11" ht="25.5" customHeight="1">
      <c r="B200" s="218"/>
      <c r="C200" s="286" t="s">
        <v>5088</v>
      </c>
      <c r="D200" s="286"/>
      <c r="E200" s="286"/>
      <c r="F200" s="286" t="s">
        <v>5089</v>
      </c>
      <c r="G200" s="287"/>
      <c r="H200" s="341" t="s">
        <v>5090</v>
      </c>
      <c r="I200" s="341"/>
      <c r="J200" s="341"/>
      <c r="K200" s="219"/>
    </row>
    <row r="201" spans="2:11" ht="5.25" customHeight="1">
      <c r="B201" s="249"/>
      <c r="C201" s="244"/>
      <c r="D201" s="244"/>
      <c r="E201" s="244"/>
      <c r="F201" s="244"/>
      <c r="G201" s="268"/>
      <c r="H201" s="244"/>
      <c r="I201" s="244"/>
      <c r="J201" s="244"/>
      <c r="K201" s="270"/>
    </row>
    <row r="202" spans="2:11" ht="15" customHeight="1">
      <c r="B202" s="249"/>
      <c r="C202" s="226" t="s">
        <v>5080</v>
      </c>
      <c r="D202" s="226"/>
      <c r="E202" s="226"/>
      <c r="F202" s="247" t="s">
        <v>46</v>
      </c>
      <c r="G202" s="226"/>
      <c r="H202" s="342" t="s">
        <v>5091</v>
      </c>
      <c r="I202" s="342"/>
      <c r="J202" s="342"/>
      <c r="K202" s="270"/>
    </row>
    <row r="203" spans="2:11" ht="15" customHeight="1">
      <c r="B203" s="249"/>
      <c r="C203" s="226"/>
      <c r="D203" s="226"/>
      <c r="E203" s="226"/>
      <c r="F203" s="247" t="s">
        <v>47</v>
      </c>
      <c r="G203" s="226"/>
      <c r="H203" s="342" t="s">
        <v>5092</v>
      </c>
      <c r="I203" s="342"/>
      <c r="J203" s="342"/>
      <c r="K203" s="270"/>
    </row>
    <row r="204" spans="2:11" ht="15" customHeight="1">
      <c r="B204" s="249"/>
      <c r="C204" s="226"/>
      <c r="D204" s="226"/>
      <c r="E204" s="226"/>
      <c r="F204" s="247" t="s">
        <v>50</v>
      </c>
      <c r="G204" s="226"/>
      <c r="H204" s="342" t="s">
        <v>5093</v>
      </c>
      <c r="I204" s="342"/>
      <c r="J204" s="342"/>
      <c r="K204" s="270"/>
    </row>
    <row r="205" spans="2:11" ht="15" customHeight="1">
      <c r="B205" s="249"/>
      <c r="C205" s="226"/>
      <c r="D205" s="226"/>
      <c r="E205" s="226"/>
      <c r="F205" s="247" t="s">
        <v>48</v>
      </c>
      <c r="G205" s="226"/>
      <c r="H205" s="342" t="s">
        <v>5094</v>
      </c>
      <c r="I205" s="342"/>
      <c r="J205" s="342"/>
      <c r="K205" s="270"/>
    </row>
    <row r="206" spans="2:11" ht="15" customHeight="1">
      <c r="B206" s="249"/>
      <c r="C206" s="226"/>
      <c r="D206" s="226"/>
      <c r="E206" s="226"/>
      <c r="F206" s="247" t="s">
        <v>49</v>
      </c>
      <c r="G206" s="226"/>
      <c r="H206" s="342" t="s">
        <v>5095</v>
      </c>
      <c r="I206" s="342"/>
      <c r="J206" s="342"/>
      <c r="K206" s="270"/>
    </row>
    <row r="207" spans="2:11" ht="15" customHeight="1">
      <c r="B207" s="249"/>
      <c r="C207" s="226"/>
      <c r="D207" s="226"/>
      <c r="E207" s="226"/>
      <c r="F207" s="247"/>
      <c r="G207" s="226"/>
      <c r="H207" s="226"/>
      <c r="I207" s="226"/>
      <c r="J207" s="226"/>
      <c r="K207" s="270"/>
    </row>
    <row r="208" spans="2:11" ht="15" customHeight="1">
      <c r="B208" s="249"/>
      <c r="C208" s="226" t="s">
        <v>5036</v>
      </c>
      <c r="D208" s="226"/>
      <c r="E208" s="226"/>
      <c r="F208" s="247" t="s">
        <v>81</v>
      </c>
      <c r="G208" s="226"/>
      <c r="H208" s="342" t="s">
        <v>5096</v>
      </c>
      <c r="I208" s="342"/>
      <c r="J208" s="342"/>
      <c r="K208" s="270"/>
    </row>
    <row r="209" spans="2:11" ht="15" customHeight="1">
      <c r="B209" s="249"/>
      <c r="C209" s="226"/>
      <c r="D209" s="226"/>
      <c r="E209" s="226"/>
      <c r="F209" s="247" t="s">
        <v>4934</v>
      </c>
      <c r="G209" s="226"/>
      <c r="H209" s="342" t="s">
        <v>4935</v>
      </c>
      <c r="I209" s="342"/>
      <c r="J209" s="342"/>
      <c r="K209" s="270"/>
    </row>
    <row r="210" spans="2:11" ht="15" customHeight="1">
      <c r="B210" s="249"/>
      <c r="C210" s="226"/>
      <c r="D210" s="226"/>
      <c r="E210" s="226"/>
      <c r="F210" s="247" t="s">
        <v>4932</v>
      </c>
      <c r="G210" s="226"/>
      <c r="H210" s="342" t="s">
        <v>5097</v>
      </c>
      <c r="I210" s="342"/>
      <c r="J210" s="342"/>
      <c r="K210" s="270"/>
    </row>
    <row r="211" spans="2:11" ht="15" customHeight="1">
      <c r="B211" s="288"/>
      <c r="C211" s="226"/>
      <c r="D211" s="226"/>
      <c r="E211" s="226"/>
      <c r="F211" s="247" t="s">
        <v>4936</v>
      </c>
      <c r="G211" s="283"/>
      <c r="H211" s="343" t="s">
        <v>122</v>
      </c>
      <c r="I211" s="343"/>
      <c r="J211" s="343"/>
      <c r="K211" s="289"/>
    </row>
    <row r="212" spans="2:11" ht="15" customHeight="1">
      <c r="B212" s="288"/>
      <c r="C212" s="226"/>
      <c r="D212" s="226"/>
      <c r="E212" s="226"/>
      <c r="F212" s="247" t="s">
        <v>4937</v>
      </c>
      <c r="G212" s="283"/>
      <c r="H212" s="343" t="s">
        <v>5098</v>
      </c>
      <c r="I212" s="343"/>
      <c r="J212" s="343"/>
      <c r="K212" s="289"/>
    </row>
    <row r="213" spans="2:11" ht="15" customHeight="1">
      <c r="B213" s="288"/>
      <c r="C213" s="226"/>
      <c r="D213" s="226"/>
      <c r="E213" s="226"/>
      <c r="F213" s="247"/>
      <c r="G213" s="283"/>
      <c r="H213" s="274"/>
      <c r="I213" s="274"/>
      <c r="J213" s="274"/>
      <c r="K213" s="289"/>
    </row>
    <row r="214" spans="2:11" ht="15" customHeight="1">
      <c r="B214" s="288"/>
      <c r="C214" s="226" t="s">
        <v>5060</v>
      </c>
      <c r="D214" s="226"/>
      <c r="E214" s="226"/>
      <c r="F214" s="247">
        <v>1</v>
      </c>
      <c r="G214" s="283"/>
      <c r="H214" s="343" t="s">
        <v>5099</v>
      </c>
      <c r="I214" s="343"/>
      <c r="J214" s="343"/>
      <c r="K214" s="289"/>
    </row>
    <row r="215" spans="2:11" ht="15" customHeight="1">
      <c r="B215" s="288"/>
      <c r="C215" s="226"/>
      <c r="D215" s="226"/>
      <c r="E215" s="226"/>
      <c r="F215" s="247">
        <v>2</v>
      </c>
      <c r="G215" s="283"/>
      <c r="H215" s="343" t="s">
        <v>5100</v>
      </c>
      <c r="I215" s="343"/>
      <c r="J215" s="343"/>
      <c r="K215" s="289"/>
    </row>
    <row r="216" spans="2:11" ht="15" customHeight="1">
      <c r="B216" s="288"/>
      <c r="C216" s="226"/>
      <c r="D216" s="226"/>
      <c r="E216" s="226"/>
      <c r="F216" s="247">
        <v>3</v>
      </c>
      <c r="G216" s="283"/>
      <c r="H216" s="343" t="s">
        <v>5101</v>
      </c>
      <c r="I216" s="343"/>
      <c r="J216" s="343"/>
      <c r="K216" s="289"/>
    </row>
    <row r="217" spans="2:11" ht="15" customHeight="1">
      <c r="B217" s="288"/>
      <c r="C217" s="226"/>
      <c r="D217" s="226"/>
      <c r="E217" s="226"/>
      <c r="F217" s="247">
        <v>4</v>
      </c>
      <c r="G217" s="283"/>
      <c r="H217" s="343" t="s">
        <v>5102</v>
      </c>
      <c r="I217" s="343"/>
      <c r="J217" s="343"/>
      <c r="K217" s="289"/>
    </row>
    <row r="218" spans="2:11" ht="12.75" customHeight="1">
      <c r="B218" s="290"/>
      <c r="C218" s="291"/>
      <c r="D218" s="291"/>
      <c r="E218" s="291"/>
      <c r="F218" s="291"/>
      <c r="G218" s="291"/>
      <c r="H218" s="291"/>
      <c r="I218" s="291"/>
      <c r="J218" s="291"/>
      <c r="K218" s="29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74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95"/>
      <c r="M2" s="295"/>
      <c r="N2" s="295"/>
      <c r="O2" s="295"/>
      <c r="P2" s="295"/>
      <c r="Q2" s="295"/>
      <c r="R2" s="295"/>
      <c r="S2" s="295"/>
      <c r="T2" s="295"/>
      <c r="U2" s="295"/>
      <c r="V2" s="295"/>
      <c r="AT2" s="18" t="s">
        <v>96</v>
      </c>
      <c r="AZ2" s="173" t="s">
        <v>632</v>
      </c>
      <c r="BA2" s="173" t="s">
        <v>633</v>
      </c>
      <c r="BB2" s="173" t="s">
        <v>19</v>
      </c>
      <c r="BC2" s="173" t="s">
        <v>634</v>
      </c>
      <c r="BD2" s="173" t="s">
        <v>84</v>
      </c>
    </row>
    <row r="3" spans="2:56" ht="6.95" customHeight="1">
      <c r="B3" s="19"/>
      <c r="C3" s="20"/>
      <c r="D3" s="20"/>
      <c r="E3" s="20"/>
      <c r="F3" s="20"/>
      <c r="G3" s="20"/>
      <c r="H3" s="20"/>
      <c r="I3" s="20"/>
      <c r="J3" s="20"/>
      <c r="K3" s="20"/>
      <c r="L3" s="21"/>
      <c r="AT3" s="18" t="s">
        <v>84</v>
      </c>
      <c r="AZ3" s="173" t="s">
        <v>635</v>
      </c>
      <c r="BA3" s="173" t="s">
        <v>636</v>
      </c>
      <c r="BB3" s="173" t="s">
        <v>19</v>
      </c>
      <c r="BC3" s="173" t="s">
        <v>637</v>
      </c>
      <c r="BD3" s="173" t="s">
        <v>84</v>
      </c>
    </row>
    <row r="4" spans="2:56" ht="24.95" customHeight="1">
      <c r="B4" s="21"/>
      <c r="D4" s="22" t="s">
        <v>163</v>
      </c>
      <c r="L4" s="21"/>
      <c r="M4" s="89" t="s">
        <v>10</v>
      </c>
      <c r="AT4" s="18" t="s">
        <v>4</v>
      </c>
      <c r="AZ4" s="173" t="s">
        <v>638</v>
      </c>
      <c r="BA4" s="173" t="s">
        <v>639</v>
      </c>
      <c r="BB4" s="173" t="s">
        <v>19</v>
      </c>
      <c r="BC4" s="173" t="s">
        <v>640</v>
      </c>
      <c r="BD4" s="173" t="s">
        <v>84</v>
      </c>
    </row>
    <row r="5" spans="2:56" ht="6.95" customHeight="1">
      <c r="B5" s="21"/>
      <c r="L5" s="21"/>
      <c r="AZ5" s="173" t="s">
        <v>641</v>
      </c>
      <c r="BA5" s="173" t="s">
        <v>642</v>
      </c>
      <c r="BB5" s="173" t="s">
        <v>19</v>
      </c>
      <c r="BC5" s="173" t="s">
        <v>643</v>
      </c>
      <c r="BD5" s="173" t="s">
        <v>84</v>
      </c>
    </row>
    <row r="6" spans="2:56" ht="12" customHeight="1">
      <c r="B6" s="21"/>
      <c r="D6" s="28" t="s">
        <v>16</v>
      </c>
      <c r="L6" s="21"/>
      <c r="AZ6" s="173" t="s">
        <v>644</v>
      </c>
      <c r="BA6" s="173" t="s">
        <v>645</v>
      </c>
      <c r="BB6" s="173" t="s">
        <v>19</v>
      </c>
      <c r="BC6" s="173" t="s">
        <v>646</v>
      </c>
      <c r="BD6" s="173" t="s">
        <v>84</v>
      </c>
    </row>
    <row r="7" spans="2:56" ht="16.5" customHeight="1">
      <c r="B7" s="21"/>
      <c r="E7" s="335" t="str">
        <f>'Rekapitulace stavby'!K6</f>
        <v>AREÁL KLÍŠE, ÚSTÍ NAD LABEM – WELLNESS A FITNESS</v>
      </c>
      <c r="F7" s="336"/>
      <c r="G7" s="336"/>
      <c r="H7" s="336"/>
      <c r="L7" s="21"/>
      <c r="AZ7" s="173" t="s">
        <v>647</v>
      </c>
      <c r="BA7" s="173" t="s">
        <v>648</v>
      </c>
      <c r="BB7" s="173" t="s">
        <v>19</v>
      </c>
      <c r="BC7" s="173" t="s">
        <v>649</v>
      </c>
      <c r="BD7" s="173" t="s">
        <v>84</v>
      </c>
    </row>
    <row r="8" spans="2:56" ht="12.75">
      <c r="B8" s="21"/>
      <c r="D8" s="28" t="s">
        <v>164</v>
      </c>
      <c r="L8" s="21"/>
      <c r="AZ8" s="173" t="s">
        <v>650</v>
      </c>
      <c r="BA8" s="173" t="s">
        <v>651</v>
      </c>
      <c r="BB8" s="173" t="s">
        <v>19</v>
      </c>
      <c r="BC8" s="173" t="s">
        <v>652</v>
      </c>
      <c r="BD8" s="173" t="s">
        <v>84</v>
      </c>
    </row>
    <row r="9" spans="2:56" ht="16.5" customHeight="1">
      <c r="B9" s="21"/>
      <c r="E9" s="335" t="s">
        <v>165</v>
      </c>
      <c r="F9" s="295"/>
      <c r="G9" s="295"/>
      <c r="H9" s="295"/>
      <c r="L9" s="21"/>
      <c r="AZ9" s="173" t="s">
        <v>653</v>
      </c>
      <c r="BA9" s="173" t="s">
        <v>654</v>
      </c>
      <c r="BB9" s="173" t="s">
        <v>19</v>
      </c>
      <c r="BC9" s="173" t="s">
        <v>655</v>
      </c>
      <c r="BD9" s="173" t="s">
        <v>84</v>
      </c>
    </row>
    <row r="10" spans="2:56" ht="12" customHeight="1">
      <c r="B10" s="21"/>
      <c r="D10" s="28" t="s">
        <v>166</v>
      </c>
      <c r="L10" s="21"/>
      <c r="AZ10" s="173" t="s">
        <v>656</v>
      </c>
      <c r="BA10" s="173" t="s">
        <v>657</v>
      </c>
      <c r="BB10" s="173" t="s">
        <v>19</v>
      </c>
      <c r="BC10" s="173" t="s">
        <v>658</v>
      </c>
      <c r="BD10" s="173" t="s">
        <v>84</v>
      </c>
    </row>
    <row r="11" spans="2:56" s="1" customFormat="1" ht="16.5" customHeight="1">
      <c r="B11" s="33"/>
      <c r="E11" s="304" t="s">
        <v>167</v>
      </c>
      <c r="F11" s="337"/>
      <c r="G11" s="337"/>
      <c r="H11" s="337"/>
      <c r="L11" s="33"/>
      <c r="AZ11" s="173" t="s">
        <v>659</v>
      </c>
      <c r="BA11" s="173" t="s">
        <v>660</v>
      </c>
      <c r="BB11" s="173" t="s">
        <v>19</v>
      </c>
      <c r="BC11" s="173" t="s">
        <v>661</v>
      </c>
      <c r="BD11" s="173" t="s">
        <v>84</v>
      </c>
    </row>
    <row r="12" spans="2:56" s="1" customFormat="1" ht="12" customHeight="1">
      <c r="B12" s="33"/>
      <c r="D12" s="28" t="s">
        <v>168</v>
      </c>
      <c r="L12" s="33"/>
      <c r="AZ12" s="173" t="s">
        <v>662</v>
      </c>
      <c r="BA12" s="173" t="s">
        <v>663</v>
      </c>
      <c r="BB12" s="173" t="s">
        <v>19</v>
      </c>
      <c r="BC12" s="173" t="s">
        <v>664</v>
      </c>
      <c r="BD12" s="173" t="s">
        <v>84</v>
      </c>
    </row>
    <row r="13" spans="2:56" s="1" customFormat="1" ht="16.5" customHeight="1">
      <c r="B13" s="33"/>
      <c r="E13" s="322" t="s">
        <v>665</v>
      </c>
      <c r="F13" s="337"/>
      <c r="G13" s="337"/>
      <c r="H13" s="337"/>
      <c r="L13" s="33"/>
      <c r="AZ13" s="173" t="s">
        <v>666</v>
      </c>
      <c r="BA13" s="173" t="s">
        <v>667</v>
      </c>
      <c r="BB13" s="173" t="s">
        <v>19</v>
      </c>
      <c r="BC13" s="173" t="s">
        <v>668</v>
      </c>
      <c r="BD13" s="173" t="s">
        <v>84</v>
      </c>
    </row>
    <row r="14" spans="2:56" s="1" customFormat="1" ht="12">
      <c r="B14" s="33"/>
      <c r="L14" s="33"/>
      <c r="AZ14" s="173" t="s">
        <v>669</v>
      </c>
      <c r="BA14" s="173" t="s">
        <v>670</v>
      </c>
      <c r="BB14" s="173" t="s">
        <v>19</v>
      </c>
      <c r="BC14" s="173" t="s">
        <v>671</v>
      </c>
      <c r="BD14" s="173" t="s">
        <v>84</v>
      </c>
    </row>
    <row r="15" spans="2:56" s="1" customFormat="1" ht="12" customHeight="1">
      <c r="B15" s="33"/>
      <c r="D15" s="28" t="s">
        <v>18</v>
      </c>
      <c r="F15" s="26" t="s">
        <v>19</v>
      </c>
      <c r="I15" s="28" t="s">
        <v>20</v>
      </c>
      <c r="J15" s="26" t="s">
        <v>19</v>
      </c>
      <c r="L15" s="33"/>
      <c r="AZ15" s="173" t="s">
        <v>672</v>
      </c>
      <c r="BA15" s="173" t="s">
        <v>673</v>
      </c>
      <c r="BB15" s="173" t="s">
        <v>19</v>
      </c>
      <c r="BC15" s="173" t="s">
        <v>674</v>
      </c>
      <c r="BD15" s="173" t="s">
        <v>84</v>
      </c>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ROUND(J111,2)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ROUND((SUM(BE111:BE747)),2)</f>
        <v>0</v>
      </c>
      <c r="I37" s="94">
        <v>0.21</v>
      </c>
      <c r="J37" s="81">
        <f>ROUND(((SUM(BE111:BE747))*I37),2)</f>
        <v>0</v>
      </c>
      <c r="L37" s="33"/>
    </row>
    <row r="38" spans="2:12" s="1" customFormat="1" ht="14.45" customHeight="1">
      <c r="B38" s="33"/>
      <c r="E38" s="28" t="s">
        <v>47</v>
      </c>
      <c r="F38" s="81">
        <f>ROUND((SUM(BF111:BF747)),2)</f>
        <v>0</v>
      </c>
      <c r="I38" s="94">
        <v>0.15</v>
      </c>
      <c r="J38" s="81">
        <f>ROUND(((SUM(BF111:BF747))*I38),2)</f>
        <v>0</v>
      </c>
      <c r="L38" s="33"/>
    </row>
    <row r="39" spans="2:12" s="1" customFormat="1" ht="14.45" customHeight="1" hidden="1">
      <c r="B39" s="33"/>
      <c r="E39" s="28" t="s">
        <v>48</v>
      </c>
      <c r="F39" s="81">
        <f>ROUND((SUM(BG111:BG747)),2)</f>
        <v>0</v>
      </c>
      <c r="I39" s="94">
        <v>0.21</v>
      </c>
      <c r="J39" s="81">
        <f>0</f>
        <v>0</v>
      </c>
      <c r="L39" s="33"/>
    </row>
    <row r="40" spans="2:12" s="1" customFormat="1" ht="14.45" customHeight="1" hidden="1">
      <c r="B40" s="33"/>
      <c r="E40" s="28" t="s">
        <v>49</v>
      </c>
      <c r="F40" s="81">
        <f>ROUND((SUM(BH111:BH747)),2)</f>
        <v>0</v>
      </c>
      <c r="I40" s="94">
        <v>0.15</v>
      </c>
      <c r="J40" s="81">
        <f>0</f>
        <v>0</v>
      </c>
      <c r="L40" s="33"/>
    </row>
    <row r="41" spans="2:12" s="1" customFormat="1" ht="14.45" customHeight="1" hidden="1">
      <c r="B41" s="33"/>
      <c r="E41" s="28" t="s">
        <v>50</v>
      </c>
      <c r="F41" s="81">
        <f>ROUND((SUM(BI111:BI747)),2)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165</v>
      </c>
      <c r="F54" s="295"/>
      <c r="G54" s="295"/>
      <c r="H54" s="295"/>
      <c r="L54" s="21"/>
    </row>
    <row r="55" spans="2:12" ht="12" customHeight="1">
      <c r="B55" s="21"/>
      <c r="C55" s="28" t="s">
        <v>166</v>
      </c>
      <c r="L55" s="21"/>
    </row>
    <row r="56" spans="2:12" s="1" customFormat="1" ht="16.5" customHeight="1">
      <c r="B56" s="33"/>
      <c r="E56" s="304" t="s">
        <v>167</v>
      </c>
      <c r="F56" s="337"/>
      <c r="G56" s="337"/>
      <c r="H56" s="337"/>
      <c r="L56" s="33"/>
    </row>
    <row r="57" spans="2:12" s="1" customFormat="1" ht="12" customHeight="1">
      <c r="B57" s="33"/>
      <c r="C57" s="28" t="s">
        <v>168</v>
      </c>
      <c r="L57" s="33"/>
    </row>
    <row r="58" spans="2:12" s="1" customFormat="1" ht="16.5" customHeight="1">
      <c r="B58" s="33"/>
      <c r="E58" s="322" t="str">
        <f>E13</f>
        <v>D.1.1b - Architektonicko stavební řešení - Stavební úpravy</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J111</f>
        <v>0</v>
      </c>
      <c r="L67" s="33"/>
      <c r="AU67" s="18" t="s">
        <v>173</v>
      </c>
    </row>
    <row r="68" spans="2:12" s="8" customFormat="1" ht="24.95" customHeight="1">
      <c r="B68" s="104"/>
      <c r="D68" s="105" t="s">
        <v>174</v>
      </c>
      <c r="E68" s="106"/>
      <c r="F68" s="106"/>
      <c r="G68" s="106"/>
      <c r="H68" s="106"/>
      <c r="I68" s="106"/>
      <c r="J68" s="107">
        <f>J112</f>
        <v>0</v>
      </c>
      <c r="L68" s="104"/>
    </row>
    <row r="69" spans="2:12" s="9" customFormat="1" ht="19.9" customHeight="1">
      <c r="B69" s="108"/>
      <c r="D69" s="109" t="s">
        <v>675</v>
      </c>
      <c r="E69" s="110"/>
      <c r="F69" s="110"/>
      <c r="G69" s="110"/>
      <c r="H69" s="110"/>
      <c r="I69" s="110"/>
      <c r="J69" s="111">
        <f>J113</f>
        <v>0</v>
      </c>
      <c r="L69" s="108"/>
    </row>
    <row r="70" spans="2:12" s="9" customFormat="1" ht="19.9" customHeight="1">
      <c r="B70" s="108"/>
      <c r="D70" s="109" t="s">
        <v>676</v>
      </c>
      <c r="E70" s="110"/>
      <c r="F70" s="110"/>
      <c r="G70" s="110"/>
      <c r="H70" s="110"/>
      <c r="I70" s="110"/>
      <c r="J70" s="111">
        <f>J130</f>
        <v>0</v>
      </c>
      <c r="L70" s="108"/>
    </row>
    <row r="71" spans="2:12" s="9" customFormat="1" ht="19.9" customHeight="1">
      <c r="B71" s="108"/>
      <c r="D71" s="109" t="s">
        <v>175</v>
      </c>
      <c r="E71" s="110"/>
      <c r="F71" s="110"/>
      <c r="G71" s="110"/>
      <c r="H71" s="110"/>
      <c r="I71" s="110"/>
      <c r="J71" s="111">
        <f>J145</f>
        <v>0</v>
      </c>
      <c r="L71" s="108"/>
    </row>
    <row r="72" spans="2:12" s="9" customFormat="1" ht="19.9" customHeight="1">
      <c r="B72" s="108"/>
      <c r="D72" s="109" t="s">
        <v>677</v>
      </c>
      <c r="E72" s="110"/>
      <c r="F72" s="110"/>
      <c r="G72" s="110"/>
      <c r="H72" s="110"/>
      <c r="I72" s="110"/>
      <c r="J72" s="111">
        <f>J182</f>
        <v>0</v>
      </c>
      <c r="L72" s="108"/>
    </row>
    <row r="73" spans="2:12" s="9" customFormat="1" ht="19.9" customHeight="1">
      <c r="B73" s="108"/>
      <c r="D73" s="109" t="s">
        <v>176</v>
      </c>
      <c r="E73" s="110"/>
      <c r="F73" s="110"/>
      <c r="G73" s="110"/>
      <c r="H73" s="110"/>
      <c r="I73" s="110"/>
      <c r="J73" s="111">
        <f>J220</f>
        <v>0</v>
      </c>
      <c r="L73" s="108"/>
    </row>
    <row r="74" spans="2:12" s="9" customFormat="1" ht="19.9" customHeight="1">
      <c r="B74" s="108"/>
      <c r="D74" s="109" t="s">
        <v>177</v>
      </c>
      <c r="E74" s="110"/>
      <c r="F74" s="110"/>
      <c r="G74" s="110"/>
      <c r="H74" s="110"/>
      <c r="I74" s="110"/>
      <c r="J74" s="111">
        <f>J228</f>
        <v>0</v>
      </c>
      <c r="L74" s="108"/>
    </row>
    <row r="75" spans="2:12" s="9" customFormat="1" ht="19.9" customHeight="1">
      <c r="B75" s="108"/>
      <c r="D75" s="109" t="s">
        <v>178</v>
      </c>
      <c r="E75" s="110"/>
      <c r="F75" s="110"/>
      <c r="G75" s="110"/>
      <c r="H75" s="110"/>
      <c r="I75" s="110"/>
      <c r="J75" s="111">
        <f>J236</f>
        <v>0</v>
      </c>
      <c r="L75" s="108"/>
    </row>
    <row r="76" spans="2:12" s="8" customFormat="1" ht="24.95" customHeight="1">
      <c r="B76" s="104"/>
      <c r="D76" s="105" t="s">
        <v>179</v>
      </c>
      <c r="E76" s="106"/>
      <c r="F76" s="106"/>
      <c r="G76" s="106"/>
      <c r="H76" s="106"/>
      <c r="I76" s="106"/>
      <c r="J76" s="107">
        <f>J239</f>
        <v>0</v>
      </c>
      <c r="L76" s="104"/>
    </row>
    <row r="77" spans="2:12" s="9" customFormat="1" ht="19.9" customHeight="1">
      <c r="B77" s="108"/>
      <c r="D77" s="109" t="s">
        <v>678</v>
      </c>
      <c r="E77" s="110"/>
      <c r="F77" s="110"/>
      <c r="G77" s="110"/>
      <c r="H77" s="110"/>
      <c r="I77" s="110"/>
      <c r="J77" s="111">
        <f>J240</f>
        <v>0</v>
      </c>
      <c r="L77" s="108"/>
    </row>
    <row r="78" spans="2:12" s="9" customFormat="1" ht="19.9" customHeight="1">
      <c r="B78" s="108"/>
      <c r="D78" s="109" t="s">
        <v>679</v>
      </c>
      <c r="E78" s="110"/>
      <c r="F78" s="110"/>
      <c r="G78" s="110"/>
      <c r="H78" s="110"/>
      <c r="I78" s="110"/>
      <c r="J78" s="111">
        <f>J248</f>
        <v>0</v>
      </c>
      <c r="L78" s="108"/>
    </row>
    <row r="79" spans="2:12" s="9" customFormat="1" ht="19.9" customHeight="1">
      <c r="B79" s="108"/>
      <c r="D79" s="109" t="s">
        <v>185</v>
      </c>
      <c r="E79" s="110"/>
      <c r="F79" s="110"/>
      <c r="G79" s="110"/>
      <c r="H79" s="110"/>
      <c r="I79" s="110"/>
      <c r="J79" s="111">
        <f>J265</f>
        <v>0</v>
      </c>
      <c r="L79" s="108"/>
    </row>
    <row r="80" spans="2:12" s="9" customFormat="1" ht="19.9" customHeight="1">
      <c r="B80" s="108"/>
      <c r="D80" s="109" t="s">
        <v>186</v>
      </c>
      <c r="E80" s="110"/>
      <c r="F80" s="110"/>
      <c r="G80" s="110"/>
      <c r="H80" s="110"/>
      <c r="I80" s="110"/>
      <c r="J80" s="111">
        <f>J344</f>
        <v>0</v>
      </c>
      <c r="L80" s="108"/>
    </row>
    <row r="81" spans="2:12" s="9" customFormat="1" ht="19.9" customHeight="1">
      <c r="B81" s="108"/>
      <c r="D81" s="109" t="s">
        <v>680</v>
      </c>
      <c r="E81" s="110"/>
      <c r="F81" s="110"/>
      <c r="G81" s="110"/>
      <c r="H81" s="110"/>
      <c r="I81" s="110"/>
      <c r="J81" s="111">
        <f>J397</f>
        <v>0</v>
      </c>
      <c r="L81" s="108"/>
    </row>
    <row r="82" spans="2:12" s="9" customFormat="1" ht="19.9" customHeight="1">
      <c r="B82" s="108"/>
      <c r="D82" s="109" t="s">
        <v>187</v>
      </c>
      <c r="E82" s="110"/>
      <c r="F82" s="110"/>
      <c r="G82" s="110"/>
      <c r="H82" s="110"/>
      <c r="I82" s="110"/>
      <c r="J82" s="111">
        <f>J455</f>
        <v>0</v>
      </c>
      <c r="L82" s="108"/>
    </row>
    <row r="83" spans="2:12" s="9" customFormat="1" ht="19.9" customHeight="1">
      <c r="B83" s="108"/>
      <c r="D83" s="109" t="s">
        <v>681</v>
      </c>
      <c r="E83" s="110"/>
      <c r="F83" s="110"/>
      <c r="G83" s="110"/>
      <c r="H83" s="110"/>
      <c r="I83" s="110"/>
      <c r="J83" s="111">
        <f>J564</f>
        <v>0</v>
      </c>
      <c r="L83" s="108"/>
    </row>
    <row r="84" spans="2:12" s="9" customFormat="1" ht="19.9" customHeight="1">
      <c r="B84" s="108"/>
      <c r="D84" s="109" t="s">
        <v>188</v>
      </c>
      <c r="E84" s="110"/>
      <c r="F84" s="110"/>
      <c r="G84" s="110"/>
      <c r="H84" s="110"/>
      <c r="I84" s="110"/>
      <c r="J84" s="111">
        <f>J581</f>
        <v>0</v>
      </c>
      <c r="L84" s="108"/>
    </row>
    <row r="85" spans="2:12" s="9" customFormat="1" ht="19.9" customHeight="1">
      <c r="B85" s="108"/>
      <c r="D85" s="109" t="s">
        <v>189</v>
      </c>
      <c r="E85" s="110"/>
      <c r="F85" s="110"/>
      <c r="G85" s="110"/>
      <c r="H85" s="110"/>
      <c r="I85" s="110"/>
      <c r="J85" s="111">
        <f>J605</f>
        <v>0</v>
      </c>
      <c r="L85" s="108"/>
    </row>
    <row r="86" spans="2:12" s="9" customFormat="1" ht="19.9" customHeight="1">
      <c r="B86" s="108"/>
      <c r="D86" s="109" t="s">
        <v>682</v>
      </c>
      <c r="E86" s="110"/>
      <c r="F86" s="110"/>
      <c r="G86" s="110"/>
      <c r="H86" s="110"/>
      <c r="I86" s="110"/>
      <c r="J86" s="111">
        <f>J698</f>
        <v>0</v>
      </c>
      <c r="L86" s="108"/>
    </row>
    <row r="87" spans="2:12" s="9" customFormat="1" ht="19.9" customHeight="1">
      <c r="B87" s="108"/>
      <c r="D87" s="109" t="s">
        <v>683</v>
      </c>
      <c r="E87" s="110"/>
      <c r="F87" s="110"/>
      <c r="G87" s="110"/>
      <c r="H87" s="110"/>
      <c r="I87" s="110"/>
      <c r="J87" s="111">
        <f>J715</f>
        <v>0</v>
      </c>
      <c r="L87" s="108"/>
    </row>
    <row r="88" spans="2:12" s="1" customFormat="1" ht="21.75" customHeight="1">
      <c r="B88" s="33"/>
      <c r="L88" s="33"/>
    </row>
    <row r="89" spans="2:12" s="1" customFormat="1" ht="6.95" customHeight="1">
      <c r="B89" s="41"/>
      <c r="C89" s="42"/>
      <c r="D89" s="42"/>
      <c r="E89" s="42"/>
      <c r="F89" s="42"/>
      <c r="G89" s="42"/>
      <c r="H89" s="42"/>
      <c r="I89" s="42"/>
      <c r="J89" s="42"/>
      <c r="K89" s="42"/>
      <c r="L89" s="33"/>
    </row>
    <row r="93" spans="2:12" s="1" customFormat="1" ht="6.95" customHeight="1">
      <c r="B93" s="43"/>
      <c r="C93" s="44"/>
      <c r="D93" s="44"/>
      <c r="E93" s="44"/>
      <c r="F93" s="44"/>
      <c r="G93" s="44"/>
      <c r="H93" s="44"/>
      <c r="I93" s="44"/>
      <c r="J93" s="44"/>
      <c r="K93" s="44"/>
      <c r="L93" s="33"/>
    </row>
    <row r="94" spans="2:12" s="1" customFormat="1" ht="24.95" customHeight="1">
      <c r="B94" s="33"/>
      <c r="C94" s="22" t="s">
        <v>191</v>
      </c>
      <c r="L94" s="33"/>
    </row>
    <row r="95" spans="2:12" s="1" customFormat="1" ht="6.95" customHeight="1">
      <c r="B95" s="33"/>
      <c r="L95" s="33"/>
    </row>
    <row r="96" spans="2:12" s="1" customFormat="1" ht="12" customHeight="1">
      <c r="B96" s="33"/>
      <c r="C96" s="28" t="s">
        <v>16</v>
      </c>
      <c r="L96" s="33"/>
    </row>
    <row r="97" spans="2:12" s="1" customFormat="1" ht="16.5" customHeight="1">
      <c r="B97" s="33"/>
      <c r="E97" s="335" t="str">
        <f>E7</f>
        <v>AREÁL KLÍŠE, ÚSTÍ NAD LABEM – WELLNESS A FITNESS</v>
      </c>
      <c r="F97" s="336"/>
      <c r="G97" s="336"/>
      <c r="H97" s="336"/>
      <c r="L97" s="33"/>
    </row>
    <row r="98" spans="2:12" ht="12" customHeight="1">
      <c r="B98" s="21"/>
      <c r="C98" s="28" t="s">
        <v>164</v>
      </c>
      <c r="L98" s="21"/>
    </row>
    <row r="99" spans="2:12" ht="16.5" customHeight="1">
      <c r="B99" s="21"/>
      <c r="E99" s="335" t="s">
        <v>165</v>
      </c>
      <c r="F99" s="295"/>
      <c r="G99" s="295"/>
      <c r="H99" s="295"/>
      <c r="L99" s="21"/>
    </row>
    <row r="100" spans="2:12" ht="12" customHeight="1">
      <c r="B100" s="21"/>
      <c r="C100" s="28" t="s">
        <v>166</v>
      </c>
      <c r="L100" s="21"/>
    </row>
    <row r="101" spans="2:12" s="1" customFormat="1" ht="16.5" customHeight="1">
      <c r="B101" s="33"/>
      <c r="E101" s="304" t="s">
        <v>167</v>
      </c>
      <c r="F101" s="337"/>
      <c r="G101" s="337"/>
      <c r="H101" s="337"/>
      <c r="L101" s="33"/>
    </row>
    <row r="102" spans="2:12" s="1" customFormat="1" ht="12" customHeight="1">
      <c r="B102" s="33"/>
      <c r="C102" s="28" t="s">
        <v>168</v>
      </c>
      <c r="L102" s="33"/>
    </row>
    <row r="103" spans="2:12" s="1" customFormat="1" ht="16.5" customHeight="1">
      <c r="B103" s="33"/>
      <c r="E103" s="322" t="str">
        <f>E13</f>
        <v>D.1.1b - Architektonicko stavební řešení - Stavební úpravy</v>
      </c>
      <c r="F103" s="337"/>
      <c r="G103" s="337"/>
      <c r="H103" s="337"/>
      <c r="L103" s="33"/>
    </row>
    <row r="104" spans="2:12" s="1" customFormat="1" ht="6.95" customHeight="1">
      <c r="B104" s="33"/>
      <c r="L104" s="33"/>
    </row>
    <row r="105" spans="2:12" s="1" customFormat="1" ht="12" customHeight="1">
      <c r="B105" s="33"/>
      <c r="C105" s="28" t="s">
        <v>21</v>
      </c>
      <c r="F105" s="26" t="str">
        <f>F16</f>
        <v>ÚSTÍ NAD LABEM</v>
      </c>
      <c r="I105" s="28" t="s">
        <v>23</v>
      </c>
      <c r="J105" s="49" t="str">
        <f>IF(J16="","",J16)</f>
        <v>14. 11. 2023</v>
      </c>
      <c r="L105" s="33"/>
    </row>
    <row r="106" spans="2:12" s="1" customFormat="1" ht="6.95" customHeight="1">
      <c r="B106" s="33"/>
      <c r="L106" s="33"/>
    </row>
    <row r="107" spans="2:12" s="1" customFormat="1" ht="15.2" customHeight="1">
      <c r="B107" s="33"/>
      <c r="C107" s="28" t="s">
        <v>25</v>
      </c>
      <c r="F107" s="26" t="str">
        <f>E19</f>
        <v>Městské služby Ústí nad Labem p.o.</v>
      </c>
      <c r="I107" s="28" t="s">
        <v>33</v>
      </c>
      <c r="J107" s="31" t="str">
        <f>E25</f>
        <v>Specta s.r.o.</v>
      </c>
      <c r="L107" s="33"/>
    </row>
    <row r="108" spans="2:12" s="1" customFormat="1" ht="15.2" customHeight="1">
      <c r="B108" s="33"/>
      <c r="C108" s="28" t="s">
        <v>31</v>
      </c>
      <c r="F108" s="26" t="str">
        <f>IF(E22="","",E22)</f>
        <v>Vyplň údaj</v>
      </c>
      <c r="I108" s="28" t="s">
        <v>38</v>
      </c>
      <c r="J108" s="31" t="str">
        <f>E28</f>
        <v>Specta s.r.o.</v>
      </c>
      <c r="L108" s="33"/>
    </row>
    <row r="109" spans="2:12" s="1" customFormat="1" ht="10.35" customHeight="1">
      <c r="B109" s="33"/>
      <c r="L109" s="33"/>
    </row>
    <row r="110" spans="2:20" s="10" customFormat="1" ht="29.25" customHeight="1">
      <c r="B110" s="112"/>
      <c r="C110" s="113" t="s">
        <v>192</v>
      </c>
      <c r="D110" s="114" t="s">
        <v>60</v>
      </c>
      <c r="E110" s="114" t="s">
        <v>56</v>
      </c>
      <c r="F110" s="114" t="s">
        <v>57</v>
      </c>
      <c r="G110" s="114" t="s">
        <v>193</v>
      </c>
      <c r="H110" s="114" t="s">
        <v>194</v>
      </c>
      <c r="I110" s="114" t="s">
        <v>195</v>
      </c>
      <c r="J110" s="114" t="s">
        <v>172</v>
      </c>
      <c r="K110" s="115" t="s">
        <v>196</v>
      </c>
      <c r="L110" s="112"/>
      <c r="M110" s="55" t="s">
        <v>19</v>
      </c>
      <c r="N110" s="56" t="s">
        <v>45</v>
      </c>
      <c r="O110" s="56" t="s">
        <v>197</v>
      </c>
      <c r="P110" s="56" t="s">
        <v>198</v>
      </c>
      <c r="Q110" s="56" t="s">
        <v>199</v>
      </c>
      <c r="R110" s="56" t="s">
        <v>200</v>
      </c>
      <c r="S110" s="56" t="s">
        <v>201</v>
      </c>
      <c r="T110" s="57" t="s">
        <v>202</v>
      </c>
    </row>
    <row r="111" spans="2:63" s="1" customFormat="1" ht="22.9" customHeight="1">
      <c r="B111" s="33"/>
      <c r="C111" s="60" t="s">
        <v>203</v>
      </c>
      <c r="J111" s="116">
        <f>BK111</f>
        <v>0</v>
      </c>
      <c r="L111" s="33"/>
      <c r="M111" s="58"/>
      <c r="N111" s="50"/>
      <c r="O111" s="50"/>
      <c r="P111" s="117">
        <f>P112+P239</f>
        <v>0</v>
      </c>
      <c r="Q111" s="50"/>
      <c r="R111" s="117">
        <f>R112+R239</f>
        <v>46.37962211816921</v>
      </c>
      <c r="S111" s="50"/>
      <c r="T111" s="118">
        <f>T112+T239</f>
        <v>0.29565599000000004</v>
      </c>
      <c r="AT111" s="18" t="s">
        <v>74</v>
      </c>
      <c r="AU111" s="18" t="s">
        <v>173</v>
      </c>
      <c r="BK111" s="119">
        <f>BK112+BK239</f>
        <v>0</v>
      </c>
    </row>
    <row r="112" spans="2:63" s="11" customFormat="1" ht="25.9" customHeight="1">
      <c r="B112" s="120"/>
      <c r="D112" s="121" t="s">
        <v>74</v>
      </c>
      <c r="E112" s="122" t="s">
        <v>204</v>
      </c>
      <c r="F112" s="122" t="s">
        <v>205</v>
      </c>
      <c r="I112" s="123"/>
      <c r="J112" s="124">
        <f>BK112</f>
        <v>0</v>
      </c>
      <c r="L112" s="120"/>
      <c r="M112" s="125"/>
      <c r="P112" s="126">
        <f>P113+P130+P145+P182+P220+P228+P236</f>
        <v>0</v>
      </c>
      <c r="R112" s="126">
        <f>R113+R130+R145+R182+R220+R228+R236</f>
        <v>27.655720689189604</v>
      </c>
      <c r="T112" s="127">
        <f>T113+T130+T145+T182+T220+T228+T236</f>
        <v>0</v>
      </c>
      <c r="AR112" s="121" t="s">
        <v>82</v>
      </c>
      <c r="AT112" s="128" t="s">
        <v>74</v>
      </c>
      <c r="AU112" s="128" t="s">
        <v>75</v>
      </c>
      <c r="AY112" s="121" t="s">
        <v>206</v>
      </c>
      <c r="BK112" s="129">
        <f>BK113+BK130+BK145+BK182+BK220+BK228+BK236</f>
        <v>0</v>
      </c>
    </row>
    <row r="113" spans="2:63" s="11" customFormat="1" ht="22.9" customHeight="1">
      <c r="B113" s="120"/>
      <c r="D113" s="121" t="s">
        <v>74</v>
      </c>
      <c r="E113" s="130" t="s">
        <v>82</v>
      </c>
      <c r="F113" s="130" t="s">
        <v>684</v>
      </c>
      <c r="I113" s="123"/>
      <c r="J113" s="131">
        <f>BK113</f>
        <v>0</v>
      </c>
      <c r="L113" s="120"/>
      <c r="M113" s="125"/>
      <c r="P113" s="126">
        <f>SUM(P114:P129)</f>
        <v>0</v>
      </c>
      <c r="R113" s="126">
        <f>SUM(R114:R129)</f>
        <v>0</v>
      </c>
      <c r="T113" s="127">
        <f>SUM(T114:T129)</f>
        <v>0</v>
      </c>
      <c r="AR113" s="121" t="s">
        <v>82</v>
      </c>
      <c r="AT113" s="128" t="s">
        <v>74</v>
      </c>
      <c r="AU113" s="128" t="s">
        <v>82</v>
      </c>
      <c r="AY113" s="121" t="s">
        <v>206</v>
      </c>
      <c r="BK113" s="129">
        <f>SUM(BK114:BK129)</f>
        <v>0</v>
      </c>
    </row>
    <row r="114" spans="2:65" s="1" customFormat="1" ht="37.9" customHeight="1">
      <c r="B114" s="33"/>
      <c r="C114" s="132" t="s">
        <v>82</v>
      </c>
      <c r="D114" s="132" t="s">
        <v>208</v>
      </c>
      <c r="E114" s="133" t="s">
        <v>685</v>
      </c>
      <c r="F114" s="134" t="s">
        <v>686</v>
      </c>
      <c r="G114" s="135" t="s">
        <v>253</v>
      </c>
      <c r="H114" s="136">
        <v>2.694</v>
      </c>
      <c r="I114" s="137"/>
      <c r="J114" s="138">
        <f>ROUND(I114*H114,2)</f>
        <v>0</v>
      </c>
      <c r="K114" s="134" t="s">
        <v>212</v>
      </c>
      <c r="L114" s="33"/>
      <c r="M114" s="139" t="s">
        <v>19</v>
      </c>
      <c r="N114" s="140" t="s">
        <v>46</v>
      </c>
      <c r="P114" s="141">
        <f>O114*H114</f>
        <v>0</v>
      </c>
      <c r="Q114" s="141">
        <v>0</v>
      </c>
      <c r="R114" s="141">
        <f>Q114*H114</f>
        <v>0</v>
      </c>
      <c r="S114" s="141">
        <v>0</v>
      </c>
      <c r="T114" s="142">
        <f>S114*H114</f>
        <v>0</v>
      </c>
      <c r="AR114" s="143" t="s">
        <v>153</v>
      </c>
      <c r="AT114" s="143" t="s">
        <v>208</v>
      </c>
      <c r="AU114" s="143" t="s">
        <v>84</v>
      </c>
      <c r="AY114" s="18" t="s">
        <v>206</v>
      </c>
      <c r="BE114" s="144">
        <f>IF(N114="základní",J114,0)</f>
        <v>0</v>
      </c>
      <c r="BF114" s="144">
        <f>IF(N114="snížená",J114,0)</f>
        <v>0</v>
      </c>
      <c r="BG114" s="144">
        <f>IF(N114="zákl. přenesená",J114,0)</f>
        <v>0</v>
      </c>
      <c r="BH114" s="144">
        <f>IF(N114="sníž. přenesená",J114,0)</f>
        <v>0</v>
      </c>
      <c r="BI114" s="144">
        <f>IF(N114="nulová",J114,0)</f>
        <v>0</v>
      </c>
      <c r="BJ114" s="18" t="s">
        <v>82</v>
      </c>
      <c r="BK114" s="144">
        <f>ROUND(I114*H114,2)</f>
        <v>0</v>
      </c>
      <c r="BL114" s="18" t="s">
        <v>153</v>
      </c>
      <c r="BM114" s="143" t="s">
        <v>687</v>
      </c>
    </row>
    <row r="115" spans="2:47" s="1" customFormat="1" ht="12">
      <c r="B115" s="33"/>
      <c r="D115" s="145" t="s">
        <v>214</v>
      </c>
      <c r="F115" s="146" t="s">
        <v>688</v>
      </c>
      <c r="I115" s="147"/>
      <c r="L115" s="33"/>
      <c r="M115" s="148"/>
      <c r="T115" s="52"/>
      <c r="AT115" s="18" t="s">
        <v>214</v>
      </c>
      <c r="AU115" s="18" t="s">
        <v>84</v>
      </c>
    </row>
    <row r="116" spans="2:51" s="12" customFormat="1" ht="12">
      <c r="B116" s="149"/>
      <c r="D116" s="150" t="s">
        <v>216</v>
      </c>
      <c r="E116" s="151" t="s">
        <v>19</v>
      </c>
      <c r="F116" s="152" t="s">
        <v>689</v>
      </c>
      <c r="H116" s="151" t="s">
        <v>19</v>
      </c>
      <c r="I116" s="153"/>
      <c r="L116" s="149"/>
      <c r="M116" s="154"/>
      <c r="T116" s="155"/>
      <c r="AT116" s="151" t="s">
        <v>216</v>
      </c>
      <c r="AU116" s="151" t="s">
        <v>84</v>
      </c>
      <c r="AV116" s="12" t="s">
        <v>82</v>
      </c>
      <c r="AW116" s="12" t="s">
        <v>37</v>
      </c>
      <c r="AX116" s="12" t="s">
        <v>75</v>
      </c>
      <c r="AY116" s="151" t="s">
        <v>206</v>
      </c>
    </row>
    <row r="117" spans="2:51" s="13" customFormat="1" ht="12">
      <c r="B117" s="156"/>
      <c r="D117" s="150" t="s">
        <v>216</v>
      </c>
      <c r="E117" s="157" t="s">
        <v>19</v>
      </c>
      <c r="F117" s="158" t="s">
        <v>690</v>
      </c>
      <c r="H117" s="159">
        <v>1.276</v>
      </c>
      <c r="I117" s="160"/>
      <c r="L117" s="156"/>
      <c r="M117" s="161"/>
      <c r="T117" s="162"/>
      <c r="AT117" s="157" t="s">
        <v>216</v>
      </c>
      <c r="AU117" s="157" t="s">
        <v>84</v>
      </c>
      <c r="AV117" s="13" t="s">
        <v>84</v>
      </c>
      <c r="AW117" s="13" t="s">
        <v>37</v>
      </c>
      <c r="AX117" s="13" t="s">
        <v>75</v>
      </c>
      <c r="AY117" s="157" t="s">
        <v>206</v>
      </c>
    </row>
    <row r="118" spans="2:51" s="13" customFormat="1" ht="12">
      <c r="B118" s="156"/>
      <c r="D118" s="150" t="s">
        <v>216</v>
      </c>
      <c r="E118" s="157" t="s">
        <v>19</v>
      </c>
      <c r="F118" s="158" t="s">
        <v>691</v>
      </c>
      <c r="H118" s="159">
        <v>1.418</v>
      </c>
      <c r="I118" s="160"/>
      <c r="L118" s="156"/>
      <c r="M118" s="161"/>
      <c r="T118" s="162"/>
      <c r="AT118" s="157" t="s">
        <v>216</v>
      </c>
      <c r="AU118" s="157" t="s">
        <v>84</v>
      </c>
      <c r="AV118" s="13" t="s">
        <v>84</v>
      </c>
      <c r="AW118" s="13" t="s">
        <v>37</v>
      </c>
      <c r="AX118" s="13" t="s">
        <v>75</v>
      </c>
      <c r="AY118" s="157" t="s">
        <v>206</v>
      </c>
    </row>
    <row r="119" spans="2:51" s="14" customFormat="1" ht="12">
      <c r="B119" s="163"/>
      <c r="D119" s="150" t="s">
        <v>216</v>
      </c>
      <c r="E119" s="164" t="s">
        <v>19</v>
      </c>
      <c r="F119" s="165" t="s">
        <v>224</v>
      </c>
      <c r="H119" s="166">
        <v>2.694</v>
      </c>
      <c r="I119" s="167"/>
      <c r="L119" s="163"/>
      <c r="M119" s="168"/>
      <c r="T119" s="169"/>
      <c r="AT119" s="164" t="s">
        <v>216</v>
      </c>
      <c r="AU119" s="164" t="s">
        <v>84</v>
      </c>
      <c r="AV119" s="14" t="s">
        <v>153</v>
      </c>
      <c r="AW119" s="14" t="s">
        <v>37</v>
      </c>
      <c r="AX119" s="14" t="s">
        <v>82</v>
      </c>
      <c r="AY119" s="164" t="s">
        <v>206</v>
      </c>
    </row>
    <row r="120" spans="2:65" s="1" customFormat="1" ht="62.65" customHeight="1">
      <c r="B120" s="33"/>
      <c r="C120" s="132" t="s">
        <v>84</v>
      </c>
      <c r="D120" s="132" t="s">
        <v>208</v>
      </c>
      <c r="E120" s="133" t="s">
        <v>692</v>
      </c>
      <c r="F120" s="134" t="s">
        <v>693</v>
      </c>
      <c r="G120" s="135" t="s">
        <v>253</v>
      </c>
      <c r="H120" s="136">
        <v>2.694</v>
      </c>
      <c r="I120" s="137"/>
      <c r="J120" s="138">
        <f>ROUND(I120*H120,2)</f>
        <v>0</v>
      </c>
      <c r="K120" s="134" t="s">
        <v>212</v>
      </c>
      <c r="L120" s="33"/>
      <c r="M120" s="139" t="s">
        <v>19</v>
      </c>
      <c r="N120" s="140" t="s">
        <v>46</v>
      </c>
      <c r="P120" s="141">
        <f>O120*H120</f>
        <v>0</v>
      </c>
      <c r="Q120" s="141">
        <v>0</v>
      </c>
      <c r="R120" s="141">
        <f>Q120*H120</f>
        <v>0</v>
      </c>
      <c r="S120" s="141">
        <v>0</v>
      </c>
      <c r="T120" s="142">
        <f>S120*H120</f>
        <v>0</v>
      </c>
      <c r="AR120" s="143" t="s">
        <v>153</v>
      </c>
      <c r="AT120" s="143" t="s">
        <v>208</v>
      </c>
      <c r="AU120" s="143" t="s">
        <v>84</v>
      </c>
      <c r="AY120" s="18" t="s">
        <v>206</v>
      </c>
      <c r="BE120" s="144">
        <f>IF(N120="základní",J120,0)</f>
        <v>0</v>
      </c>
      <c r="BF120" s="144">
        <f>IF(N120="snížená",J120,0)</f>
        <v>0</v>
      </c>
      <c r="BG120" s="144">
        <f>IF(N120="zákl. přenesená",J120,0)</f>
        <v>0</v>
      </c>
      <c r="BH120" s="144">
        <f>IF(N120="sníž. přenesená",J120,0)</f>
        <v>0</v>
      </c>
      <c r="BI120" s="144">
        <f>IF(N120="nulová",J120,0)</f>
        <v>0</v>
      </c>
      <c r="BJ120" s="18" t="s">
        <v>82</v>
      </c>
      <c r="BK120" s="144">
        <f>ROUND(I120*H120,2)</f>
        <v>0</v>
      </c>
      <c r="BL120" s="18" t="s">
        <v>153</v>
      </c>
      <c r="BM120" s="143" t="s">
        <v>694</v>
      </c>
    </row>
    <row r="121" spans="2:47" s="1" customFormat="1" ht="12">
      <c r="B121" s="33"/>
      <c r="D121" s="145" t="s">
        <v>214</v>
      </c>
      <c r="F121" s="146" t="s">
        <v>695</v>
      </c>
      <c r="I121" s="147"/>
      <c r="L121" s="33"/>
      <c r="M121" s="148"/>
      <c r="T121" s="52"/>
      <c r="AT121" s="18" t="s">
        <v>214</v>
      </c>
      <c r="AU121" s="18" t="s">
        <v>84</v>
      </c>
    </row>
    <row r="122" spans="2:51" s="12" customFormat="1" ht="12">
      <c r="B122" s="149"/>
      <c r="D122" s="150" t="s">
        <v>216</v>
      </c>
      <c r="E122" s="151" t="s">
        <v>19</v>
      </c>
      <c r="F122" s="152" t="s">
        <v>689</v>
      </c>
      <c r="H122" s="151" t="s">
        <v>19</v>
      </c>
      <c r="I122" s="153"/>
      <c r="L122" s="149"/>
      <c r="M122" s="154"/>
      <c r="T122" s="155"/>
      <c r="AT122" s="151" t="s">
        <v>216</v>
      </c>
      <c r="AU122" s="151" t="s">
        <v>84</v>
      </c>
      <c r="AV122" s="12" t="s">
        <v>82</v>
      </c>
      <c r="AW122" s="12" t="s">
        <v>37</v>
      </c>
      <c r="AX122" s="12" t="s">
        <v>75</v>
      </c>
      <c r="AY122" s="151" t="s">
        <v>206</v>
      </c>
    </row>
    <row r="123" spans="2:51" s="13" customFormat="1" ht="12">
      <c r="B123" s="156"/>
      <c r="D123" s="150" t="s">
        <v>216</v>
      </c>
      <c r="E123" s="157" t="s">
        <v>19</v>
      </c>
      <c r="F123" s="158" t="s">
        <v>690</v>
      </c>
      <c r="H123" s="159">
        <v>1.276</v>
      </c>
      <c r="I123" s="160"/>
      <c r="L123" s="156"/>
      <c r="M123" s="161"/>
      <c r="T123" s="162"/>
      <c r="AT123" s="157" t="s">
        <v>216</v>
      </c>
      <c r="AU123" s="157" t="s">
        <v>84</v>
      </c>
      <c r="AV123" s="13" t="s">
        <v>84</v>
      </c>
      <c r="AW123" s="13" t="s">
        <v>37</v>
      </c>
      <c r="AX123" s="13" t="s">
        <v>75</v>
      </c>
      <c r="AY123" s="157" t="s">
        <v>206</v>
      </c>
    </row>
    <row r="124" spans="2:51" s="13" customFormat="1" ht="12">
      <c r="B124" s="156"/>
      <c r="D124" s="150" t="s">
        <v>216</v>
      </c>
      <c r="E124" s="157" t="s">
        <v>19</v>
      </c>
      <c r="F124" s="158" t="s">
        <v>691</v>
      </c>
      <c r="H124" s="159">
        <v>1.418</v>
      </c>
      <c r="I124" s="160"/>
      <c r="L124" s="156"/>
      <c r="M124" s="161"/>
      <c r="T124" s="162"/>
      <c r="AT124" s="157" t="s">
        <v>216</v>
      </c>
      <c r="AU124" s="157" t="s">
        <v>84</v>
      </c>
      <c r="AV124" s="13" t="s">
        <v>84</v>
      </c>
      <c r="AW124" s="13" t="s">
        <v>37</v>
      </c>
      <c r="AX124" s="13" t="s">
        <v>75</v>
      </c>
      <c r="AY124" s="157" t="s">
        <v>206</v>
      </c>
    </row>
    <row r="125" spans="2:51" s="14" customFormat="1" ht="12">
      <c r="B125" s="163"/>
      <c r="D125" s="150" t="s">
        <v>216</v>
      </c>
      <c r="E125" s="164" t="s">
        <v>19</v>
      </c>
      <c r="F125" s="165" t="s">
        <v>224</v>
      </c>
      <c r="H125" s="166">
        <v>2.694</v>
      </c>
      <c r="I125" s="167"/>
      <c r="L125" s="163"/>
      <c r="M125" s="168"/>
      <c r="T125" s="169"/>
      <c r="AT125" s="164" t="s">
        <v>216</v>
      </c>
      <c r="AU125" s="164" t="s">
        <v>84</v>
      </c>
      <c r="AV125" s="14" t="s">
        <v>153</v>
      </c>
      <c r="AW125" s="14" t="s">
        <v>37</v>
      </c>
      <c r="AX125" s="14" t="s">
        <v>82</v>
      </c>
      <c r="AY125" s="164" t="s">
        <v>206</v>
      </c>
    </row>
    <row r="126" spans="2:65" s="1" customFormat="1" ht="33" customHeight="1">
      <c r="B126" s="33"/>
      <c r="C126" s="132" t="s">
        <v>92</v>
      </c>
      <c r="D126" s="132" t="s">
        <v>208</v>
      </c>
      <c r="E126" s="133" t="s">
        <v>696</v>
      </c>
      <c r="F126" s="134" t="s">
        <v>697</v>
      </c>
      <c r="G126" s="135" t="s">
        <v>238</v>
      </c>
      <c r="H126" s="136">
        <v>100</v>
      </c>
      <c r="I126" s="137"/>
      <c r="J126" s="138">
        <f>ROUND(I126*H126,2)</f>
        <v>0</v>
      </c>
      <c r="K126" s="134" t="s">
        <v>212</v>
      </c>
      <c r="L126" s="33"/>
      <c r="M126" s="139" t="s">
        <v>19</v>
      </c>
      <c r="N126" s="140" t="s">
        <v>46</v>
      </c>
      <c r="P126" s="141">
        <f>O126*H126</f>
        <v>0</v>
      </c>
      <c r="Q126" s="141">
        <v>0</v>
      </c>
      <c r="R126" s="141">
        <f>Q126*H126</f>
        <v>0</v>
      </c>
      <c r="S126" s="141">
        <v>0</v>
      </c>
      <c r="T126" s="142">
        <f>S126*H126</f>
        <v>0</v>
      </c>
      <c r="AR126" s="143" t="s">
        <v>153</v>
      </c>
      <c r="AT126" s="143" t="s">
        <v>208</v>
      </c>
      <c r="AU126" s="143" t="s">
        <v>84</v>
      </c>
      <c r="AY126" s="18" t="s">
        <v>206</v>
      </c>
      <c r="BE126" s="144">
        <f>IF(N126="základní",J126,0)</f>
        <v>0</v>
      </c>
      <c r="BF126" s="144">
        <f>IF(N126="snížená",J126,0)</f>
        <v>0</v>
      </c>
      <c r="BG126" s="144">
        <f>IF(N126="zákl. přenesená",J126,0)</f>
        <v>0</v>
      </c>
      <c r="BH126" s="144">
        <f>IF(N126="sníž. přenesená",J126,0)</f>
        <v>0</v>
      </c>
      <c r="BI126" s="144">
        <f>IF(N126="nulová",J126,0)</f>
        <v>0</v>
      </c>
      <c r="BJ126" s="18" t="s">
        <v>82</v>
      </c>
      <c r="BK126" s="144">
        <f>ROUND(I126*H126,2)</f>
        <v>0</v>
      </c>
      <c r="BL126" s="18" t="s">
        <v>153</v>
      </c>
      <c r="BM126" s="143" t="s">
        <v>698</v>
      </c>
    </row>
    <row r="127" spans="2:47" s="1" customFormat="1" ht="12">
      <c r="B127" s="33"/>
      <c r="D127" s="145" t="s">
        <v>214</v>
      </c>
      <c r="F127" s="146" t="s">
        <v>699</v>
      </c>
      <c r="I127" s="147"/>
      <c r="L127" s="33"/>
      <c r="M127" s="148"/>
      <c r="T127" s="52"/>
      <c r="AT127" s="18" t="s">
        <v>214</v>
      </c>
      <c r="AU127" s="18" t="s">
        <v>84</v>
      </c>
    </row>
    <row r="128" spans="2:51" s="12" customFormat="1" ht="12">
      <c r="B128" s="149"/>
      <c r="D128" s="150" t="s">
        <v>216</v>
      </c>
      <c r="E128" s="151" t="s">
        <v>19</v>
      </c>
      <c r="F128" s="152" t="s">
        <v>689</v>
      </c>
      <c r="H128" s="151" t="s">
        <v>19</v>
      </c>
      <c r="I128" s="153"/>
      <c r="L128" s="149"/>
      <c r="M128" s="154"/>
      <c r="T128" s="155"/>
      <c r="AT128" s="151" t="s">
        <v>216</v>
      </c>
      <c r="AU128" s="151" t="s">
        <v>84</v>
      </c>
      <c r="AV128" s="12" t="s">
        <v>82</v>
      </c>
      <c r="AW128" s="12" t="s">
        <v>37</v>
      </c>
      <c r="AX128" s="12" t="s">
        <v>75</v>
      </c>
      <c r="AY128" s="151" t="s">
        <v>206</v>
      </c>
    </row>
    <row r="129" spans="2:51" s="13" customFormat="1" ht="12">
      <c r="B129" s="156"/>
      <c r="D129" s="150" t="s">
        <v>216</v>
      </c>
      <c r="E129" s="157" t="s">
        <v>19</v>
      </c>
      <c r="F129" s="158" t="s">
        <v>700</v>
      </c>
      <c r="H129" s="159">
        <v>100</v>
      </c>
      <c r="I129" s="160"/>
      <c r="L129" s="156"/>
      <c r="M129" s="161"/>
      <c r="T129" s="162"/>
      <c r="AT129" s="157" t="s">
        <v>216</v>
      </c>
      <c r="AU129" s="157" t="s">
        <v>84</v>
      </c>
      <c r="AV129" s="13" t="s">
        <v>84</v>
      </c>
      <c r="AW129" s="13" t="s">
        <v>37</v>
      </c>
      <c r="AX129" s="13" t="s">
        <v>82</v>
      </c>
      <c r="AY129" s="157" t="s">
        <v>206</v>
      </c>
    </row>
    <row r="130" spans="2:63" s="11" customFormat="1" ht="22.9" customHeight="1">
      <c r="B130" s="120"/>
      <c r="D130" s="121" t="s">
        <v>74</v>
      </c>
      <c r="E130" s="130" t="s">
        <v>84</v>
      </c>
      <c r="F130" s="130" t="s">
        <v>701</v>
      </c>
      <c r="I130" s="123"/>
      <c r="J130" s="131">
        <f>BK130</f>
        <v>0</v>
      </c>
      <c r="L130" s="120"/>
      <c r="M130" s="125"/>
      <c r="P130" s="126">
        <f>SUM(P131:P144)</f>
        <v>0</v>
      </c>
      <c r="R130" s="126">
        <f>SUM(R131:R144)</f>
        <v>6.745027458576001</v>
      </c>
      <c r="T130" s="127">
        <f>SUM(T131:T144)</f>
        <v>0</v>
      </c>
      <c r="AR130" s="121" t="s">
        <v>82</v>
      </c>
      <c r="AT130" s="128" t="s">
        <v>74</v>
      </c>
      <c r="AU130" s="128" t="s">
        <v>82</v>
      </c>
      <c r="AY130" s="121" t="s">
        <v>206</v>
      </c>
      <c r="BK130" s="129">
        <f>SUM(BK131:BK144)</f>
        <v>0</v>
      </c>
    </row>
    <row r="131" spans="2:65" s="1" customFormat="1" ht="24.2" customHeight="1">
      <c r="B131" s="33"/>
      <c r="C131" s="132" t="s">
        <v>153</v>
      </c>
      <c r="D131" s="132" t="s">
        <v>208</v>
      </c>
      <c r="E131" s="133" t="s">
        <v>702</v>
      </c>
      <c r="F131" s="134" t="s">
        <v>703</v>
      </c>
      <c r="G131" s="135" t="s">
        <v>253</v>
      </c>
      <c r="H131" s="136">
        <v>2.694</v>
      </c>
      <c r="I131" s="137"/>
      <c r="J131" s="138">
        <f>ROUND(I131*H131,2)</f>
        <v>0</v>
      </c>
      <c r="K131" s="134" t="s">
        <v>212</v>
      </c>
      <c r="L131" s="33"/>
      <c r="M131" s="139" t="s">
        <v>19</v>
      </c>
      <c r="N131" s="140" t="s">
        <v>46</v>
      </c>
      <c r="P131" s="141">
        <f>O131*H131</f>
        <v>0</v>
      </c>
      <c r="Q131" s="141">
        <v>2.501872204</v>
      </c>
      <c r="R131" s="141">
        <f>Q131*H131</f>
        <v>6.740043717576</v>
      </c>
      <c r="S131" s="141">
        <v>0</v>
      </c>
      <c r="T131" s="142">
        <f>S131*H131</f>
        <v>0</v>
      </c>
      <c r="AR131" s="143" t="s">
        <v>153</v>
      </c>
      <c r="AT131" s="143" t="s">
        <v>208</v>
      </c>
      <c r="AU131" s="143" t="s">
        <v>84</v>
      </c>
      <c r="AY131" s="18" t="s">
        <v>206</v>
      </c>
      <c r="BE131" s="144">
        <f>IF(N131="základní",J131,0)</f>
        <v>0</v>
      </c>
      <c r="BF131" s="144">
        <f>IF(N131="snížená",J131,0)</f>
        <v>0</v>
      </c>
      <c r="BG131" s="144">
        <f>IF(N131="zákl. přenesená",J131,0)</f>
        <v>0</v>
      </c>
      <c r="BH131" s="144">
        <f>IF(N131="sníž. přenesená",J131,0)</f>
        <v>0</v>
      </c>
      <c r="BI131" s="144">
        <f>IF(N131="nulová",J131,0)</f>
        <v>0</v>
      </c>
      <c r="BJ131" s="18" t="s">
        <v>82</v>
      </c>
      <c r="BK131" s="144">
        <f>ROUND(I131*H131,2)</f>
        <v>0</v>
      </c>
      <c r="BL131" s="18" t="s">
        <v>153</v>
      </c>
      <c r="BM131" s="143" t="s">
        <v>704</v>
      </c>
    </row>
    <row r="132" spans="2:47" s="1" customFormat="1" ht="12">
      <c r="B132" s="33"/>
      <c r="D132" s="145" t="s">
        <v>214</v>
      </c>
      <c r="F132" s="146" t="s">
        <v>705</v>
      </c>
      <c r="I132" s="147"/>
      <c r="L132" s="33"/>
      <c r="M132" s="148"/>
      <c r="T132" s="52"/>
      <c r="AT132" s="18" t="s">
        <v>214</v>
      </c>
      <c r="AU132" s="18" t="s">
        <v>84</v>
      </c>
    </row>
    <row r="133" spans="2:51" s="12" customFormat="1" ht="12">
      <c r="B133" s="149"/>
      <c r="D133" s="150" t="s">
        <v>216</v>
      </c>
      <c r="E133" s="151" t="s">
        <v>19</v>
      </c>
      <c r="F133" s="152" t="s">
        <v>689</v>
      </c>
      <c r="H133" s="151" t="s">
        <v>19</v>
      </c>
      <c r="I133" s="153"/>
      <c r="L133" s="149"/>
      <c r="M133" s="154"/>
      <c r="T133" s="155"/>
      <c r="AT133" s="151" t="s">
        <v>216</v>
      </c>
      <c r="AU133" s="151" t="s">
        <v>84</v>
      </c>
      <c r="AV133" s="12" t="s">
        <v>82</v>
      </c>
      <c r="AW133" s="12" t="s">
        <v>37</v>
      </c>
      <c r="AX133" s="12" t="s">
        <v>75</v>
      </c>
      <c r="AY133" s="151" t="s">
        <v>206</v>
      </c>
    </row>
    <row r="134" spans="2:51" s="13" customFormat="1" ht="12">
      <c r="B134" s="156"/>
      <c r="D134" s="150" t="s">
        <v>216</v>
      </c>
      <c r="E134" s="157" t="s">
        <v>19</v>
      </c>
      <c r="F134" s="158" t="s">
        <v>690</v>
      </c>
      <c r="H134" s="159">
        <v>1.276</v>
      </c>
      <c r="I134" s="160"/>
      <c r="L134" s="156"/>
      <c r="M134" s="161"/>
      <c r="T134" s="162"/>
      <c r="AT134" s="157" t="s">
        <v>216</v>
      </c>
      <c r="AU134" s="157" t="s">
        <v>84</v>
      </c>
      <c r="AV134" s="13" t="s">
        <v>84</v>
      </c>
      <c r="AW134" s="13" t="s">
        <v>37</v>
      </c>
      <c r="AX134" s="13" t="s">
        <v>75</v>
      </c>
      <c r="AY134" s="157" t="s">
        <v>206</v>
      </c>
    </row>
    <row r="135" spans="2:51" s="13" customFormat="1" ht="12">
      <c r="B135" s="156"/>
      <c r="D135" s="150" t="s">
        <v>216</v>
      </c>
      <c r="E135" s="157" t="s">
        <v>19</v>
      </c>
      <c r="F135" s="158" t="s">
        <v>691</v>
      </c>
      <c r="H135" s="159">
        <v>1.418</v>
      </c>
      <c r="I135" s="160"/>
      <c r="L135" s="156"/>
      <c r="M135" s="161"/>
      <c r="T135" s="162"/>
      <c r="AT135" s="157" t="s">
        <v>216</v>
      </c>
      <c r="AU135" s="157" t="s">
        <v>84</v>
      </c>
      <c r="AV135" s="13" t="s">
        <v>84</v>
      </c>
      <c r="AW135" s="13" t="s">
        <v>37</v>
      </c>
      <c r="AX135" s="13" t="s">
        <v>75</v>
      </c>
      <c r="AY135" s="157" t="s">
        <v>206</v>
      </c>
    </row>
    <row r="136" spans="2:51" s="14" customFormat="1" ht="12">
      <c r="B136" s="163"/>
      <c r="D136" s="150" t="s">
        <v>216</v>
      </c>
      <c r="E136" s="164" t="s">
        <v>19</v>
      </c>
      <c r="F136" s="165" t="s">
        <v>224</v>
      </c>
      <c r="H136" s="166">
        <v>2.694</v>
      </c>
      <c r="I136" s="167"/>
      <c r="L136" s="163"/>
      <c r="M136" s="168"/>
      <c r="T136" s="169"/>
      <c r="AT136" s="164" t="s">
        <v>216</v>
      </c>
      <c r="AU136" s="164" t="s">
        <v>84</v>
      </c>
      <c r="AV136" s="14" t="s">
        <v>153</v>
      </c>
      <c r="AW136" s="14" t="s">
        <v>37</v>
      </c>
      <c r="AX136" s="14" t="s">
        <v>82</v>
      </c>
      <c r="AY136" s="164" t="s">
        <v>206</v>
      </c>
    </row>
    <row r="137" spans="2:65" s="1" customFormat="1" ht="16.5" customHeight="1">
      <c r="B137" s="33"/>
      <c r="C137" s="132" t="s">
        <v>156</v>
      </c>
      <c r="D137" s="132" t="s">
        <v>208</v>
      </c>
      <c r="E137" s="133" t="s">
        <v>706</v>
      </c>
      <c r="F137" s="134" t="s">
        <v>707</v>
      </c>
      <c r="G137" s="135" t="s">
        <v>238</v>
      </c>
      <c r="H137" s="136">
        <v>1.89</v>
      </c>
      <c r="I137" s="137"/>
      <c r="J137" s="138">
        <f>ROUND(I137*H137,2)</f>
        <v>0</v>
      </c>
      <c r="K137" s="134" t="s">
        <v>212</v>
      </c>
      <c r="L137" s="33"/>
      <c r="M137" s="139" t="s">
        <v>19</v>
      </c>
      <c r="N137" s="140" t="s">
        <v>46</v>
      </c>
      <c r="P137" s="141">
        <f>O137*H137</f>
        <v>0</v>
      </c>
      <c r="Q137" s="141">
        <v>0.0026369</v>
      </c>
      <c r="R137" s="141">
        <f>Q137*H137</f>
        <v>0.004983741</v>
      </c>
      <c r="S137" s="141">
        <v>0</v>
      </c>
      <c r="T137" s="142">
        <f>S137*H137</f>
        <v>0</v>
      </c>
      <c r="AR137" s="143" t="s">
        <v>153</v>
      </c>
      <c r="AT137" s="143" t="s">
        <v>208</v>
      </c>
      <c r="AU137" s="143" t="s">
        <v>84</v>
      </c>
      <c r="AY137" s="18" t="s">
        <v>206</v>
      </c>
      <c r="BE137" s="144">
        <f>IF(N137="základní",J137,0)</f>
        <v>0</v>
      </c>
      <c r="BF137" s="144">
        <f>IF(N137="snížená",J137,0)</f>
        <v>0</v>
      </c>
      <c r="BG137" s="144">
        <f>IF(N137="zákl. přenesená",J137,0)</f>
        <v>0</v>
      </c>
      <c r="BH137" s="144">
        <f>IF(N137="sníž. přenesená",J137,0)</f>
        <v>0</v>
      </c>
      <c r="BI137" s="144">
        <f>IF(N137="nulová",J137,0)</f>
        <v>0</v>
      </c>
      <c r="BJ137" s="18" t="s">
        <v>82</v>
      </c>
      <c r="BK137" s="144">
        <f>ROUND(I137*H137,2)</f>
        <v>0</v>
      </c>
      <c r="BL137" s="18" t="s">
        <v>153</v>
      </c>
      <c r="BM137" s="143" t="s">
        <v>708</v>
      </c>
    </row>
    <row r="138" spans="2:47" s="1" customFormat="1" ht="12">
      <c r="B138" s="33"/>
      <c r="D138" s="145" t="s">
        <v>214</v>
      </c>
      <c r="F138" s="146" t="s">
        <v>709</v>
      </c>
      <c r="I138" s="147"/>
      <c r="L138" s="33"/>
      <c r="M138" s="148"/>
      <c r="T138" s="52"/>
      <c r="AT138" s="18" t="s">
        <v>214</v>
      </c>
      <c r="AU138" s="18" t="s">
        <v>84</v>
      </c>
    </row>
    <row r="139" spans="2:51" s="12" customFormat="1" ht="12">
      <c r="B139" s="149"/>
      <c r="D139" s="150" t="s">
        <v>216</v>
      </c>
      <c r="E139" s="151" t="s">
        <v>19</v>
      </c>
      <c r="F139" s="152" t="s">
        <v>689</v>
      </c>
      <c r="H139" s="151" t="s">
        <v>19</v>
      </c>
      <c r="I139" s="153"/>
      <c r="L139" s="149"/>
      <c r="M139" s="154"/>
      <c r="T139" s="155"/>
      <c r="AT139" s="151" t="s">
        <v>216</v>
      </c>
      <c r="AU139" s="151" t="s">
        <v>84</v>
      </c>
      <c r="AV139" s="12" t="s">
        <v>82</v>
      </c>
      <c r="AW139" s="12" t="s">
        <v>37</v>
      </c>
      <c r="AX139" s="12" t="s">
        <v>75</v>
      </c>
      <c r="AY139" s="151" t="s">
        <v>206</v>
      </c>
    </row>
    <row r="140" spans="2:51" s="13" customFormat="1" ht="12">
      <c r="B140" s="156"/>
      <c r="D140" s="150" t="s">
        <v>216</v>
      </c>
      <c r="E140" s="157" t="s">
        <v>19</v>
      </c>
      <c r="F140" s="158" t="s">
        <v>710</v>
      </c>
      <c r="H140" s="159">
        <v>1.89</v>
      </c>
      <c r="I140" s="160"/>
      <c r="L140" s="156"/>
      <c r="M140" s="161"/>
      <c r="T140" s="162"/>
      <c r="AT140" s="157" t="s">
        <v>216</v>
      </c>
      <c r="AU140" s="157" t="s">
        <v>84</v>
      </c>
      <c r="AV140" s="13" t="s">
        <v>84</v>
      </c>
      <c r="AW140" s="13" t="s">
        <v>37</v>
      </c>
      <c r="AX140" s="13" t="s">
        <v>82</v>
      </c>
      <c r="AY140" s="157" t="s">
        <v>206</v>
      </c>
    </row>
    <row r="141" spans="2:65" s="1" customFormat="1" ht="16.5" customHeight="1">
      <c r="B141" s="33"/>
      <c r="C141" s="132" t="s">
        <v>257</v>
      </c>
      <c r="D141" s="132" t="s">
        <v>208</v>
      </c>
      <c r="E141" s="133" t="s">
        <v>711</v>
      </c>
      <c r="F141" s="134" t="s">
        <v>712</v>
      </c>
      <c r="G141" s="135" t="s">
        <v>238</v>
      </c>
      <c r="H141" s="136">
        <v>1.89</v>
      </c>
      <c r="I141" s="137"/>
      <c r="J141" s="138">
        <f>ROUND(I141*H141,2)</f>
        <v>0</v>
      </c>
      <c r="K141" s="134" t="s">
        <v>212</v>
      </c>
      <c r="L141" s="33"/>
      <c r="M141" s="139" t="s">
        <v>19</v>
      </c>
      <c r="N141" s="140" t="s">
        <v>46</v>
      </c>
      <c r="P141" s="141">
        <f>O141*H141</f>
        <v>0</v>
      </c>
      <c r="Q141" s="141">
        <v>0</v>
      </c>
      <c r="R141" s="141">
        <f>Q141*H141</f>
        <v>0</v>
      </c>
      <c r="S141" s="141">
        <v>0</v>
      </c>
      <c r="T141" s="142">
        <f>S141*H141</f>
        <v>0</v>
      </c>
      <c r="AR141" s="143" t="s">
        <v>153</v>
      </c>
      <c r="AT141" s="143" t="s">
        <v>208</v>
      </c>
      <c r="AU141" s="143" t="s">
        <v>84</v>
      </c>
      <c r="AY141" s="18" t="s">
        <v>206</v>
      </c>
      <c r="BE141" s="144">
        <f>IF(N141="základní",J141,0)</f>
        <v>0</v>
      </c>
      <c r="BF141" s="144">
        <f>IF(N141="snížená",J141,0)</f>
        <v>0</v>
      </c>
      <c r="BG141" s="144">
        <f>IF(N141="zákl. přenesená",J141,0)</f>
        <v>0</v>
      </c>
      <c r="BH141" s="144">
        <f>IF(N141="sníž. přenesená",J141,0)</f>
        <v>0</v>
      </c>
      <c r="BI141" s="144">
        <f>IF(N141="nulová",J141,0)</f>
        <v>0</v>
      </c>
      <c r="BJ141" s="18" t="s">
        <v>82</v>
      </c>
      <c r="BK141" s="144">
        <f>ROUND(I141*H141,2)</f>
        <v>0</v>
      </c>
      <c r="BL141" s="18" t="s">
        <v>153</v>
      </c>
      <c r="BM141" s="143" t="s">
        <v>713</v>
      </c>
    </row>
    <row r="142" spans="2:47" s="1" customFormat="1" ht="12">
      <c r="B142" s="33"/>
      <c r="D142" s="145" t="s">
        <v>214</v>
      </c>
      <c r="F142" s="146" t="s">
        <v>714</v>
      </c>
      <c r="I142" s="147"/>
      <c r="L142" s="33"/>
      <c r="M142" s="148"/>
      <c r="T142" s="52"/>
      <c r="AT142" s="18" t="s">
        <v>214</v>
      </c>
      <c r="AU142" s="18" t="s">
        <v>84</v>
      </c>
    </row>
    <row r="143" spans="2:51" s="12" customFormat="1" ht="12">
      <c r="B143" s="149"/>
      <c r="D143" s="150" t="s">
        <v>216</v>
      </c>
      <c r="E143" s="151" t="s">
        <v>19</v>
      </c>
      <c r="F143" s="152" t="s">
        <v>689</v>
      </c>
      <c r="H143" s="151" t="s">
        <v>19</v>
      </c>
      <c r="I143" s="153"/>
      <c r="L143" s="149"/>
      <c r="M143" s="154"/>
      <c r="T143" s="155"/>
      <c r="AT143" s="151" t="s">
        <v>216</v>
      </c>
      <c r="AU143" s="151" t="s">
        <v>84</v>
      </c>
      <c r="AV143" s="12" t="s">
        <v>82</v>
      </c>
      <c r="AW143" s="12" t="s">
        <v>37</v>
      </c>
      <c r="AX143" s="12" t="s">
        <v>75</v>
      </c>
      <c r="AY143" s="151" t="s">
        <v>206</v>
      </c>
    </row>
    <row r="144" spans="2:51" s="13" customFormat="1" ht="12">
      <c r="B144" s="156"/>
      <c r="D144" s="150" t="s">
        <v>216</v>
      </c>
      <c r="E144" s="157" t="s">
        <v>19</v>
      </c>
      <c r="F144" s="158" t="s">
        <v>710</v>
      </c>
      <c r="H144" s="159">
        <v>1.89</v>
      </c>
      <c r="I144" s="160"/>
      <c r="L144" s="156"/>
      <c r="M144" s="161"/>
      <c r="T144" s="162"/>
      <c r="AT144" s="157" t="s">
        <v>216</v>
      </c>
      <c r="AU144" s="157" t="s">
        <v>84</v>
      </c>
      <c r="AV144" s="13" t="s">
        <v>84</v>
      </c>
      <c r="AW144" s="13" t="s">
        <v>37</v>
      </c>
      <c r="AX144" s="13" t="s">
        <v>82</v>
      </c>
      <c r="AY144" s="157" t="s">
        <v>206</v>
      </c>
    </row>
    <row r="145" spans="2:63" s="11" customFormat="1" ht="22.9" customHeight="1">
      <c r="B145" s="120"/>
      <c r="D145" s="121" t="s">
        <v>74</v>
      </c>
      <c r="E145" s="130" t="s">
        <v>92</v>
      </c>
      <c r="F145" s="130" t="s">
        <v>207</v>
      </c>
      <c r="I145" s="123"/>
      <c r="J145" s="131">
        <f>BK145</f>
        <v>0</v>
      </c>
      <c r="L145" s="120"/>
      <c r="M145" s="125"/>
      <c r="P145" s="126">
        <f>SUM(P146:P181)</f>
        <v>0</v>
      </c>
      <c r="R145" s="126">
        <f>SUM(R146:R181)</f>
        <v>10.10935349</v>
      </c>
      <c r="T145" s="127">
        <f>SUM(T146:T181)</f>
        <v>0</v>
      </c>
      <c r="AR145" s="121" t="s">
        <v>82</v>
      </c>
      <c r="AT145" s="128" t="s">
        <v>74</v>
      </c>
      <c r="AU145" s="128" t="s">
        <v>82</v>
      </c>
      <c r="AY145" s="121" t="s">
        <v>206</v>
      </c>
      <c r="BK145" s="129">
        <f>SUM(BK146:BK181)</f>
        <v>0</v>
      </c>
    </row>
    <row r="146" spans="2:65" s="1" customFormat="1" ht="37.9" customHeight="1">
      <c r="B146" s="33"/>
      <c r="C146" s="132" t="s">
        <v>265</v>
      </c>
      <c r="D146" s="132" t="s">
        <v>208</v>
      </c>
      <c r="E146" s="133" t="s">
        <v>715</v>
      </c>
      <c r="F146" s="134" t="s">
        <v>716</v>
      </c>
      <c r="G146" s="135" t="s">
        <v>238</v>
      </c>
      <c r="H146" s="136">
        <v>1.845</v>
      </c>
      <c r="I146" s="137"/>
      <c r="J146" s="138">
        <f>ROUND(I146*H146,2)</f>
        <v>0</v>
      </c>
      <c r="K146" s="134" t="s">
        <v>212</v>
      </c>
      <c r="L146" s="33"/>
      <c r="M146" s="139" t="s">
        <v>19</v>
      </c>
      <c r="N146" s="140" t="s">
        <v>46</v>
      </c>
      <c r="P146" s="141">
        <f>O146*H146</f>
        <v>0</v>
      </c>
      <c r="Q146" s="141">
        <v>0.18646</v>
      </c>
      <c r="R146" s="141">
        <f>Q146*H146</f>
        <v>0.34401869999999996</v>
      </c>
      <c r="S146" s="141">
        <v>0</v>
      </c>
      <c r="T146" s="142">
        <f>S146*H146</f>
        <v>0</v>
      </c>
      <c r="AR146" s="143" t="s">
        <v>153</v>
      </c>
      <c r="AT146" s="143" t="s">
        <v>208</v>
      </c>
      <c r="AU146" s="143" t="s">
        <v>84</v>
      </c>
      <c r="AY146" s="18" t="s">
        <v>206</v>
      </c>
      <c r="BE146" s="144">
        <f>IF(N146="základní",J146,0)</f>
        <v>0</v>
      </c>
      <c r="BF146" s="144">
        <f>IF(N146="snížená",J146,0)</f>
        <v>0</v>
      </c>
      <c r="BG146" s="144">
        <f>IF(N146="zákl. přenesená",J146,0)</f>
        <v>0</v>
      </c>
      <c r="BH146" s="144">
        <f>IF(N146="sníž. přenesená",J146,0)</f>
        <v>0</v>
      </c>
      <c r="BI146" s="144">
        <f>IF(N146="nulová",J146,0)</f>
        <v>0</v>
      </c>
      <c r="BJ146" s="18" t="s">
        <v>82</v>
      </c>
      <c r="BK146" s="144">
        <f>ROUND(I146*H146,2)</f>
        <v>0</v>
      </c>
      <c r="BL146" s="18" t="s">
        <v>153</v>
      </c>
      <c r="BM146" s="143" t="s">
        <v>717</v>
      </c>
    </row>
    <row r="147" spans="2:47" s="1" customFormat="1" ht="12">
      <c r="B147" s="33"/>
      <c r="D147" s="145" t="s">
        <v>214</v>
      </c>
      <c r="F147" s="146" t="s">
        <v>718</v>
      </c>
      <c r="I147" s="147"/>
      <c r="L147" s="33"/>
      <c r="M147" s="148"/>
      <c r="T147" s="52"/>
      <c r="AT147" s="18" t="s">
        <v>214</v>
      </c>
      <c r="AU147" s="18" t="s">
        <v>84</v>
      </c>
    </row>
    <row r="148" spans="2:51" s="12" customFormat="1" ht="12">
      <c r="B148" s="149"/>
      <c r="D148" s="150" t="s">
        <v>216</v>
      </c>
      <c r="E148" s="151" t="s">
        <v>19</v>
      </c>
      <c r="F148" s="152" t="s">
        <v>719</v>
      </c>
      <c r="H148" s="151" t="s">
        <v>19</v>
      </c>
      <c r="I148" s="153"/>
      <c r="L148" s="149"/>
      <c r="M148" s="154"/>
      <c r="T148" s="155"/>
      <c r="AT148" s="151" t="s">
        <v>216</v>
      </c>
      <c r="AU148" s="151" t="s">
        <v>84</v>
      </c>
      <c r="AV148" s="12" t="s">
        <v>82</v>
      </c>
      <c r="AW148" s="12" t="s">
        <v>37</v>
      </c>
      <c r="AX148" s="12" t="s">
        <v>75</v>
      </c>
      <c r="AY148" s="151" t="s">
        <v>206</v>
      </c>
    </row>
    <row r="149" spans="2:51" s="13" customFormat="1" ht="12">
      <c r="B149" s="156"/>
      <c r="D149" s="150" t="s">
        <v>216</v>
      </c>
      <c r="E149" s="157" t="s">
        <v>641</v>
      </c>
      <c r="F149" s="158" t="s">
        <v>720</v>
      </c>
      <c r="H149" s="159">
        <v>1.845</v>
      </c>
      <c r="I149" s="160"/>
      <c r="L149" s="156"/>
      <c r="M149" s="161"/>
      <c r="T149" s="162"/>
      <c r="AT149" s="157" t="s">
        <v>216</v>
      </c>
      <c r="AU149" s="157" t="s">
        <v>84</v>
      </c>
      <c r="AV149" s="13" t="s">
        <v>84</v>
      </c>
      <c r="AW149" s="13" t="s">
        <v>37</v>
      </c>
      <c r="AX149" s="13" t="s">
        <v>82</v>
      </c>
      <c r="AY149" s="157" t="s">
        <v>206</v>
      </c>
    </row>
    <row r="150" spans="2:65" s="1" customFormat="1" ht="44.25" customHeight="1">
      <c r="B150" s="33"/>
      <c r="C150" s="132" t="s">
        <v>271</v>
      </c>
      <c r="D150" s="132" t="s">
        <v>208</v>
      </c>
      <c r="E150" s="133" t="s">
        <v>721</v>
      </c>
      <c r="F150" s="134" t="s">
        <v>722</v>
      </c>
      <c r="G150" s="135" t="s">
        <v>298</v>
      </c>
      <c r="H150" s="136">
        <v>4</v>
      </c>
      <c r="I150" s="137"/>
      <c r="J150" s="138">
        <f>ROUND(I150*H150,2)</f>
        <v>0</v>
      </c>
      <c r="K150" s="134" t="s">
        <v>212</v>
      </c>
      <c r="L150" s="33"/>
      <c r="M150" s="139" t="s">
        <v>19</v>
      </c>
      <c r="N150" s="140" t="s">
        <v>46</v>
      </c>
      <c r="P150" s="141">
        <f>O150*H150</f>
        <v>0</v>
      </c>
      <c r="Q150" s="141">
        <v>0.03963</v>
      </c>
      <c r="R150" s="141">
        <f>Q150*H150</f>
        <v>0.15852</v>
      </c>
      <c r="S150" s="141">
        <v>0</v>
      </c>
      <c r="T150" s="142">
        <f>S150*H150</f>
        <v>0</v>
      </c>
      <c r="AR150" s="143" t="s">
        <v>153</v>
      </c>
      <c r="AT150" s="143" t="s">
        <v>208</v>
      </c>
      <c r="AU150" s="143" t="s">
        <v>84</v>
      </c>
      <c r="AY150" s="18" t="s">
        <v>206</v>
      </c>
      <c r="BE150" s="144">
        <f>IF(N150="základní",J150,0)</f>
        <v>0</v>
      </c>
      <c r="BF150" s="144">
        <f>IF(N150="snížená",J150,0)</f>
        <v>0</v>
      </c>
      <c r="BG150" s="144">
        <f>IF(N150="zákl. přenesená",J150,0)</f>
        <v>0</v>
      </c>
      <c r="BH150" s="144">
        <f>IF(N150="sníž. přenesená",J150,0)</f>
        <v>0</v>
      </c>
      <c r="BI150" s="144">
        <f>IF(N150="nulová",J150,0)</f>
        <v>0</v>
      </c>
      <c r="BJ150" s="18" t="s">
        <v>82</v>
      </c>
      <c r="BK150" s="144">
        <f>ROUND(I150*H150,2)</f>
        <v>0</v>
      </c>
      <c r="BL150" s="18" t="s">
        <v>153</v>
      </c>
      <c r="BM150" s="143" t="s">
        <v>723</v>
      </c>
    </row>
    <row r="151" spans="2:47" s="1" customFormat="1" ht="12">
      <c r="B151" s="33"/>
      <c r="D151" s="145" t="s">
        <v>214</v>
      </c>
      <c r="F151" s="146" t="s">
        <v>724</v>
      </c>
      <c r="I151" s="147"/>
      <c r="L151" s="33"/>
      <c r="M151" s="148"/>
      <c r="T151" s="52"/>
      <c r="AT151" s="18" t="s">
        <v>214</v>
      </c>
      <c r="AU151" s="18" t="s">
        <v>84</v>
      </c>
    </row>
    <row r="152" spans="2:51" s="12" customFormat="1" ht="12">
      <c r="B152" s="149"/>
      <c r="D152" s="150" t="s">
        <v>216</v>
      </c>
      <c r="E152" s="151" t="s">
        <v>19</v>
      </c>
      <c r="F152" s="152" t="s">
        <v>719</v>
      </c>
      <c r="H152" s="151" t="s">
        <v>19</v>
      </c>
      <c r="I152" s="153"/>
      <c r="L152" s="149"/>
      <c r="M152" s="154"/>
      <c r="T152" s="155"/>
      <c r="AT152" s="151" t="s">
        <v>216</v>
      </c>
      <c r="AU152" s="151" t="s">
        <v>84</v>
      </c>
      <c r="AV152" s="12" t="s">
        <v>82</v>
      </c>
      <c r="AW152" s="12" t="s">
        <v>37</v>
      </c>
      <c r="AX152" s="12" t="s">
        <v>75</v>
      </c>
      <c r="AY152" s="151" t="s">
        <v>206</v>
      </c>
    </row>
    <row r="153" spans="2:51" s="13" customFormat="1" ht="12">
      <c r="B153" s="156"/>
      <c r="D153" s="150" t="s">
        <v>216</v>
      </c>
      <c r="E153" s="157" t="s">
        <v>19</v>
      </c>
      <c r="F153" s="158" t="s">
        <v>725</v>
      </c>
      <c r="H153" s="159">
        <v>1</v>
      </c>
      <c r="I153" s="160"/>
      <c r="L153" s="156"/>
      <c r="M153" s="161"/>
      <c r="T153" s="162"/>
      <c r="AT153" s="157" t="s">
        <v>216</v>
      </c>
      <c r="AU153" s="157" t="s">
        <v>84</v>
      </c>
      <c r="AV153" s="13" t="s">
        <v>84</v>
      </c>
      <c r="AW153" s="13" t="s">
        <v>37</v>
      </c>
      <c r="AX153" s="13" t="s">
        <v>75</v>
      </c>
      <c r="AY153" s="157" t="s">
        <v>206</v>
      </c>
    </row>
    <row r="154" spans="2:51" s="13" customFormat="1" ht="12">
      <c r="B154" s="156"/>
      <c r="D154" s="150" t="s">
        <v>216</v>
      </c>
      <c r="E154" s="157" t="s">
        <v>19</v>
      </c>
      <c r="F154" s="158" t="s">
        <v>726</v>
      </c>
      <c r="H154" s="159">
        <v>2</v>
      </c>
      <c r="I154" s="160"/>
      <c r="L154" s="156"/>
      <c r="M154" s="161"/>
      <c r="T154" s="162"/>
      <c r="AT154" s="157" t="s">
        <v>216</v>
      </c>
      <c r="AU154" s="157" t="s">
        <v>84</v>
      </c>
      <c r="AV154" s="13" t="s">
        <v>84</v>
      </c>
      <c r="AW154" s="13" t="s">
        <v>37</v>
      </c>
      <c r="AX154" s="13" t="s">
        <v>75</v>
      </c>
      <c r="AY154" s="157" t="s">
        <v>206</v>
      </c>
    </row>
    <row r="155" spans="2:51" s="13" customFormat="1" ht="12">
      <c r="B155" s="156"/>
      <c r="D155" s="150" t="s">
        <v>216</v>
      </c>
      <c r="E155" s="157" t="s">
        <v>19</v>
      </c>
      <c r="F155" s="158" t="s">
        <v>727</v>
      </c>
      <c r="H155" s="159">
        <v>1</v>
      </c>
      <c r="I155" s="160"/>
      <c r="L155" s="156"/>
      <c r="M155" s="161"/>
      <c r="T155" s="162"/>
      <c r="AT155" s="157" t="s">
        <v>216</v>
      </c>
      <c r="AU155" s="157" t="s">
        <v>84</v>
      </c>
      <c r="AV155" s="13" t="s">
        <v>84</v>
      </c>
      <c r="AW155" s="13" t="s">
        <v>37</v>
      </c>
      <c r="AX155" s="13" t="s">
        <v>75</v>
      </c>
      <c r="AY155" s="157" t="s">
        <v>206</v>
      </c>
    </row>
    <row r="156" spans="2:51" s="14" customFormat="1" ht="12">
      <c r="B156" s="163"/>
      <c r="D156" s="150" t="s">
        <v>216</v>
      </c>
      <c r="E156" s="164" t="s">
        <v>19</v>
      </c>
      <c r="F156" s="165" t="s">
        <v>224</v>
      </c>
      <c r="H156" s="166">
        <v>4</v>
      </c>
      <c r="I156" s="167"/>
      <c r="L156" s="163"/>
      <c r="M156" s="168"/>
      <c r="T156" s="169"/>
      <c r="AT156" s="164" t="s">
        <v>216</v>
      </c>
      <c r="AU156" s="164" t="s">
        <v>84</v>
      </c>
      <c r="AV156" s="14" t="s">
        <v>153</v>
      </c>
      <c r="AW156" s="14" t="s">
        <v>37</v>
      </c>
      <c r="AX156" s="14" t="s">
        <v>82</v>
      </c>
      <c r="AY156" s="164" t="s">
        <v>206</v>
      </c>
    </row>
    <row r="157" spans="2:65" s="1" customFormat="1" ht="37.9" customHeight="1">
      <c r="B157" s="33"/>
      <c r="C157" s="132" t="s">
        <v>225</v>
      </c>
      <c r="D157" s="132" t="s">
        <v>208</v>
      </c>
      <c r="E157" s="133" t="s">
        <v>728</v>
      </c>
      <c r="F157" s="134" t="s">
        <v>729</v>
      </c>
      <c r="G157" s="135" t="s">
        <v>238</v>
      </c>
      <c r="H157" s="136">
        <v>18.782</v>
      </c>
      <c r="I157" s="137"/>
      <c r="J157" s="138">
        <f>ROUND(I157*H157,2)</f>
        <v>0</v>
      </c>
      <c r="K157" s="134" t="s">
        <v>212</v>
      </c>
      <c r="L157" s="33"/>
      <c r="M157" s="139" t="s">
        <v>19</v>
      </c>
      <c r="N157" s="140" t="s">
        <v>46</v>
      </c>
      <c r="P157" s="141">
        <f>O157*H157</f>
        <v>0</v>
      </c>
      <c r="Q157" s="141">
        <v>0.04434</v>
      </c>
      <c r="R157" s="141">
        <f>Q157*H157</f>
        <v>0.83279388</v>
      </c>
      <c r="S157" s="141">
        <v>0</v>
      </c>
      <c r="T157" s="142">
        <f>S157*H157</f>
        <v>0</v>
      </c>
      <c r="AR157" s="143" t="s">
        <v>153</v>
      </c>
      <c r="AT157" s="143" t="s">
        <v>208</v>
      </c>
      <c r="AU157" s="143" t="s">
        <v>84</v>
      </c>
      <c r="AY157" s="18" t="s">
        <v>206</v>
      </c>
      <c r="BE157" s="144">
        <f>IF(N157="základní",J157,0)</f>
        <v>0</v>
      </c>
      <c r="BF157" s="144">
        <f>IF(N157="snížená",J157,0)</f>
        <v>0</v>
      </c>
      <c r="BG157" s="144">
        <f>IF(N157="zákl. přenesená",J157,0)</f>
        <v>0</v>
      </c>
      <c r="BH157" s="144">
        <f>IF(N157="sníž. přenesená",J157,0)</f>
        <v>0</v>
      </c>
      <c r="BI157" s="144">
        <f>IF(N157="nulová",J157,0)</f>
        <v>0</v>
      </c>
      <c r="BJ157" s="18" t="s">
        <v>82</v>
      </c>
      <c r="BK157" s="144">
        <f>ROUND(I157*H157,2)</f>
        <v>0</v>
      </c>
      <c r="BL157" s="18" t="s">
        <v>153</v>
      </c>
      <c r="BM157" s="143" t="s">
        <v>730</v>
      </c>
    </row>
    <row r="158" spans="2:47" s="1" customFormat="1" ht="12">
      <c r="B158" s="33"/>
      <c r="D158" s="145" t="s">
        <v>214</v>
      </c>
      <c r="F158" s="146" t="s">
        <v>731</v>
      </c>
      <c r="I158" s="147"/>
      <c r="L158" s="33"/>
      <c r="M158" s="148"/>
      <c r="T158" s="52"/>
      <c r="AT158" s="18" t="s">
        <v>214</v>
      </c>
      <c r="AU158" s="18" t="s">
        <v>84</v>
      </c>
    </row>
    <row r="159" spans="2:51" s="12" customFormat="1" ht="12">
      <c r="B159" s="149"/>
      <c r="D159" s="150" t="s">
        <v>216</v>
      </c>
      <c r="E159" s="151" t="s">
        <v>19</v>
      </c>
      <c r="F159" s="152" t="s">
        <v>732</v>
      </c>
      <c r="H159" s="151" t="s">
        <v>19</v>
      </c>
      <c r="I159" s="153"/>
      <c r="L159" s="149"/>
      <c r="M159" s="154"/>
      <c r="T159" s="155"/>
      <c r="AT159" s="151" t="s">
        <v>216</v>
      </c>
      <c r="AU159" s="151" t="s">
        <v>84</v>
      </c>
      <c r="AV159" s="12" t="s">
        <v>82</v>
      </c>
      <c r="AW159" s="12" t="s">
        <v>37</v>
      </c>
      <c r="AX159" s="12" t="s">
        <v>75</v>
      </c>
      <c r="AY159" s="151" t="s">
        <v>206</v>
      </c>
    </row>
    <row r="160" spans="2:51" s="13" customFormat="1" ht="12">
      <c r="B160" s="156"/>
      <c r="D160" s="150" t="s">
        <v>216</v>
      </c>
      <c r="E160" s="157" t="s">
        <v>19</v>
      </c>
      <c r="F160" s="158" t="s">
        <v>733</v>
      </c>
      <c r="H160" s="159">
        <v>4.864</v>
      </c>
      <c r="I160" s="160"/>
      <c r="L160" s="156"/>
      <c r="M160" s="161"/>
      <c r="T160" s="162"/>
      <c r="AT160" s="157" t="s">
        <v>216</v>
      </c>
      <c r="AU160" s="157" t="s">
        <v>84</v>
      </c>
      <c r="AV160" s="13" t="s">
        <v>84</v>
      </c>
      <c r="AW160" s="13" t="s">
        <v>37</v>
      </c>
      <c r="AX160" s="13" t="s">
        <v>75</v>
      </c>
      <c r="AY160" s="157" t="s">
        <v>206</v>
      </c>
    </row>
    <row r="161" spans="2:51" s="13" customFormat="1" ht="12">
      <c r="B161" s="156"/>
      <c r="D161" s="150" t="s">
        <v>216</v>
      </c>
      <c r="E161" s="157" t="s">
        <v>19</v>
      </c>
      <c r="F161" s="158" t="s">
        <v>734</v>
      </c>
      <c r="H161" s="159">
        <v>4.688</v>
      </c>
      <c r="I161" s="160"/>
      <c r="L161" s="156"/>
      <c r="M161" s="161"/>
      <c r="T161" s="162"/>
      <c r="AT161" s="157" t="s">
        <v>216</v>
      </c>
      <c r="AU161" s="157" t="s">
        <v>84</v>
      </c>
      <c r="AV161" s="13" t="s">
        <v>84</v>
      </c>
      <c r="AW161" s="13" t="s">
        <v>37</v>
      </c>
      <c r="AX161" s="13" t="s">
        <v>75</v>
      </c>
      <c r="AY161" s="157" t="s">
        <v>206</v>
      </c>
    </row>
    <row r="162" spans="2:51" s="13" customFormat="1" ht="12">
      <c r="B162" s="156"/>
      <c r="D162" s="150" t="s">
        <v>216</v>
      </c>
      <c r="E162" s="157" t="s">
        <v>19</v>
      </c>
      <c r="F162" s="158" t="s">
        <v>735</v>
      </c>
      <c r="H162" s="159">
        <v>4.688</v>
      </c>
      <c r="I162" s="160"/>
      <c r="L162" s="156"/>
      <c r="M162" s="161"/>
      <c r="T162" s="162"/>
      <c r="AT162" s="157" t="s">
        <v>216</v>
      </c>
      <c r="AU162" s="157" t="s">
        <v>84</v>
      </c>
      <c r="AV162" s="13" t="s">
        <v>84</v>
      </c>
      <c r="AW162" s="13" t="s">
        <v>37</v>
      </c>
      <c r="AX162" s="13" t="s">
        <v>75</v>
      </c>
      <c r="AY162" s="157" t="s">
        <v>206</v>
      </c>
    </row>
    <row r="163" spans="2:51" s="13" customFormat="1" ht="12">
      <c r="B163" s="156"/>
      <c r="D163" s="150" t="s">
        <v>216</v>
      </c>
      <c r="E163" s="157" t="s">
        <v>19</v>
      </c>
      <c r="F163" s="158" t="s">
        <v>736</v>
      </c>
      <c r="H163" s="159">
        <v>4.542</v>
      </c>
      <c r="I163" s="160"/>
      <c r="L163" s="156"/>
      <c r="M163" s="161"/>
      <c r="T163" s="162"/>
      <c r="AT163" s="157" t="s">
        <v>216</v>
      </c>
      <c r="AU163" s="157" t="s">
        <v>84</v>
      </c>
      <c r="AV163" s="13" t="s">
        <v>84</v>
      </c>
      <c r="AW163" s="13" t="s">
        <v>37</v>
      </c>
      <c r="AX163" s="13" t="s">
        <v>75</v>
      </c>
      <c r="AY163" s="157" t="s">
        <v>206</v>
      </c>
    </row>
    <row r="164" spans="2:51" s="14" customFormat="1" ht="12">
      <c r="B164" s="163"/>
      <c r="D164" s="150" t="s">
        <v>216</v>
      </c>
      <c r="E164" s="164" t="s">
        <v>638</v>
      </c>
      <c r="F164" s="165" t="s">
        <v>224</v>
      </c>
      <c r="H164" s="166">
        <v>18.782</v>
      </c>
      <c r="I164" s="167"/>
      <c r="L164" s="163"/>
      <c r="M164" s="168"/>
      <c r="T164" s="169"/>
      <c r="AT164" s="164" t="s">
        <v>216</v>
      </c>
      <c r="AU164" s="164" t="s">
        <v>84</v>
      </c>
      <c r="AV164" s="14" t="s">
        <v>153</v>
      </c>
      <c r="AW164" s="14" t="s">
        <v>37</v>
      </c>
      <c r="AX164" s="14" t="s">
        <v>82</v>
      </c>
      <c r="AY164" s="164" t="s">
        <v>206</v>
      </c>
    </row>
    <row r="165" spans="2:65" s="1" customFormat="1" ht="37.9" customHeight="1">
      <c r="B165" s="33"/>
      <c r="C165" s="132" t="s">
        <v>287</v>
      </c>
      <c r="D165" s="132" t="s">
        <v>208</v>
      </c>
      <c r="E165" s="133" t="s">
        <v>737</v>
      </c>
      <c r="F165" s="134" t="s">
        <v>738</v>
      </c>
      <c r="G165" s="135" t="s">
        <v>238</v>
      </c>
      <c r="H165" s="136">
        <v>12.78</v>
      </c>
      <c r="I165" s="137"/>
      <c r="J165" s="138">
        <f>ROUND(I165*H165,2)</f>
        <v>0</v>
      </c>
      <c r="K165" s="134" t="s">
        <v>212</v>
      </c>
      <c r="L165" s="33"/>
      <c r="M165" s="139" t="s">
        <v>19</v>
      </c>
      <c r="N165" s="140" t="s">
        <v>46</v>
      </c>
      <c r="P165" s="141">
        <f>O165*H165</f>
        <v>0</v>
      </c>
      <c r="Q165" s="141">
        <v>0.06172</v>
      </c>
      <c r="R165" s="141">
        <f>Q165*H165</f>
        <v>0.7887816</v>
      </c>
      <c r="S165" s="141">
        <v>0</v>
      </c>
      <c r="T165" s="142">
        <f>S165*H165</f>
        <v>0</v>
      </c>
      <c r="AR165" s="143" t="s">
        <v>153</v>
      </c>
      <c r="AT165" s="143" t="s">
        <v>208</v>
      </c>
      <c r="AU165" s="143" t="s">
        <v>84</v>
      </c>
      <c r="AY165" s="18" t="s">
        <v>206</v>
      </c>
      <c r="BE165" s="144">
        <f>IF(N165="základní",J165,0)</f>
        <v>0</v>
      </c>
      <c r="BF165" s="144">
        <f>IF(N165="snížená",J165,0)</f>
        <v>0</v>
      </c>
      <c r="BG165" s="144">
        <f>IF(N165="zákl. přenesená",J165,0)</f>
        <v>0</v>
      </c>
      <c r="BH165" s="144">
        <f>IF(N165="sníž. přenesená",J165,0)</f>
        <v>0</v>
      </c>
      <c r="BI165" s="144">
        <f>IF(N165="nulová",J165,0)</f>
        <v>0</v>
      </c>
      <c r="BJ165" s="18" t="s">
        <v>82</v>
      </c>
      <c r="BK165" s="144">
        <f>ROUND(I165*H165,2)</f>
        <v>0</v>
      </c>
      <c r="BL165" s="18" t="s">
        <v>153</v>
      </c>
      <c r="BM165" s="143" t="s">
        <v>739</v>
      </c>
    </row>
    <row r="166" spans="2:47" s="1" customFormat="1" ht="12">
      <c r="B166" s="33"/>
      <c r="D166" s="145" t="s">
        <v>214</v>
      </c>
      <c r="F166" s="146" t="s">
        <v>740</v>
      </c>
      <c r="I166" s="147"/>
      <c r="L166" s="33"/>
      <c r="M166" s="148"/>
      <c r="T166" s="52"/>
      <c r="AT166" s="18" t="s">
        <v>214</v>
      </c>
      <c r="AU166" s="18" t="s">
        <v>84</v>
      </c>
    </row>
    <row r="167" spans="2:51" s="12" customFormat="1" ht="12">
      <c r="B167" s="149"/>
      <c r="D167" s="150" t="s">
        <v>216</v>
      </c>
      <c r="E167" s="151" t="s">
        <v>19</v>
      </c>
      <c r="F167" s="152" t="s">
        <v>719</v>
      </c>
      <c r="H167" s="151" t="s">
        <v>19</v>
      </c>
      <c r="I167" s="153"/>
      <c r="L167" s="149"/>
      <c r="M167" s="154"/>
      <c r="T167" s="155"/>
      <c r="AT167" s="151" t="s">
        <v>216</v>
      </c>
      <c r="AU167" s="151" t="s">
        <v>84</v>
      </c>
      <c r="AV167" s="12" t="s">
        <v>82</v>
      </c>
      <c r="AW167" s="12" t="s">
        <v>37</v>
      </c>
      <c r="AX167" s="12" t="s">
        <v>75</v>
      </c>
      <c r="AY167" s="151" t="s">
        <v>206</v>
      </c>
    </row>
    <row r="168" spans="2:51" s="13" customFormat="1" ht="12">
      <c r="B168" s="156"/>
      <c r="D168" s="150" t="s">
        <v>216</v>
      </c>
      <c r="E168" s="157" t="s">
        <v>19</v>
      </c>
      <c r="F168" s="158" t="s">
        <v>741</v>
      </c>
      <c r="H168" s="159">
        <v>6.3</v>
      </c>
      <c r="I168" s="160"/>
      <c r="L168" s="156"/>
      <c r="M168" s="161"/>
      <c r="T168" s="162"/>
      <c r="AT168" s="157" t="s">
        <v>216</v>
      </c>
      <c r="AU168" s="157" t="s">
        <v>84</v>
      </c>
      <c r="AV168" s="13" t="s">
        <v>84</v>
      </c>
      <c r="AW168" s="13" t="s">
        <v>37</v>
      </c>
      <c r="AX168" s="13" t="s">
        <v>75</v>
      </c>
      <c r="AY168" s="157" t="s">
        <v>206</v>
      </c>
    </row>
    <row r="169" spans="2:51" s="13" customFormat="1" ht="12">
      <c r="B169" s="156"/>
      <c r="D169" s="150" t="s">
        <v>216</v>
      </c>
      <c r="E169" s="157" t="s">
        <v>19</v>
      </c>
      <c r="F169" s="158" t="s">
        <v>742</v>
      </c>
      <c r="H169" s="159">
        <v>6.48</v>
      </c>
      <c r="I169" s="160"/>
      <c r="L169" s="156"/>
      <c r="M169" s="161"/>
      <c r="T169" s="162"/>
      <c r="AT169" s="157" t="s">
        <v>216</v>
      </c>
      <c r="AU169" s="157" t="s">
        <v>84</v>
      </c>
      <c r="AV169" s="13" t="s">
        <v>84</v>
      </c>
      <c r="AW169" s="13" t="s">
        <v>37</v>
      </c>
      <c r="AX169" s="13" t="s">
        <v>75</v>
      </c>
      <c r="AY169" s="157" t="s">
        <v>206</v>
      </c>
    </row>
    <row r="170" spans="2:51" s="14" customFormat="1" ht="12">
      <c r="B170" s="163"/>
      <c r="D170" s="150" t="s">
        <v>216</v>
      </c>
      <c r="E170" s="164" t="s">
        <v>635</v>
      </c>
      <c r="F170" s="165" t="s">
        <v>224</v>
      </c>
      <c r="H170" s="166">
        <v>12.78</v>
      </c>
      <c r="I170" s="167"/>
      <c r="L170" s="163"/>
      <c r="M170" s="168"/>
      <c r="T170" s="169"/>
      <c r="AT170" s="164" t="s">
        <v>216</v>
      </c>
      <c r="AU170" s="164" t="s">
        <v>84</v>
      </c>
      <c r="AV170" s="14" t="s">
        <v>153</v>
      </c>
      <c r="AW170" s="14" t="s">
        <v>37</v>
      </c>
      <c r="AX170" s="14" t="s">
        <v>82</v>
      </c>
      <c r="AY170" s="164" t="s">
        <v>206</v>
      </c>
    </row>
    <row r="171" spans="2:65" s="1" customFormat="1" ht="37.9" customHeight="1">
      <c r="B171" s="33"/>
      <c r="C171" s="132" t="s">
        <v>295</v>
      </c>
      <c r="D171" s="132" t="s">
        <v>208</v>
      </c>
      <c r="E171" s="133" t="s">
        <v>743</v>
      </c>
      <c r="F171" s="134" t="s">
        <v>744</v>
      </c>
      <c r="G171" s="135" t="s">
        <v>238</v>
      </c>
      <c r="H171" s="136">
        <v>100.811</v>
      </c>
      <c r="I171" s="137"/>
      <c r="J171" s="138">
        <f>ROUND(I171*H171,2)</f>
        <v>0</v>
      </c>
      <c r="K171" s="134" t="s">
        <v>212</v>
      </c>
      <c r="L171" s="33"/>
      <c r="M171" s="139" t="s">
        <v>19</v>
      </c>
      <c r="N171" s="140" t="s">
        <v>46</v>
      </c>
      <c r="P171" s="141">
        <f>O171*H171</f>
        <v>0</v>
      </c>
      <c r="Q171" s="141">
        <v>0.07921</v>
      </c>
      <c r="R171" s="141">
        <f>Q171*H171</f>
        <v>7.985239310000001</v>
      </c>
      <c r="S171" s="141">
        <v>0</v>
      </c>
      <c r="T171" s="142">
        <f>S171*H171</f>
        <v>0</v>
      </c>
      <c r="AR171" s="143" t="s">
        <v>153</v>
      </c>
      <c r="AT171" s="143" t="s">
        <v>208</v>
      </c>
      <c r="AU171" s="143" t="s">
        <v>84</v>
      </c>
      <c r="AY171" s="18" t="s">
        <v>206</v>
      </c>
      <c r="BE171" s="144">
        <f>IF(N171="základní",J171,0)</f>
        <v>0</v>
      </c>
      <c r="BF171" s="144">
        <f>IF(N171="snížená",J171,0)</f>
        <v>0</v>
      </c>
      <c r="BG171" s="144">
        <f>IF(N171="zákl. přenesená",J171,0)</f>
        <v>0</v>
      </c>
      <c r="BH171" s="144">
        <f>IF(N171="sníž. přenesená",J171,0)</f>
        <v>0</v>
      </c>
      <c r="BI171" s="144">
        <f>IF(N171="nulová",J171,0)</f>
        <v>0</v>
      </c>
      <c r="BJ171" s="18" t="s">
        <v>82</v>
      </c>
      <c r="BK171" s="144">
        <f>ROUND(I171*H171,2)</f>
        <v>0</v>
      </c>
      <c r="BL171" s="18" t="s">
        <v>153</v>
      </c>
      <c r="BM171" s="143" t="s">
        <v>745</v>
      </c>
    </row>
    <row r="172" spans="2:47" s="1" customFormat="1" ht="12">
      <c r="B172" s="33"/>
      <c r="D172" s="145" t="s">
        <v>214</v>
      </c>
      <c r="F172" s="146" t="s">
        <v>746</v>
      </c>
      <c r="I172" s="147"/>
      <c r="L172" s="33"/>
      <c r="M172" s="148"/>
      <c r="T172" s="52"/>
      <c r="AT172" s="18" t="s">
        <v>214</v>
      </c>
      <c r="AU172" s="18" t="s">
        <v>84</v>
      </c>
    </row>
    <row r="173" spans="2:51" s="12" customFormat="1" ht="12">
      <c r="B173" s="149"/>
      <c r="D173" s="150" t="s">
        <v>216</v>
      </c>
      <c r="E173" s="151" t="s">
        <v>19</v>
      </c>
      <c r="F173" s="152" t="s">
        <v>719</v>
      </c>
      <c r="H173" s="151" t="s">
        <v>19</v>
      </c>
      <c r="I173" s="153"/>
      <c r="L173" s="149"/>
      <c r="M173" s="154"/>
      <c r="T173" s="155"/>
      <c r="AT173" s="151" t="s">
        <v>216</v>
      </c>
      <c r="AU173" s="151" t="s">
        <v>84</v>
      </c>
      <c r="AV173" s="12" t="s">
        <v>82</v>
      </c>
      <c r="AW173" s="12" t="s">
        <v>37</v>
      </c>
      <c r="AX173" s="12" t="s">
        <v>75</v>
      </c>
      <c r="AY173" s="151" t="s">
        <v>206</v>
      </c>
    </row>
    <row r="174" spans="2:51" s="13" customFormat="1" ht="12">
      <c r="B174" s="156"/>
      <c r="D174" s="150" t="s">
        <v>216</v>
      </c>
      <c r="E174" s="157" t="s">
        <v>19</v>
      </c>
      <c r="F174" s="158" t="s">
        <v>747</v>
      </c>
      <c r="H174" s="159">
        <v>3.672</v>
      </c>
      <c r="I174" s="160"/>
      <c r="L174" s="156"/>
      <c r="M174" s="161"/>
      <c r="T174" s="162"/>
      <c r="AT174" s="157" t="s">
        <v>216</v>
      </c>
      <c r="AU174" s="157" t="s">
        <v>84</v>
      </c>
      <c r="AV174" s="13" t="s">
        <v>84</v>
      </c>
      <c r="AW174" s="13" t="s">
        <v>37</v>
      </c>
      <c r="AX174" s="13" t="s">
        <v>75</v>
      </c>
      <c r="AY174" s="157" t="s">
        <v>206</v>
      </c>
    </row>
    <row r="175" spans="2:51" s="13" customFormat="1" ht="12">
      <c r="B175" s="156"/>
      <c r="D175" s="150" t="s">
        <v>216</v>
      </c>
      <c r="E175" s="157" t="s">
        <v>19</v>
      </c>
      <c r="F175" s="158" t="s">
        <v>748</v>
      </c>
      <c r="H175" s="159">
        <v>20.67</v>
      </c>
      <c r="I175" s="160"/>
      <c r="L175" s="156"/>
      <c r="M175" s="161"/>
      <c r="T175" s="162"/>
      <c r="AT175" s="157" t="s">
        <v>216</v>
      </c>
      <c r="AU175" s="157" t="s">
        <v>84</v>
      </c>
      <c r="AV175" s="13" t="s">
        <v>84</v>
      </c>
      <c r="AW175" s="13" t="s">
        <v>37</v>
      </c>
      <c r="AX175" s="13" t="s">
        <v>75</v>
      </c>
      <c r="AY175" s="157" t="s">
        <v>206</v>
      </c>
    </row>
    <row r="176" spans="2:51" s="13" customFormat="1" ht="12">
      <c r="B176" s="156"/>
      <c r="D176" s="150" t="s">
        <v>216</v>
      </c>
      <c r="E176" s="157" t="s">
        <v>19</v>
      </c>
      <c r="F176" s="158" t="s">
        <v>749</v>
      </c>
      <c r="H176" s="159">
        <v>8.585</v>
      </c>
      <c r="I176" s="160"/>
      <c r="L176" s="156"/>
      <c r="M176" s="161"/>
      <c r="T176" s="162"/>
      <c r="AT176" s="157" t="s">
        <v>216</v>
      </c>
      <c r="AU176" s="157" t="s">
        <v>84</v>
      </c>
      <c r="AV176" s="13" t="s">
        <v>84</v>
      </c>
      <c r="AW176" s="13" t="s">
        <v>37</v>
      </c>
      <c r="AX176" s="13" t="s">
        <v>75</v>
      </c>
      <c r="AY176" s="157" t="s">
        <v>206</v>
      </c>
    </row>
    <row r="177" spans="2:51" s="13" customFormat="1" ht="12">
      <c r="B177" s="156"/>
      <c r="D177" s="150" t="s">
        <v>216</v>
      </c>
      <c r="E177" s="157" t="s">
        <v>19</v>
      </c>
      <c r="F177" s="158" t="s">
        <v>750</v>
      </c>
      <c r="H177" s="159">
        <v>8.292</v>
      </c>
      <c r="I177" s="160"/>
      <c r="L177" s="156"/>
      <c r="M177" s="161"/>
      <c r="T177" s="162"/>
      <c r="AT177" s="157" t="s">
        <v>216</v>
      </c>
      <c r="AU177" s="157" t="s">
        <v>84</v>
      </c>
      <c r="AV177" s="13" t="s">
        <v>84</v>
      </c>
      <c r="AW177" s="13" t="s">
        <v>37</v>
      </c>
      <c r="AX177" s="13" t="s">
        <v>75</v>
      </c>
      <c r="AY177" s="157" t="s">
        <v>206</v>
      </c>
    </row>
    <row r="178" spans="2:51" s="13" customFormat="1" ht="12">
      <c r="B178" s="156"/>
      <c r="D178" s="150" t="s">
        <v>216</v>
      </c>
      <c r="E178" s="157" t="s">
        <v>19</v>
      </c>
      <c r="F178" s="158" t="s">
        <v>751</v>
      </c>
      <c r="H178" s="159">
        <v>14.033</v>
      </c>
      <c r="I178" s="160"/>
      <c r="L178" s="156"/>
      <c r="M178" s="161"/>
      <c r="T178" s="162"/>
      <c r="AT178" s="157" t="s">
        <v>216</v>
      </c>
      <c r="AU178" s="157" t="s">
        <v>84</v>
      </c>
      <c r="AV178" s="13" t="s">
        <v>84</v>
      </c>
      <c r="AW178" s="13" t="s">
        <v>37</v>
      </c>
      <c r="AX178" s="13" t="s">
        <v>75</v>
      </c>
      <c r="AY178" s="157" t="s">
        <v>206</v>
      </c>
    </row>
    <row r="179" spans="2:51" s="13" customFormat="1" ht="12">
      <c r="B179" s="156"/>
      <c r="D179" s="150" t="s">
        <v>216</v>
      </c>
      <c r="E179" s="157" t="s">
        <v>19</v>
      </c>
      <c r="F179" s="158" t="s">
        <v>752</v>
      </c>
      <c r="H179" s="159">
        <v>21.269</v>
      </c>
      <c r="I179" s="160"/>
      <c r="L179" s="156"/>
      <c r="M179" s="161"/>
      <c r="T179" s="162"/>
      <c r="AT179" s="157" t="s">
        <v>216</v>
      </c>
      <c r="AU179" s="157" t="s">
        <v>84</v>
      </c>
      <c r="AV179" s="13" t="s">
        <v>84</v>
      </c>
      <c r="AW179" s="13" t="s">
        <v>37</v>
      </c>
      <c r="AX179" s="13" t="s">
        <v>75</v>
      </c>
      <c r="AY179" s="157" t="s">
        <v>206</v>
      </c>
    </row>
    <row r="180" spans="2:51" s="13" customFormat="1" ht="12">
      <c r="B180" s="156"/>
      <c r="D180" s="150" t="s">
        <v>216</v>
      </c>
      <c r="E180" s="157" t="s">
        <v>19</v>
      </c>
      <c r="F180" s="158" t="s">
        <v>753</v>
      </c>
      <c r="H180" s="159">
        <v>24.29</v>
      </c>
      <c r="I180" s="160"/>
      <c r="L180" s="156"/>
      <c r="M180" s="161"/>
      <c r="T180" s="162"/>
      <c r="AT180" s="157" t="s">
        <v>216</v>
      </c>
      <c r="AU180" s="157" t="s">
        <v>84</v>
      </c>
      <c r="AV180" s="13" t="s">
        <v>84</v>
      </c>
      <c r="AW180" s="13" t="s">
        <v>37</v>
      </c>
      <c r="AX180" s="13" t="s">
        <v>75</v>
      </c>
      <c r="AY180" s="157" t="s">
        <v>206</v>
      </c>
    </row>
    <row r="181" spans="2:51" s="14" customFormat="1" ht="12">
      <c r="B181" s="163"/>
      <c r="D181" s="150" t="s">
        <v>216</v>
      </c>
      <c r="E181" s="164" t="s">
        <v>632</v>
      </c>
      <c r="F181" s="165" t="s">
        <v>224</v>
      </c>
      <c r="H181" s="166">
        <v>100.811</v>
      </c>
      <c r="I181" s="167"/>
      <c r="L181" s="163"/>
      <c r="M181" s="168"/>
      <c r="T181" s="169"/>
      <c r="AT181" s="164" t="s">
        <v>216</v>
      </c>
      <c r="AU181" s="164" t="s">
        <v>84</v>
      </c>
      <c r="AV181" s="14" t="s">
        <v>153</v>
      </c>
      <c r="AW181" s="14" t="s">
        <v>37</v>
      </c>
      <c r="AX181" s="14" t="s">
        <v>82</v>
      </c>
      <c r="AY181" s="164" t="s">
        <v>206</v>
      </c>
    </row>
    <row r="182" spans="2:63" s="11" customFormat="1" ht="22.9" customHeight="1">
      <c r="B182" s="120"/>
      <c r="D182" s="121" t="s">
        <v>74</v>
      </c>
      <c r="E182" s="130" t="s">
        <v>257</v>
      </c>
      <c r="F182" s="130" t="s">
        <v>754</v>
      </c>
      <c r="I182" s="123"/>
      <c r="J182" s="131">
        <f>BK182</f>
        <v>0</v>
      </c>
      <c r="L182" s="120"/>
      <c r="M182" s="125"/>
      <c r="P182" s="126">
        <f>SUM(P183:P219)</f>
        <v>0</v>
      </c>
      <c r="R182" s="126">
        <f>SUM(R183:R219)</f>
        <v>10.786066790613601</v>
      </c>
      <c r="T182" s="127">
        <f>SUM(T183:T219)</f>
        <v>0</v>
      </c>
      <c r="AR182" s="121" t="s">
        <v>82</v>
      </c>
      <c r="AT182" s="128" t="s">
        <v>74</v>
      </c>
      <c r="AU182" s="128" t="s">
        <v>82</v>
      </c>
      <c r="AY182" s="121" t="s">
        <v>206</v>
      </c>
      <c r="BK182" s="129">
        <f>SUM(BK183:BK219)</f>
        <v>0</v>
      </c>
    </row>
    <row r="183" spans="2:65" s="1" customFormat="1" ht="37.9" customHeight="1">
      <c r="B183" s="33"/>
      <c r="C183" s="132" t="s">
        <v>307</v>
      </c>
      <c r="D183" s="132" t="s">
        <v>208</v>
      </c>
      <c r="E183" s="133" t="s">
        <v>755</v>
      </c>
      <c r="F183" s="134" t="s">
        <v>756</v>
      </c>
      <c r="G183" s="135" t="s">
        <v>238</v>
      </c>
      <c r="H183" s="136">
        <v>249.654</v>
      </c>
      <c r="I183" s="137"/>
      <c r="J183" s="138">
        <f>ROUND(I183*H183,2)</f>
        <v>0</v>
      </c>
      <c r="K183" s="134" t="s">
        <v>212</v>
      </c>
      <c r="L183" s="33"/>
      <c r="M183" s="139" t="s">
        <v>19</v>
      </c>
      <c r="N183" s="140" t="s">
        <v>46</v>
      </c>
      <c r="P183" s="141">
        <f>O183*H183</f>
        <v>0</v>
      </c>
      <c r="Q183" s="141">
        <v>0.004384</v>
      </c>
      <c r="R183" s="141">
        <f>Q183*H183</f>
        <v>1.094483136</v>
      </c>
      <c r="S183" s="141">
        <v>0</v>
      </c>
      <c r="T183" s="142">
        <f>S183*H183</f>
        <v>0</v>
      </c>
      <c r="AR183" s="143" t="s">
        <v>153</v>
      </c>
      <c r="AT183" s="143" t="s">
        <v>208</v>
      </c>
      <c r="AU183" s="143" t="s">
        <v>84</v>
      </c>
      <c r="AY183" s="18" t="s">
        <v>206</v>
      </c>
      <c r="BE183" s="144">
        <f>IF(N183="základní",J183,0)</f>
        <v>0</v>
      </c>
      <c r="BF183" s="144">
        <f>IF(N183="snížená",J183,0)</f>
        <v>0</v>
      </c>
      <c r="BG183" s="144">
        <f>IF(N183="zákl. přenesená",J183,0)</f>
        <v>0</v>
      </c>
      <c r="BH183" s="144">
        <f>IF(N183="sníž. přenesená",J183,0)</f>
        <v>0</v>
      </c>
      <c r="BI183" s="144">
        <f>IF(N183="nulová",J183,0)</f>
        <v>0</v>
      </c>
      <c r="BJ183" s="18" t="s">
        <v>82</v>
      </c>
      <c r="BK183" s="144">
        <f>ROUND(I183*H183,2)</f>
        <v>0</v>
      </c>
      <c r="BL183" s="18" t="s">
        <v>153</v>
      </c>
      <c r="BM183" s="143" t="s">
        <v>757</v>
      </c>
    </row>
    <row r="184" spans="2:47" s="1" customFormat="1" ht="12">
      <c r="B184" s="33"/>
      <c r="D184" s="145" t="s">
        <v>214</v>
      </c>
      <c r="F184" s="146" t="s">
        <v>758</v>
      </c>
      <c r="I184" s="147"/>
      <c r="L184" s="33"/>
      <c r="M184" s="148"/>
      <c r="T184" s="52"/>
      <c r="AT184" s="18" t="s">
        <v>214</v>
      </c>
      <c r="AU184" s="18" t="s">
        <v>84</v>
      </c>
    </row>
    <row r="185" spans="2:51" s="13" customFormat="1" ht="12">
      <c r="B185" s="156"/>
      <c r="D185" s="150" t="s">
        <v>216</v>
      </c>
      <c r="E185" s="157" t="s">
        <v>19</v>
      </c>
      <c r="F185" s="158" t="s">
        <v>759</v>
      </c>
      <c r="H185" s="159">
        <v>249.654</v>
      </c>
      <c r="I185" s="160"/>
      <c r="L185" s="156"/>
      <c r="M185" s="161"/>
      <c r="T185" s="162"/>
      <c r="AT185" s="157" t="s">
        <v>216</v>
      </c>
      <c r="AU185" s="157" t="s">
        <v>84</v>
      </c>
      <c r="AV185" s="13" t="s">
        <v>84</v>
      </c>
      <c r="AW185" s="13" t="s">
        <v>37</v>
      </c>
      <c r="AX185" s="13" t="s">
        <v>82</v>
      </c>
      <c r="AY185" s="157" t="s">
        <v>206</v>
      </c>
    </row>
    <row r="186" spans="2:65" s="1" customFormat="1" ht="24.2" customHeight="1">
      <c r="B186" s="33"/>
      <c r="C186" s="132" t="s">
        <v>314</v>
      </c>
      <c r="D186" s="132" t="s">
        <v>208</v>
      </c>
      <c r="E186" s="133" t="s">
        <v>760</v>
      </c>
      <c r="F186" s="134" t="s">
        <v>761</v>
      </c>
      <c r="G186" s="135" t="s">
        <v>238</v>
      </c>
      <c r="H186" s="136">
        <v>170.254</v>
      </c>
      <c r="I186" s="137"/>
      <c r="J186" s="138">
        <f>ROUND(I186*H186,2)</f>
        <v>0</v>
      </c>
      <c r="K186" s="134" t="s">
        <v>212</v>
      </c>
      <c r="L186" s="33"/>
      <c r="M186" s="139" t="s">
        <v>19</v>
      </c>
      <c r="N186" s="140" t="s">
        <v>46</v>
      </c>
      <c r="P186" s="141">
        <f>O186*H186</f>
        <v>0</v>
      </c>
      <c r="Q186" s="141">
        <v>0.004</v>
      </c>
      <c r="R186" s="141">
        <f>Q186*H186</f>
        <v>0.681016</v>
      </c>
      <c r="S186" s="141">
        <v>0</v>
      </c>
      <c r="T186" s="142">
        <f>S186*H186</f>
        <v>0</v>
      </c>
      <c r="AR186" s="143" t="s">
        <v>153</v>
      </c>
      <c r="AT186" s="143" t="s">
        <v>208</v>
      </c>
      <c r="AU186" s="143" t="s">
        <v>84</v>
      </c>
      <c r="AY186" s="18" t="s">
        <v>206</v>
      </c>
      <c r="BE186" s="144">
        <f>IF(N186="základní",J186,0)</f>
        <v>0</v>
      </c>
      <c r="BF186" s="144">
        <f>IF(N186="snížená",J186,0)</f>
        <v>0</v>
      </c>
      <c r="BG186" s="144">
        <f>IF(N186="zákl. přenesená",J186,0)</f>
        <v>0</v>
      </c>
      <c r="BH186" s="144">
        <f>IF(N186="sníž. přenesená",J186,0)</f>
        <v>0</v>
      </c>
      <c r="BI186" s="144">
        <f>IF(N186="nulová",J186,0)</f>
        <v>0</v>
      </c>
      <c r="BJ186" s="18" t="s">
        <v>82</v>
      </c>
      <c r="BK186" s="144">
        <f>ROUND(I186*H186,2)</f>
        <v>0</v>
      </c>
      <c r="BL186" s="18" t="s">
        <v>153</v>
      </c>
      <c r="BM186" s="143" t="s">
        <v>762</v>
      </c>
    </row>
    <row r="187" spans="2:47" s="1" customFormat="1" ht="12">
      <c r="B187" s="33"/>
      <c r="D187" s="145" t="s">
        <v>214</v>
      </c>
      <c r="F187" s="146" t="s">
        <v>763</v>
      </c>
      <c r="I187" s="147"/>
      <c r="L187" s="33"/>
      <c r="M187" s="148"/>
      <c r="T187" s="52"/>
      <c r="AT187" s="18" t="s">
        <v>214</v>
      </c>
      <c r="AU187" s="18" t="s">
        <v>84</v>
      </c>
    </row>
    <row r="188" spans="2:51" s="12" customFormat="1" ht="12">
      <c r="B188" s="149"/>
      <c r="D188" s="150" t="s">
        <v>216</v>
      </c>
      <c r="E188" s="151" t="s">
        <v>19</v>
      </c>
      <c r="F188" s="152" t="s">
        <v>732</v>
      </c>
      <c r="H188" s="151" t="s">
        <v>19</v>
      </c>
      <c r="I188" s="153"/>
      <c r="L188" s="149"/>
      <c r="M188" s="154"/>
      <c r="T188" s="155"/>
      <c r="AT188" s="151" t="s">
        <v>216</v>
      </c>
      <c r="AU188" s="151" t="s">
        <v>84</v>
      </c>
      <c r="AV188" s="12" t="s">
        <v>82</v>
      </c>
      <c r="AW188" s="12" t="s">
        <v>37</v>
      </c>
      <c r="AX188" s="12" t="s">
        <v>75</v>
      </c>
      <c r="AY188" s="151" t="s">
        <v>206</v>
      </c>
    </row>
    <row r="189" spans="2:51" s="13" customFormat="1" ht="12">
      <c r="B189" s="156"/>
      <c r="D189" s="150" t="s">
        <v>216</v>
      </c>
      <c r="E189" s="157" t="s">
        <v>19</v>
      </c>
      <c r="F189" s="158" t="s">
        <v>734</v>
      </c>
      <c r="H189" s="159">
        <v>4.688</v>
      </c>
      <c r="I189" s="160"/>
      <c r="L189" s="156"/>
      <c r="M189" s="161"/>
      <c r="T189" s="162"/>
      <c r="AT189" s="157" t="s">
        <v>216</v>
      </c>
      <c r="AU189" s="157" t="s">
        <v>84</v>
      </c>
      <c r="AV189" s="13" t="s">
        <v>84</v>
      </c>
      <c r="AW189" s="13" t="s">
        <v>37</v>
      </c>
      <c r="AX189" s="13" t="s">
        <v>75</v>
      </c>
      <c r="AY189" s="157" t="s">
        <v>206</v>
      </c>
    </row>
    <row r="190" spans="2:51" s="13" customFormat="1" ht="12">
      <c r="B190" s="156"/>
      <c r="D190" s="150" t="s">
        <v>216</v>
      </c>
      <c r="E190" s="157" t="s">
        <v>19</v>
      </c>
      <c r="F190" s="158" t="s">
        <v>764</v>
      </c>
      <c r="H190" s="159">
        <v>1.465</v>
      </c>
      <c r="I190" s="160"/>
      <c r="L190" s="156"/>
      <c r="M190" s="161"/>
      <c r="T190" s="162"/>
      <c r="AT190" s="157" t="s">
        <v>216</v>
      </c>
      <c r="AU190" s="157" t="s">
        <v>84</v>
      </c>
      <c r="AV190" s="13" t="s">
        <v>84</v>
      </c>
      <c r="AW190" s="13" t="s">
        <v>37</v>
      </c>
      <c r="AX190" s="13" t="s">
        <v>75</v>
      </c>
      <c r="AY190" s="157" t="s">
        <v>206</v>
      </c>
    </row>
    <row r="191" spans="2:51" s="13" customFormat="1" ht="12">
      <c r="B191" s="156"/>
      <c r="D191" s="150" t="s">
        <v>216</v>
      </c>
      <c r="E191" s="157" t="s">
        <v>19</v>
      </c>
      <c r="F191" s="158" t="s">
        <v>736</v>
      </c>
      <c r="H191" s="159">
        <v>4.542</v>
      </c>
      <c r="I191" s="160"/>
      <c r="L191" s="156"/>
      <c r="M191" s="161"/>
      <c r="T191" s="162"/>
      <c r="AT191" s="157" t="s">
        <v>216</v>
      </c>
      <c r="AU191" s="157" t="s">
        <v>84</v>
      </c>
      <c r="AV191" s="13" t="s">
        <v>84</v>
      </c>
      <c r="AW191" s="13" t="s">
        <v>37</v>
      </c>
      <c r="AX191" s="13" t="s">
        <v>75</v>
      </c>
      <c r="AY191" s="157" t="s">
        <v>206</v>
      </c>
    </row>
    <row r="192" spans="2:51" s="12" customFormat="1" ht="12">
      <c r="B192" s="149"/>
      <c r="D192" s="150" t="s">
        <v>216</v>
      </c>
      <c r="E192" s="151" t="s">
        <v>19</v>
      </c>
      <c r="F192" s="152" t="s">
        <v>765</v>
      </c>
      <c r="H192" s="151" t="s">
        <v>19</v>
      </c>
      <c r="I192" s="153"/>
      <c r="L192" s="149"/>
      <c r="M192" s="154"/>
      <c r="T192" s="155"/>
      <c r="AT192" s="151" t="s">
        <v>216</v>
      </c>
      <c r="AU192" s="151" t="s">
        <v>84</v>
      </c>
      <c r="AV192" s="12" t="s">
        <v>82</v>
      </c>
      <c r="AW192" s="12" t="s">
        <v>37</v>
      </c>
      <c r="AX192" s="12" t="s">
        <v>75</v>
      </c>
      <c r="AY192" s="151" t="s">
        <v>206</v>
      </c>
    </row>
    <row r="193" spans="2:51" s="13" customFormat="1" ht="12">
      <c r="B193" s="156"/>
      <c r="D193" s="150" t="s">
        <v>216</v>
      </c>
      <c r="E193" s="157" t="s">
        <v>19</v>
      </c>
      <c r="F193" s="158" t="s">
        <v>766</v>
      </c>
      <c r="H193" s="159">
        <v>12.96</v>
      </c>
      <c r="I193" s="160"/>
      <c r="L193" s="156"/>
      <c r="M193" s="161"/>
      <c r="T193" s="162"/>
      <c r="AT193" s="157" t="s">
        <v>216</v>
      </c>
      <c r="AU193" s="157" t="s">
        <v>84</v>
      </c>
      <c r="AV193" s="13" t="s">
        <v>84</v>
      </c>
      <c r="AW193" s="13" t="s">
        <v>37</v>
      </c>
      <c r="AX193" s="13" t="s">
        <v>75</v>
      </c>
      <c r="AY193" s="157" t="s">
        <v>206</v>
      </c>
    </row>
    <row r="194" spans="2:51" s="13" customFormat="1" ht="12">
      <c r="B194" s="156"/>
      <c r="D194" s="150" t="s">
        <v>216</v>
      </c>
      <c r="E194" s="157" t="s">
        <v>19</v>
      </c>
      <c r="F194" s="158" t="s">
        <v>767</v>
      </c>
      <c r="H194" s="159">
        <v>7.344</v>
      </c>
      <c r="I194" s="160"/>
      <c r="L194" s="156"/>
      <c r="M194" s="161"/>
      <c r="T194" s="162"/>
      <c r="AT194" s="157" t="s">
        <v>216</v>
      </c>
      <c r="AU194" s="157" t="s">
        <v>84</v>
      </c>
      <c r="AV194" s="13" t="s">
        <v>84</v>
      </c>
      <c r="AW194" s="13" t="s">
        <v>37</v>
      </c>
      <c r="AX194" s="13" t="s">
        <v>75</v>
      </c>
      <c r="AY194" s="157" t="s">
        <v>206</v>
      </c>
    </row>
    <row r="195" spans="2:51" s="13" customFormat="1" ht="12">
      <c r="B195" s="156"/>
      <c r="D195" s="150" t="s">
        <v>216</v>
      </c>
      <c r="E195" s="157" t="s">
        <v>19</v>
      </c>
      <c r="F195" s="158" t="s">
        <v>768</v>
      </c>
      <c r="H195" s="159">
        <v>41.34</v>
      </c>
      <c r="I195" s="160"/>
      <c r="L195" s="156"/>
      <c r="M195" s="161"/>
      <c r="T195" s="162"/>
      <c r="AT195" s="157" t="s">
        <v>216</v>
      </c>
      <c r="AU195" s="157" t="s">
        <v>84</v>
      </c>
      <c r="AV195" s="13" t="s">
        <v>84</v>
      </c>
      <c r="AW195" s="13" t="s">
        <v>37</v>
      </c>
      <c r="AX195" s="13" t="s">
        <v>75</v>
      </c>
      <c r="AY195" s="157" t="s">
        <v>206</v>
      </c>
    </row>
    <row r="196" spans="2:51" s="13" customFormat="1" ht="12">
      <c r="B196" s="156"/>
      <c r="D196" s="150" t="s">
        <v>216</v>
      </c>
      <c r="E196" s="157" t="s">
        <v>19</v>
      </c>
      <c r="F196" s="158" t="s">
        <v>769</v>
      </c>
      <c r="H196" s="159">
        <v>28.067</v>
      </c>
      <c r="I196" s="160"/>
      <c r="L196" s="156"/>
      <c r="M196" s="161"/>
      <c r="T196" s="162"/>
      <c r="AT196" s="157" t="s">
        <v>216</v>
      </c>
      <c r="AU196" s="157" t="s">
        <v>84</v>
      </c>
      <c r="AV196" s="13" t="s">
        <v>84</v>
      </c>
      <c r="AW196" s="13" t="s">
        <v>37</v>
      </c>
      <c r="AX196" s="13" t="s">
        <v>75</v>
      </c>
      <c r="AY196" s="157" t="s">
        <v>206</v>
      </c>
    </row>
    <row r="197" spans="2:51" s="13" customFormat="1" ht="12">
      <c r="B197" s="156"/>
      <c r="D197" s="150" t="s">
        <v>216</v>
      </c>
      <c r="E197" s="157" t="s">
        <v>19</v>
      </c>
      <c r="F197" s="158" t="s">
        <v>752</v>
      </c>
      <c r="H197" s="159">
        <v>21.269</v>
      </c>
      <c r="I197" s="160"/>
      <c r="L197" s="156"/>
      <c r="M197" s="161"/>
      <c r="T197" s="162"/>
      <c r="AT197" s="157" t="s">
        <v>216</v>
      </c>
      <c r="AU197" s="157" t="s">
        <v>84</v>
      </c>
      <c r="AV197" s="13" t="s">
        <v>84</v>
      </c>
      <c r="AW197" s="13" t="s">
        <v>37</v>
      </c>
      <c r="AX197" s="13" t="s">
        <v>75</v>
      </c>
      <c r="AY197" s="157" t="s">
        <v>206</v>
      </c>
    </row>
    <row r="198" spans="2:51" s="13" customFormat="1" ht="12">
      <c r="B198" s="156"/>
      <c r="D198" s="150" t="s">
        <v>216</v>
      </c>
      <c r="E198" s="157" t="s">
        <v>19</v>
      </c>
      <c r="F198" s="158" t="s">
        <v>770</v>
      </c>
      <c r="H198" s="159">
        <v>48.579</v>
      </c>
      <c r="I198" s="160"/>
      <c r="L198" s="156"/>
      <c r="M198" s="161"/>
      <c r="T198" s="162"/>
      <c r="AT198" s="157" t="s">
        <v>216</v>
      </c>
      <c r="AU198" s="157" t="s">
        <v>84</v>
      </c>
      <c r="AV198" s="13" t="s">
        <v>84</v>
      </c>
      <c r="AW198" s="13" t="s">
        <v>37</v>
      </c>
      <c r="AX198" s="13" t="s">
        <v>75</v>
      </c>
      <c r="AY198" s="157" t="s">
        <v>206</v>
      </c>
    </row>
    <row r="199" spans="2:51" s="14" customFormat="1" ht="12">
      <c r="B199" s="163"/>
      <c r="D199" s="150" t="s">
        <v>216</v>
      </c>
      <c r="E199" s="164" t="s">
        <v>19</v>
      </c>
      <c r="F199" s="165" t="s">
        <v>224</v>
      </c>
      <c r="H199" s="166">
        <v>170.254</v>
      </c>
      <c r="I199" s="167"/>
      <c r="L199" s="163"/>
      <c r="M199" s="168"/>
      <c r="T199" s="169"/>
      <c r="AT199" s="164" t="s">
        <v>216</v>
      </c>
      <c r="AU199" s="164" t="s">
        <v>84</v>
      </c>
      <c r="AV199" s="14" t="s">
        <v>153</v>
      </c>
      <c r="AW199" s="14" t="s">
        <v>37</v>
      </c>
      <c r="AX199" s="14" t="s">
        <v>82</v>
      </c>
      <c r="AY199" s="164" t="s">
        <v>206</v>
      </c>
    </row>
    <row r="200" spans="2:65" s="1" customFormat="1" ht="33" customHeight="1">
      <c r="B200" s="33"/>
      <c r="C200" s="132" t="s">
        <v>321</v>
      </c>
      <c r="D200" s="132" t="s">
        <v>208</v>
      </c>
      <c r="E200" s="133" t="s">
        <v>771</v>
      </c>
      <c r="F200" s="134" t="s">
        <v>772</v>
      </c>
      <c r="G200" s="135" t="s">
        <v>253</v>
      </c>
      <c r="H200" s="136">
        <v>2.122</v>
      </c>
      <c r="I200" s="137"/>
      <c r="J200" s="138">
        <f>ROUND(I200*H200,2)</f>
        <v>0</v>
      </c>
      <c r="K200" s="134" t="s">
        <v>212</v>
      </c>
      <c r="L200" s="33"/>
      <c r="M200" s="139" t="s">
        <v>19</v>
      </c>
      <c r="N200" s="140" t="s">
        <v>46</v>
      </c>
      <c r="P200" s="141">
        <f>O200*H200</f>
        <v>0</v>
      </c>
      <c r="Q200" s="141">
        <v>2.50187</v>
      </c>
      <c r="R200" s="141">
        <f>Q200*H200</f>
        <v>5.308968139999999</v>
      </c>
      <c r="S200" s="141">
        <v>0</v>
      </c>
      <c r="T200" s="142">
        <f>S200*H200</f>
        <v>0</v>
      </c>
      <c r="AR200" s="143" t="s">
        <v>153</v>
      </c>
      <c r="AT200" s="143" t="s">
        <v>208</v>
      </c>
      <c r="AU200" s="143" t="s">
        <v>84</v>
      </c>
      <c r="AY200" s="18" t="s">
        <v>206</v>
      </c>
      <c r="BE200" s="144">
        <f>IF(N200="základní",J200,0)</f>
        <v>0</v>
      </c>
      <c r="BF200" s="144">
        <f>IF(N200="snížená",J200,0)</f>
        <v>0</v>
      </c>
      <c r="BG200" s="144">
        <f>IF(N200="zákl. přenesená",J200,0)</f>
        <v>0</v>
      </c>
      <c r="BH200" s="144">
        <f>IF(N200="sníž. přenesená",J200,0)</f>
        <v>0</v>
      </c>
      <c r="BI200" s="144">
        <f>IF(N200="nulová",J200,0)</f>
        <v>0</v>
      </c>
      <c r="BJ200" s="18" t="s">
        <v>82</v>
      </c>
      <c r="BK200" s="144">
        <f>ROUND(I200*H200,2)</f>
        <v>0</v>
      </c>
      <c r="BL200" s="18" t="s">
        <v>153</v>
      </c>
      <c r="BM200" s="143" t="s">
        <v>773</v>
      </c>
    </row>
    <row r="201" spans="2:47" s="1" customFormat="1" ht="12">
      <c r="B201" s="33"/>
      <c r="D201" s="145" t="s">
        <v>214</v>
      </c>
      <c r="F201" s="146" t="s">
        <v>774</v>
      </c>
      <c r="I201" s="147"/>
      <c r="L201" s="33"/>
      <c r="M201" s="148"/>
      <c r="T201" s="52"/>
      <c r="AT201" s="18" t="s">
        <v>214</v>
      </c>
      <c r="AU201" s="18" t="s">
        <v>84</v>
      </c>
    </row>
    <row r="202" spans="2:51" s="12" customFormat="1" ht="12">
      <c r="B202" s="149"/>
      <c r="D202" s="150" t="s">
        <v>216</v>
      </c>
      <c r="E202" s="151" t="s">
        <v>19</v>
      </c>
      <c r="F202" s="152" t="s">
        <v>719</v>
      </c>
      <c r="H202" s="151" t="s">
        <v>19</v>
      </c>
      <c r="I202" s="153"/>
      <c r="L202" s="149"/>
      <c r="M202" s="154"/>
      <c r="T202" s="155"/>
      <c r="AT202" s="151" t="s">
        <v>216</v>
      </c>
      <c r="AU202" s="151" t="s">
        <v>84</v>
      </c>
      <c r="AV202" s="12" t="s">
        <v>82</v>
      </c>
      <c r="AW202" s="12" t="s">
        <v>37</v>
      </c>
      <c r="AX202" s="12" t="s">
        <v>75</v>
      </c>
      <c r="AY202" s="151" t="s">
        <v>206</v>
      </c>
    </row>
    <row r="203" spans="2:51" s="13" customFormat="1" ht="12">
      <c r="B203" s="156"/>
      <c r="D203" s="150" t="s">
        <v>216</v>
      </c>
      <c r="E203" s="157" t="s">
        <v>19</v>
      </c>
      <c r="F203" s="158" t="s">
        <v>775</v>
      </c>
      <c r="H203" s="159">
        <v>0.158</v>
      </c>
      <c r="I203" s="160"/>
      <c r="L203" s="156"/>
      <c r="M203" s="161"/>
      <c r="T203" s="162"/>
      <c r="AT203" s="157" t="s">
        <v>216</v>
      </c>
      <c r="AU203" s="157" t="s">
        <v>84</v>
      </c>
      <c r="AV203" s="13" t="s">
        <v>84</v>
      </c>
      <c r="AW203" s="13" t="s">
        <v>37</v>
      </c>
      <c r="AX203" s="13" t="s">
        <v>75</v>
      </c>
      <c r="AY203" s="157" t="s">
        <v>206</v>
      </c>
    </row>
    <row r="204" spans="2:51" s="13" customFormat="1" ht="12">
      <c r="B204" s="156"/>
      <c r="D204" s="150" t="s">
        <v>216</v>
      </c>
      <c r="E204" s="157" t="s">
        <v>19</v>
      </c>
      <c r="F204" s="158" t="s">
        <v>776</v>
      </c>
      <c r="H204" s="159">
        <v>0.193</v>
      </c>
      <c r="I204" s="160"/>
      <c r="L204" s="156"/>
      <c r="M204" s="161"/>
      <c r="T204" s="162"/>
      <c r="AT204" s="157" t="s">
        <v>216</v>
      </c>
      <c r="AU204" s="157" t="s">
        <v>84</v>
      </c>
      <c r="AV204" s="13" t="s">
        <v>84</v>
      </c>
      <c r="AW204" s="13" t="s">
        <v>37</v>
      </c>
      <c r="AX204" s="13" t="s">
        <v>75</v>
      </c>
      <c r="AY204" s="157" t="s">
        <v>206</v>
      </c>
    </row>
    <row r="205" spans="2:51" s="13" customFormat="1" ht="12">
      <c r="B205" s="156"/>
      <c r="D205" s="150" t="s">
        <v>216</v>
      </c>
      <c r="E205" s="157" t="s">
        <v>19</v>
      </c>
      <c r="F205" s="158" t="s">
        <v>777</v>
      </c>
      <c r="H205" s="159">
        <v>1.281</v>
      </c>
      <c r="I205" s="160"/>
      <c r="L205" s="156"/>
      <c r="M205" s="161"/>
      <c r="T205" s="162"/>
      <c r="AT205" s="157" t="s">
        <v>216</v>
      </c>
      <c r="AU205" s="157" t="s">
        <v>84</v>
      </c>
      <c r="AV205" s="13" t="s">
        <v>84</v>
      </c>
      <c r="AW205" s="13" t="s">
        <v>37</v>
      </c>
      <c r="AX205" s="13" t="s">
        <v>75</v>
      </c>
      <c r="AY205" s="157" t="s">
        <v>206</v>
      </c>
    </row>
    <row r="206" spans="2:51" s="13" customFormat="1" ht="12">
      <c r="B206" s="156"/>
      <c r="D206" s="150" t="s">
        <v>216</v>
      </c>
      <c r="E206" s="157" t="s">
        <v>19</v>
      </c>
      <c r="F206" s="158" t="s">
        <v>778</v>
      </c>
      <c r="H206" s="159">
        <v>0.49</v>
      </c>
      <c r="I206" s="160"/>
      <c r="L206" s="156"/>
      <c r="M206" s="161"/>
      <c r="T206" s="162"/>
      <c r="AT206" s="157" t="s">
        <v>216</v>
      </c>
      <c r="AU206" s="157" t="s">
        <v>84</v>
      </c>
      <c r="AV206" s="13" t="s">
        <v>84</v>
      </c>
      <c r="AW206" s="13" t="s">
        <v>37</v>
      </c>
      <c r="AX206" s="13" t="s">
        <v>75</v>
      </c>
      <c r="AY206" s="157" t="s">
        <v>206</v>
      </c>
    </row>
    <row r="207" spans="2:51" s="14" customFormat="1" ht="12">
      <c r="B207" s="163"/>
      <c r="D207" s="150" t="s">
        <v>216</v>
      </c>
      <c r="E207" s="164" t="s">
        <v>19</v>
      </c>
      <c r="F207" s="165" t="s">
        <v>224</v>
      </c>
      <c r="H207" s="166">
        <v>2.122</v>
      </c>
      <c r="I207" s="167"/>
      <c r="L207" s="163"/>
      <c r="M207" s="168"/>
      <c r="T207" s="169"/>
      <c r="AT207" s="164" t="s">
        <v>216</v>
      </c>
      <c r="AU207" s="164" t="s">
        <v>84</v>
      </c>
      <c r="AV207" s="14" t="s">
        <v>153</v>
      </c>
      <c r="AW207" s="14" t="s">
        <v>37</v>
      </c>
      <c r="AX207" s="14" t="s">
        <v>82</v>
      </c>
      <c r="AY207" s="164" t="s">
        <v>206</v>
      </c>
    </row>
    <row r="208" spans="2:65" s="1" customFormat="1" ht="21.75" customHeight="1">
      <c r="B208" s="33"/>
      <c r="C208" s="132" t="s">
        <v>8</v>
      </c>
      <c r="D208" s="132" t="s">
        <v>208</v>
      </c>
      <c r="E208" s="133" t="s">
        <v>779</v>
      </c>
      <c r="F208" s="134" t="s">
        <v>780</v>
      </c>
      <c r="G208" s="135" t="s">
        <v>211</v>
      </c>
      <c r="H208" s="136">
        <v>0.088</v>
      </c>
      <c r="I208" s="137"/>
      <c r="J208" s="138">
        <f>ROUND(I208*H208,2)</f>
        <v>0</v>
      </c>
      <c r="K208" s="134" t="s">
        <v>212</v>
      </c>
      <c r="L208" s="33"/>
      <c r="M208" s="139" t="s">
        <v>19</v>
      </c>
      <c r="N208" s="140" t="s">
        <v>46</v>
      </c>
      <c r="P208" s="141">
        <f>O208*H208</f>
        <v>0</v>
      </c>
      <c r="Q208" s="141">
        <v>1.0627727797</v>
      </c>
      <c r="R208" s="141">
        <f>Q208*H208</f>
        <v>0.09352400461359998</v>
      </c>
      <c r="S208" s="141">
        <v>0</v>
      </c>
      <c r="T208" s="142">
        <f>S208*H208</f>
        <v>0</v>
      </c>
      <c r="AR208" s="143" t="s">
        <v>153</v>
      </c>
      <c r="AT208" s="143" t="s">
        <v>208</v>
      </c>
      <c r="AU208" s="143" t="s">
        <v>84</v>
      </c>
      <c r="AY208" s="18" t="s">
        <v>206</v>
      </c>
      <c r="BE208" s="144">
        <f>IF(N208="základní",J208,0)</f>
        <v>0</v>
      </c>
      <c r="BF208" s="144">
        <f>IF(N208="snížená",J208,0)</f>
        <v>0</v>
      </c>
      <c r="BG208" s="144">
        <f>IF(N208="zákl. přenesená",J208,0)</f>
        <v>0</v>
      </c>
      <c r="BH208" s="144">
        <f>IF(N208="sníž. přenesená",J208,0)</f>
        <v>0</v>
      </c>
      <c r="BI208" s="144">
        <f>IF(N208="nulová",J208,0)</f>
        <v>0</v>
      </c>
      <c r="BJ208" s="18" t="s">
        <v>82</v>
      </c>
      <c r="BK208" s="144">
        <f>ROUND(I208*H208,2)</f>
        <v>0</v>
      </c>
      <c r="BL208" s="18" t="s">
        <v>153</v>
      </c>
      <c r="BM208" s="143" t="s">
        <v>781</v>
      </c>
    </row>
    <row r="209" spans="2:47" s="1" customFormat="1" ht="12">
      <c r="B209" s="33"/>
      <c r="D209" s="145" t="s">
        <v>214</v>
      </c>
      <c r="F209" s="146" t="s">
        <v>782</v>
      </c>
      <c r="I209" s="147"/>
      <c r="L209" s="33"/>
      <c r="M209" s="148"/>
      <c r="T209" s="52"/>
      <c r="AT209" s="18" t="s">
        <v>214</v>
      </c>
      <c r="AU209" s="18" t="s">
        <v>84</v>
      </c>
    </row>
    <row r="210" spans="2:51" s="12" customFormat="1" ht="12">
      <c r="B210" s="149"/>
      <c r="D210" s="150" t="s">
        <v>216</v>
      </c>
      <c r="E210" s="151" t="s">
        <v>19</v>
      </c>
      <c r="F210" s="152" t="s">
        <v>719</v>
      </c>
      <c r="H210" s="151" t="s">
        <v>19</v>
      </c>
      <c r="I210" s="153"/>
      <c r="L210" s="149"/>
      <c r="M210" s="154"/>
      <c r="T210" s="155"/>
      <c r="AT210" s="151" t="s">
        <v>216</v>
      </c>
      <c r="AU210" s="151" t="s">
        <v>84</v>
      </c>
      <c r="AV210" s="12" t="s">
        <v>82</v>
      </c>
      <c r="AW210" s="12" t="s">
        <v>37</v>
      </c>
      <c r="AX210" s="12" t="s">
        <v>75</v>
      </c>
      <c r="AY210" s="151" t="s">
        <v>206</v>
      </c>
    </row>
    <row r="211" spans="2:51" s="13" customFormat="1" ht="12">
      <c r="B211" s="156"/>
      <c r="D211" s="150" t="s">
        <v>216</v>
      </c>
      <c r="E211" s="157" t="s">
        <v>19</v>
      </c>
      <c r="F211" s="158" t="s">
        <v>783</v>
      </c>
      <c r="H211" s="159">
        <v>0.067</v>
      </c>
      <c r="I211" s="160"/>
      <c r="L211" s="156"/>
      <c r="M211" s="161"/>
      <c r="T211" s="162"/>
      <c r="AT211" s="157" t="s">
        <v>216</v>
      </c>
      <c r="AU211" s="157" t="s">
        <v>84</v>
      </c>
      <c r="AV211" s="13" t="s">
        <v>84</v>
      </c>
      <c r="AW211" s="13" t="s">
        <v>37</v>
      </c>
      <c r="AX211" s="13" t="s">
        <v>75</v>
      </c>
      <c r="AY211" s="157" t="s">
        <v>206</v>
      </c>
    </row>
    <row r="212" spans="2:51" s="13" customFormat="1" ht="12">
      <c r="B212" s="156"/>
      <c r="D212" s="150" t="s">
        <v>216</v>
      </c>
      <c r="E212" s="157" t="s">
        <v>19</v>
      </c>
      <c r="F212" s="158" t="s">
        <v>784</v>
      </c>
      <c r="H212" s="159">
        <v>0.021</v>
      </c>
      <c r="I212" s="160"/>
      <c r="L212" s="156"/>
      <c r="M212" s="161"/>
      <c r="T212" s="162"/>
      <c r="AT212" s="157" t="s">
        <v>216</v>
      </c>
      <c r="AU212" s="157" t="s">
        <v>84</v>
      </c>
      <c r="AV212" s="13" t="s">
        <v>84</v>
      </c>
      <c r="AW212" s="13" t="s">
        <v>37</v>
      </c>
      <c r="AX212" s="13" t="s">
        <v>75</v>
      </c>
      <c r="AY212" s="157" t="s">
        <v>206</v>
      </c>
    </row>
    <row r="213" spans="2:51" s="14" customFormat="1" ht="12">
      <c r="B213" s="163"/>
      <c r="D213" s="150" t="s">
        <v>216</v>
      </c>
      <c r="E213" s="164" t="s">
        <v>19</v>
      </c>
      <c r="F213" s="165" t="s">
        <v>224</v>
      </c>
      <c r="H213" s="166">
        <v>0.088</v>
      </c>
      <c r="I213" s="167"/>
      <c r="L213" s="163"/>
      <c r="M213" s="168"/>
      <c r="T213" s="169"/>
      <c r="AT213" s="164" t="s">
        <v>216</v>
      </c>
      <c r="AU213" s="164" t="s">
        <v>84</v>
      </c>
      <c r="AV213" s="14" t="s">
        <v>153</v>
      </c>
      <c r="AW213" s="14" t="s">
        <v>37</v>
      </c>
      <c r="AX213" s="14" t="s">
        <v>82</v>
      </c>
      <c r="AY213" s="164" t="s">
        <v>206</v>
      </c>
    </row>
    <row r="214" spans="2:65" s="1" customFormat="1" ht="33" customHeight="1">
      <c r="B214" s="33"/>
      <c r="C214" s="132" t="s">
        <v>338</v>
      </c>
      <c r="D214" s="132" t="s">
        <v>208</v>
      </c>
      <c r="E214" s="133" t="s">
        <v>785</v>
      </c>
      <c r="F214" s="134" t="s">
        <v>786</v>
      </c>
      <c r="G214" s="135" t="s">
        <v>238</v>
      </c>
      <c r="H214" s="136">
        <v>42.639</v>
      </c>
      <c r="I214" s="137"/>
      <c r="J214" s="138">
        <f>ROUND(I214*H214,2)</f>
        <v>0</v>
      </c>
      <c r="K214" s="134" t="s">
        <v>212</v>
      </c>
      <c r="L214" s="33"/>
      <c r="M214" s="139" t="s">
        <v>19</v>
      </c>
      <c r="N214" s="140" t="s">
        <v>46</v>
      </c>
      <c r="P214" s="141">
        <f>O214*H214</f>
        <v>0</v>
      </c>
      <c r="Q214" s="141">
        <v>0.07426</v>
      </c>
      <c r="R214" s="141">
        <f>Q214*H214</f>
        <v>3.1663721400000004</v>
      </c>
      <c r="S214" s="141">
        <v>0</v>
      </c>
      <c r="T214" s="142">
        <f>S214*H214</f>
        <v>0</v>
      </c>
      <c r="AR214" s="143" t="s">
        <v>153</v>
      </c>
      <c r="AT214" s="143" t="s">
        <v>208</v>
      </c>
      <c r="AU214" s="143" t="s">
        <v>84</v>
      </c>
      <c r="AY214" s="18" t="s">
        <v>206</v>
      </c>
      <c r="BE214" s="144">
        <f>IF(N214="základní",J214,0)</f>
        <v>0</v>
      </c>
      <c r="BF214" s="144">
        <f>IF(N214="snížená",J214,0)</f>
        <v>0</v>
      </c>
      <c r="BG214" s="144">
        <f>IF(N214="zákl. přenesená",J214,0)</f>
        <v>0</v>
      </c>
      <c r="BH214" s="144">
        <f>IF(N214="sníž. přenesená",J214,0)</f>
        <v>0</v>
      </c>
      <c r="BI214" s="144">
        <f>IF(N214="nulová",J214,0)</f>
        <v>0</v>
      </c>
      <c r="BJ214" s="18" t="s">
        <v>82</v>
      </c>
      <c r="BK214" s="144">
        <f>ROUND(I214*H214,2)</f>
        <v>0</v>
      </c>
      <c r="BL214" s="18" t="s">
        <v>153</v>
      </c>
      <c r="BM214" s="143" t="s">
        <v>787</v>
      </c>
    </row>
    <row r="215" spans="2:47" s="1" customFormat="1" ht="12">
      <c r="B215" s="33"/>
      <c r="D215" s="145" t="s">
        <v>214</v>
      </c>
      <c r="F215" s="146" t="s">
        <v>788</v>
      </c>
      <c r="I215" s="147"/>
      <c r="L215" s="33"/>
      <c r="M215" s="148"/>
      <c r="T215" s="52"/>
      <c r="AT215" s="18" t="s">
        <v>214</v>
      </c>
      <c r="AU215" s="18" t="s">
        <v>84</v>
      </c>
    </row>
    <row r="216" spans="2:51" s="12" customFormat="1" ht="12">
      <c r="B216" s="149"/>
      <c r="D216" s="150" t="s">
        <v>216</v>
      </c>
      <c r="E216" s="151" t="s">
        <v>19</v>
      </c>
      <c r="F216" s="152" t="s">
        <v>719</v>
      </c>
      <c r="H216" s="151" t="s">
        <v>19</v>
      </c>
      <c r="I216" s="153"/>
      <c r="L216" s="149"/>
      <c r="M216" s="154"/>
      <c r="T216" s="155"/>
      <c r="AT216" s="151" t="s">
        <v>216</v>
      </c>
      <c r="AU216" s="151" t="s">
        <v>84</v>
      </c>
      <c r="AV216" s="12" t="s">
        <v>82</v>
      </c>
      <c r="AW216" s="12" t="s">
        <v>37</v>
      </c>
      <c r="AX216" s="12" t="s">
        <v>75</v>
      </c>
      <c r="AY216" s="151" t="s">
        <v>206</v>
      </c>
    </row>
    <row r="217" spans="2:51" s="13" customFormat="1" ht="12">
      <c r="B217" s="156"/>
      <c r="D217" s="150" t="s">
        <v>216</v>
      </c>
      <c r="E217" s="157" t="s">
        <v>19</v>
      </c>
      <c r="F217" s="158" t="s">
        <v>789</v>
      </c>
      <c r="H217" s="159">
        <v>42.639</v>
      </c>
      <c r="I217" s="160"/>
      <c r="L217" s="156"/>
      <c r="M217" s="161"/>
      <c r="T217" s="162"/>
      <c r="AT217" s="157" t="s">
        <v>216</v>
      </c>
      <c r="AU217" s="157" t="s">
        <v>84</v>
      </c>
      <c r="AV217" s="13" t="s">
        <v>84</v>
      </c>
      <c r="AW217" s="13" t="s">
        <v>37</v>
      </c>
      <c r="AX217" s="13" t="s">
        <v>82</v>
      </c>
      <c r="AY217" s="157" t="s">
        <v>206</v>
      </c>
    </row>
    <row r="218" spans="2:65" s="1" customFormat="1" ht="37.9" customHeight="1">
      <c r="B218" s="33"/>
      <c r="C218" s="132" t="s">
        <v>343</v>
      </c>
      <c r="D218" s="132" t="s">
        <v>208</v>
      </c>
      <c r="E218" s="133" t="s">
        <v>790</v>
      </c>
      <c r="F218" s="134" t="s">
        <v>791</v>
      </c>
      <c r="G218" s="135" t="s">
        <v>298</v>
      </c>
      <c r="H218" s="136">
        <v>1</v>
      </c>
      <c r="I218" s="137"/>
      <c r="J218" s="138">
        <f>ROUND(I218*H218,2)</f>
        <v>0</v>
      </c>
      <c r="K218" s="134" t="s">
        <v>212</v>
      </c>
      <c r="L218" s="33"/>
      <c r="M218" s="139" t="s">
        <v>19</v>
      </c>
      <c r="N218" s="140" t="s">
        <v>46</v>
      </c>
      <c r="P218" s="141">
        <f>O218*H218</f>
        <v>0</v>
      </c>
      <c r="Q218" s="141">
        <v>0.44170337</v>
      </c>
      <c r="R218" s="141">
        <f>Q218*H218</f>
        <v>0.44170337</v>
      </c>
      <c r="S218" s="141">
        <v>0</v>
      </c>
      <c r="T218" s="142">
        <f>S218*H218</f>
        <v>0</v>
      </c>
      <c r="AR218" s="143" t="s">
        <v>153</v>
      </c>
      <c r="AT218" s="143" t="s">
        <v>208</v>
      </c>
      <c r="AU218" s="143" t="s">
        <v>84</v>
      </c>
      <c r="AY218" s="18" t="s">
        <v>206</v>
      </c>
      <c r="BE218" s="144">
        <f>IF(N218="základní",J218,0)</f>
        <v>0</v>
      </c>
      <c r="BF218" s="144">
        <f>IF(N218="snížená",J218,0)</f>
        <v>0</v>
      </c>
      <c r="BG218" s="144">
        <f>IF(N218="zákl. přenesená",J218,0)</f>
        <v>0</v>
      </c>
      <c r="BH218" s="144">
        <f>IF(N218="sníž. přenesená",J218,0)</f>
        <v>0</v>
      </c>
      <c r="BI218" s="144">
        <f>IF(N218="nulová",J218,0)</f>
        <v>0</v>
      </c>
      <c r="BJ218" s="18" t="s">
        <v>82</v>
      </c>
      <c r="BK218" s="144">
        <f>ROUND(I218*H218,2)</f>
        <v>0</v>
      </c>
      <c r="BL218" s="18" t="s">
        <v>153</v>
      </c>
      <c r="BM218" s="143" t="s">
        <v>792</v>
      </c>
    </row>
    <row r="219" spans="2:47" s="1" customFormat="1" ht="12">
      <c r="B219" s="33"/>
      <c r="D219" s="145" t="s">
        <v>214</v>
      </c>
      <c r="F219" s="146" t="s">
        <v>793</v>
      </c>
      <c r="I219" s="147"/>
      <c r="L219" s="33"/>
      <c r="M219" s="148"/>
      <c r="T219" s="52"/>
      <c r="AT219" s="18" t="s">
        <v>214</v>
      </c>
      <c r="AU219" s="18" t="s">
        <v>84</v>
      </c>
    </row>
    <row r="220" spans="2:63" s="11" customFormat="1" ht="22.9" customHeight="1">
      <c r="B220" s="120"/>
      <c r="D220" s="121" t="s">
        <v>74</v>
      </c>
      <c r="E220" s="130" t="s">
        <v>225</v>
      </c>
      <c r="F220" s="130" t="s">
        <v>226</v>
      </c>
      <c r="I220" s="123"/>
      <c r="J220" s="131">
        <f>BK220</f>
        <v>0</v>
      </c>
      <c r="L220" s="120"/>
      <c r="M220" s="125"/>
      <c r="P220" s="126">
        <f>SUM(P221:P227)</f>
        <v>0</v>
      </c>
      <c r="R220" s="126">
        <f>SUM(R221:R227)</f>
        <v>0.015272949999999999</v>
      </c>
      <c r="T220" s="127">
        <f>SUM(T221:T227)</f>
        <v>0</v>
      </c>
      <c r="AR220" s="121" t="s">
        <v>82</v>
      </c>
      <c r="AT220" s="128" t="s">
        <v>74</v>
      </c>
      <c r="AU220" s="128" t="s">
        <v>82</v>
      </c>
      <c r="AY220" s="121" t="s">
        <v>206</v>
      </c>
      <c r="BK220" s="129">
        <f>SUM(BK221:BK227)</f>
        <v>0</v>
      </c>
    </row>
    <row r="221" spans="2:65" s="1" customFormat="1" ht="16.5" customHeight="1">
      <c r="B221" s="33"/>
      <c r="C221" s="132" t="s">
        <v>348</v>
      </c>
      <c r="D221" s="132" t="s">
        <v>208</v>
      </c>
      <c r="E221" s="133" t="s">
        <v>794</v>
      </c>
      <c r="F221" s="134" t="s">
        <v>795</v>
      </c>
      <c r="G221" s="135" t="s">
        <v>796</v>
      </c>
      <c r="H221" s="136">
        <v>1</v>
      </c>
      <c r="I221" s="137"/>
      <c r="J221" s="138">
        <f>ROUND(I221*H221,2)</f>
        <v>0</v>
      </c>
      <c r="K221" s="134" t="s">
        <v>19</v>
      </c>
      <c r="L221" s="33"/>
      <c r="M221" s="139" t="s">
        <v>19</v>
      </c>
      <c r="N221" s="140" t="s">
        <v>46</v>
      </c>
      <c r="P221" s="141">
        <f>O221*H221</f>
        <v>0</v>
      </c>
      <c r="Q221" s="141">
        <v>0</v>
      </c>
      <c r="R221" s="141">
        <f>Q221*H221</f>
        <v>0</v>
      </c>
      <c r="S221" s="141">
        <v>0</v>
      </c>
      <c r="T221" s="142">
        <f>S221*H221</f>
        <v>0</v>
      </c>
      <c r="AR221" s="143" t="s">
        <v>153</v>
      </c>
      <c r="AT221" s="143" t="s">
        <v>208</v>
      </c>
      <c r="AU221" s="143" t="s">
        <v>84</v>
      </c>
      <c r="AY221" s="18" t="s">
        <v>206</v>
      </c>
      <c r="BE221" s="144">
        <f>IF(N221="základní",J221,0)</f>
        <v>0</v>
      </c>
      <c r="BF221" s="144">
        <f>IF(N221="snížená",J221,0)</f>
        <v>0</v>
      </c>
      <c r="BG221" s="144">
        <f>IF(N221="zákl. přenesená",J221,0)</f>
        <v>0</v>
      </c>
      <c r="BH221" s="144">
        <f>IF(N221="sníž. přenesená",J221,0)</f>
        <v>0</v>
      </c>
      <c r="BI221" s="144">
        <f>IF(N221="nulová",J221,0)</f>
        <v>0</v>
      </c>
      <c r="BJ221" s="18" t="s">
        <v>82</v>
      </c>
      <c r="BK221" s="144">
        <f>ROUND(I221*H221,2)</f>
        <v>0</v>
      </c>
      <c r="BL221" s="18" t="s">
        <v>153</v>
      </c>
      <c r="BM221" s="143" t="s">
        <v>797</v>
      </c>
    </row>
    <row r="222" spans="2:65" s="1" customFormat="1" ht="37.9" customHeight="1">
      <c r="B222" s="33"/>
      <c r="C222" s="132" t="s">
        <v>354</v>
      </c>
      <c r="D222" s="132" t="s">
        <v>208</v>
      </c>
      <c r="E222" s="133" t="s">
        <v>798</v>
      </c>
      <c r="F222" s="134" t="s">
        <v>799</v>
      </c>
      <c r="G222" s="135" t="s">
        <v>238</v>
      </c>
      <c r="H222" s="136">
        <v>436.37</v>
      </c>
      <c r="I222" s="137"/>
      <c r="J222" s="138">
        <f>ROUND(I222*H222,2)</f>
        <v>0</v>
      </c>
      <c r="K222" s="134" t="s">
        <v>212</v>
      </c>
      <c r="L222" s="33"/>
      <c r="M222" s="139" t="s">
        <v>19</v>
      </c>
      <c r="N222" s="140" t="s">
        <v>46</v>
      </c>
      <c r="P222" s="141">
        <f>O222*H222</f>
        <v>0</v>
      </c>
      <c r="Q222" s="141">
        <v>3.5E-05</v>
      </c>
      <c r="R222" s="141">
        <f>Q222*H222</f>
        <v>0.015272949999999999</v>
      </c>
      <c r="S222" s="141">
        <v>0</v>
      </c>
      <c r="T222" s="142">
        <f>S222*H222</f>
        <v>0</v>
      </c>
      <c r="AR222" s="143" t="s">
        <v>153</v>
      </c>
      <c r="AT222" s="143" t="s">
        <v>208</v>
      </c>
      <c r="AU222" s="143" t="s">
        <v>84</v>
      </c>
      <c r="AY222" s="18" t="s">
        <v>206</v>
      </c>
      <c r="BE222" s="144">
        <f>IF(N222="základní",J222,0)</f>
        <v>0</v>
      </c>
      <c r="BF222" s="144">
        <f>IF(N222="snížená",J222,0)</f>
        <v>0</v>
      </c>
      <c r="BG222" s="144">
        <f>IF(N222="zákl. přenesená",J222,0)</f>
        <v>0</v>
      </c>
      <c r="BH222" s="144">
        <f>IF(N222="sníž. přenesená",J222,0)</f>
        <v>0</v>
      </c>
      <c r="BI222" s="144">
        <f>IF(N222="nulová",J222,0)</f>
        <v>0</v>
      </c>
      <c r="BJ222" s="18" t="s">
        <v>82</v>
      </c>
      <c r="BK222" s="144">
        <f>ROUND(I222*H222,2)</f>
        <v>0</v>
      </c>
      <c r="BL222" s="18" t="s">
        <v>153</v>
      </c>
      <c r="BM222" s="143" t="s">
        <v>800</v>
      </c>
    </row>
    <row r="223" spans="2:47" s="1" customFormat="1" ht="12">
      <c r="B223" s="33"/>
      <c r="D223" s="145" t="s">
        <v>214</v>
      </c>
      <c r="F223" s="146" t="s">
        <v>801</v>
      </c>
      <c r="I223" s="147"/>
      <c r="L223" s="33"/>
      <c r="M223" s="148"/>
      <c r="T223" s="52"/>
      <c r="AT223" s="18" t="s">
        <v>214</v>
      </c>
      <c r="AU223" s="18" t="s">
        <v>84</v>
      </c>
    </row>
    <row r="224" spans="2:51" s="12" customFormat="1" ht="12">
      <c r="B224" s="149"/>
      <c r="D224" s="150" t="s">
        <v>216</v>
      </c>
      <c r="E224" s="151" t="s">
        <v>19</v>
      </c>
      <c r="F224" s="152" t="s">
        <v>719</v>
      </c>
      <c r="H224" s="151" t="s">
        <v>19</v>
      </c>
      <c r="I224" s="153"/>
      <c r="L224" s="149"/>
      <c r="M224" s="154"/>
      <c r="T224" s="155"/>
      <c r="AT224" s="151" t="s">
        <v>216</v>
      </c>
      <c r="AU224" s="151" t="s">
        <v>84</v>
      </c>
      <c r="AV224" s="12" t="s">
        <v>82</v>
      </c>
      <c r="AW224" s="12" t="s">
        <v>37</v>
      </c>
      <c r="AX224" s="12" t="s">
        <v>75</v>
      </c>
      <c r="AY224" s="151" t="s">
        <v>206</v>
      </c>
    </row>
    <row r="225" spans="2:51" s="12" customFormat="1" ht="12">
      <c r="B225" s="149"/>
      <c r="D225" s="150" t="s">
        <v>216</v>
      </c>
      <c r="E225" s="151" t="s">
        <v>19</v>
      </c>
      <c r="F225" s="152" t="s">
        <v>802</v>
      </c>
      <c r="H225" s="151" t="s">
        <v>19</v>
      </c>
      <c r="I225" s="153"/>
      <c r="L225" s="149"/>
      <c r="M225" s="154"/>
      <c r="T225" s="155"/>
      <c r="AT225" s="151" t="s">
        <v>216</v>
      </c>
      <c r="AU225" s="151" t="s">
        <v>84</v>
      </c>
      <c r="AV225" s="12" t="s">
        <v>82</v>
      </c>
      <c r="AW225" s="12" t="s">
        <v>37</v>
      </c>
      <c r="AX225" s="12" t="s">
        <v>75</v>
      </c>
      <c r="AY225" s="151" t="s">
        <v>206</v>
      </c>
    </row>
    <row r="226" spans="2:51" s="13" customFormat="1" ht="22.5">
      <c r="B226" s="156"/>
      <c r="D226" s="150" t="s">
        <v>216</v>
      </c>
      <c r="E226" s="157" t="s">
        <v>19</v>
      </c>
      <c r="F226" s="158" t="s">
        <v>803</v>
      </c>
      <c r="H226" s="159">
        <v>436.37</v>
      </c>
      <c r="I226" s="160"/>
      <c r="L226" s="156"/>
      <c r="M226" s="161"/>
      <c r="T226" s="162"/>
      <c r="AT226" s="157" t="s">
        <v>216</v>
      </c>
      <c r="AU226" s="157" t="s">
        <v>84</v>
      </c>
      <c r="AV226" s="13" t="s">
        <v>84</v>
      </c>
      <c r="AW226" s="13" t="s">
        <v>37</v>
      </c>
      <c r="AX226" s="13" t="s">
        <v>82</v>
      </c>
      <c r="AY226" s="157" t="s">
        <v>206</v>
      </c>
    </row>
    <row r="227" spans="2:65" s="1" customFormat="1" ht="37.9" customHeight="1">
      <c r="B227" s="33"/>
      <c r="C227" s="132" t="s">
        <v>359</v>
      </c>
      <c r="D227" s="132" t="s">
        <v>208</v>
      </c>
      <c r="E227" s="133" t="s">
        <v>804</v>
      </c>
      <c r="F227" s="134" t="s">
        <v>805</v>
      </c>
      <c r="G227" s="135" t="s">
        <v>298</v>
      </c>
      <c r="H227" s="136">
        <v>3</v>
      </c>
      <c r="I227" s="137"/>
      <c r="J227" s="138">
        <f>ROUND(I227*H227,2)</f>
        <v>0</v>
      </c>
      <c r="K227" s="134" t="s">
        <v>19</v>
      </c>
      <c r="L227" s="33"/>
      <c r="M227" s="139" t="s">
        <v>19</v>
      </c>
      <c r="N227" s="140" t="s">
        <v>46</v>
      </c>
      <c r="P227" s="141">
        <f>O227*H227</f>
        <v>0</v>
      </c>
      <c r="Q227" s="141">
        <v>0</v>
      </c>
      <c r="R227" s="141">
        <f>Q227*H227</f>
        <v>0</v>
      </c>
      <c r="S227" s="141">
        <v>0</v>
      </c>
      <c r="T227" s="142">
        <f>S227*H227</f>
        <v>0</v>
      </c>
      <c r="AR227" s="143" t="s">
        <v>153</v>
      </c>
      <c r="AT227" s="143" t="s">
        <v>208</v>
      </c>
      <c r="AU227" s="143" t="s">
        <v>84</v>
      </c>
      <c r="AY227" s="18" t="s">
        <v>206</v>
      </c>
      <c r="BE227" s="144">
        <f>IF(N227="základní",J227,0)</f>
        <v>0</v>
      </c>
      <c r="BF227" s="144">
        <f>IF(N227="snížená",J227,0)</f>
        <v>0</v>
      </c>
      <c r="BG227" s="144">
        <f>IF(N227="zákl. přenesená",J227,0)</f>
        <v>0</v>
      </c>
      <c r="BH227" s="144">
        <f>IF(N227="sníž. přenesená",J227,0)</f>
        <v>0</v>
      </c>
      <c r="BI227" s="144">
        <f>IF(N227="nulová",J227,0)</f>
        <v>0</v>
      </c>
      <c r="BJ227" s="18" t="s">
        <v>82</v>
      </c>
      <c r="BK227" s="144">
        <f>ROUND(I227*H227,2)</f>
        <v>0</v>
      </c>
      <c r="BL227" s="18" t="s">
        <v>153</v>
      </c>
      <c r="BM227" s="143" t="s">
        <v>806</v>
      </c>
    </row>
    <row r="228" spans="2:63" s="11" customFormat="1" ht="22.9" customHeight="1">
      <c r="B228" s="120"/>
      <c r="D228" s="121" t="s">
        <v>74</v>
      </c>
      <c r="E228" s="130" t="s">
        <v>336</v>
      </c>
      <c r="F228" s="130" t="s">
        <v>337</v>
      </c>
      <c r="I228" s="123"/>
      <c r="J228" s="131">
        <f>BK228</f>
        <v>0</v>
      </c>
      <c r="L228" s="120"/>
      <c r="M228" s="125"/>
      <c r="P228" s="126">
        <f>SUM(P229:P235)</f>
        <v>0</v>
      </c>
      <c r="R228" s="126">
        <f>SUM(R229:R235)</f>
        <v>0</v>
      </c>
      <c r="T228" s="127">
        <f>SUM(T229:T235)</f>
        <v>0</v>
      </c>
      <c r="AR228" s="121" t="s">
        <v>82</v>
      </c>
      <c r="AT228" s="128" t="s">
        <v>74</v>
      </c>
      <c r="AU228" s="128" t="s">
        <v>82</v>
      </c>
      <c r="AY228" s="121" t="s">
        <v>206</v>
      </c>
      <c r="BK228" s="129">
        <f>SUM(BK229:BK235)</f>
        <v>0</v>
      </c>
    </row>
    <row r="229" spans="2:65" s="1" customFormat="1" ht="33" customHeight="1">
      <c r="B229" s="33"/>
      <c r="C229" s="132" t="s">
        <v>7</v>
      </c>
      <c r="D229" s="132" t="s">
        <v>208</v>
      </c>
      <c r="E229" s="133" t="s">
        <v>344</v>
      </c>
      <c r="F229" s="134" t="s">
        <v>345</v>
      </c>
      <c r="G229" s="135" t="s">
        <v>211</v>
      </c>
      <c r="H229" s="136">
        <v>0.296</v>
      </c>
      <c r="I229" s="137"/>
      <c r="J229" s="138">
        <f>ROUND(I229*H229,2)</f>
        <v>0</v>
      </c>
      <c r="K229" s="134" t="s">
        <v>212</v>
      </c>
      <c r="L229" s="33"/>
      <c r="M229" s="139" t="s">
        <v>19</v>
      </c>
      <c r="N229" s="140" t="s">
        <v>46</v>
      </c>
      <c r="P229" s="141">
        <f>O229*H229</f>
        <v>0</v>
      </c>
      <c r="Q229" s="141">
        <v>0</v>
      </c>
      <c r="R229" s="141">
        <f>Q229*H229</f>
        <v>0</v>
      </c>
      <c r="S229" s="141">
        <v>0</v>
      </c>
      <c r="T229" s="142">
        <f>S229*H229</f>
        <v>0</v>
      </c>
      <c r="AR229" s="143" t="s">
        <v>153</v>
      </c>
      <c r="AT229" s="143" t="s">
        <v>208</v>
      </c>
      <c r="AU229" s="143" t="s">
        <v>84</v>
      </c>
      <c r="AY229" s="18" t="s">
        <v>206</v>
      </c>
      <c r="BE229" s="144">
        <f>IF(N229="základní",J229,0)</f>
        <v>0</v>
      </c>
      <c r="BF229" s="144">
        <f>IF(N229="snížená",J229,0)</f>
        <v>0</v>
      </c>
      <c r="BG229" s="144">
        <f>IF(N229="zákl. přenesená",J229,0)</f>
        <v>0</v>
      </c>
      <c r="BH229" s="144">
        <f>IF(N229="sníž. přenesená",J229,0)</f>
        <v>0</v>
      </c>
      <c r="BI229" s="144">
        <f>IF(N229="nulová",J229,0)</f>
        <v>0</v>
      </c>
      <c r="BJ229" s="18" t="s">
        <v>82</v>
      </c>
      <c r="BK229" s="144">
        <f>ROUND(I229*H229,2)</f>
        <v>0</v>
      </c>
      <c r="BL229" s="18" t="s">
        <v>153</v>
      </c>
      <c r="BM229" s="143" t="s">
        <v>807</v>
      </c>
    </row>
    <row r="230" spans="2:47" s="1" customFormat="1" ht="12">
      <c r="B230" s="33"/>
      <c r="D230" s="145" t="s">
        <v>214</v>
      </c>
      <c r="F230" s="146" t="s">
        <v>347</v>
      </c>
      <c r="I230" s="147"/>
      <c r="L230" s="33"/>
      <c r="M230" s="148"/>
      <c r="T230" s="52"/>
      <c r="AT230" s="18" t="s">
        <v>214</v>
      </c>
      <c r="AU230" s="18" t="s">
        <v>84</v>
      </c>
    </row>
    <row r="231" spans="2:65" s="1" customFormat="1" ht="44.25" customHeight="1">
      <c r="B231" s="33"/>
      <c r="C231" s="132" t="s">
        <v>368</v>
      </c>
      <c r="D231" s="132" t="s">
        <v>208</v>
      </c>
      <c r="E231" s="133" t="s">
        <v>349</v>
      </c>
      <c r="F231" s="134" t="s">
        <v>350</v>
      </c>
      <c r="G231" s="135" t="s">
        <v>211</v>
      </c>
      <c r="H231" s="136">
        <v>2.96</v>
      </c>
      <c r="I231" s="137"/>
      <c r="J231" s="138">
        <f>ROUND(I231*H231,2)</f>
        <v>0</v>
      </c>
      <c r="K231" s="134" t="s">
        <v>212</v>
      </c>
      <c r="L231" s="33"/>
      <c r="M231" s="139" t="s">
        <v>19</v>
      </c>
      <c r="N231" s="140" t="s">
        <v>46</v>
      </c>
      <c r="P231" s="141">
        <f>O231*H231</f>
        <v>0</v>
      </c>
      <c r="Q231" s="141">
        <v>0</v>
      </c>
      <c r="R231" s="141">
        <f>Q231*H231</f>
        <v>0</v>
      </c>
      <c r="S231" s="141">
        <v>0</v>
      </c>
      <c r="T231" s="142">
        <f>S231*H231</f>
        <v>0</v>
      </c>
      <c r="AR231" s="143" t="s">
        <v>153</v>
      </c>
      <c r="AT231" s="143" t="s">
        <v>208</v>
      </c>
      <c r="AU231" s="143" t="s">
        <v>84</v>
      </c>
      <c r="AY231" s="18" t="s">
        <v>206</v>
      </c>
      <c r="BE231" s="144">
        <f>IF(N231="základní",J231,0)</f>
        <v>0</v>
      </c>
      <c r="BF231" s="144">
        <f>IF(N231="snížená",J231,0)</f>
        <v>0</v>
      </c>
      <c r="BG231" s="144">
        <f>IF(N231="zákl. přenesená",J231,0)</f>
        <v>0</v>
      </c>
      <c r="BH231" s="144">
        <f>IF(N231="sníž. přenesená",J231,0)</f>
        <v>0</v>
      </c>
      <c r="BI231" s="144">
        <f>IF(N231="nulová",J231,0)</f>
        <v>0</v>
      </c>
      <c r="BJ231" s="18" t="s">
        <v>82</v>
      </c>
      <c r="BK231" s="144">
        <f>ROUND(I231*H231,2)</f>
        <v>0</v>
      </c>
      <c r="BL231" s="18" t="s">
        <v>153</v>
      </c>
      <c r="BM231" s="143" t="s">
        <v>808</v>
      </c>
    </row>
    <row r="232" spans="2:47" s="1" customFormat="1" ht="12">
      <c r="B232" s="33"/>
      <c r="D232" s="145" t="s">
        <v>214</v>
      </c>
      <c r="F232" s="146" t="s">
        <v>352</v>
      </c>
      <c r="I232" s="147"/>
      <c r="L232" s="33"/>
      <c r="M232" s="148"/>
      <c r="T232" s="52"/>
      <c r="AT232" s="18" t="s">
        <v>214</v>
      </c>
      <c r="AU232" s="18" t="s">
        <v>84</v>
      </c>
    </row>
    <row r="233" spans="2:51" s="13" customFormat="1" ht="12">
      <c r="B233" s="156"/>
      <c r="D233" s="150" t="s">
        <v>216</v>
      </c>
      <c r="F233" s="158" t="s">
        <v>809</v>
      </c>
      <c r="H233" s="159">
        <v>2.96</v>
      </c>
      <c r="I233" s="160"/>
      <c r="L233" s="156"/>
      <c r="M233" s="161"/>
      <c r="T233" s="162"/>
      <c r="AT233" s="157" t="s">
        <v>216</v>
      </c>
      <c r="AU233" s="157" t="s">
        <v>84</v>
      </c>
      <c r="AV233" s="13" t="s">
        <v>84</v>
      </c>
      <c r="AW233" s="13" t="s">
        <v>4</v>
      </c>
      <c r="AX233" s="13" t="s">
        <v>82</v>
      </c>
      <c r="AY233" s="157" t="s">
        <v>206</v>
      </c>
    </row>
    <row r="234" spans="2:65" s="1" customFormat="1" ht="44.25" customHeight="1">
      <c r="B234" s="33"/>
      <c r="C234" s="132" t="s">
        <v>373</v>
      </c>
      <c r="D234" s="132" t="s">
        <v>208</v>
      </c>
      <c r="E234" s="133" t="s">
        <v>364</v>
      </c>
      <c r="F234" s="134" t="s">
        <v>365</v>
      </c>
      <c r="G234" s="135" t="s">
        <v>211</v>
      </c>
      <c r="H234" s="136">
        <v>0.296</v>
      </c>
      <c r="I234" s="137"/>
      <c r="J234" s="138">
        <f>ROUND(I234*H234,2)</f>
        <v>0</v>
      </c>
      <c r="K234" s="134" t="s">
        <v>212</v>
      </c>
      <c r="L234" s="33"/>
      <c r="M234" s="139" t="s">
        <v>19</v>
      </c>
      <c r="N234" s="140" t="s">
        <v>46</v>
      </c>
      <c r="P234" s="141">
        <f>O234*H234</f>
        <v>0</v>
      </c>
      <c r="Q234" s="141">
        <v>0</v>
      </c>
      <c r="R234" s="141">
        <f>Q234*H234</f>
        <v>0</v>
      </c>
      <c r="S234" s="141">
        <v>0</v>
      </c>
      <c r="T234" s="142">
        <f>S234*H234</f>
        <v>0</v>
      </c>
      <c r="AR234" s="143" t="s">
        <v>153</v>
      </c>
      <c r="AT234" s="143" t="s">
        <v>208</v>
      </c>
      <c r="AU234" s="143" t="s">
        <v>84</v>
      </c>
      <c r="AY234" s="18" t="s">
        <v>206</v>
      </c>
      <c r="BE234" s="144">
        <f>IF(N234="základní",J234,0)</f>
        <v>0</v>
      </c>
      <c r="BF234" s="144">
        <f>IF(N234="snížená",J234,0)</f>
        <v>0</v>
      </c>
      <c r="BG234" s="144">
        <f>IF(N234="zákl. přenesená",J234,0)</f>
        <v>0</v>
      </c>
      <c r="BH234" s="144">
        <f>IF(N234="sníž. přenesená",J234,0)</f>
        <v>0</v>
      </c>
      <c r="BI234" s="144">
        <f>IF(N234="nulová",J234,0)</f>
        <v>0</v>
      </c>
      <c r="BJ234" s="18" t="s">
        <v>82</v>
      </c>
      <c r="BK234" s="144">
        <f>ROUND(I234*H234,2)</f>
        <v>0</v>
      </c>
      <c r="BL234" s="18" t="s">
        <v>153</v>
      </c>
      <c r="BM234" s="143" t="s">
        <v>810</v>
      </c>
    </row>
    <row r="235" spans="2:47" s="1" customFormat="1" ht="12">
      <c r="B235" s="33"/>
      <c r="D235" s="145" t="s">
        <v>214</v>
      </c>
      <c r="F235" s="146" t="s">
        <v>367</v>
      </c>
      <c r="I235" s="147"/>
      <c r="L235" s="33"/>
      <c r="M235" s="148"/>
      <c r="T235" s="52"/>
      <c r="AT235" s="18" t="s">
        <v>214</v>
      </c>
      <c r="AU235" s="18" t="s">
        <v>84</v>
      </c>
    </row>
    <row r="236" spans="2:63" s="11" customFormat="1" ht="22.9" customHeight="1">
      <c r="B236" s="120"/>
      <c r="D236" s="121" t="s">
        <v>74</v>
      </c>
      <c r="E236" s="130" t="s">
        <v>378</v>
      </c>
      <c r="F236" s="130" t="s">
        <v>379</v>
      </c>
      <c r="I236" s="123"/>
      <c r="J236" s="131">
        <f>BK236</f>
        <v>0</v>
      </c>
      <c r="L236" s="120"/>
      <c r="M236" s="125"/>
      <c r="P236" s="126">
        <f>SUM(P237:P238)</f>
        <v>0</v>
      </c>
      <c r="R236" s="126">
        <f>SUM(R237:R238)</f>
        <v>0</v>
      </c>
      <c r="T236" s="127">
        <f>SUM(T237:T238)</f>
        <v>0</v>
      </c>
      <c r="AR236" s="121" t="s">
        <v>82</v>
      </c>
      <c r="AT236" s="128" t="s">
        <v>74</v>
      </c>
      <c r="AU236" s="128" t="s">
        <v>82</v>
      </c>
      <c r="AY236" s="121" t="s">
        <v>206</v>
      </c>
      <c r="BK236" s="129">
        <f>SUM(BK237:BK238)</f>
        <v>0</v>
      </c>
    </row>
    <row r="237" spans="2:65" s="1" customFormat="1" ht="55.5" customHeight="1">
      <c r="B237" s="33"/>
      <c r="C237" s="132" t="s">
        <v>380</v>
      </c>
      <c r="D237" s="132" t="s">
        <v>208</v>
      </c>
      <c r="E237" s="133" t="s">
        <v>381</v>
      </c>
      <c r="F237" s="134" t="s">
        <v>382</v>
      </c>
      <c r="G237" s="135" t="s">
        <v>211</v>
      </c>
      <c r="H237" s="136">
        <v>28.661</v>
      </c>
      <c r="I237" s="137"/>
      <c r="J237" s="138">
        <f>ROUND(I237*H237,2)</f>
        <v>0</v>
      </c>
      <c r="K237" s="134" t="s">
        <v>212</v>
      </c>
      <c r="L237" s="33"/>
      <c r="M237" s="139" t="s">
        <v>19</v>
      </c>
      <c r="N237" s="140" t="s">
        <v>46</v>
      </c>
      <c r="P237" s="141">
        <f>O237*H237</f>
        <v>0</v>
      </c>
      <c r="Q237" s="141">
        <v>0</v>
      </c>
      <c r="R237" s="141">
        <f>Q237*H237</f>
        <v>0</v>
      </c>
      <c r="S237" s="141">
        <v>0</v>
      </c>
      <c r="T237" s="142">
        <f>S237*H237</f>
        <v>0</v>
      </c>
      <c r="AR237" s="143" t="s">
        <v>153</v>
      </c>
      <c r="AT237" s="143" t="s">
        <v>208</v>
      </c>
      <c r="AU237" s="143" t="s">
        <v>84</v>
      </c>
      <c r="AY237" s="18" t="s">
        <v>206</v>
      </c>
      <c r="BE237" s="144">
        <f>IF(N237="základní",J237,0)</f>
        <v>0</v>
      </c>
      <c r="BF237" s="144">
        <f>IF(N237="snížená",J237,0)</f>
        <v>0</v>
      </c>
      <c r="BG237" s="144">
        <f>IF(N237="zákl. přenesená",J237,0)</f>
        <v>0</v>
      </c>
      <c r="BH237" s="144">
        <f>IF(N237="sníž. přenesená",J237,0)</f>
        <v>0</v>
      </c>
      <c r="BI237" s="144">
        <f>IF(N237="nulová",J237,0)</f>
        <v>0</v>
      </c>
      <c r="BJ237" s="18" t="s">
        <v>82</v>
      </c>
      <c r="BK237" s="144">
        <f>ROUND(I237*H237,2)</f>
        <v>0</v>
      </c>
      <c r="BL237" s="18" t="s">
        <v>153</v>
      </c>
      <c r="BM237" s="143" t="s">
        <v>811</v>
      </c>
    </row>
    <row r="238" spans="2:47" s="1" customFormat="1" ht="12">
      <c r="B238" s="33"/>
      <c r="D238" s="145" t="s">
        <v>214</v>
      </c>
      <c r="F238" s="146" t="s">
        <v>384</v>
      </c>
      <c r="I238" s="147"/>
      <c r="L238" s="33"/>
      <c r="M238" s="148"/>
      <c r="T238" s="52"/>
      <c r="AT238" s="18" t="s">
        <v>214</v>
      </c>
      <c r="AU238" s="18" t="s">
        <v>84</v>
      </c>
    </row>
    <row r="239" spans="2:63" s="11" customFormat="1" ht="25.9" customHeight="1">
      <c r="B239" s="120"/>
      <c r="D239" s="121" t="s">
        <v>74</v>
      </c>
      <c r="E239" s="122" t="s">
        <v>385</v>
      </c>
      <c r="F239" s="122" t="s">
        <v>386</v>
      </c>
      <c r="I239" s="123"/>
      <c r="J239" s="124">
        <f>BK239</f>
        <v>0</v>
      </c>
      <c r="L239" s="120"/>
      <c r="M239" s="125"/>
      <c r="P239" s="126">
        <f>P240+P248+P265+P344+P397+P455+P564+P581+P605+P698+P715</f>
        <v>0</v>
      </c>
      <c r="R239" s="126">
        <f>R240+R248+R265+R344+R397+R455+R564+R581+R605+R698+R715</f>
        <v>18.7239014289796</v>
      </c>
      <c r="T239" s="127">
        <f>T240+T248+T265+T344+T397+T455+T564+T581+T605+T698+T715</f>
        <v>0.29565599000000004</v>
      </c>
      <c r="AR239" s="121" t="s">
        <v>84</v>
      </c>
      <c r="AT239" s="128" t="s">
        <v>74</v>
      </c>
      <c r="AU239" s="128" t="s">
        <v>75</v>
      </c>
      <c r="AY239" s="121" t="s">
        <v>206</v>
      </c>
      <c r="BK239" s="129">
        <f>BK240+BK248+BK265+BK344+BK397+BK455+BK564+BK581+BK605+BK698+BK715</f>
        <v>0</v>
      </c>
    </row>
    <row r="240" spans="2:63" s="11" customFormat="1" ht="22.9" customHeight="1">
      <c r="B240" s="120"/>
      <c r="D240" s="121" t="s">
        <v>74</v>
      </c>
      <c r="E240" s="130" t="s">
        <v>812</v>
      </c>
      <c r="F240" s="130" t="s">
        <v>813</v>
      </c>
      <c r="I240" s="123"/>
      <c r="J240" s="131">
        <f>BK240</f>
        <v>0</v>
      </c>
      <c r="L240" s="120"/>
      <c r="M240" s="125"/>
      <c r="P240" s="126">
        <f>SUM(P241:P247)</f>
        <v>0</v>
      </c>
      <c r="R240" s="126">
        <f>SUM(R241:R247)</f>
        <v>0.0032</v>
      </c>
      <c r="T240" s="127">
        <f>SUM(T241:T247)</f>
        <v>0</v>
      </c>
      <c r="AR240" s="121" t="s">
        <v>84</v>
      </c>
      <c r="AT240" s="128" t="s">
        <v>74</v>
      </c>
      <c r="AU240" s="128" t="s">
        <v>82</v>
      </c>
      <c r="AY240" s="121" t="s">
        <v>206</v>
      </c>
      <c r="BK240" s="129">
        <f>SUM(BK241:BK247)</f>
        <v>0</v>
      </c>
    </row>
    <row r="241" spans="2:65" s="1" customFormat="1" ht="24.2" customHeight="1">
      <c r="B241" s="33"/>
      <c r="C241" s="132" t="s">
        <v>389</v>
      </c>
      <c r="D241" s="132" t="s">
        <v>208</v>
      </c>
      <c r="E241" s="133" t="s">
        <v>814</v>
      </c>
      <c r="F241" s="134" t="s">
        <v>815</v>
      </c>
      <c r="G241" s="135" t="s">
        <v>298</v>
      </c>
      <c r="H241" s="136">
        <v>4</v>
      </c>
      <c r="I241" s="137"/>
      <c r="J241" s="138">
        <f>ROUND(I241*H241,2)</f>
        <v>0</v>
      </c>
      <c r="K241" s="134" t="s">
        <v>212</v>
      </c>
      <c r="L241" s="33"/>
      <c r="M241" s="139" t="s">
        <v>19</v>
      </c>
      <c r="N241" s="140" t="s">
        <v>46</v>
      </c>
      <c r="P241" s="141">
        <f>O241*H241</f>
        <v>0</v>
      </c>
      <c r="Q241" s="141">
        <v>0</v>
      </c>
      <c r="R241" s="141">
        <f>Q241*H241</f>
        <v>0</v>
      </c>
      <c r="S241" s="141">
        <v>0</v>
      </c>
      <c r="T241" s="142">
        <f>S241*H241</f>
        <v>0</v>
      </c>
      <c r="AR241" s="143" t="s">
        <v>338</v>
      </c>
      <c r="AT241" s="143" t="s">
        <v>208</v>
      </c>
      <c r="AU241" s="143" t="s">
        <v>84</v>
      </c>
      <c r="AY241" s="18" t="s">
        <v>206</v>
      </c>
      <c r="BE241" s="144">
        <f>IF(N241="základní",J241,0)</f>
        <v>0</v>
      </c>
      <c r="BF241" s="144">
        <f>IF(N241="snížená",J241,0)</f>
        <v>0</v>
      </c>
      <c r="BG241" s="144">
        <f>IF(N241="zákl. přenesená",J241,0)</f>
        <v>0</v>
      </c>
      <c r="BH241" s="144">
        <f>IF(N241="sníž. přenesená",J241,0)</f>
        <v>0</v>
      </c>
      <c r="BI241" s="144">
        <f>IF(N241="nulová",J241,0)</f>
        <v>0</v>
      </c>
      <c r="BJ241" s="18" t="s">
        <v>82</v>
      </c>
      <c r="BK241" s="144">
        <f>ROUND(I241*H241,2)</f>
        <v>0</v>
      </c>
      <c r="BL241" s="18" t="s">
        <v>338</v>
      </c>
      <c r="BM241" s="143" t="s">
        <v>816</v>
      </c>
    </row>
    <row r="242" spans="2:47" s="1" customFormat="1" ht="12">
      <c r="B242" s="33"/>
      <c r="D242" s="145" t="s">
        <v>214</v>
      </c>
      <c r="F242" s="146" t="s">
        <v>817</v>
      </c>
      <c r="I242" s="147"/>
      <c r="L242" s="33"/>
      <c r="M242" s="148"/>
      <c r="T242" s="52"/>
      <c r="AT242" s="18" t="s">
        <v>214</v>
      </c>
      <c r="AU242" s="18" t="s">
        <v>84</v>
      </c>
    </row>
    <row r="243" spans="2:47" s="1" customFormat="1" ht="19.5">
      <c r="B243" s="33"/>
      <c r="D243" s="150" t="s">
        <v>818</v>
      </c>
      <c r="F243" s="174" t="s">
        <v>819</v>
      </c>
      <c r="I243" s="147"/>
      <c r="L243" s="33"/>
      <c r="M243" s="148"/>
      <c r="T243" s="52"/>
      <c r="AT243" s="18" t="s">
        <v>818</v>
      </c>
      <c r="AU243" s="18" t="s">
        <v>84</v>
      </c>
    </row>
    <row r="244" spans="2:65" s="1" customFormat="1" ht="24.2" customHeight="1">
      <c r="B244" s="33"/>
      <c r="C244" s="175" t="s">
        <v>397</v>
      </c>
      <c r="D244" s="175" t="s">
        <v>820</v>
      </c>
      <c r="E244" s="176" t="s">
        <v>821</v>
      </c>
      <c r="F244" s="177" t="s">
        <v>822</v>
      </c>
      <c r="G244" s="178" t="s">
        <v>298</v>
      </c>
      <c r="H244" s="179">
        <v>4</v>
      </c>
      <c r="I244" s="180"/>
      <c r="J244" s="181">
        <f>ROUND(I244*H244,2)</f>
        <v>0</v>
      </c>
      <c r="K244" s="177" t="s">
        <v>212</v>
      </c>
      <c r="L244" s="182"/>
      <c r="M244" s="183" t="s">
        <v>19</v>
      </c>
      <c r="N244" s="184" t="s">
        <v>46</v>
      </c>
      <c r="P244" s="141">
        <f>O244*H244</f>
        <v>0</v>
      </c>
      <c r="Q244" s="141">
        <v>0.0008</v>
      </c>
      <c r="R244" s="141">
        <f>Q244*H244</f>
        <v>0.0032</v>
      </c>
      <c r="S244" s="141">
        <v>0</v>
      </c>
      <c r="T244" s="142">
        <f>S244*H244</f>
        <v>0</v>
      </c>
      <c r="AR244" s="143" t="s">
        <v>437</v>
      </c>
      <c r="AT244" s="143" t="s">
        <v>820</v>
      </c>
      <c r="AU244" s="143" t="s">
        <v>84</v>
      </c>
      <c r="AY244" s="18" t="s">
        <v>206</v>
      </c>
      <c r="BE244" s="144">
        <f>IF(N244="základní",J244,0)</f>
        <v>0</v>
      </c>
      <c r="BF244" s="144">
        <f>IF(N244="snížená",J244,0)</f>
        <v>0</v>
      </c>
      <c r="BG244" s="144">
        <f>IF(N244="zákl. přenesená",J244,0)</f>
        <v>0</v>
      </c>
      <c r="BH244" s="144">
        <f>IF(N244="sníž. přenesená",J244,0)</f>
        <v>0</v>
      </c>
      <c r="BI244" s="144">
        <f>IF(N244="nulová",J244,0)</f>
        <v>0</v>
      </c>
      <c r="BJ244" s="18" t="s">
        <v>82</v>
      </c>
      <c r="BK244" s="144">
        <f>ROUND(I244*H244,2)</f>
        <v>0</v>
      </c>
      <c r="BL244" s="18" t="s">
        <v>338</v>
      </c>
      <c r="BM244" s="143" t="s">
        <v>823</v>
      </c>
    </row>
    <row r="245" spans="2:47" s="1" customFormat="1" ht="19.5">
      <c r="B245" s="33"/>
      <c r="D245" s="150" t="s">
        <v>818</v>
      </c>
      <c r="F245" s="174" t="s">
        <v>819</v>
      </c>
      <c r="I245" s="147"/>
      <c r="L245" s="33"/>
      <c r="M245" s="148"/>
      <c r="T245" s="52"/>
      <c r="AT245" s="18" t="s">
        <v>818</v>
      </c>
      <c r="AU245" s="18" t="s">
        <v>84</v>
      </c>
    </row>
    <row r="246" spans="2:65" s="1" customFormat="1" ht="49.15" customHeight="1">
      <c r="B246" s="33"/>
      <c r="C246" s="132" t="s">
        <v>403</v>
      </c>
      <c r="D246" s="132" t="s">
        <v>208</v>
      </c>
      <c r="E246" s="133" t="s">
        <v>824</v>
      </c>
      <c r="F246" s="134" t="s">
        <v>825</v>
      </c>
      <c r="G246" s="135" t="s">
        <v>211</v>
      </c>
      <c r="H246" s="136">
        <v>0.003</v>
      </c>
      <c r="I246" s="137"/>
      <c r="J246" s="138">
        <f>ROUND(I246*H246,2)</f>
        <v>0</v>
      </c>
      <c r="K246" s="134" t="s">
        <v>212</v>
      </c>
      <c r="L246" s="33"/>
      <c r="M246" s="139" t="s">
        <v>19</v>
      </c>
      <c r="N246" s="140" t="s">
        <v>46</v>
      </c>
      <c r="P246" s="141">
        <f>O246*H246</f>
        <v>0</v>
      </c>
      <c r="Q246" s="141">
        <v>0</v>
      </c>
      <c r="R246" s="141">
        <f>Q246*H246</f>
        <v>0</v>
      </c>
      <c r="S246" s="141">
        <v>0</v>
      </c>
      <c r="T246" s="142">
        <f>S246*H246</f>
        <v>0</v>
      </c>
      <c r="AR246" s="143" t="s">
        <v>338</v>
      </c>
      <c r="AT246" s="143" t="s">
        <v>208</v>
      </c>
      <c r="AU246" s="143" t="s">
        <v>84</v>
      </c>
      <c r="AY246" s="18" t="s">
        <v>206</v>
      </c>
      <c r="BE246" s="144">
        <f>IF(N246="základní",J246,0)</f>
        <v>0</v>
      </c>
      <c r="BF246" s="144">
        <f>IF(N246="snížená",J246,0)</f>
        <v>0</v>
      </c>
      <c r="BG246" s="144">
        <f>IF(N246="zákl. přenesená",J246,0)</f>
        <v>0</v>
      </c>
      <c r="BH246" s="144">
        <f>IF(N246="sníž. přenesená",J246,0)</f>
        <v>0</v>
      </c>
      <c r="BI246" s="144">
        <f>IF(N246="nulová",J246,0)</f>
        <v>0</v>
      </c>
      <c r="BJ246" s="18" t="s">
        <v>82</v>
      </c>
      <c r="BK246" s="144">
        <f>ROUND(I246*H246,2)</f>
        <v>0</v>
      </c>
      <c r="BL246" s="18" t="s">
        <v>338</v>
      </c>
      <c r="BM246" s="143" t="s">
        <v>826</v>
      </c>
    </row>
    <row r="247" spans="2:47" s="1" customFormat="1" ht="12">
      <c r="B247" s="33"/>
      <c r="D247" s="145" t="s">
        <v>214</v>
      </c>
      <c r="F247" s="146" t="s">
        <v>827</v>
      </c>
      <c r="I247" s="147"/>
      <c r="L247" s="33"/>
      <c r="M247" s="148"/>
      <c r="T247" s="52"/>
      <c r="AT247" s="18" t="s">
        <v>214</v>
      </c>
      <c r="AU247" s="18" t="s">
        <v>84</v>
      </c>
    </row>
    <row r="248" spans="2:63" s="11" customFormat="1" ht="22.9" customHeight="1">
      <c r="B248" s="120"/>
      <c r="D248" s="121" t="s">
        <v>74</v>
      </c>
      <c r="E248" s="130" t="s">
        <v>828</v>
      </c>
      <c r="F248" s="130" t="s">
        <v>829</v>
      </c>
      <c r="I248" s="123"/>
      <c r="J248" s="131">
        <f>BK248</f>
        <v>0</v>
      </c>
      <c r="L248" s="120"/>
      <c r="M248" s="125"/>
      <c r="P248" s="126">
        <f>SUM(P249:P264)</f>
        <v>0</v>
      </c>
      <c r="R248" s="126">
        <f>SUM(R249:R264)</f>
        <v>0.9489934</v>
      </c>
      <c r="T248" s="127">
        <f>SUM(T249:T264)</f>
        <v>0</v>
      </c>
      <c r="AR248" s="121" t="s">
        <v>84</v>
      </c>
      <c r="AT248" s="128" t="s">
        <v>74</v>
      </c>
      <c r="AU248" s="128" t="s">
        <v>82</v>
      </c>
      <c r="AY248" s="121" t="s">
        <v>206</v>
      </c>
      <c r="BK248" s="129">
        <f>SUM(BK249:BK264)</f>
        <v>0</v>
      </c>
    </row>
    <row r="249" spans="2:65" s="1" customFormat="1" ht="16.5" customHeight="1">
      <c r="B249" s="33"/>
      <c r="C249" s="132" t="s">
        <v>413</v>
      </c>
      <c r="D249" s="132" t="s">
        <v>208</v>
      </c>
      <c r="E249" s="133" t="s">
        <v>830</v>
      </c>
      <c r="F249" s="134" t="s">
        <v>831</v>
      </c>
      <c r="G249" s="135" t="s">
        <v>238</v>
      </c>
      <c r="H249" s="136">
        <v>34.342</v>
      </c>
      <c r="I249" s="137"/>
      <c r="J249" s="138">
        <f>ROUND(I249*H249,2)</f>
        <v>0</v>
      </c>
      <c r="K249" s="134" t="s">
        <v>212</v>
      </c>
      <c r="L249" s="33"/>
      <c r="M249" s="139" t="s">
        <v>19</v>
      </c>
      <c r="N249" s="140" t="s">
        <v>46</v>
      </c>
      <c r="P249" s="141">
        <f>O249*H249</f>
        <v>0</v>
      </c>
      <c r="Q249" s="141">
        <v>0</v>
      </c>
      <c r="R249" s="141">
        <f>Q249*H249</f>
        <v>0</v>
      </c>
      <c r="S249" s="141">
        <v>0</v>
      </c>
      <c r="T249" s="142">
        <f>S249*H249</f>
        <v>0</v>
      </c>
      <c r="AR249" s="143" t="s">
        <v>338</v>
      </c>
      <c r="AT249" s="143" t="s">
        <v>208</v>
      </c>
      <c r="AU249" s="143" t="s">
        <v>84</v>
      </c>
      <c r="AY249" s="18" t="s">
        <v>206</v>
      </c>
      <c r="BE249" s="144">
        <f>IF(N249="základní",J249,0)</f>
        <v>0</v>
      </c>
      <c r="BF249" s="144">
        <f>IF(N249="snížená",J249,0)</f>
        <v>0</v>
      </c>
      <c r="BG249" s="144">
        <f>IF(N249="zákl. přenesená",J249,0)</f>
        <v>0</v>
      </c>
      <c r="BH249" s="144">
        <f>IF(N249="sníž. přenesená",J249,0)</f>
        <v>0</v>
      </c>
      <c r="BI249" s="144">
        <f>IF(N249="nulová",J249,0)</f>
        <v>0</v>
      </c>
      <c r="BJ249" s="18" t="s">
        <v>82</v>
      </c>
      <c r="BK249" s="144">
        <f>ROUND(I249*H249,2)</f>
        <v>0</v>
      </c>
      <c r="BL249" s="18" t="s">
        <v>338</v>
      </c>
      <c r="BM249" s="143" t="s">
        <v>832</v>
      </c>
    </row>
    <row r="250" spans="2:47" s="1" customFormat="1" ht="12">
      <c r="B250" s="33"/>
      <c r="D250" s="145" t="s">
        <v>214</v>
      </c>
      <c r="F250" s="146" t="s">
        <v>833</v>
      </c>
      <c r="I250" s="147"/>
      <c r="L250" s="33"/>
      <c r="M250" s="148"/>
      <c r="T250" s="52"/>
      <c r="AT250" s="18" t="s">
        <v>214</v>
      </c>
      <c r="AU250" s="18" t="s">
        <v>84</v>
      </c>
    </row>
    <row r="251" spans="2:51" s="13" customFormat="1" ht="12">
      <c r="B251" s="156"/>
      <c r="D251" s="150" t="s">
        <v>216</v>
      </c>
      <c r="E251" s="157" t="s">
        <v>19</v>
      </c>
      <c r="F251" s="158" t="s">
        <v>834</v>
      </c>
      <c r="H251" s="159">
        <v>34.342</v>
      </c>
      <c r="I251" s="160"/>
      <c r="L251" s="156"/>
      <c r="M251" s="161"/>
      <c r="T251" s="162"/>
      <c r="AT251" s="157" t="s">
        <v>216</v>
      </c>
      <c r="AU251" s="157" t="s">
        <v>84</v>
      </c>
      <c r="AV251" s="13" t="s">
        <v>84</v>
      </c>
      <c r="AW251" s="13" t="s">
        <v>37</v>
      </c>
      <c r="AX251" s="13" t="s">
        <v>82</v>
      </c>
      <c r="AY251" s="157" t="s">
        <v>206</v>
      </c>
    </row>
    <row r="252" spans="2:65" s="1" customFormat="1" ht="21.75" customHeight="1">
      <c r="B252" s="33"/>
      <c r="C252" s="175" t="s">
        <v>418</v>
      </c>
      <c r="D252" s="175" t="s">
        <v>820</v>
      </c>
      <c r="E252" s="176" t="s">
        <v>835</v>
      </c>
      <c r="F252" s="177" t="s">
        <v>836</v>
      </c>
      <c r="G252" s="178" t="s">
        <v>238</v>
      </c>
      <c r="H252" s="179">
        <v>36.059</v>
      </c>
      <c r="I252" s="180"/>
      <c r="J252" s="181">
        <f>ROUND(I252*H252,2)</f>
        <v>0</v>
      </c>
      <c r="K252" s="177" t="s">
        <v>212</v>
      </c>
      <c r="L252" s="182"/>
      <c r="M252" s="183" t="s">
        <v>19</v>
      </c>
      <c r="N252" s="184" t="s">
        <v>46</v>
      </c>
      <c r="P252" s="141">
        <f>O252*H252</f>
        <v>0</v>
      </c>
      <c r="Q252" s="141">
        <v>0.0154</v>
      </c>
      <c r="R252" s="141">
        <f>Q252*H252</f>
        <v>0.5553085999999999</v>
      </c>
      <c r="S252" s="141">
        <v>0</v>
      </c>
      <c r="T252" s="142">
        <f>S252*H252</f>
        <v>0</v>
      </c>
      <c r="AR252" s="143" t="s">
        <v>437</v>
      </c>
      <c r="AT252" s="143" t="s">
        <v>820</v>
      </c>
      <c r="AU252" s="143" t="s">
        <v>84</v>
      </c>
      <c r="AY252" s="18" t="s">
        <v>206</v>
      </c>
      <c r="BE252" s="144">
        <f>IF(N252="základní",J252,0)</f>
        <v>0</v>
      </c>
      <c r="BF252" s="144">
        <f>IF(N252="snížená",J252,0)</f>
        <v>0</v>
      </c>
      <c r="BG252" s="144">
        <f>IF(N252="zákl. přenesená",J252,0)</f>
        <v>0</v>
      </c>
      <c r="BH252" s="144">
        <f>IF(N252="sníž. přenesená",J252,0)</f>
        <v>0</v>
      </c>
      <c r="BI252" s="144">
        <f>IF(N252="nulová",J252,0)</f>
        <v>0</v>
      </c>
      <c r="BJ252" s="18" t="s">
        <v>82</v>
      </c>
      <c r="BK252" s="144">
        <f>ROUND(I252*H252,2)</f>
        <v>0</v>
      </c>
      <c r="BL252" s="18" t="s">
        <v>338</v>
      </c>
      <c r="BM252" s="143" t="s">
        <v>837</v>
      </c>
    </row>
    <row r="253" spans="2:47" s="1" customFormat="1" ht="19.5">
      <c r="B253" s="33"/>
      <c r="D253" s="150" t="s">
        <v>818</v>
      </c>
      <c r="F253" s="174" t="s">
        <v>838</v>
      </c>
      <c r="I253" s="147"/>
      <c r="L253" s="33"/>
      <c r="M253" s="148"/>
      <c r="T253" s="52"/>
      <c r="AT253" s="18" t="s">
        <v>818</v>
      </c>
      <c r="AU253" s="18" t="s">
        <v>84</v>
      </c>
    </row>
    <row r="254" spans="2:51" s="13" customFormat="1" ht="12">
      <c r="B254" s="156"/>
      <c r="D254" s="150" t="s">
        <v>216</v>
      </c>
      <c r="E254" s="157" t="s">
        <v>19</v>
      </c>
      <c r="F254" s="158" t="s">
        <v>834</v>
      </c>
      <c r="H254" s="159">
        <v>34.342</v>
      </c>
      <c r="I254" s="160"/>
      <c r="L254" s="156"/>
      <c r="M254" s="161"/>
      <c r="T254" s="162"/>
      <c r="AT254" s="157" t="s">
        <v>216</v>
      </c>
      <c r="AU254" s="157" t="s">
        <v>84</v>
      </c>
      <c r="AV254" s="13" t="s">
        <v>84</v>
      </c>
      <c r="AW254" s="13" t="s">
        <v>37</v>
      </c>
      <c r="AX254" s="13" t="s">
        <v>82</v>
      </c>
      <c r="AY254" s="157" t="s">
        <v>206</v>
      </c>
    </row>
    <row r="255" spans="2:51" s="13" customFormat="1" ht="12">
      <c r="B255" s="156"/>
      <c r="D255" s="150" t="s">
        <v>216</v>
      </c>
      <c r="F255" s="158" t="s">
        <v>839</v>
      </c>
      <c r="H255" s="159">
        <v>36.059</v>
      </c>
      <c r="I255" s="160"/>
      <c r="L255" s="156"/>
      <c r="M255" s="161"/>
      <c r="T255" s="162"/>
      <c r="AT255" s="157" t="s">
        <v>216</v>
      </c>
      <c r="AU255" s="157" t="s">
        <v>84</v>
      </c>
      <c r="AV255" s="13" t="s">
        <v>84</v>
      </c>
      <c r="AW255" s="13" t="s">
        <v>4</v>
      </c>
      <c r="AX255" s="13" t="s">
        <v>82</v>
      </c>
      <c r="AY255" s="157" t="s">
        <v>206</v>
      </c>
    </row>
    <row r="256" spans="2:65" s="1" customFormat="1" ht="33" customHeight="1">
      <c r="B256" s="33"/>
      <c r="C256" s="132" t="s">
        <v>423</v>
      </c>
      <c r="D256" s="132" t="s">
        <v>208</v>
      </c>
      <c r="E256" s="133" t="s">
        <v>840</v>
      </c>
      <c r="F256" s="134" t="s">
        <v>841</v>
      </c>
      <c r="G256" s="135" t="s">
        <v>238</v>
      </c>
      <c r="H256" s="136">
        <v>34.342</v>
      </c>
      <c r="I256" s="137"/>
      <c r="J256" s="138">
        <f>ROUND(I256*H256,2)</f>
        <v>0</v>
      </c>
      <c r="K256" s="134" t="s">
        <v>212</v>
      </c>
      <c r="L256" s="33"/>
      <c r="M256" s="139" t="s">
        <v>19</v>
      </c>
      <c r="N256" s="140" t="s">
        <v>46</v>
      </c>
      <c r="P256" s="141">
        <f>O256*H256</f>
        <v>0</v>
      </c>
      <c r="Q256" s="141">
        <v>0</v>
      </c>
      <c r="R256" s="141">
        <f>Q256*H256</f>
        <v>0</v>
      </c>
      <c r="S256" s="141">
        <v>0</v>
      </c>
      <c r="T256" s="142">
        <f>S256*H256</f>
        <v>0</v>
      </c>
      <c r="AR256" s="143" t="s">
        <v>338</v>
      </c>
      <c r="AT256" s="143" t="s">
        <v>208</v>
      </c>
      <c r="AU256" s="143" t="s">
        <v>84</v>
      </c>
      <c r="AY256" s="18" t="s">
        <v>206</v>
      </c>
      <c r="BE256" s="144">
        <f>IF(N256="základní",J256,0)</f>
        <v>0</v>
      </c>
      <c r="BF256" s="144">
        <f>IF(N256="snížená",J256,0)</f>
        <v>0</v>
      </c>
      <c r="BG256" s="144">
        <f>IF(N256="zákl. přenesená",J256,0)</f>
        <v>0</v>
      </c>
      <c r="BH256" s="144">
        <f>IF(N256="sníž. přenesená",J256,0)</f>
        <v>0</v>
      </c>
      <c r="BI256" s="144">
        <f>IF(N256="nulová",J256,0)</f>
        <v>0</v>
      </c>
      <c r="BJ256" s="18" t="s">
        <v>82</v>
      </c>
      <c r="BK256" s="144">
        <f>ROUND(I256*H256,2)</f>
        <v>0</v>
      </c>
      <c r="BL256" s="18" t="s">
        <v>338</v>
      </c>
      <c r="BM256" s="143" t="s">
        <v>842</v>
      </c>
    </row>
    <row r="257" spans="2:47" s="1" customFormat="1" ht="12">
      <c r="B257" s="33"/>
      <c r="D257" s="145" t="s">
        <v>214</v>
      </c>
      <c r="F257" s="146" t="s">
        <v>843</v>
      </c>
      <c r="I257" s="147"/>
      <c r="L257" s="33"/>
      <c r="M257" s="148"/>
      <c r="T257" s="52"/>
      <c r="AT257" s="18" t="s">
        <v>214</v>
      </c>
      <c r="AU257" s="18" t="s">
        <v>84</v>
      </c>
    </row>
    <row r="258" spans="2:51" s="13" customFormat="1" ht="12">
      <c r="B258" s="156"/>
      <c r="D258" s="150" t="s">
        <v>216</v>
      </c>
      <c r="E258" s="157" t="s">
        <v>19</v>
      </c>
      <c r="F258" s="158" t="s">
        <v>834</v>
      </c>
      <c r="H258" s="159">
        <v>34.342</v>
      </c>
      <c r="I258" s="160"/>
      <c r="L258" s="156"/>
      <c r="M258" s="161"/>
      <c r="T258" s="162"/>
      <c r="AT258" s="157" t="s">
        <v>216</v>
      </c>
      <c r="AU258" s="157" t="s">
        <v>84</v>
      </c>
      <c r="AV258" s="13" t="s">
        <v>84</v>
      </c>
      <c r="AW258" s="13" t="s">
        <v>37</v>
      </c>
      <c r="AX258" s="13" t="s">
        <v>82</v>
      </c>
      <c r="AY258" s="157" t="s">
        <v>206</v>
      </c>
    </row>
    <row r="259" spans="2:65" s="1" customFormat="1" ht="16.5" customHeight="1">
      <c r="B259" s="33"/>
      <c r="C259" s="175" t="s">
        <v>430</v>
      </c>
      <c r="D259" s="175" t="s">
        <v>820</v>
      </c>
      <c r="E259" s="176" t="s">
        <v>844</v>
      </c>
      <c r="F259" s="177" t="s">
        <v>845</v>
      </c>
      <c r="G259" s="178" t="s">
        <v>229</v>
      </c>
      <c r="H259" s="179">
        <v>246.053</v>
      </c>
      <c r="I259" s="180"/>
      <c r="J259" s="181">
        <f>ROUND(I259*H259,2)</f>
        <v>0</v>
      </c>
      <c r="K259" s="177" t="s">
        <v>212</v>
      </c>
      <c r="L259" s="182"/>
      <c r="M259" s="183" t="s">
        <v>19</v>
      </c>
      <c r="N259" s="184" t="s">
        <v>46</v>
      </c>
      <c r="P259" s="141">
        <f>O259*H259</f>
        <v>0</v>
      </c>
      <c r="Q259" s="141">
        <v>0.0016</v>
      </c>
      <c r="R259" s="141">
        <f>Q259*H259</f>
        <v>0.3936848</v>
      </c>
      <c r="S259" s="141">
        <v>0</v>
      </c>
      <c r="T259" s="142">
        <f>S259*H259</f>
        <v>0</v>
      </c>
      <c r="AR259" s="143" t="s">
        <v>437</v>
      </c>
      <c r="AT259" s="143" t="s">
        <v>820</v>
      </c>
      <c r="AU259" s="143" t="s">
        <v>84</v>
      </c>
      <c r="AY259" s="18" t="s">
        <v>206</v>
      </c>
      <c r="BE259" s="144">
        <f>IF(N259="základní",J259,0)</f>
        <v>0</v>
      </c>
      <c r="BF259" s="144">
        <f>IF(N259="snížená",J259,0)</f>
        <v>0</v>
      </c>
      <c r="BG259" s="144">
        <f>IF(N259="zákl. přenesená",J259,0)</f>
        <v>0</v>
      </c>
      <c r="BH259" s="144">
        <f>IF(N259="sníž. přenesená",J259,0)</f>
        <v>0</v>
      </c>
      <c r="BI259" s="144">
        <f>IF(N259="nulová",J259,0)</f>
        <v>0</v>
      </c>
      <c r="BJ259" s="18" t="s">
        <v>82</v>
      </c>
      <c r="BK259" s="144">
        <f>ROUND(I259*H259,2)</f>
        <v>0</v>
      </c>
      <c r="BL259" s="18" t="s">
        <v>338</v>
      </c>
      <c r="BM259" s="143" t="s">
        <v>846</v>
      </c>
    </row>
    <row r="260" spans="2:47" s="1" customFormat="1" ht="19.5">
      <c r="B260" s="33"/>
      <c r="D260" s="150" t="s">
        <v>818</v>
      </c>
      <c r="F260" s="174" t="s">
        <v>838</v>
      </c>
      <c r="I260" s="147"/>
      <c r="L260" s="33"/>
      <c r="M260" s="148"/>
      <c r="T260" s="52"/>
      <c r="AT260" s="18" t="s">
        <v>818</v>
      </c>
      <c r="AU260" s="18" t="s">
        <v>84</v>
      </c>
    </row>
    <row r="261" spans="2:51" s="13" customFormat="1" ht="12">
      <c r="B261" s="156"/>
      <c r="D261" s="150" t="s">
        <v>216</v>
      </c>
      <c r="E261" s="157" t="s">
        <v>19</v>
      </c>
      <c r="F261" s="158" t="s">
        <v>847</v>
      </c>
      <c r="H261" s="159">
        <v>83.76</v>
      </c>
      <c r="I261" s="160"/>
      <c r="L261" s="156"/>
      <c r="M261" s="161"/>
      <c r="T261" s="162"/>
      <c r="AT261" s="157" t="s">
        <v>216</v>
      </c>
      <c r="AU261" s="157" t="s">
        <v>84</v>
      </c>
      <c r="AV261" s="13" t="s">
        <v>84</v>
      </c>
      <c r="AW261" s="13" t="s">
        <v>37</v>
      </c>
      <c r="AX261" s="13" t="s">
        <v>82</v>
      </c>
      <c r="AY261" s="157" t="s">
        <v>206</v>
      </c>
    </row>
    <row r="262" spans="2:51" s="13" customFormat="1" ht="12">
      <c r="B262" s="156"/>
      <c r="D262" s="150" t="s">
        <v>216</v>
      </c>
      <c r="F262" s="158" t="s">
        <v>848</v>
      </c>
      <c r="H262" s="159">
        <v>246.053</v>
      </c>
      <c r="I262" s="160"/>
      <c r="L262" s="156"/>
      <c r="M262" s="161"/>
      <c r="T262" s="162"/>
      <c r="AT262" s="157" t="s">
        <v>216</v>
      </c>
      <c r="AU262" s="157" t="s">
        <v>84</v>
      </c>
      <c r="AV262" s="13" t="s">
        <v>84</v>
      </c>
      <c r="AW262" s="13" t="s">
        <v>4</v>
      </c>
      <c r="AX262" s="13" t="s">
        <v>82</v>
      </c>
      <c r="AY262" s="157" t="s">
        <v>206</v>
      </c>
    </row>
    <row r="263" spans="2:65" s="1" customFormat="1" ht="44.25" customHeight="1">
      <c r="B263" s="33"/>
      <c r="C263" s="132" t="s">
        <v>437</v>
      </c>
      <c r="D263" s="132" t="s">
        <v>208</v>
      </c>
      <c r="E263" s="133" t="s">
        <v>849</v>
      </c>
      <c r="F263" s="134" t="s">
        <v>850</v>
      </c>
      <c r="G263" s="135" t="s">
        <v>211</v>
      </c>
      <c r="H263" s="136">
        <v>0.949</v>
      </c>
      <c r="I263" s="137"/>
      <c r="J263" s="138">
        <f>ROUND(I263*H263,2)</f>
        <v>0</v>
      </c>
      <c r="K263" s="134" t="s">
        <v>212</v>
      </c>
      <c r="L263" s="33"/>
      <c r="M263" s="139" t="s">
        <v>19</v>
      </c>
      <c r="N263" s="140" t="s">
        <v>46</v>
      </c>
      <c r="P263" s="141">
        <f>O263*H263</f>
        <v>0</v>
      </c>
      <c r="Q263" s="141">
        <v>0</v>
      </c>
      <c r="R263" s="141">
        <f>Q263*H263</f>
        <v>0</v>
      </c>
      <c r="S263" s="141">
        <v>0</v>
      </c>
      <c r="T263" s="142">
        <f>S263*H263</f>
        <v>0</v>
      </c>
      <c r="AR263" s="143" t="s">
        <v>338</v>
      </c>
      <c r="AT263" s="143" t="s">
        <v>208</v>
      </c>
      <c r="AU263" s="143" t="s">
        <v>84</v>
      </c>
      <c r="AY263" s="18" t="s">
        <v>206</v>
      </c>
      <c r="BE263" s="144">
        <f>IF(N263="základní",J263,0)</f>
        <v>0</v>
      </c>
      <c r="BF263" s="144">
        <f>IF(N263="snížená",J263,0)</f>
        <v>0</v>
      </c>
      <c r="BG263" s="144">
        <f>IF(N263="zákl. přenesená",J263,0)</f>
        <v>0</v>
      </c>
      <c r="BH263" s="144">
        <f>IF(N263="sníž. přenesená",J263,0)</f>
        <v>0</v>
      </c>
      <c r="BI263" s="144">
        <f>IF(N263="nulová",J263,0)</f>
        <v>0</v>
      </c>
      <c r="BJ263" s="18" t="s">
        <v>82</v>
      </c>
      <c r="BK263" s="144">
        <f>ROUND(I263*H263,2)</f>
        <v>0</v>
      </c>
      <c r="BL263" s="18" t="s">
        <v>338</v>
      </c>
      <c r="BM263" s="143" t="s">
        <v>851</v>
      </c>
    </row>
    <row r="264" spans="2:47" s="1" customFormat="1" ht="12">
      <c r="B264" s="33"/>
      <c r="D264" s="145" t="s">
        <v>214</v>
      </c>
      <c r="F264" s="146" t="s">
        <v>852</v>
      </c>
      <c r="I264" s="147"/>
      <c r="L264" s="33"/>
      <c r="M264" s="148"/>
      <c r="T264" s="52"/>
      <c r="AT264" s="18" t="s">
        <v>214</v>
      </c>
      <c r="AU264" s="18" t="s">
        <v>84</v>
      </c>
    </row>
    <row r="265" spans="2:63" s="11" customFormat="1" ht="22.9" customHeight="1">
      <c r="B265" s="120"/>
      <c r="D265" s="121" t="s">
        <v>74</v>
      </c>
      <c r="E265" s="130" t="s">
        <v>473</v>
      </c>
      <c r="F265" s="130" t="s">
        <v>474</v>
      </c>
      <c r="I265" s="123"/>
      <c r="J265" s="131">
        <f>BK265</f>
        <v>0</v>
      </c>
      <c r="L265" s="120"/>
      <c r="M265" s="125"/>
      <c r="P265" s="126">
        <f>SUM(P266:P343)</f>
        <v>0</v>
      </c>
      <c r="R265" s="126">
        <f>SUM(R266:R343)</f>
        <v>2.9603658712056</v>
      </c>
      <c r="T265" s="127">
        <f>SUM(T266:T343)</f>
        <v>0</v>
      </c>
      <c r="AR265" s="121" t="s">
        <v>84</v>
      </c>
      <c r="AT265" s="128" t="s">
        <v>74</v>
      </c>
      <c r="AU265" s="128" t="s">
        <v>82</v>
      </c>
      <c r="AY265" s="121" t="s">
        <v>206</v>
      </c>
      <c r="BK265" s="129">
        <f>SUM(BK266:BK343)</f>
        <v>0</v>
      </c>
    </row>
    <row r="266" spans="2:65" s="1" customFormat="1" ht="55.5" customHeight="1">
      <c r="B266" s="33"/>
      <c r="C266" s="132" t="s">
        <v>443</v>
      </c>
      <c r="D266" s="132" t="s">
        <v>208</v>
      </c>
      <c r="E266" s="133" t="s">
        <v>853</v>
      </c>
      <c r="F266" s="134" t="s">
        <v>854</v>
      </c>
      <c r="G266" s="135" t="s">
        <v>238</v>
      </c>
      <c r="H266" s="136">
        <v>27.038</v>
      </c>
      <c r="I266" s="137"/>
      <c r="J266" s="138">
        <f>ROUND(I266*H266,2)</f>
        <v>0</v>
      </c>
      <c r="K266" s="134" t="s">
        <v>212</v>
      </c>
      <c r="L266" s="33"/>
      <c r="M266" s="139" t="s">
        <v>19</v>
      </c>
      <c r="N266" s="140" t="s">
        <v>46</v>
      </c>
      <c r="P266" s="141">
        <f>O266*H266</f>
        <v>0</v>
      </c>
      <c r="Q266" s="141">
        <v>0.011815</v>
      </c>
      <c r="R266" s="141">
        <f>Q266*H266</f>
        <v>0.31945397000000003</v>
      </c>
      <c r="S266" s="141">
        <v>0</v>
      </c>
      <c r="T266" s="142">
        <f>S266*H266</f>
        <v>0</v>
      </c>
      <c r="AR266" s="143" t="s">
        <v>338</v>
      </c>
      <c r="AT266" s="143" t="s">
        <v>208</v>
      </c>
      <c r="AU266" s="143" t="s">
        <v>84</v>
      </c>
      <c r="AY266" s="18" t="s">
        <v>206</v>
      </c>
      <c r="BE266" s="144">
        <f>IF(N266="základní",J266,0)</f>
        <v>0</v>
      </c>
      <c r="BF266" s="144">
        <f>IF(N266="snížená",J266,0)</f>
        <v>0</v>
      </c>
      <c r="BG266" s="144">
        <f>IF(N266="zákl. přenesená",J266,0)</f>
        <v>0</v>
      </c>
      <c r="BH266" s="144">
        <f>IF(N266="sníž. přenesená",J266,0)</f>
        <v>0</v>
      </c>
      <c r="BI266" s="144">
        <f>IF(N266="nulová",J266,0)</f>
        <v>0</v>
      </c>
      <c r="BJ266" s="18" t="s">
        <v>82</v>
      </c>
      <c r="BK266" s="144">
        <f>ROUND(I266*H266,2)</f>
        <v>0</v>
      </c>
      <c r="BL266" s="18" t="s">
        <v>338</v>
      </c>
      <c r="BM266" s="143" t="s">
        <v>855</v>
      </c>
    </row>
    <row r="267" spans="2:47" s="1" customFormat="1" ht="12">
      <c r="B267" s="33"/>
      <c r="D267" s="145" t="s">
        <v>214</v>
      </c>
      <c r="F267" s="146" t="s">
        <v>856</v>
      </c>
      <c r="I267" s="147"/>
      <c r="L267" s="33"/>
      <c r="M267" s="148"/>
      <c r="T267" s="52"/>
      <c r="AT267" s="18" t="s">
        <v>214</v>
      </c>
      <c r="AU267" s="18" t="s">
        <v>84</v>
      </c>
    </row>
    <row r="268" spans="2:51" s="12" customFormat="1" ht="12">
      <c r="B268" s="149"/>
      <c r="D268" s="150" t="s">
        <v>216</v>
      </c>
      <c r="E268" s="151" t="s">
        <v>19</v>
      </c>
      <c r="F268" s="152" t="s">
        <v>719</v>
      </c>
      <c r="H268" s="151" t="s">
        <v>19</v>
      </c>
      <c r="I268" s="153"/>
      <c r="L268" s="149"/>
      <c r="M268" s="154"/>
      <c r="T268" s="155"/>
      <c r="AT268" s="151" t="s">
        <v>216</v>
      </c>
      <c r="AU268" s="151" t="s">
        <v>84</v>
      </c>
      <c r="AV268" s="12" t="s">
        <v>82</v>
      </c>
      <c r="AW268" s="12" t="s">
        <v>37</v>
      </c>
      <c r="AX268" s="12" t="s">
        <v>75</v>
      </c>
      <c r="AY268" s="151" t="s">
        <v>206</v>
      </c>
    </row>
    <row r="269" spans="2:51" s="12" customFormat="1" ht="12">
      <c r="B269" s="149"/>
      <c r="D269" s="150" t="s">
        <v>216</v>
      </c>
      <c r="E269" s="151" t="s">
        <v>19</v>
      </c>
      <c r="F269" s="152" t="s">
        <v>857</v>
      </c>
      <c r="H269" s="151" t="s">
        <v>19</v>
      </c>
      <c r="I269" s="153"/>
      <c r="L269" s="149"/>
      <c r="M269" s="154"/>
      <c r="T269" s="155"/>
      <c r="AT269" s="151" t="s">
        <v>216</v>
      </c>
      <c r="AU269" s="151" t="s">
        <v>84</v>
      </c>
      <c r="AV269" s="12" t="s">
        <v>82</v>
      </c>
      <c r="AW269" s="12" t="s">
        <v>37</v>
      </c>
      <c r="AX269" s="12" t="s">
        <v>75</v>
      </c>
      <c r="AY269" s="151" t="s">
        <v>206</v>
      </c>
    </row>
    <row r="270" spans="2:51" s="13" customFormat="1" ht="12">
      <c r="B270" s="156"/>
      <c r="D270" s="150" t="s">
        <v>216</v>
      </c>
      <c r="E270" s="157" t="s">
        <v>19</v>
      </c>
      <c r="F270" s="158" t="s">
        <v>858</v>
      </c>
      <c r="H270" s="159">
        <v>6.7</v>
      </c>
      <c r="I270" s="160"/>
      <c r="L270" s="156"/>
      <c r="M270" s="161"/>
      <c r="T270" s="162"/>
      <c r="AT270" s="157" t="s">
        <v>216</v>
      </c>
      <c r="AU270" s="157" t="s">
        <v>84</v>
      </c>
      <c r="AV270" s="13" t="s">
        <v>84</v>
      </c>
      <c r="AW270" s="13" t="s">
        <v>37</v>
      </c>
      <c r="AX270" s="13" t="s">
        <v>75</v>
      </c>
      <c r="AY270" s="157" t="s">
        <v>206</v>
      </c>
    </row>
    <row r="271" spans="2:51" s="12" customFormat="1" ht="12">
      <c r="B271" s="149"/>
      <c r="D271" s="150" t="s">
        <v>216</v>
      </c>
      <c r="E271" s="151" t="s">
        <v>19</v>
      </c>
      <c r="F271" s="152" t="s">
        <v>859</v>
      </c>
      <c r="H271" s="151" t="s">
        <v>19</v>
      </c>
      <c r="I271" s="153"/>
      <c r="L271" s="149"/>
      <c r="M271" s="154"/>
      <c r="T271" s="155"/>
      <c r="AT271" s="151" t="s">
        <v>216</v>
      </c>
      <c r="AU271" s="151" t="s">
        <v>84</v>
      </c>
      <c r="AV271" s="12" t="s">
        <v>82</v>
      </c>
      <c r="AW271" s="12" t="s">
        <v>37</v>
      </c>
      <c r="AX271" s="12" t="s">
        <v>75</v>
      </c>
      <c r="AY271" s="151" t="s">
        <v>206</v>
      </c>
    </row>
    <row r="272" spans="2:51" s="13" customFormat="1" ht="12">
      <c r="B272" s="156"/>
      <c r="D272" s="150" t="s">
        <v>216</v>
      </c>
      <c r="E272" s="157" t="s">
        <v>19</v>
      </c>
      <c r="F272" s="158" t="s">
        <v>860</v>
      </c>
      <c r="H272" s="159">
        <v>20.338</v>
      </c>
      <c r="I272" s="160"/>
      <c r="L272" s="156"/>
      <c r="M272" s="161"/>
      <c r="T272" s="162"/>
      <c r="AT272" s="157" t="s">
        <v>216</v>
      </c>
      <c r="AU272" s="157" t="s">
        <v>84</v>
      </c>
      <c r="AV272" s="13" t="s">
        <v>84</v>
      </c>
      <c r="AW272" s="13" t="s">
        <v>37</v>
      </c>
      <c r="AX272" s="13" t="s">
        <v>75</v>
      </c>
      <c r="AY272" s="157" t="s">
        <v>206</v>
      </c>
    </row>
    <row r="273" spans="2:51" s="14" customFormat="1" ht="12">
      <c r="B273" s="163"/>
      <c r="D273" s="150" t="s">
        <v>216</v>
      </c>
      <c r="E273" s="164" t="s">
        <v>861</v>
      </c>
      <c r="F273" s="165" t="s">
        <v>224</v>
      </c>
      <c r="H273" s="166">
        <v>27.038</v>
      </c>
      <c r="I273" s="167"/>
      <c r="L273" s="163"/>
      <c r="M273" s="168"/>
      <c r="T273" s="169"/>
      <c r="AT273" s="164" t="s">
        <v>216</v>
      </c>
      <c r="AU273" s="164" t="s">
        <v>84</v>
      </c>
      <c r="AV273" s="14" t="s">
        <v>153</v>
      </c>
      <c r="AW273" s="14" t="s">
        <v>37</v>
      </c>
      <c r="AX273" s="14" t="s">
        <v>82</v>
      </c>
      <c r="AY273" s="164" t="s">
        <v>206</v>
      </c>
    </row>
    <row r="274" spans="2:65" s="1" customFormat="1" ht="44.25" customHeight="1">
      <c r="B274" s="33"/>
      <c r="C274" s="132" t="s">
        <v>448</v>
      </c>
      <c r="D274" s="132" t="s">
        <v>208</v>
      </c>
      <c r="E274" s="133" t="s">
        <v>862</v>
      </c>
      <c r="F274" s="134" t="s">
        <v>863</v>
      </c>
      <c r="G274" s="135" t="s">
        <v>229</v>
      </c>
      <c r="H274" s="136">
        <v>27.84</v>
      </c>
      <c r="I274" s="137"/>
      <c r="J274" s="138">
        <f>ROUND(I274*H274,2)</f>
        <v>0</v>
      </c>
      <c r="K274" s="134" t="s">
        <v>212</v>
      </c>
      <c r="L274" s="33"/>
      <c r="M274" s="139" t="s">
        <v>19</v>
      </c>
      <c r="N274" s="140" t="s">
        <v>46</v>
      </c>
      <c r="P274" s="141">
        <f>O274*H274</f>
        <v>0</v>
      </c>
      <c r="Q274" s="141">
        <v>0.000906</v>
      </c>
      <c r="R274" s="141">
        <f>Q274*H274</f>
        <v>0.02522304</v>
      </c>
      <c r="S274" s="141">
        <v>0</v>
      </c>
      <c r="T274" s="142">
        <f>S274*H274</f>
        <v>0</v>
      </c>
      <c r="AR274" s="143" t="s">
        <v>338</v>
      </c>
      <c r="AT274" s="143" t="s">
        <v>208</v>
      </c>
      <c r="AU274" s="143" t="s">
        <v>84</v>
      </c>
      <c r="AY274" s="18" t="s">
        <v>206</v>
      </c>
      <c r="BE274" s="144">
        <f>IF(N274="základní",J274,0)</f>
        <v>0</v>
      </c>
      <c r="BF274" s="144">
        <f>IF(N274="snížená",J274,0)</f>
        <v>0</v>
      </c>
      <c r="BG274" s="144">
        <f>IF(N274="zákl. přenesená",J274,0)</f>
        <v>0</v>
      </c>
      <c r="BH274" s="144">
        <f>IF(N274="sníž. přenesená",J274,0)</f>
        <v>0</v>
      </c>
      <c r="BI274" s="144">
        <f>IF(N274="nulová",J274,0)</f>
        <v>0</v>
      </c>
      <c r="BJ274" s="18" t="s">
        <v>82</v>
      </c>
      <c r="BK274" s="144">
        <f>ROUND(I274*H274,2)</f>
        <v>0</v>
      </c>
      <c r="BL274" s="18" t="s">
        <v>338</v>
      </c>
      <c r="BM274" s="143" t="s">
        <v>864</v>
      </c>
    </row>
    <row r="275" spans="2:47" s="1" customFormat="1" ht="12">
      <c r="B275" s="33"/>
      <c r="D275" s="145" t="s">
        <v>214</v>
      </c>
      <c r="F275" s="146" t="s">
        <v>865</v>
      </c>
      <c r="I275" s="147"/>
      <c r="L275" s="33"/>
      <c r="M275" s="148"/>
      <c r="T275" s="52"/>
      <c r="AT275" s="18" t="s">
        <v>214</v>
      </c>
      <c r="AU275" s="18" t="s">
        <v>84</v>
      </c>
    </row>
    <row r="276" spans="2:51" s="12" customFormat="1" ht="12">
      <c r="B276" s="149"/>
      <c r="D276" s="150" t="s">
        <v>216</v>
      </c>
      <c r="E276" s="151" t="s">
        <v>19</v>
      </c>
      <c r="F276" s="152" t="s">
        <v>719</v>
      </c>
      <c r="H276" s="151" t="s">
        <v>19</v>
      </c>
      <c r="I276" s="153"/>
      <c r="L276" s="149"/>
      <c r="M276" s="154"/>
      <c r="T276" s="155"/>
      <c r="AT276" s="151" t="s">
        <v>216</v>
      </c>
      <c r="AU276" s="151" t="s">
        <v>84</v>
      </c>
      <c r="AV276" s="12" t="s">
        <v>82</v>
      </c>
      <c r="AW276" s="12" t="s">
        <v>37</v>
      </c>
      <c r="AX276" s="12" t="s">
        <v>75</v>
      </c>
      <c r="AY276" s="151" t="s">
        <v>206</v>
      </c>
    </row>
    <row r="277" spans="2:51" s="12" customFormat="1" ht="12">
      <c r="B277" s="149"/>
      <c r="D277" s="150" t="s">
        <v>216</v>
      </c>
      <c r="E277" s="151" t="s">
        <v>19</v>
      </c>
      <c r="F277" s="152" t="s">
        <v>857</v>
      </c>
      <c r="H277" s="151" t="s">
        <v>19</v>
      </c>
      <c r="I277" s="153"/>
      <c r="L277" s="149"/>
      <c r="M277" s="154"/>
      <c r="T277" s="155"/>
      <c r="AT277" s="151" t="s">
        <v>216</v>
      </c>
      <c r="AU277" s="151" t="s">
        <v>84</v>
      </c>
      <c r="AV277" s="12" t="s">
        <v>82</v>
      </c>
      <c r="AW277" s="12" t="s">
        <v>37</v>
      </c>
      <c r="AX277" s="12" t="s">
        <v>75</v>
      </c>
      <c r="AY277" s="151" t="s">
        <v>206</v>
      </c>
    </row>
    <row r="278" spans="2:51" s="13" customFormat="1" ht="12">
      <c r="B278" s="156"/>
      <c r="D278" s="150" t="s">
        <v>216</v>
      </c>
      <c r="E278" s="157" t="s">
        <v>19</v>
      </c>
      <c r="F278" s="158" t="s">
        <v>866</v>
      </c>
      <c r="H278" s="159">
        <v>10</v>
      </c>
      <c r="I278" s="160"/>
      <c r="L278" s="156"/>
      <c r="M278" s="161"/>
      <c r="T278" s="162"/>
      <c r="AT278" s="157" t="s">
        <v>216</v>
      </c>
      <c r="AU278" s="157" t="s">
        <v>84</v>
      </c>
      <c r="AV278" s="13" t="s">
        <v>84</v>
      </c>
      <c r="AW278" s="13" t="s">
        <v>37</v>
      </c>
      <c r="AX278" s="13" t="s">
        <v>75</v>
      </c>
      <c r="AY278" s="157" t="s">
        <v>206</v>
      </c>
    </row>
    <row r="279" spans="2:51" s="12" customFormat="1" ht="12">
      <c r="B279" s="149"/>
      <c r="D279" s="150" t="s">
        <v>216</v>
      </c>
      <c r="E279" s="151" t="s">
        <v>19</v>
      </c>
      <c r="F279" s="152" t="s">
        <v>859</v>
      </c>
      <c r="H279" s="151" t="s">
        <v>19</v>
      </c>
      <c r="I279" s="153"/>
      <c r="L279" s="149"/>
      <c r="M279" s="154"/>
      <c r="T279" s="155"/>
      <c r="AT279" s="151" t="s">
        <v>216</v>
      </c>
      <c r="AU279" s="151" t="s">
        <v>84</v>
      </c>
      <c r="AV279" s="12" t="s">
        <v>82</v>
      </c>
      <c r="AW279" s="12" t="s">
        <v>37</v>
      </c>
      <c r="AX279" s="12" t="s">
        <v>75</v>
      </c>
      <c r="AY279" s="151" t="s">
        <v>206</v>
      </c>
    </row>
    <row r="280" spans="2:51" s="13" customFormat="1" ht="12">
      <c r="B280" s="156"/>
      <c r="D280" s="150" t="s">
        <v>216</v>
      </c>
      <c r="E280" s="157" t="s">
        <v>19</v>
      </c>
      <c r="F280" s="158" t="s">
        <v>867</v>
      </c>
      <c r="H280" s="159">
        <v>17.84</v>
      </c>
      <c r="I280" s="160"/>
      <c r="L280" s="156"/>
      <c r="M280" s="161"/>
      <c r="T280" s="162"/>
      <c r="AT280" s="157" t="s">
        <v>216</v>
      </c>
      <c r="AU280" s="157" t="s">
        <v>84</v>
      </c>
      <c r="AV280" s="13" t="s">
        <v>84</v>
      </c>
      <c r="AW280" s="13" t="s">
        <v>37</v>
      </c>
      <c r="AX280" s="13" t="s">
        <v>75</v>
      </c>
      <c r="AY280" s="157" t="s">
        <v>206</v>
      </c>
    </row>
    <row r="281" spans="2:51" s="14" customFormat="1" ht="12">
      <c r="B281" s="163"/>
      <c r="D281" s="150" t="s">
        <v>216</v>
      </c>
      <c r="E281" s="164" t="s">
        <v>19</v>
      </c>
      <c r="F281" s="165" t="s">
        <v>224</v>
      </c>
      <c r="H281" s="166">
        <v>27.84</v>
      </c>
      <c r="I281" s="167"/>
      <c r="L281" s="163"/>
      <c r="M281" s="168"/>
      <c r="T281" s="169"/>
      <c r="AT281" s="164" t="s">
        <v>216</v>
      </c>
      <c r="AU281" s="164" t="s">
        <v>84</v>
      </c>
      <c r="AV281" s="14" t="s">
        <v>153</v>
      </c>
      <c r="AW281" s="14" t="s">
        <v>37</v>
      </c>
      <c r="AX281" s="14" t="s">
        <v>82</v>
      </c>
      <c r="AY281" s="164" t="s">
        <v>206</v>
      </c>
    </row>
    <row r="282" spans="2:65" s="1" customFormat="1" ht="49.15" customHeight="1">
      <c r="B282" s="33"/>
      <c r="C282" s="132" t="s">
        <v>453</v>
      </c>
      <c r="D282" s="132" t="s">
        <v>208</v>
      </c>
      <c r="E282" s="133" t="s">
        <v>868</v>
      </c>
      <c r="F282" s="134" t="s">
        <v>869</v>
      </c>
      <c r="G282" s="135" t="s">
        <v>238</v>
      </c>
      <c r="H282" s="136">
        <v>119.084</v>
      </c>
      <c r="I282" s="137"/>
      <c r="J282" s="138">
        <f>ROUND(I282*H282,2)</f>
        <v>0</v>
      </c>
      <c r="K282" s="134" t="s">
        <v>212</v>
      </c>
      <c r="L282" s="33"/>
      <c r="M282" s="139" t="s">
        <v>19</v>
      </c>
      <c r="N282" s="140" t="s">
        <v>46</v>
      </c>
      <c r="P282" s="141">
        <f>O282*H282</f>
        <v>0</v>
      </c>
      <c r="Q282" s="141">
        <v>0.0122014909</v>
      </c>
      <c r="R282" s="141">
        <f>Q282*H282</f>
        <v>1.4530023423356</v>
      </c>
      <c r="S282" s="141">
        <v>0</v>
      </c>
      <c r="T282" s="142">
        <f>S282*H282</f>
        <v>0</v>
      </c>
      <c r="AR282" s="143" t="s">
        <v>338</v>
      </c>
      <c r="AT282" s="143" t="s">
        <v>208</v>
      </c>
      <c r="AU282" s="143" t="s">
        <v>84</v>
      </c>
      <c r="AY282" s="18" t="s">
        <v>206</v>
      </c>
      <c r="BE282" s="144">
        <f>IF(N282="základní",J282,0)</f>
        <v>0</v>
      </c>
      <c r="BF282" s="144">
        <f>IF(N282="snížená",J282,0)</f>
        <v>0</v>
      </c>
      <c r="BG282" s="144">
        <f>IF(N282="zákl. přenesená",J282,0)</f>
        <v>0</v>
      </c>
      <c r="BH282" s="144">
        <f>IF(N282="sníž. přenesená",J282,0)</f>
        <v>0</v>
      </c>
      <c r="BI282" s="144">
        <f>IF(N282="nulová",J282,0)</f>
        <v>0</v>
      </c>
      <c r="BJ282" s="18" t="s">
        <v>82</v>
      </c>
      <c r="BK282" s="144">
        <f>ROUND(I282*H282,2)</f>
        <v>0</v>
      </c>
      <c r="BL282" s="18" t="s">
        <v>338</v>
      </c>
      <c r="BM282" s="143" t="s">
        <v>870</v>
      </c>
    </row>
    <row r="283" spans="2:47" s="1" customFormat="1" ht="12">
      <c r="B283" s="33"/>
      <c r="D283" s="145" t="s">
        <v>214</v>
      </c>
      <c r="F283" s="146" t="s">
        <v>871</v>
      </c>
      <c r="I283" s="147"/>
      <c r="L283" s="33"/>
      <c r="M283" s="148"/>
      <c r="T283" s="52"/>
      <c r="AT283" s="18" t="s">
        <v>214</v>
      </c>
      <c r="AU283" s="18" t="s">
        <v>84</v>
      </c>
    </row>
    <row r="284" spans="2:51" s="12" customFormat="1" ht="12">
      <c r="B284" s="149"/>
      <c r="D284" s="150" t="s">
        <v>216</v>
      </c>
      <c r="E284" s="151" t="s">
        <v>19</v>
      </c>
      <c r="F284" s="152" t="s">
        <v>719</v>
      </c>
      <c r="H284" s="151" t="s">
        <v>19</v>
      </c>
      <c r="I284" s="153"/>
      <c r="L284" s="149"/>
      <c r="M284" s="154"/>
      <c r="T284" s="155"/>
      <c r="AT284" s="151" t="s">
        <v>216</v>
      </c>
      <c r="AU284" s="151" t="s">
        <v>84</v>
      </c>
      <c r="AV284" s="12" t="s">
        <v>82</v>
      </c>
      <c r="AW284" s="12" t="s">
        <v>37</v>
      </c>
      <c r="AX284" s="12" t="s">
        <v>75</v>
      </c>
      <c r="AY284" s="151" t="s">
        <v>206</v>
      </c>
    </row>
    <row r="285" spans="2:51" s="12" customFormat="1" ht="12">
      <c r="B285" s="149"/>
      <c r="D285" s="150" t="s">
        <v>216</v>
      </c>
      <c r="E285" s="151" t="s">
        <v>19</v>
      </c>
      <c r="F285" s="152" t="s">
        <v>872</v>
      </c>
      <c r="H285" s="151" t="s">
        <v>19</v>
      </c>
      <c r="I285" s="153"/>
      <c r="L285" s="149"/>
      <c r="M285" s="154"/>
      <c r="T285" s="155"/>
      <c r="AT285" s="151" t="s">
        <v>216</v>
      </c>
      <c r="AU285" s="151" t="s">
        <v>84</v>
      </c>
      <c r="AV285" s="12" t="s">
        <v>82</v>
      </c>
      <c r="AW285" s="12" t="s">
        <v>37</v>
      </c>
      <c r="AX285" s="12" t="s">
        <v>75</v>
      </c>
      <c r="AY285" s="151" t="s">
        <v>206</v>
      </c>
    </row>
    <row r="286" spans="2:51" s="13" customFormat="1" ht="12">
      <c r="B286" s="156"/>
      <c r="D286" s="150" t="s">
        <v>216</v>
      </c>
      <c r="E286" s="157" t="s">
        <v>19</v>
      </c>
      <c r="F286" s="158" t="s">
        <v>873</v>
      </c>
      <c r="H286" s="159">
        <v>45.46</v>
      </c>
      <c r="I286" s="160"/>
      <c r="L286" s="156"/>
      <c r="M286" s="161"/>
      <c r="T286" s="162"/>
      <c r="AT286" s="157" t="s">
        <v>216</v>
      </c>
      <c r="AU286" s="157" t="s">
        <v>84</v>
      </c>
      <c r="AV286" s="13" t="s">
        <v>84</v>
      </c>
      <c r="AW286" s="13" t="s">
        <v>37</v>
      </c>
      <c r="AX286" s="13" t="s">
        <v>75</v>
      </c>
      <c r="AY286" s="157" t="s">
        <v>206</v>
      </c>
    </row>
    <row r="287" spans="2:51" s="13" customFormat="1" ht="12">
      <c r="B287" s="156"/>
      <c r="D287" s="150" t="s">
        <v>216</v>
      </c>
      <c r="E287" s="157" t="s">
        <v>19</v>
      </c>
      <c r="F287" s="158" t="s">
        <v>874</v>
      </c>
      <c r="H287" s="159">
        <v>6.337</v>
      </c>
      <c r="I287" s="160"/>
      <c r="L287" s="156"/>
      <c r="M287" s="161"/>
      <c r="T287" s="162"/>
      <c r="AT287" s="157" t="s">
        <v>216</v>
      </c>
      <c r="AU287" s="157" t="s">
        <v>84</v>
      </c>
      <c r="AV287" s="13" t="s">
        <v>84</v>
      </c>
      <c r="AW287" s="13" t="s">
        <v>37</v>
      </c>
      <c r="AX287" s="13" t="s">
        <v>75</v>
      </c>
      <c r="AY287" s="157" t="s">
        <v>206</v>
      </c>
    </row>
    <row r="288" spans="2:51" s="13" customFormat="1" ht="12">
      <c r="B288" s="156"/>
      <c r="D288" s="150" t="s">
        <v>216</v>
      </c>
      <c r="E288" s="157" t="s">
        <v>19</v>
      </c>
      <c r="F288" s="158" t="s">
        <v>875</v>
      </c>
      <c r="H288" s="159">
        <v>10.895</v>
      </c>
      <c r="I288" s="160"/>
      <c r="L288" s="156"/>
      <c r="M288" s="161"/>
      <c r="T288" s="162"/>
      <c r="AT288" s="157" t="s">
        <v>216</v>
      </c>
      <c r="AU288" s="157" t="s">
        <v>84</v>
      </c>
      <c r="AV288" s="13" t="s">
        <v>84</v>
      </c>
      <c r="AW288" s="13" t="s">
        <v>37</v>
      </c>
      <c r="AX288" s="13" t="s">
        <v>75</v>
      </c>
      <c r="AY288" s="157" t="s">
        <v>206</v>
      </c>
    </row>
    <row r="289" spans="2:51" s="13" customFormat="1" ht="12">
      <c r="B289" s="156"/>
      <c r="D289" s="150" t="s">
        <v>216</v>
      </c>
      <c r="E289" s="157" t="s">
        <v>19</v>
      </c>
      <c r="F289" s="158" t="s">
        <v>876</v>
      </c>
      <c r="H289" s="159">
        <v>28.74</v>
      </c>
      <c r="I289" s="160"/>
      <c r="L289" s="156"/>
      <c r="M289" s="161"/>
      <c r="T289" s="162"/>
      <c r="AT289" s="157" t="s">
        <v>216</v>
      </c>
      <c r="AU289" s="157" t="s">
        <v>84</v>
      </c>
      <c r="AV289" s="13" t="s">
        <v>84</v>
      </c>
      <c r="AW289" s="13" t="s">
        <v>37</v>
      </c>
      <c r="AX289" s="13" t="s">
        <v>75</v>
      </c>
      <c r="AY289" s="157" t="s">
        <v>206</v>
      </c>
    </row>
    <row r="290" spans="2:51" s="13" customFormat="1" ht="22.5">
      <c r="B290" s="156"/>
      <c r="D290" s="150" t="s">
        <v>216</v>
      </c>
      <c r="E290" s="157" t="s">
        <v>19</v>
      </c>
      <c r="F290" s="158" t="s">
        <v>877</v>
      </c>
      <c r="H290" s="159">
        <v>17.687</v>
      </c>
      <c r="I290" s="160"/>
      <c r="L290" s="156"/>
      <c r="M290" s="161"/>
      <c r="T290" s="162"/>
      <c r="AT290" s="157" t="s">
        <v>216</v>
      </c>
      <c r="AU290" s="157" t="s">
        <v>84</v>
      </c>
      <c r="AV290" s="13" t="s">
        <v>84</v>
      </c>
      <c r="AW290" s="13" t="s">
        <v>37</v>
      </c>
      <c r="AX290" s="13" t="s">
        <v>75</v>
      </c>
      <c r="AY290" s="157" t="s">
        <v>206</v>
      </c>
    </row>
    <row r="291" spans="2:51" s="13" customFormat="1" ht="12">
      <c r="B291" s="156"/>
      <c r="D291" s="150" t="s">
        <v>216</v>
      </c>
      <c r="E291" s="157" t="s">
        <v>19</v>
      </c>
      <c r="F291" s="158" t="s">
        <v>878</v>
      </c>
      <c r="H291" s="159">
        <v>9.965</v>
      </c>
      <c r="I291" s="160"/>
      <c r="L291" s="156"/>
      <c r="M291" s="161"/>
      <c r="T291" s="162"/>
      <c r="AT291" s="157" t="s">
        <v>216</v>
      </c>
      <c r="AU291" s="157" t="s">
        <v>84</v>
      </c>
      <c r="AV291" s="13" t="s">
        <v>84</v>
      </c>
      <c r="AW291" s="13" t="s">
        <v>37</v>
      </c>
      <c r="AX291" s="13" t="s">
        <v>75</v>
      </c>
      <c r="AY291" s="157" t="s">
        <v>206</v>
      </c>
    </row>
    <row r="292" spans="2:51" s="14" customFormat="1" ht="12">
      <c r="B292" s="163"/>
      <c r="D292" s="150" t="s">
        <v>216</v>
      </c>
      <c r="E292" s="164" t="s">
        <v>879</v>
      </c>
      <c r="F292" s="165" t="s">
        <v>224</v>
      </c>
      <c r="H292" s="166">
        <v>119.084</v>
      </c>
      <c r="I292" s="167"/>
      <c r="L292" s="163"/>
      <c r="M292" s="168"/>
      <c r="T292" s="169"/>
      <c r="AT292" s="164" t="s">
        <v>216</v>
      </c>
      <c r="AU292" s="164" t="s">
        <v>84</v>
      </c>
      <c r="AV292" s="14" t="s">
        <v>153</v>
      </c>
      <c r="AW292" s="14" t="s">
        <v>37</v>
      </c>
      <c r="AX292" s="14" t="s">
        <v>82</v>
      </c>
      <c r="AY292" s="164" t="s">
        <v>206</v>
      </c>
    </row>
    <row r="293" spans="2:65" s="1" customFormat="1" ht="44.25" customHeight="1">
      <c r="B293" s="33"/>
      <c r="C293" s="132" t="s">
        <v>458</v>
      </c>
      <c r="D293" s="132" t="s">
        <v>208</v>
      </c>
      <c r="E293" s="133" t="s">
        <v>880</v>
      </c>
      <c r="F293" s="134" t="s">
        <v>881</v>
      </c>
      <c r="G293" s="135" t="s">
        <v>229</v>
      </c>
      <c r="H293" s="136">
        <v>17.29</v>
      </c>
      <c r="I293" s="137"/>
      <c r="J293" s="138">
        <f>ROUND(I293*H293,2)</f>
        <v>0</v>
      </c>
      <c r="K293" s="134" t="s">
        <v>212</v>
      </c>
      <c r="L293" s="33"/>
      <c r="M293" s="139" t="s">
        <v>19</v>
      </c>
      <c r="N293" s="140" t="s">
        <v>46</v>
      </c>
      <c r="P293" s="141">
        <f>O293*H293</f>
        <v>0</v>
      </c>
      <c r="Q293" s="141">
        <v>0.004376</v>
      </c>
      <c r="R293" s="141">
        <f>Q293*H293</f>
        <v>0.07566103999999998</v>
      </c>
      <c r="S293" s="141">
        <v>0</v>
      </c>
      <c r="T293" s="142">
        <f>S293*H293</f>
        <v>0</v>
      </c>
      <c r="AR293" s="143" t="s">
        <v>338</v>
      </c>
      <c r="AT293" s="143" t="s">
        <v>208</v>
      </c>
      <c r="AU293" s="143" t="s">
        <v>84</v>
      </c>
      <c r="AY293" s="18" t="s">
        <v>206</v>
      </c>
      <c r="BE293" s="144">
        <f>IF(N293="základní",J293,0)</f>
        <v>0</v>
      </c>
      <c r="BF293" s="144">
        <f>IF(N293="snížená",J293,0)</f>
        <v>0</v>
      </c>
      <c r="BG293" s="144">
        <f>IF(N293="zákl. přenesená",J293,0)</f>
        <v>0</v>
      </c>
      <c r="BH293" s="144">
        <f>IF(N293="sníž. přenesená",J293,0)</f>
        <v>0</v>
      </c>
      <c r="BI293" s="144">
        <f>IF(N293="nulová",J293,0)</f>
        <v>0</v>
      </c>
      <c r="BJ293" s="18" t="s">
        <v>82</v>
      </c>
      <c r="BK293" s="144">
        <f>ROUND(I293*H293,2)</f>
        <v>0</v>
      </c>
      <c r="BL293" s="18" t="s">
        <v>338</v>
      </c>
      <c r="BM293" s="143" t="s">
        <v>882</v>
      </c>
    </row>
    <row r="294" spans="2:47" s="1" customFormat="1" ht="12">
      <c r="B294" s="33"/>
      <c r="D294" s="145" t="s">
        <v>214</v>
      </c>
      <c r="F294" s="146" t="s">
        <v>883</v>
      </c>
      <c r="I294" s="147"/>
      <c r="L294" s="33"/>
      <c r="M294" s="148"/>
      <c r="T294" s="52"/>
      <c r="AT294" s="18" t="s">
        <v>214</v>
      </c>
      <c r="AU294" s="18" t="s">
        <v>84</v>
      </c>
    </row>
    <row r="295" spans="2:51" s="12" customFormat="1" ht="12">
      <c r="B295" s="149"/>
      <c r="D295" s="150" t="s">
        <v>216</v>
      </c>
      <c r="E295" s="151" t="s">
        <v>19</v>
      </c>
      <c r="F295" s="152" t="s">
        <v>719</v>
      </c>
      <c r="H295" s="151" t="s">
        <v>19</v>
      </c>
      <c r="I295" s="153"/>
      <c r="L295" s="149"/>
      <c r="M295" s="154"/>
      <c r="T295" s="155"/>
      <c r="AT295" s="151" t="s">
        <v>216</v>
      </c>
      <c r="AU295" s="151" t="s">
        <v>84</v>
      </c>
      <c r="AV295" s="12" t="s">
        <v>82</v>
      </c>
      <c r="AW295" s="12" t="s">
        <v>37</v>
      </c>
      <c r="AX295" s="12" t="s">
        <v>75</v>
      </c>
      <c r="AY295" s="151" t="s">
        <v>206</v>
      </c>
    </row>
    <row r="296" spans="2:51" s="13" customFormat="1" ht="12">
      <c r="B296" s="156"/>
      <c r="D296" s="150" t="s">
        <v>216</v>
      </c>
      <c r="E296" s="157" t="s">
        <v>19</v>
      </c>
      <c r="F296" s="158" t="s">
        <v>884</v>
      </c>
      <c r="H296" s="159">
        <v>17.29</v>
      </c>
      <c r="I296" s="160"/>
      <c r="L296" s="156"/>
      <c r="M296" s="161"/>
      <c r="T296" s="162"/>
      <c r="AT296" s="157" t="s">
        <v>216</v>
      </c>
      <c r="AU296" s="157" t="s">
        <v>84</v>
      </c>
      <c r="AV296" s="13" t="s">
        <v>84</v>
      </c>
      <c r="AW296" s="13" t="s">
        <v>37</v>
      </c>
      <c r="AX296" s="13" t="s">
        <v>82</v>
      </c>
      <c r="AY296" s="157" t="s">
        <v>206</v>
      </c>
    </row>
    <row r="297" spans="2:65" s="1" customFormat="1" ht="24.2" customHeight="1">
      <c r="B297" s="33"/>
      <c r="C297" s="132" t="s">
        <v>463</v>
      </c>
      <c r="D297" s="132" t="s">
        <v>208</v>
      </c>
      <c r="E297" s="133" t="s">
        <v>885</v>
      </c>
      <c r="F297" s="134" t="s">
        <v>886</v>
      </c>
      <c r="G297" s="135" t="s">
        <v>238</v>
      </c>
      <c r="H297" s="136">
        <v>5.433</v>
      </c>
      <c r="I297" s="137"/>
      <c r="J297" s="138">
        <f>ROUND(I297*H297,2)</f>
        <v>0</v>
      </c>
      <c r="K297" s="134" t="s">
        <v>212</v>
      </c>
      <c r="L297" s="33"/>
      <c r="M297" s="139" t="s">
        <v>19</v>
      </c>
      <c r="N297" s="140" t="s">
        <v>46</v>
      </c>
      <c r="P297" s="141">
        <f>O297*H297</f>
        <v>0</v>
      </c>
      <c r="Q297" s="141">
        <v>0.02012039</v>
      </c>
      <c r="R297" s="141">
        <f>Q297*H297</f>
        <v>0.10931407886999998</v>
      </c>
      <c r="S297" s="141">
        <v>0</v>
      </c>
      <c r="T297" s="142">
        <f>S297*H297</f>
        <v>0</v>
      </c>
      <c r="AR297" s="143" t="s">
        <v>338</v>
      </c>
      <c r="AT297" s="143" t="s">
        <v>208</v>
      </c>
      <c r="AU297" s="143" t="s">
        <v>84</v>
      </c>
      <c r="AY297" s="18" t="s">
        <v>206</v>
      </c>
      <c r="BE297" s="144">
        <f>IF(N297="základní",J297,0)</f>
        <v>0</v>
      </c>
      <c r="BF297" s="144">
        <f>IF(N297="snížená",J297,0)</f>
        <v>0</v>
      </c>
      <c r="BG297" s="144">
        <f>IF(N297="zákl. přenesená",J297,0)</f>
        <v>0</v>
      </c>
      <c r="BH297" s="144">
        <f>IF(N297="sníž. přenesená",J297,0)</f>
        <v>0</v>
      </c>
      <c r="BI297" s="144">
        <f>IF(N297="nulová",J297,0)</f>
        <v>0</v>
      </c>
      <c r="BJ297" s="18" t="s">
        <v>82</v>
      </c>
      <c r="BK297" s="144">
        <f>ROUND(I297*H297,2)</f>
        <v>0</v>
      </c>
      <c r="BL297" s="18" t="s">
        <v>338</v>
      </c>
      <c r="BM297" s="143" t="s">
        <v>887</v>
      </c>
    </row>
    <row r="298" spans="2:47" s="1" customFormat="1" ht="12">
      <c r="B298" s="33"/>
      <c r="D298" s="145" t="s">
        <v>214</v>
      </c>
      <c r="F298" s="146" t="s">
        <v>888</v>
      </c>
      <c r="I298" s="147"/>
      <c r="L298" s="33"/>
      <c r="M298" s="148"/>
      <c r="T298" s="52"/>
      <c r="AT298" s="18" t="s">
        <v>214</v>
      </c>
      <c r="AU298" s="18" t="s">
        <v>84</v>
      </c>
    </row>
    <row r="299" spans="2:51" s="12" customFormat="1" ht="12">
      <c r="B299" s="149"/>
      <c r="D299" s="150" t="s">
        <v>216</v>
      </c>
      <c r="E299" s="151" t="s">
        <v>19</v>
      </c>
      <c r="F299" s="152" t="s">
        <v>889</v>
      </c>
      <c r="H299" s="151" t="s">
        <v>19</v>
      </c>
      <c r="I299" s="153"/>
      <c r="L299" s="149"/>
      <c r="M299" s="154"/>
      <c r="T299" s="155"/>
      <c r="AT299" s="151" t="s">
        <v>216</v>
      </c>
      <c r="AU299" s="151" t="s">
        <v>84</v>
      </c>
      <c r="AV299" s="12" t="s">
        <v>82</v>
      </c>
      <c r="AW299" s="12" t="s">
        <v>37</v>
      </c>
      <c r="AX299" s="12" t="s">
        <v>75</v>
      </c>
      <c r="AY299" s="151" t="s">
        <v>206</v>
      </c>
    </row>
    <row r="300" spans="2:51" s="13" customFormat="1" ht="12">
      <c r="B300" s="156"/>
      <c r="D300" s="150" t="s">
        <v>216</v>
      </c>
      <c r="E300" s="157" t="s">
        <v>19</v>
      </c>
      <c r="F300" s="158" t="s">
        <v>890</v>
      </c>
      <c r="H300" s="159">
        <v>3.075</v>
      </c>
      <c r="I300" s="160"/>
      <c r="L300" s="156"/>
      <c r="M300" s="161"/>
      <c r="T300" s="162"/>
      <c r="AT300" s="157" t="s">
        <v>216</v>
      </c>
      <c r="AU300" s="157" t="s">
        <v>84</v>
      </c>
      <c r="AV300" s="13" t="s">
        <v>84</v>
      </c>
      <c r="AW300" s="13" t="s">
        <v>37</v>
      </c>
      <c r="AX300" s="13" t="s">
        <v>75</v>
      </c>
      <c r="AY300" s="157" t="s">
        <v>206</v>
      </c>
    </row>
    <row r="301" spans="2:51" s="12" customFormat="1" ht="12">
      <c r="B301" s="149"/>
      <c r="D301" s="150" t="s">
        <v>216</v>
      </c>
      <c r="E301" s="151" t="s">
        <v>19</v>
      </c>
      <c r="F301" s="152" t="s">
        <v>891</v>
      </c>
      <c r="H301" s="151" t="s">
        <v>19</v>
      </c>
      <c r="I301" s="153"/>
      <c r="L301" s="149"/>
      <c r="M301" s="154"/>
      <c r="T301" s="155"/>
      <c r="AT301" s="151" t="s">
        <v>216</v>
      </c>
      <c r="AU301" s="151" t="s">
        <v>84</v>
      </c>
      <c r="AV301" s="12" t="s">
        <v>82</v>
      </c>
      <c r="AW301" s="12" t="s">
        <v>37</v>
      </c>
      <c r="AX301" s="12" t="s">
        <v>75</v>
      </c>
      <c r="AY301" s="151" t="s">
        <v>206</v>
      </c>
    </row>
    <row r="302" spans="2:51" s="13" customFormat="1" ht="12">
      <c r="B302" s="156"/>
      <c r="D302" s="150" t="s">
        <v>216</v>
      </c>
      <c r="E302" s="157" t="s">
        <v>19</v>
      </c>
      <c r="F302" s="158" t="s">
        <v>892</v>
      </c>
      <c r="H302" s="159">
        <v>0.41</v>
      </c>
      <c r="I302" s="160"/>
      <c r="L302" s="156"/>
      <c r="M302" s="161"/>
      <c r="T302" s="162"/>
      <c r="AT302" s="157" t="s">
        <v>216</v>
      </c>
      <c r="AU302" s="157" t="s">
        <v>84</v>
      </c>
      <c r="AV302" s="13" t="s">
        <v>84</v>
      </c>
      <c r="AW302" s="13" t="s">
        <v>37</v>
      </c>
      <c r="AX302" s="13" t="s">
        <v>75</v>
      </c>
      <c r="AY302" s="157" t="s">
        <v>206</v>
      </c>
    </row>
    <row r="303" spans="2:51" s="12" customFormat="1" ht="12">
      <c r="B303" s="149"/>
      <c r="D303" s="150" t="s">
        <v>216</v>
      </c>
      <c r="E303" s="151" t="s">
        <v>19</v>
      </c>
      <c r="F303" s="152" t="s">
        <v>893</v>
      </c>
      <c r="H303" s="151" t="s">
        <v>19</v>
      </c>
      <c r="I303" s="153"/>
      <c r="L303" s="149"/>
      <c r="M303" s="154"/>
      <c r="T303" s="155"/>
      <c r="AT303" s="151" t="s">
        <v>216</v>
      </c>
      <c r="AU303" s="151" t="s">
        <v>84</v>
      </c>
      <c r="AV303" s="12" t="s">
        <v>82</v>
      </c>
      <c r="AW303" s="12" t="s">
        <v>37</v>
      </c>
      <c r="AX303" s="12" t="s">
        <v>75</v>
      </c>
      <c r="AY303" s="151" t="s">
        <v>206</v>
      </c>
    </row>
    <row r="304" spans="2:51" s="13" customFormat="1" ht="12">
      <c r="B304" s="156"/>
      <c r="D304" s="150" t="s">
        <v>216</v>
      </c>
      <c r="E304" s="157" t="s">
        <v>19</v>
      </c>
      <c r="F304" s="158" t="s">
        <v>894</v>
      </c>
      <c r="H304" s="159">
        <v>1.948</v>
      </c>
      <c r="I304" s="160"/>
      <c r="L304" s="156"/>
      <c r="M304" s="161"/>
      <c r="T304" s="162"/>
      <c r="AT304" s="157" t="s">
        <v>216</v>
      </c>
      <c r="AU304" s="157" t="s">
        <v>84</v>
      </c>
      <c r="AV304" s="13" t="s">
        <v>84</v>
      </c>
      <c r="AW304" s="13" t="s">
        <v>37</v>
      </c>
      <c r="AX304" s="13" t="s">
        <v>75</v>
      </c>
      <c r="AY304" s="157" t="s">
        <v>206</v>
      </c>
    </row>
    <row r="305" spans="2:51" s="14" customFormat="1" ht="12">
      <c r="B305" s="163"/>
      <c r="D305" s="150" t="s">
        <v>216</v>
      </c>
      <c r="E305" s="164" t="s">
        <v>19</v>
      </c>
      <c r="F305" s="165" t="s">
        <v>224</v>
      </c>
      <c r="H305" s="166">
        <v>5.433</v>
      </c>
      <c r="I305" s="167"/>
      <c r="L305" s="163"/>
      <c r="M305" s="168"/>
      <c r="T305" s="169"/>
      <c r="AT305" s="164" t="s">
        <v>216</v>
      </c>
      <c r="AU305" s="164" t="s">
        <v>84</v>
      </c>
      <c r="AV305" s="14" t="s">
        <v>153</v>
      </c>
      <c r="AW305" s="14" t="s">
        <v>37</v>
      </c>
      <c r="AX305" s="14" t="s">
        <v>82</v>
      </c>
      <c r="AY305" s="164" t="s">
        <v>206</v>
      </c>
    </row>
    <row r="306" spans="2:65" s="1" customFormat="1" ht="49.15" customHeight="1">
      <c r="B306" s="33"/>
      <c r="C306" s="132" t="s">
        <v>468</v>
      </c>
      <c r="D306" s="132" t="s">
        <v>208</v>
      </c>
      <c r="E306" s="133" t="s">
        <v>895</v>
      </c>
      <c r="F306" s="134" t="s">
        <v>896</v>
      </c>
      <c r="G306" s="135" t="s">
        <v>298</v>
      </c>
      <c r="H306" s="136">
        <v>2</v>
      </c>
      <c r="I306" s="137"/>
      <c r="J306" s="138">
        <f>ROUND(I306*H306,2)</f>
        <v>0</v>
      </c>
      <c r="K306" s="134" t="s">
        <v>212</v>
      </c>
      <c r="L306" s="33"/>
      <c r="M306" s="139" t="s">
        <v>19</v>
      </c>
      <c r="N306" s="140" t="s">
        <v>46</v>
      </c>
      <c r="P306" s="141">
        <f>O306*H306</f>
        <v>0</v>
      </c>
      <c r="Q306" s="141">
        <v>0.0305764</v>
      </c>
      <c r="R306" s="141">
        <f>Q306*H306</f>
        <v>0.0611528</v>
      </c>
      <c r="S306" s="141">
        <v>0</v>
      </c>
      <c r="T306" s="142">
        <f>S306*H306</f>
        <v>0</v>
      </c>
      <c r="AR306" s="143" t="s">
        <v>338</v>
      </c>
      <c r="AT306" s="143" t="s">
        <v>208</v>
      </c>
      <c r="AU306" s="143" t="s">
        <v>84</v>
      </c>
      <c r="AY306" s="18" t="s">
        <v>206</v>
      </c>
      <c r="BE306" s="144">
        <f>IF(N306="základní",J306,0)</f>
        <v>0</v>
      </c>
      <c r="BF306" s="144">
        <f>IF(N306="snížená",J306,0)</f>
        <v>0</v>
      </c>
      <c r="BG306" s="144">
        <f>IF(N306="zákl. přenesená",J306,0)</f>
        <v>0</v>
      </c>
      <c r="BH306" s="144">
        <f>IF(N306="sníž. přenesená",J306,0)</f>
        <v>0</v>
      </c>
      <c r="BI306" s="144">
        <f>IF(N306="nulová",J306,0)</f>
        <v>0</v>
      </c>
      <c r="BJ306" s="18" t="s">
        <v>82</v>
      </c>
      <c r="BK306" s="144">
        <f>ROUND(I306*H306,2)</f>
        <v>0</v>
      </c>
      <c r="BL306" s="18" t="s">
        <v>338</v>
      </c>
      <c r="BM306" s="143" t="s">
        <v>897</v>
      </c>
    </row>
    <row r="307" spans="2:47" s="1" customFormat="1" ht="12">
      <c r="B307" s="33"/>
      <c r="D307" s="145" t="s">
        <v>214</v>
      </c>
      <c r="F307" s="146" t="s">
        <v>898</v>
      </c>
      <c r="I307" s="147"/>
      <c r="L307" s="33"/>
      <c r="M307" s="148"/>
      <c r="T307" s="52"/>
      <c r="AT307" s="18" t="s">
        <v>214</v>
      </c>
      <c r="AU307" s="18" t="s">
        <v>84</v>
      </c>
    </row>
    <row r="308" spans="2:51" s="12" customFormat="1" ht="12">
      <c r="B308" s="149"/>
      <c r="D308" s="150" t="s">
        <v>216</v>
      </c>
      <c r="E308" s="151" t="s">
        <v>19</v>
      </c>
      <c r="F308" s="152" t="s">
        <v>889</v>
      </c>
      <c r="H308" s="151" t="s">
        <v>19</v>
      </c>
      <c r="I308" s="153"/>
      <c r="L308" s="149"/>
      <c r="M308" s="154"/>
      <c r="T308" s="155"/>
      <c r="AT308" s="151" t="s">
        <v>216</v>
      </c>
      <c r="AU308" s="151" t="s">
        <v>84</v>
      </c>
      <c r="AV308" s="12" t="s">
        <v>82</v>
      </c>
      <c r="AW308" s="12" t="s">
        <v>37</v>
      </c>
      <c r="AX308" s="12" t="s">
        <v>75</v>
      </c>
      <c r="AY308" s="151" t="s">
        <v>206</v>
      </c>
    </row>
    <row r="309" spans="2:51" s="13" customFormat="1" ht="12">
      <c r="B309" s="156"/>
      <c r="D309" s="150" t="s">
        <v>216</v>
      </c>
      <c r="E309" s="157" t="s">
        <v>19</v>
      </c>
      <c r="F309" s="158" t="s">
        <v>82</v>
      </c>
      <c r="H309" s="159">
        <v>1</v>
      </c>
      <c r="I309" s="160"/>
      <c r="L309" s="156"/>
      <c r="M309" s="161"/>
      <c r="T309" s="162"/>
      <c r="AT309" s="157" t="s">
        <v>216</v>
      </c>
      <c r="AU309" s="157" t="s">
        <v>84</v>
      </c>
      <c r="AV309" s="13" t="s">
        <v>84</v>
      </c>
      <c r="AW309" s="13" t="s">
        <v>37</v>
      </c>
      <c r="AX309" s="13" t="s">
        <v>75</v>
      </c>
      <c r="AY309" s="157" t="s">
        <v>206</v>
      </c>
    </row>
    <row r="310" spans="2:51" s="12" customFormat="1" ht="12">
      <c r="B310" s="149"/>
      <c r="D310" s="150" t="s">
        <v>216</v>
      </c>
      <c r="E310" s="151" t="s">
        <v>19</v>
      </c>
      <c r="F310" s="152" t="s">
        <v>893</v>
      </c>
      <c r="H310" s="151" t="s">
        <v>19</v>
      </c>
      <c r="I310" s="153"/>
      <c r="L310" s="149"/>
      <c r="M310" s="154"/>
      <c r="T310" s="155"/>
      <c r="AT310" s="151" t="s">
        <v>216</v>
      </c>
      <c r="AU310" s="151" t="s">
        <v>84</v>
      </c>
      <c r="AV310" s="12" t="s">
        <v>82</v>
      </c>
      <c r="AW310" s="12" t="s">
        <v>37</v>
      </c>
      <c r="AX310" s="12" t="s">
        <v>75</v>
      </c>
      <c r="AY310" s="151" t="s">
        <v>206</v>
      </c>
    </row>
    <row r="311" spans="2:51" s="13" customFormat="1" ht="12">
      <c r="B311" s="156"/>
      <c r="D311" s="150" t="s">
        <v>216</v>
      </c>
      <c r="E311" s="157" t="s">
        <v>19</v>
      </c>
      <c r="F311" s="158" t="s">
        <v>82</v>
      </c>
      <c r="H311" s="159">
        <v>1</v>
      </c>
      <c r="I311" s="160"/>
      <c r="L311" s="156"/>
      <c r="M311" s="161"/>
      <c r="T311" s="162"/>
      <c r="AT311" s="157" t="s">
        <v>216</v>
      </c>
      <c r="AU311" s="157" t="s">
        <v>84</v>
      </c>
      <c r="AV311" s="13" t="s">
        <v>84</v>
      </c>
      <c r="AW311" s="13" t="s">
        <v>37</v>
      </c>
      <c r="AX311" s="13" t="s">
        <v>75</v>
      </c>
      <c r="AY311" s="157" t="s">
        <v>206</v>
      </c>
    </row>
    <row r="312" spans="2:51" s="14" customFormat="1" ht="12">
      <c r="B312" s="163"/>
      <c r="D312" s="150" t="s">
        <v>216</v>
      </c>
      <c r="E312" s="164" t="s">
        <v>19</v>
      </c>
      <c r="F312" s="165" t="s">
        <v>224</v>
      </c>
      <c r="H312" s="166">
        <v>2</v>
      </c>
      <c r="I312" s="167"/>
      <c r="L312" s="163"/>
      <c r="M312" s="168"/>
      <c r="T312" s="169"/>
      <c r="AT312" s="164" t="s">
        <v>216</v>
      </c>
      <c r="AU312" s="164" t="s">
        <v>84</v>
      </c>
      <c r="AV312" s="14" t="s">
        <v>153</v>
      </c>
      <c r="AW312" s="14" t="s">
        <v>37</v>
      </c>
      <c r="AX312" s="14" t="s">
        <v>82</v>
      </c>
      <c r="AY312" s="164" t="s">
        <v>206</v>
      </c>
    </row>
    <row r="313" spans="2:65" s="1" customFormat="1" ht="37.9" customHeight="1">
      <c r="B313" s="33"/>
      <c r="C313" s="132" t="s">
        <v>475</v>
      </c>
      <c r="D313" s="132" t="s">
        <v>208</v>
      </c>
      <c r="E313" s="133" t="s">
        <v>899</v>
      </c>
      <c r="F313" s="134" t="s">
        <v>900</v>
      </c>
      <c r="G313" s="135" t="s">
        <v>238</v>
      </c>
      <c r="H313" s="136">
        <v>187.55</v>
      </c>
      <c r="I313" s="137"/>
      <c r="J313" s="138">
        <f>ROUND(I313*H313,2)</f>
        <v>0</v>
      </c>
      <c r="K313" s="134" t="s">
        <v>212</v>
      </c>
      <c r="L313" s="33"/>
      <c r="M313" s="139" t="s">
        <v>19</v>
      </c>
      <c r="N313" s="140" t="s">
        <v>46</v>
      </c>
      <c r="P313" s="141">
        <f>O313*H313</f>
        <v>0</v>
      </c>
      <c r="Q313" s="141">
        <v>0.00117</v>
      </c>
      <c r="R313" s="141">
        <f>Q313*H313</f>
        <v>0.21943350000000003</v>
      </c>
      <c r="S313" s="141">
        <v>0</v>
      </c>
      <c r="T313" s="142">
        <f>S313*H313</f>
        <v>0</v>
      </c>
      <c r="AR313" s="143" t="s">
        <v>338</v>
      </c>
      <c r="AT313" s="143" t="s">
        <v>208</v>
      </c>
      <c r="AU313" s="143" t="s">
        <v>84</v>
      </c>
      <c r="AY313" s="18" t="s">
        <v>206</v>
      </c>
      <c r="BE313" s="144">
        <f>IF(N313="základní",J313,0)</f>
        <v>0</v>
      </c>
      <c r="BF313" s="144">
        <f>IF(N313="snížená",J313,0)</f>
        <v>0</v>
      </c>
      <c r="BG313" s="144">
        <f>IF(N313="zákl. přenesená",J313,0)</f>
        <v>0</v>
      </c>
      <c r="BH313" s="144">
        <f>IF(N313="sníž. přenesená",J313,0)</f>
        <v>0</v>
      </c>
      <c r="BI313" s="144">
        <f>IF(N313="nulová",J313,0)</f>
        <v>0</v>
      </c>
      <c r="BJ313" s="18" t="s">
        <v>82</v>
      </c>
      <c r="BK313" s="144">
        <f>ROUND(I313*H313,2)</f>
        <v>0</v>
      </c>
      <c r="BL313" s="18" t="s">
        <v>338</v>
      </c>
      <c r="BM313" s="143" t="s">
        <v>901</v>
      </c>
    </row>
    <row r="314" spans="2:47" s="1" customFormat="1" ht="12">
      <c r="B314" s="33"/>
      <c r="D314" s="145" t="s">
        <v>214</v>
      </c>
      <c r="F314" s="146" t="s">
        <v>902</v>
      </c>
      <c r="I314" s="147"/>
      <c r="L314" s="33"/>
      <c r="M314" s="148"/>
      <c r="T314" s="52"/>
      <c r="AT314" s="18" t="s">
        <v>214</v>
      </c>
      <c r="AU314" s="18" t="s">
        <v>84</v>
      </c>
    </row>
    <row r="315" spans="2:51" s="12" customFormat="1" ht="12">
      <c r="B315" s="149"/>
      <c r="D315" s="150" t="s">
        <v>216</v>
      </c>
      <c r="E315" s="151" t="s">
        <v>19</v>
      </c>
      <c r="F315" s="152" t="s">
        <v>719</v>
      </c>
      <c r="H315" s="151" t="s">
        <v>19</v>
      </c>
      <c r="I315" s="153"/>
      <c r="L315" s="149"/>
      <c r="M315" s="154"/>
      <c r="T315" s="155"/>
      <c r="AT315" s="151" t="s">
        <v>216</v>
      </c>
      <c r="AU315" s="151" t="s">
        <v>84</v>
      </c>
      <c r="AV315" s="12" t="s">
        <v>82</v>
      </c>
      <c r="AW315" s="12" t="s">
        <v>37</v>
      </c>
      <c r="AX315" s="12" t="s">
        <v>75</v>
      </c>
      <c r="AY315" s="151" t="s">
        <v>206</v>
      </c>
    </row>
    <row r="316" spans="2:51" s="13" customFormat="1" ht="12">
      <c r="B316" s="156"/>
      <c r="D316" s="150" t="s">
        <v>216</v>
      </c>
      <c r="E316" s="157" t="s">
        <v>19</v>
      </c>
      <c r="F316" s="158" t="s">
        <v>903</v>
      </c>
      <c r="H316" s="159">
        <v>7.95</v>
      </c>
      <c r="I316" s="160"/>
      <c r="L316" s="156"/>
      <c r="M316" s="161"/>
      <c r="T316" s="162"/>
      <c r="AT316" s="157" t="s">
        <v>216</v>
      </c>
      <c r="AU316" s="157" t="s">
        <v>84</v>
      </c>
      <c r="AV316" s="13" t="s">
        <v>84</v>
      </c>
      <c r="AW316" s="13" t="s">
        <v>37</v>
      </c>
      <c r="AX316" s="13" t="s">
        <v>75</v>
      </c>
      <c r="AY316" s="157" t="s">
        <v>206</v>
      </c>
    </row>
    <row r="317" spans="2:51" s="13" customFormat="1" ht="12">
      <c r="B317" s="156"/>
      <c r="D317" s="150" t="s">
        <v>216</v>
      </c>
      <c r="E317" s="157" t="s">
        <v>19</v>
      </c>
      <c r="F317" s="158" t="s">
        <v>904</v>
      </c>
      <c r="H317" s="159">
        <v>17.28</v>
      </c>
      <c r="I317" s="160"/>
      <c r="L317" s="156"/>
      <c r="M317" s="161"/>
      <c r="T317" s="162"/>
      <c r="AT317" s="157" t="s">
        <v>216</v>
      </c>
      <c r="AU317" s="157" t="s">
        <v>84</v>
      </c>
      <c r="AV317" s="13" t="s">
        <v>84</v>
      </c>
      <c r="AW317" s="13" t="s">
        <v>37</v>
      </c>
      <c r="AX317" s="13" t="s">
        <v>75</v>
      </c>
      <c r="AY317" s="157" t="s">
        <v>206</v>
      </c>
    </row>
    <row r="318" spans="2:51" s="13" customFormat="1" ht="12">
      <c r="B318" s="156"/>
      <c r="D318" s="150" t="s">
        <v>216</v>
      </c>
      <c r="E318" s="157" t="s">
        <v>19</v>
      </c>
      <c r="F318" s="158" t="s">
        <v>905</v>
      </c>
      <c r="H318" s="159">
        <v>36.34</v>
      </c>
      <c r="I318" s="160"/>
      <c r="L318" s="156"/>
      <c r="M318" s="161"/>
      <c r="T318" s="162"/>
      <c r="AT318" s="157" t="s">
        <v>216</v>
      </c>
      <c r="AU318" s="157" t="s">
        <v>84</v>
      </c>
      <c r="AV318" s="13" t="s">
        <v>84</v>
      </c>
      <c r="AW318" s="13" t="s">
        <v>37</v>
      </c>
      <c r="AX318" s="13" t="s">
        <v>75</v>
      </c>
      <c r="AY318" s="157" t="s">
        <v>206</v>
      </c>
    </row>
    <row r="319" spans="2:51" s="13" customFormat="1" ht="12">
      <c r="B319" s="156"/>
      <c r="D319" s="150" t="s">
        <v>216</v>
      </c>
      <c r="E319" s="157" t="s">
        <v>19</v>
      </c>
      <c r="F319" s="158" t="s">
        <v>906</v>
      </c>
      <c r="H319" s="159">
        <v>40.01</v>
      </c>
      <c r="I319" s="160"/>
      <c r="L319" s="156"/>
      <c r="M319" s="161"/>
      <c r="T319" s="162"/>
      <c r="AT319" s="157" t="s">
        <v>216</v>
      </c>
      <c r="AU319" s="157" t="s">
        <v>84</v>
      </c>
      <c r="AV319" s="13" t="s">
        <v>84</v>
      </c>
      <c r="AW319" s="13" t="s">
        <v>37</v>
      </c>
      <c r="AX319" s="13" t="s">
        <v>75</v>
      </c>
      <c r="AY319" s="157" t="s">
        <v>206</v>
      </c>
    </row>
    <row r="320" spans="2:51" s="13" customFormat="1" ht="12">
      <c r="B320" s="156"/>
      <c r="D320" s="150" t="s">
        <v>216</v>
      </c>
      <c r="E320" s="157" t="s">
        <v>19</v>
      </c>
      <c r="F320" s="158" t="s">
        <v>907</v>
      </c>
      <c r="H320" s="159">
        <v>5.84</v>
      </c>
      <c r="I320" s="160"/>
      <c r="L320" s="156"/>
      <c r="M320" s="161"/>
      <c r="T320" s="162"/>
      <c r="AT320" s="157" t="s">
        <v>216</v>
      </c>
      <c r="AU320" s="157" t="s">
        <v>84</v>
      </c>
      <c r="AV320" s="13" t="s">
        <v>84</v>
      </c>
      <c r="AW320" s="13" t="s">
        <v>37</v>
      </c>
      <c r="AX320" s="13" t="s">
        <v>75</v>
      </c>
      <c r="AY320" s="157" t="s">
        <v>206</v>
      </c>
    </row>
    <row r="321" spans="2:51" s="13" customFormat="1" ht="12">
      <c r="B321" s="156"/>
      <c r="D321" s="150" t="s">
        <v>216</v>
      </c>
      <c r="E321" s="157" t="s">
        <v>19</v>
      </c>
      <c r="F321" s="158" t="s">
        <v>908</v>
      </c>
      <c r="H321" s="159">
        <v>5.19</v>
      </c>
      <c r="I321" s="160"/>
      <c r="L321" s="156"/>
      <c r="M321" s="161"/>
      <c r="T321" s="162"/>
      <c r="AT321" s="157" t="s">
        <v>216</v>
      </c>
      <c r="AU321" s="157" t="s">
        <v>84</v>
      </c>
      <c r="AV321" s="13" t="s">
        <v>84</v>
      </c>
      <c r="AW321" s="13" t="s">
        <v>37</v>
      </c>
      <c r="AX321" s="13" t="s">
        <v>75</v>
      </c>
      <c r="AY321" s="157" t="s">
        <v>206</v>
      </c>
    </row>
    <row r="322" spans="2:51" s="13" customFormat="1" ht="12">
      <c r="B322" s="156"/>
      <c r="D322" s="150" t="s">
        <v>216</v>
      </c>
      <c r="E322" s="157" t="s">
        <v>19</v>
      </c>
      <c r="F322" s="158" t="s">
        <v>909</v>
      </c>
      <c r="H322" s="159">
        <v>5.52</v>
      </c>
      <c r="I322" s="160"/>
      <c r="L322" s="156"/>
      <c r="M322" s="161"/>
      <c r="T322" s="162"/>
      <c r="AT322" s="157" t="s">
        <v>216</v>
      </c>
      <c r="AU322" s="157" t="s">
        <v>84</v>
      </c>
      <c r="AV322" s="13" t="s">
        <v>84</v>
      </c>
      <c r="AW322" s="13" t="s">
        <v>37</v>
      </c>
      <c r="AX322" s="13" t="s">
        <v>75</v>
      </c>
      <c r="AY322" s="157" t="s">
        <v>206</v>
      </c>
    </row>
    <row r="323" spans="2:51" s="13" customFormat="1" ht="12">
      <c r="B323" s="156"/>
      <c r="D323" s="150" t="s">
        <v>216</v>
      </c>
      <c r="E323" s="157" t="s">
        <v>19</v>
      </c>
      <c r="F323" s="158" t="s">
        <v>910</v>
      </c>
      <c r="H323" s="159">
        <v>11.46</v>
      </c>
      <c r="I323" s="160"/>
      <c r="L323" s="156"/>
      <c r="M323" s="161"/>
      <c r="T323" s="162"/>
      <c r="AT323" s="157" t="s">
        <v>216</v>
      </c>
      <c r="AU323" s="157" t="s">
        <v>84</v>
      </c>
      <c r="AV323" s="13" t="s">
        <v>84</v>
      </c>
      <c r="AW323" s="13" t="s">
        <v>37</v>
      </c>
      <c r="AX323" s="13" t="s">
        <v>75</v>
      </c>
      <c r="AY323" s="157" t="s">
        <v>206</v>
      </c>
    </row>
    <row r="324" spans="2:51" s="13" customFormat="1" ht="12">
      <c r="B324" s="156"/>
      <c r="D324" s="150" t="s">
        <v>216</v>
      </c>
      <c r="E324" s="157" t="s">
        <v>19</v>
      </c>
      <c r="F324" s="158" t="s">
        <v>911</v>
      </c>
      <c r="H324" s="159">
        <v>29.25</v>
      </c>
      <c r="I324" s="160"/>
      <c r="L324" s="156"/>
      <c r="M324" s="161"/>
      <c r="T324" s="162"/>
      <c r="AT324" s="157" t="s">
        <v>216</v>
      </c>
      <c r="AU324" s="157" t="s">
        <v>84</v>
      </c>
      <c r="AV324" s="13" t="s">
        <v>84</v>
      </c>
      <c r="AW324" s="13" t="s">
        <v>37</v>
      </c>
      <c r="AX324" s="13" t="s">
        <v>75</v>
      </c>
      <c r="AY324" s="157" t="s">
        <v>206</v>
      </c>
    </row>
    <row r="325" spans="2:51" s="13" customFormat="1" ht="12">
      <c r="B325" s="156"/>
      <c r="D325" s="150" t="s">
        <v>216</v>
      </c>
      <c r="E325" s="157" t="s">
        <v>19</v>
      </c>
      <c r="F325" s="158" t="s">
        <v>912</v>
      </c>
      <c r="H325" s="159">
        <v>3.54</v>
      </c>
      <c r="I325" s="160"/>
      <c r="L325" s="156"/>
      <c r="M325" s="161"/>
      <c r="T325" s="162"/>
      <c r="AT325" s="157" t="s">
        <v>216</v>
      </c>
      <c r="AU325" s="157" t="s">
        <v>84</v>
      </c>
      <c r="AV325" s="13" t="s">
        <v>84</v>
      </c>
      <c r="AW325" s="13" t="s">
        <v>37</v>
      </c>
      <c r="AX325" s="13" t="s">
        <v>75</v>
      </c>
      <c r="AY325" s="157" t="s">
        <v>206</v>
      </c>
    </row>
    <row r="326" spans="2:51" s="13" customFormat="1" ht="12">
      <c r="B326" s="156"/>
      <c r="D326" s="150" t="s">
        <v>216</v>
      </c>
      <c r="E326" s="157" t="s">
        <v>19</v>
      </c>
      <c r="F326" s="158" t="s">
        <v>913</v>
      </c>
      <c r="H326" s="159">
        <v>5.63</v>
      </c>
      <c r="I326" s="160"/>
      <c r="L326" s="156"/>
      <c r="M326" s="161"/>
      <c r="T326" s="162"/>
      <c r="AT326" s="157" t="s">
        <v>216</v>
      </c>
      <c r="AU326" s="157" t="s">
        <v>84</v>
      </c>
      <c r="AV326" s="13" t="s">
        <v>84</v>
      </c>
      <c r="AW326" s="13" t="s">
        <v>37</v>
      </c>
      <c r="AX326" s="13" t="s">
        <v>75</v>
      </c>
      <c r="AY326" s="157" t="s">
        <v>206</v>
      </c>
    </row>
    <row r="327" spans="2:51" s="13" customFormat="1" ht="12">
      <c r="B327" s="156"/>
      <c r="D327" s="150" t="s">
        <v>216</v>
      </c>
      <c r="E327" s="157" t="s">
        <v>19</v>
      </c>
      <c r="F327" s="158" t="s">
        <v>914</v>
      </c>
      <c r="H327" s="159">
        <v>19.54</v>
      </c>
      <c r="I327" s="160"/>
      <c r="L327" s="156"/>
      <c r="M327" s="161"/>
      <c r="T327" s="162"/>
      <c r="AT327" s="157" t="s">
        <v>216</v>
      </c>
      <c r="AU327" s="157" t="s">
        <v>84</v>
      </c>
      <c r="AV327" s="13" t="s">
        <v>84</v>
      </c>
      <c r="AW327" s="13" t="s">
        <v>37</v>
      </c>
      <c r="AX327" s="13" t="s">
        <v>75</v>
      </c>
      <c r="AY327" s="157" t="s">
        <v>206</v>
      </c>
    </row>
    <row r="328" spans="2:51" s="14" customFormat="1" ht="12">
      <c r="B328" s="163"/>
      <c r="D328" s="150" t="s">
        <v>216</v>
      </c>
      <c r="E328" s="164" t="s">
        <v>644</v>
      </c>
      <c r="F328" s="165" t="s">
        <v>224</v>
      </c>
      <c r="H328" s="166">
        <v>187.55</v>
      </c>
      <c r="I328" s="167"/>
      <c r="L328" s="163"/>
      <c r="M328" s="168"/>
      <c r="T328" s="169"/>
      <c r="AT328" s="164" t="s">
        <v>216</v>
      </c>
      <c r="AU328" s="164" t="s">
        <v>84</v>
      </c>
      <c r="AV328" s="14" t="s">
        <v>153</v>
      </c>
      <c r="AW328" s="14" t="s">
        <v>37</v>
      </c>
      <c r="AX328" s="14" t="s">
        <v>82</v>
      </c>
      <c r="AY328" s="164" t="s">
        <v>206</v>
      </c>
    </row>
    <row r="329" spans="2:65" s="1" customFormat="1" ht="24.2" customHeight="1">
      <c r="B329" s="33"/>
      <c r="C329" s="175" t="s">
        <v>486</v>
      </c>
      <c r="D329" s="175" t="s">
        <v>820</v>
      </c>
      <c r="E329" s="176" t="s">
        <v>915</v>
      </c>
      <c r="F329" s="177" t="s">
        <v>916</v>
      </c>
      <c r="G329" s="178" t="s">
        <v>238</v>
      </c>
      <c r="H329" s="179">
        <v>196.928</v>
      </c>
      <c r="I329" s="180"/>
      <c r="J329" s="181">
        <f>ROUND(I329*H329,2)</f>
        <v>0</v>
      </c>
      <c r="K329" s="177" t="s">
        <v>212</v>
      </c>
      <c r="L329" s="182"/>
      <c r="M329" s="183" t="s">
        <v>19</v>
      </c>
      <c r="N329" s="184" t="s">
        <v>46</v>
      </c>
      <c r="P329" s="141">
        <f>O329*H329</f>
        <v>0</v>
      </c>
      <c r="Q329" s="141">
        <v>0.0035</v>
      </c>
      <c r="R329" s="141">
        <f>Q329*H329</f>
        <v>0.689248</v>
      </c>
      <c r="S329" s="141">
        <v>0</v>
      </c>
      <c r="T329" s="142">
        <f>S329*H329</f>
        <v>0</v>
      </c>
      <c r="AR329" s="143" t="s">
        <v>437</v>
      </c>
      <c r="AT329" s="143" t="s">
        <v>820</v>
      </c>
      <c r="AU329" s="143" t="s">
        <v>84</v>
      </c>
      <c r="AY329" s="18" t="s">
        <v>206</v>
      </c>
      <c r="BE329" s="144">
        <f>IF(N329="základní",J329,0)</f>
        <v>0</v>
      </c>
      <c r="BF329" s="144">
        <f>IF(N329="snížená",J329,0)</f>
        <v>0</v>
      </c>
      <c r="BG329" s="144">
        <f>IF(N329="zákl. přenesená",J329,0)</f>
        <v>0</v>
      </c>
      <c r="BH329" s="144">
        <f>IF(N329="sníž. přenesená",J329,0)</f>
        <v>0</v>
      </c>
      <c r="BI329" s="144">
        <f>IF(N329="nulová",J329,0)</f>
        <v>0</v>
      </c>
      <c r="BJ329" s="18" t="s">
        <v>82</v>
      </c>
      <c r="BK329" s="144">
        <f>ROUND(I329*H329,2)</f>
        <v>0</v>
      </c>
      <c r="BL329" s="18" t="s">
        <v>338</v>
      </c>
      <c r="BM329" s="143" t="s">
        <v>917</v>
      </c>
    </row>
    <row r="330" spans="2:51" s="13" customFormat="1" ht="12">
      <c r="B330" s="156"/>
      <c r="D330" s="150" t="s">
        <v>216</v>
      </c>
      <c r="E330" s="157" t="s">
        <v>19</v>
      </c>
      <c r="F330" s="158" t="s">
        <v>644</v>
      </c>
      <c r="H330" s="159">
        <v>187.55</v>
      </c>
      <c r="I330" s="160"/>
      <c r="L330" s="156"/>
      <c r="M330" s="161"/>
      <c r="T330" s="162"/>
      <c r="AT330" s="157" t="s">
        <v>216</v>
      </c>
      <c r="AU330" s="157" t="s">
        <v>84</v>
      </c>
      <c r="AV330" s="13" t="s">
        <v>84</v>
      </c>
      <c r="AW330" s="13" t="s">
        <v>37</v>
      </c>
      <c r="AX330" s="13" t="s">
        <v>82</v>
      </c>
      <c r="AY330" s="157" t="s">
        <v>206</v>
      </c>
    </row>
    <row r="331" spans="2:51" s="13" customFormat="1" ht="12">
      <c r="B331" s="156"/>
      <c r="D331" s="150" t="s">
        <v>216</v>
      </c>
      <c r="F331" s="158" t="s">
        <v>918</v>
      </c>
      <c r="H331" s="159">
        <v>196.928</v>
      </c>
      <c r="I331" s="160"/>
      <c r="L331" s="156"/>
      <c r="M331" s="161"/>
      <c r="T331" s="162"/>
      <c r="AT331" s="157" t="s">
        <v>216</v>
      </c>
      <c r="AU331" s="157" t="s">
        <v>84</v>
      </c>
      <c r="AV331" s="13" t="s">
        <v>84</v>
      </c>
      <c r="AW331" s="13" t="s">
        <v>4</v>
      </c>
      <c r="AX331" s="13" t="s">
        <v>82</v>
      </c>
      <c r="AY331" s="157" t="s">
        <v>206</v>
      </c>
    </row>
    <row r="332" spans="2:65" s="1" customFormat="1" ht="33" customHeight="1">
      <c r="B332" s="33"/>
      <c r="C332" s="132" t="s">
        <v>494</v>
      </c>
      <c r="D332" s="132" t="s">
        <v>208</v>
      </c>
      <c r="E332" s="133" t="s">
        <v>919</v>
      </c>
      <c r="F332" s="134" t="s">
        <v>920</v>
      </c>
      <c r="G332" s="135" t="s">
        <v>238</v>
      </c>
      <c r="H332" s="136">
        <v>187.55</v>
      </c>
      <c r="I332" s="137"/>
      <c r="J332" s="138">
        <f>ROUND(I332*H332,2)</f>
        <v>0</v>
      </c>
      <c r="K332" s="134" t="s">
        <v>212</v>
      </c>
      <c r="L332" s="33"/>
      <c r="M332" s="139" t="s">
        <v>19</v>
      </c>
      <c r="N332" s="140" t="s">
        <v>46</v>
      </c>
      <c r="P332" s="141">
        <f>O332*H332</f>
        <v>0</v>
      </c>
      <c r="Q332" s="141">
        <v>4.2E-05</v>
      </c>
      <c r="R332" s="141">
        <f>Q332*H332</f>
        <v>0.0078771</v>
      </c>
      <c r="S332" s="141">
        <v>0</v>
      </c>
      <c r="T332" s="142">
        <f>S332*H332</f>
        <v>0</v>
      </c>
      <c r="AR332" s="143" t="s">
        <v>338</v>
      </c>
      <c r="AT332" s="143" t="s">
        <v>208</v>
      </c>
      <c r="AU332" s="143" t="s">
        <v>84</v>
      </c>
      <c r="AY332" s="18" t="s">
        <v>206</v>
      </c>
      <c r="BE332" s="144">
        <f>IF(N332="základní",J332,0)</f>
        <v>0</v>
      </c>
      <c r="BF332" s="144">
        <f>IF(N332="snížená",J332,0)</f>
        <v>0</v>
      </c>
      <c r="BG332" s="144">
        <f>IF(N332="zákl. přenesená",J332,0)</f>
        <v>0</v>
      </c>
      <c r="BH332" s="144">
        <f>IF(N332="sníž. přenesená",J332,0)</f>
        <v>0</v>
      </c>
      <c r="BI332" s="144">
        <f>IF(N332="nulová",J332,0)</f>
        <v>0</v>
      </c>
      <c r="BJ332" s="18" t="s">
        <v>82</v>
      </c>
      <c r="BK332" s="144">
        <f>ROUND(I332*H332,2)</f>
        <v>0</v>
      </c>
      <c r="BL332" s="18" t="s">
        <v>338</v>
      </c>
      <c r="BM332" s="143" t="s">
        <v>921</v>
      </c>
    </row>
    <row r="333" spans="2:47" s="1" customFormat="1" ht="12">
      <c r="B333" s="33"/>
      <c r="D333" s="145" t="s">
        <v>214</v>
      </c>
      <c r="F333" s="146" t="s">
        <v>922</v>
      </c>
      <c r="I333" s="147"/>
      <c r="L333" s="33"/>
      <c r="M333" s="148"/>
      <c r="T333" s="52"/>
      <c r="AT333" s="18" t="s">
        <v>214</v>
      </c>
      <c r="AU333" s="18" t="s">
        <v>84</v>
      </c>
    </row>
    <row r="334" spans="2:51" s="13" customFormat="1" ht="12">
      <c r="B334" s="156"/>
      <c r="D334" s="150" t="s">
        <v>216</v>
      </c>
      <c r="E334" s="157" t="s">
        <v>19</v>
      </c>
      <c r="F334" s="158" t="s">
        <v>644</v>
      </c>
      <c r="H334" s="159">
        <v>187.55</v>
      </c>
      <c r="I334" s="160"/>
      <c r="L334" s="156"/>
      <c r="M334" s="161"/>
      <c r="T334" s="162"/>
      <c r="AT334" s="157" t="s">
        <v>216</v>
      </c>
      <c r="AU334" s="157" t="s">
        <v>84</v>
      </c>
      <c r="AV334" s="13" t="s">
        <v>84</v>
      </c>
      <c r="AW334" s="13" t="s">
        <v>37</v>
      </c>
      <c r="AX334" s="13" t="s">
        <v>82</v>
      </c>
      <c r="AY334" s="157" t="s">
        <v>206</v>
      </c>
    </row>
    <row r="335" spans="2:65" s="1" customFormat="1" ht="24.2" customHeight="1">
      <c r="B335" s="33"/>
      <c r="C335" s="132" t="s">
        <v>506</v>
      </c>
      <c r="D335" s="132" t="s">
        <v>208</v>
      </c>
      <c r="E335" s="133" t="s">
        <v>923</v>
      </c>
      <c r="F335" s="134" t="s">
        <v>924</v>
      </c>
      <c r="G335" s="135" t="s">
        <v>238</v>
      </c>
      <c r="H335" s="136">
        <v>19.41</v>
      </c>
      <c r="I335" s="137"/>
      <c r="J335" s="138">
        <f>ROUND(I335*H335,2)</f>
        <v>0</v>
      </c>
      <c r="K335" s="134" t="s">
        <v>212</v>
      </c>
      <c r="L335" s="33"/>
      <c r="M335" s="139" t="s">
        <v>19</v>
      </c>
      <c r="N335" s="140" t="s">
        <v>46</v>
      </c>
      <c r="P335" s="141">
        <f>O335*H335</f>
        <v>0</v>
      </c>
      <c r="Q335" s="141">
        <v>0</v>
      </c>
      <c r="R335" s="141">
        <f>Q335*H335</f>
        <v>0</v>
      </c>
      <c r="S335" s="141">
        <v>0</v>
      </c>
      <c r="T335" s="142">
        <f>S335*H335</f>
        <v>0</v>
      </c>
      <c r="AR335" s="143" t="s">
        <v>338</v>
      </c>
      <c r="AT335" s="143" t="s">
        <v>208</v>
      </c>
      <c r="AU335" s="143" t="s">
        <v>84</v>
      </c>
      <c r="AY335" s="18" t="s">
        <v>206</v>
      </c>
      <c r="BE335" s="144">
        <f>IF(N335="základní",J335,0)</f>
        <v>0</v>
      </c>
      <c r="BF335" s="144">
        <f>IF(N335="snížená",J335,0)</f>
        <v>0</v>
      </c>
      <c r="BG335" s="144">
        <f>IF(N335="zákl. přenesená",J335,0)</f>
        <v>0</v>
      </c>
      <c r="BH335" s="144">
        <f>IF(N335="sníž. přenesená",J335,0)</f>
        <v>0</v>
      </c>
      <c r="BI335" s="144">
        <f>IF(N335="nulová",J335,0)</f>
        <v>0</v>
      </c>
      <c r="BJ335" s="18" t="s">
        <v>82</v>
      </c>
      <c r="BK335" s="144">
        <f>ROUND(I335*H335,2)</f>
        <v>0</v>
      </c>
      <c r="BL335" s="18" t="s">
        <v>338</v>
      </c>
      <c r="BM335" s="143" t="s">
        <v>925</v>
      </c>
    </row>
    <row r="336" spans="2:47" s="1" customFormat="1" ht="12">
      <c r="B336" s="33"/>
      <c r="D336" s="145" t="s">
        <v>214</v>
      </c>
      <c r="F336" s="146" t="s">
        <v>926</v>
      </c>
      <c r="I336" s="147"/>
      <c r="L336" s="33"/>
      <c r="M336" s="148"/>
      <c r="T336" s="52"/>
      <c r="AT336" s="18" t="s">
        <v>214</v>
      </c>
      <c r="AU336" s="18" t="s">
        <v>84</v>
      </c>
    </row>
    <row r="337" spans="2:51" s="13" customFormat="1" ht="12">
      <c r="B337" s="156"/>
      <c r="D337" s="150" t="s">
        <v>216</v>
      </c>
      <c r="E337" s="157" t="s">
        <v>19</v>
      </c>
      <c r="F337" s="158" t="s">
        <v>542</v>
      </c>
      <c r="H337" s="159">
        <v>6.05</v>
      </c>
      <c r="I337" s="160"/>
      <c r="L337" s="156"/>
      <c r="M337" s="161"/>
      <c r="T337" s="162"/>
      <c r="AT337" s="157" t="s">
        <v>216</v>
      </c>
      <c r="AU337" s="157" t="s">
        <v>84</v>
      </c>
      <c r="AV337" s="13" t="s">
        <v>84</v>
      </c>
      <c r="AW337" s="13" t="s">
        <v>37</v>
      </c>
      <c r="AX337" s="13" t="s">
        <v>75</v>
      </c>
      <c r="AY337" s="157" t="s">
        <v>206</v>
      </c>
    </row>
    <row r="338" spans="2:51" s="13" customFormat="1" ht="12">
      <c r="B338" s="156"/>
      <c r="D338" s="150" t="s">
        <v>216</v>
      </c>
      <c r="E338" s="157" t="s">
        <v>19</v>
      </c>
      <c r="F338" s="158" t="s">
        <v>543</v>
      </c>
      <c r="H338" s="159">
        <v>3.8</v>
      </c>
      <c r="I338" s="160"/>
      <c r="L338" s="156"/>
      <c r="M338" s="161"/>
      <c r="T338" s="162"/>
      <c r="AT338" s="157" t="s">
        <v>216</v>
      </c>
      <c r="AU338" s="157" t="s">
        <v>84</v>
      </c>
      <c r="AV338" s="13" t="s">
        <v>84</v>
      </c>
      <c r="AW338" s="13" t="s">
        <v>37</v>
      </c>
      <c r="AX338" s="13" t="s">
        <v>75</v>
      </c>
      <c r="AY338" s="157" t="s">
        <v>206</v>
      </c>
    </row>
    <row r="339" spans="2:51" s="13" customFormat="1" ht="12">
      <c r="B339" s="156"/>
      <c r="D339" s="150" t="s">
        <v>216</v>
      </c>
      <c r="E339" s="157" t="s">
        <v>19</v>
      </c>
      <c r="F339" s="158" t="s">
        <v>544</v>
      </c>
      <c r="H339" s="159">
        <v>3.06</v>
      </c>
      <c r="I339" s="160"/>
      <c r="L339" s="156"/>
      <c r="M339" s="161"/>
      <c r="T339" s="162"/>
      <c r="AT339" s="157" t="s">
        <v>216</v>
      </c>
      <c r="AU339" s="157" t="s">
        <v>84</v>
      </c>
      <c r="AV339" s="13" t="s">
        <v>84</v>
      </c>
      <c r="AW339" s="13" t="s">
        <v>37</v>
      </c>
      <c r="AX339" s="13" t="s">
        <v>75</v>
      </c>
      <c r="AY339" s="157" t="s">
        <v>206</v>
      </c>
    </row>
    <row r="340" spans="2:51" s="13" customFormat="1" ht="12">
      <c r="B340" s="156"/>
      <c r="D340" s="150" t="s">
        <v>216</v>
      </c>
      <c r="E340" s="157" t="s">
        <v>19</v>
      </c>
      <c r="F340" s="158" t="s">
        <v>545</v>
      </c>
      <c r="H340" s="159">
        <v>6.5</v>
      </c>
      <c r="I340" s="160"/>
      <c r="L340" s="156"/>
      <c r="M340" s="161"/>
      <c r="T340" s="162"/>
      <c r="AT340" s="157" t="s">
        <v>216</v>
      </c>
      <c r="AU340" s="157" t="s">
        <v>84</v>
      </c>
      <c r="AV340" s="13" t="s">
        <v>84</v>
      </c>
      <c r="AW340" s="13" t="s">
        <v>37</v>
      </c>
      <c r="AX340" s="13" t="s">
        <v>75</v>
      </c>
      <c r="AY340" s="157" t="s">
        <v>206</v>
      </c>
    </row>
    <row r="341" spans="2:51" s="14" customFormat="1" ht="12">
      <c r="B341" s="163"/>
      <c r="D341" s="150" t="s">
        <v>216</v>
      </c>
      <c r="E341" s="164" t="s">
        <v>19</v>
      </c>
      <c r="F341" s="165" t="s">
        <v>224</v>
      </c>
      <c r="H341" s="166">
        <v>19.41</v>
      </c>
      <c r="I341" s="167"/>
      <c r="L341" s="163"/>
      <c r="M341" s="168"/>
      <c r="T341" s="169"/>
      <c r="AT341" s="164" t="s">
        <v>216</v>
      </c>
      <c r="AU341" s="164" t="s">
        <v>84</v>
      </c>
      <c r="AV341" s="14" t="s">
        <v>153</v>
      </c>
      <c r="AW341" s="14" t="s">
        <v>37</v>
      </c>
      <c r="AX341" s="14" t="s">
        <v>82</v>
      </c>
      <c r="AY341" s="164" t="s">
        <v>206</v>
      </c>
    </row>
    <row r="342" spans="2:65" s="1" customFormat="1" ht="66.75" customHeight="1">
      <c r="B342" s="33"/>
      <c r="C342" s="132" t="s">
        <v>513</v>
      </c>
      <c r="D342" s="132" t="s">
        <v>208</v>
      </c>
      <c r="E342" s="133" t="s">
        <v>927</v>
      </c>
      <c r="F342" s="134" t="s">
        <v>928</v>
      </c>
      <c r="G342" s="135" t="s">
        <v>211</v>
      </c>
      <c r="H342" s="136">
        <v>2.96</v>
      </c>
      <c r="I342" s="137"/>
      <c r="J342" s="138">
        <f>ROUND(I342*H342,2)</f>
        <v>0</v>
      </c>
      <c r="K342" s="134" t="s">
        <v>212</v>
      </c>
      <c r="L342" s="33"/>
      <c r="M342" s="139" t="s">
        <v>19</v>
      </c>
      <c r="N342" s="140" t="s">
        <v>46</v>
      </c>
      <c r="P342" s="141">
        <f>O342*H342</f>
        <v>0</v>
      </c>
      <c r="Q342" s="141">
        <v>0</v>
      </c>
      <c r="R342" s="141">
        <f>Q342*H342</f>
        <v>0</v>
      </c>
      <c r="S342" s="141">
        <v>0</v>
      </c>
      <c r="T342" s="142">
        <f>S342*H342</f>
        <v>0</v>
      </c>
      <c r="AR342" s="143" t="s">
        <v>338</v>
      </c>
      <c r="AT342" s="143" t="s">
        <v>208</v>
      </c>
      <c r="AU342" s="143" t="s">
        <v>84</v>
      </c>
      <c r="AY342" s="18" t="s">
        <v>206</v>
      </c>
      <c r="BE342" s="144">
        <f>IF(N342="základní",J342,0)</f>
        <v>0</v>
      </c>
      <c r="BF342" s="144">
        <f>IF(N342="snížená",J342,0)</f>
        <v>0</v>
      </c>
      <c r="BG342" s="144">
        <f>IF(N342="zákl. přenesená",J342,0)</f>
        <v>0</v>
      </c>
      <c r="BH342" s="144">
        <f>IF(N342="sníž. přenesená",J342,0)</f>
        <v>0</v>
      </c>
      <c r="BI342" s="144">
        <f>IF(N342="nulová",J342,0)</f>
        <v>0</v>
      </c>
      <c r="BJ342" s="18" t="s">
        <v>82</v>
      </c>
      <c r="BK342" s="144">
        <f>ROUND(I342*H342,2)</f>
        <v>0</v>
      </c>
      <c r="BL342" s="18" t="s">
        <v>338</v>
      </c>
      <c r="BM342" s="143" t="s">
        <v>929</v>
      </c>
    </row>
    <row r="343" spans="2:47" s="1" customFormat="1" ht="12">
      <c r="B343" s="33"/>
      <c r="D343" s="145" t="s">
        <v>214</v>
      </c>
      <c r="F343" s="146" t="s">
        <v>930</v>
      </c>
      <c r="I343" s="147"/>
      <c r="L343" s="33"/>
      <c r="M343" s="148"/>
      <c r="T343" s="52"/>
      <c r="AT343" s="18" t="s">
        <v>214</v>
      </c>
      <c r="AU343" s="18" t="s">
        <v>84</v>
      </c>
    </row>
    <row r="344" spans="2:63" s="11" customFormat="1" ht="22.9" customHeight="1">
      <c r="B344" s="120"/>
      <c r="D344" s="121" t="s">
        <v>74</v>
      </c>
      <c r="E344" s="130" t="s">
        <v>546</v>
      </c>
      <c r="F344" s="130" t="s">
        <v>547</v>
      </c>
      <c r="I344" s="123"/>
      <c r="J344" s="131">
        <f>BK344</f>
        <v>0</v>
      </c>
      <c r="L344" s="120"/>
      <c r="M344" s="125"/>
      <c r="P344" s="126">
        <f>SUM(P345:P396)</f>
        <v>0</v>
      </c>
      <c r="R344" s="126">
        <f>SUM(R345:R396)</f>
        <v>0.5922231475</v>
      </c>
      <c r="T344" s="127">
        <f>SUM(T345:T396)</f>
        <v>0</v>
      </c>
      <c r="AR344" s="121" t="s">
        <v>84</v>
      </c>
      <c r="AT344" s="128" t="s">
        <v>74</v>
      </c>
      <c r="AU344" s="128" t="s">
        <v>82</v>
      </c>
      <c r="AY344" s="121" t="s">
        <v>206</v>
      </c>
      <c r="BK344" s="129">
        <f>SUM(BK345:BK396)</f>
        <v>0</v>
      </c>
    </row>
    <row r="345" spans="2:65" s="1" customFormat="1" ht="37.9" customHeight="1">
      <c r="B345" s="33"/>
      <c r="C345" s="132" t="s">
        <v>520</v>
      </c>
      <c r="D345" s="132" t="s">
        <v>208</v>
      </c>
      <c r="E345" s="133" t="s">
        <v>931</v>
      </c>
      <c r="F345" s="134" t="s">
        <v>932</v>
      </c>
      <c r="G345" s="135" t="s">
        <v>238</v>
      </c>
      <c r="H345" s="136">
        <v>30.989</v>
      </c>
      <c r="I345" s="137"/>
      <c r="J345" s="138">
        <f>ROUND(I345*H345,2)</f>
        <v>0</v>
      </c>
      <c r="K345" s="134" t="s">
        <v>212</v>
      </c>
      <c r="L345" s="33"/>
      <c r="M345" s="139" t="s">
        <v>19</v>
      </c>
      <c r="N345" s="140" t="s">
        <v>46</v>
      </c>
      <c r="P345" s="141">
        <f>O345*H345</f>
        <v>0</v>
      </c>
      <c r="Q345" s="141">
        <v>0</v>
      </c>
      <c r="R345" s="141">
        <f>Q345*H345</f>
        <v>0</v>
      </c>
      <c r="S345" s="141">
        <v>0</v>
      </c>
      <c r="T345" s="142">
        <f>S345*H345</f>
        <v>0</v>
      </c>
      <c r="AR345" s="143" t="s">
        <v>338</v>
      </c>
      <c r="AT345" s="143" t="s">
        <v>208</v>
      </c>
      <c r="AU345" s="143" t="s">
        <v>84</v>
      </c>
      <c r="AY345" s="18" t="s">
        <v>206</v>
      </c>
      <c r="BE345" s="144">
        <f>IF(N345="základní",J345,0)</f>
        <v>0</v>
      </c>
      <c r="BF345" s="144">
        <f>IF(N345="snížená",J345,0)</f>
        <v>0</v>
      </c>
      <c r="BG345" s="144">
        <f>IF(N345="zákl. přenesená",J345,0)</f>
        <v>0</v>
      </c>
      <c r="BH345" s="144">
        <f>IF(N345="sníž. přenesená",J345,0)</f>
        <v>0</v>
      </c>
      <c r="BI345" s="144">
        <f>IF(N345="nulová",J345,0)</f>
        <v>0</v>
      </c>
      <c r="BJ345" s="18" t="s">
        <v>82</v>
      </c>
      <c r="BK345" s="144">
        <f>ROUND(I345*H345,2)</f>
        <v>0</v>
      </c>
      <c r="BL345" s="18" t="s">
        <v>338</v>
      </c>
      <c r="BM345" s="143" t="s">
        <v>933</v>
      </c>
    </row>
    <row r="346" spans="2:47" s="1" customFormat="1" ht="12">
      <c r="B346" s="33"/>
      <c r="D346" s="145" t="s">
        <v>214</v>
      </c>
      <c r="F346" s="146" t="s">
        <v>934</v>
      </c>
      <c r="I346" s="147"/>
      <c r="L346" s="33"/>
      <c r="M346" s="148"/>
      <c r="T346" s="52"/>
      <c r="AT346" s="18" t="s">
        <v>214</v>
      </c>
      <c r="AU346" s="18" t="s">
        <v>84</v>
      </c>
    </row>
    <row r="347" spans="2:51" s="12" customFormat="1" ht="12">
      <c r="B347" s="149"/>
      <c r="D347" s="150" t="s">
        <v>216</v>
      </c>
      <c r="E347" s="151" t="s">
        <v>19</v>
      </c>
      <c r="F347" s="152" t="s">
        <v>719</v>
      </c>
      <c r="H347" s="151" t="s">
        <v>19</v>
      </c>
      <c r="I347" s="153"/>
      <c r="L347" s="149"/>
      <c r="M347" s="154"/>
      <c r="T347" s="155"/>
      <c r="AT347" s="151" t="s">
        <v>216</v>
      </c>
      <c r="AU347" s="151" t="s">
        <v>84</v>
      </c>
      <c r="AV347" s="12" t="s">
        <v>82</v>
      </c>
      <c r="AW347" s="12" t="s">
        <v>37</v>
      </c>
      <c r="AX347" s="12" t="s">
        <v>75</v>
      </c>
      <c r="AY347" s="151" t="s">
        <v>206</v>
      </c>
    </row>
    <row r="348" spans="2:51" s="13" customFormat="1" ht="22.5">
      <c r="B348" s="156"/>
      <c r="D348" s="150" t="s">
        <v>216</v>
      </c>
      <c r="E348" s="157" t="s">
        <v>19</v>
      </c>
      <c r="F348" s="158" t="s">
        <v>935</v>
      </c>
      <c r="H348" s="159">
        <v>30.989</v>
      </c>
      <c r="I348" s="160"/>
      <c r="L348" s="156"/>
      <c r="M348" s="161"/>
      <c r="T348" s="162"/>
      <c r="AT348" s="157" t="s">
        <v>216</v>
      </c>
      <c r="AU348" s="157" t="s">
        <v>84</v>
      </c>
      <c r="AV348" s="13" t="s">
        <v>84</v>
      </c>
      <c r="AW348" s="13" t="s">
        <v>37</v>
      </c>
      <c r="AX348" s="13" t="s">
        <v>82</v>
      </c>
      <c r="AY348" s="157" t="s">
        <v>206</v>
      </c>
    </row>
    <row r="349" spans="2:65" s="1" customFormat="1" ht="16.5" customHeight="1">
      <c r="B349" s="33"/>
      <c r="C349" s="175" t="s">
        <v>537</v>
      </c>
      <c r="D349" s="175" t="s">
        <v>820</v>
      </c>
      <c r="E349" s="176" t="s">
        <v>936</v>
      </c>
      <c r="F349" s="177" t="s">
        <v>937</v>
      </c>
      <c r="G349" s="178" t="s">
        <v>238</v>
      </c>
      <c r="H349" s="179">
        <v>30.989</v>
      </c>
      <c r="I349" s="180"/>
      <c r="J349" s="181">
        <f>ROUND(I349*H349,2)</f>
        <v>0</v>
      </c>
      <c r="K349" s="177" t="s">
        <v>19</v>
      </c>
      <c r="L349" s="182"/>
      <c r="M349" s="183" t="s">
        <v>19</v>
      </c>
      <c r="N349" s="184" t="s">
        <v>46</v>
      </c>
      <c r="P349" s="141">
        <f>O349*H349</f>
        <v>0</v>
      </c>
      <c r="Q349" s="141">
        <v>0.008</v>
      </c>
      <c r="R349" s="141">
        <f>Q349*H349</f>
        <v>0.24791200000000002</v>
      </c>
      <c r="S349" s="141">
        <v>0</v>
      </c>
      <c r="T349" s="142">
        <f>S349*H349</f>
        <v>0</v>
      </c>
      <c r="AR349" s="143" t="s">
        <v>437</v>
      </c>
      <c r="AT349" s="143" t="s">
        <v>820</v>
      </c>
      <c r="AU349" s="143" t="s">
        <v>84</v>
      </c>
      <c r="AY349" s="18" t="s">
        <v>206</v>
      </c>
      <c r="BE349" s="144">
        <f>IF(N349="základní",J349,0)</f>
        <v>0</v>
      </c>
      <c r="BF349" s="144">
        <f>IF(N349="snížená",J349,0)</f>
        <v>0</v>
      </c>
      <c r="BG349" s="144">
        <f>IF(N349="zákl. přenesená",J349,0)</f>
        <v>0</v>
      </c>
      <c r="BH349" s="144">
        <f>IF(N349="sníž. přenesená",J349,0)</f>
        <v>0</v>
      </c>
      <c r="BI349" s="144">
        <f>IF(N349="nulová",J349,0)</f>
        <v>0</v>
      </c>
      <c r="BJ349" s="18" t="s">
        <v>82</v>
      </c>
      <c r="BK349" s="144">
        <f>ROUND(I349*H349,2)</f>
        <v>0</v>
      </c>
      <c r="BL349" s="18" t="s">
        <v>338</v>
      </c>
      <c r="BM349" s="143" t="s">
        <v>938</v>
      </c>
    </row>
    <row r="350" spans="2:47" s="1" customFormat="1" ht="19.5">
      <c r="B350" s="33"/>
      <c r="D350" s="150" t="s">
        <v>818</v>
      </c>
      <c r="F350" s="174" t="s">
        <v>939</v>
      </c>
      <c r="I350" s="147"/>
      <c r="L350" s="33"/>
      <c r="M350" s="148"/>
      <c r="T350" s="52"/>
      <c r="AT350" s="18" t="s">
        <v>818</v>
      </c>
      <c r="AU350" s="18" t="s">
        <v>84</v>
      </c>
    </row>
    <row r="351" spans="2:51" s="12" customFormat="1" ht="12">
      <c r="B351" s="149"/>
      <c r="D351" s="150" t="s">
        <v>216</v>
      </c>
      <c r="E351" s="151" t="s">
        <v>19</v>
      </c>
      <c r="F351" s="152" t="s">
        <v>719</v>
      </c>
      <c r="H351" s="151" t="s">
        <v>19</v>
      </c>
      <c r="I351" s="153"/>
      <c r="L351" s="149"/>
      <c r="M351" s="154"/>
      <c r="T351" s="155"/>
      <c r="AT351" s="151" t="s">
        <v>216</v>
      </c>
      <c r="AU351" s="151" t="s">
        <v>84</v>
      </c>
      <c r="AV351" s="12" t="s">
        <v>82</v>
      </c>
      <c r="AW351" s="12" t="s">
        <v>37</v>
      </c>
      <c r="AX351" s="12" t="s">
        <v>75</v>
      </c>
      <c r="AY351" s="151" t="s">
        <v>206</v>
      </c>
    </row>
    <row r="352" spans="2:51" s="13" customFormat="1" ht="22.5">
      <c r="B352" s="156"/>
      <c r="D352" s="150" t="s">
        <v>216</v>
      </c>
      <c r="E352" s="157" t="s">
        <v>19</v>
      </c>
      <c r="F352" s="158" t="s">
        <v>935</v>
      </c>
      <c r="H352" s="159">
        <v>30.989</v>
      </c>
      <c r="I352" s="160"/>
      <c r="L352" s="156"/>
      <c r="M352" s="161"/>
      <c r="T352" s="162"/>
      <c r="AT352" s="157" t="s">
        <v>216</v>
      </c>
      <c r="AU352" s="157" t="s">
        <v>84</v>
      </c>
      <c r="AV352" s="13" t="s">
        <v>84</v>
      </c>
      <c r="AW352" s="13" t="s">
        <v>37</v>
      </c>
      <c r="AX352" s="13" t="s">
        <v>82</v>
      </c>
      <c r="AY352" s="157" t="s">
        <v>206</v>
      </c>
    </row>
    <row r="353" spans="2:65" s="1" customFormat="1" ht="24.2" customHeight="1">
      <c r="B353" s="33"/>
      <c r="C353" s="132" t="s">
        <v>548</v>
      </c>
      <c r="D353" s="132" t="s">
        <v>208</v>
      </c>
      <c r="E353" s="133" t="s">
        <v>940</v>
      </c>
      <c r="F353" s="134" t="s">
        <v>941</v>
      </c>
      <c r="G353" s="135" t="s">
        <v>238</v>
      </c>
      <c r="H353" s="136">
        <v>54.98</v>
      </c>
      <c r="I353" s="137"/>
      <c r="J353" s="138">
        <f>ROUND(I353*H353,2)</f>
        <v>0</v>
      </c>
      <c r="K353" s="134" t="s">
        <v>212</v>
      </c>
      <c r="L353" s="33"/>
      <c r="M353" s="139" t="s">
        <v>19</v>
      </c>
      <c r="N353" s="140" t="s">
        <v>46</v>
      </c>
      <c r="P353" s="141">
        <f>O353*H353</f>
        <v>0</v>
      </c>
      <c r="Q353" s="141">
        <v>0</v>
      </c>
      <c r="R353" s="141">
        <f>Q353*H353</f>
        <v>0</v>
      </c>
      <c r="S353" s="141">
        <v>0</v>
      </c>
      <c r="T353" s="142">
        <f>S353*H353</f>
        <v>0</v>
      </c>
      <c r="AR353" s="143" t="s">
        <v>338</v>
      </c>
      <c r="AT353" s="143" t="s">
        <v>208</v>
      </c>
      <c r="AU353" s="143" t="s">
        <v>84</v>
      </c>
      <c r="AY353" s="18" t="s">
        <v>206</v>
      </c>
      <c r="BE353" s="144">
        <f>IF(N353="základní",J353,0)</f>
        <v>0</v>
      </c>
      <c r="BF353" s="144">
        <f>IF(N353="snížená",J353,0)</f>
        <v>0</v>
      </c>
      <c r="BG353" s="144">
        <f>IF(N353="zákl. přenesená",J353,0)</f>
        <v>0</v>
      </c>
      <c r="BH353" s="144">
        <f>IF(N353="sníž. přenesená",J353,0)</f>
        <v>0</v>
      </c>
      <c r="BI353" s="144">
        <f>IF(N353="nulová",J353,0)</f>
        <v>0</v>
      </c>
      <c r="BJ353" s="18" t="s">
        <v>82</v>
      </c>
      <c r="BK353" s="144">
        <f>ROUND(I353*H353,2)</f>
        <v>0</v>
      </c>
      <c r="BL353" s="18" t="s">
        <v>338</v>
      </c>
      <c r="BM353" s="143" t="s">
        <v>942</v>
      </c>
    </row>
    <row r="354" spans="2:47" s="1" customFormat="1" ht="12">
      <c r="B354" s="33"/>
      <c r="D354" s="145" t="s">
        <v>214</v>
      </c>
      <c r="F354" s="146" t="s">
        <v>943</v>
      </c>
      <c r="I354" s="147"/>
      <c r="L354" s="33"/>
      <c r="M354" s="148"/>
      <c r="T354" s="52"/>
      <c r="AT354" s="18" t="s">
        <v>214</v>
      </c>
      <c r="AU354" s="18" t="s">
        <v>84</v>
      </c>
    </row>
    <row r="355" spans="2:51" s="13" customFormat="1" ht="12">
      <c r="B355" s="156"/>
      <c r="D355" s="150" t="s">
        <v>216</v>
      </c>
      <c r="E355" s="157" t="s">
        <v>19</v>
      </c>
      <c r="F355" s="158" t="s">
        <v>944</v>
      </c>
      <c r="H355" s="159">
        <v>42.24</v>
      </c>
      <c r="I355" s="160"/>
      <c r="L355" s="156"/>
      <c r="M355" s="161"/>
      <c r="T355" s="162"/>
      <c r="AT355" s="157" t="s">
        <v>216</v>
      </c>
      <c r="AU355" s="157" t="s">
        <v>84</v>
      </c>
      <c r="AV355" s="13" t="s">
        <v>84</v>
      </c>
      <c r="AW355" s="13" t="s">
        <v>37</v>
      </c>
      <c r="AX355" s="13" t="s">
        <v>75</v>
      </c>
      <c r="AY355" s="157" t="s">
        <v>206</v>
      </c>
    </row>
    <row r="356" spans="2:51" s="13" customFormat="1" ht="12">
      <c r="B356" s="156"/>
      <c r="D356" s="150" t="s">
        <v>216</v>
      </c>
      <c r="E356" s="157" t="s">
        <v>19</v>
      </c>
      <c r="F356" s="158" t="s">
        <v>945</v>
      </c>
      <c r="H356" s="159">
        <v>12.74</v>
      </c>
      <c r="I356" s="160"/>
      <c r="L356" s="156"/>
      <c r="M356" s="161"/>
      <c r="T356" s="162"/>
      <c r="AT356" s="157" t="s">
        <v>216</v>
      </c>
      <c r="AU356" s="157" t="s">
        <v>84</v>
      </c>
      <c r="AV356" s="13" t="s">
        <v>84</v>
      </c>
      <c r="AW356" s="13" t="s">
        <v>37</v>
      </c>
      <c r="AX356" s="13" t="s">
        <v>75</v>
      </c>
      <c r="AY356" s="157" t="s">
        <v>206</v>
      </c>
    </row>
    <row r="357" spans="2:51" s="14" customFormat="1" ht="12">
      <c r="B357" s="163"/>
      <c r="D357" s="150" t="s">
        <v>216</v>
      </c>
      <c r="E357" s="164" t="s">
        <v>19</v>
      </c>
      <c r="F357" s="165" t="s">
        <v>224</v>
      </c>
      <c r="H357" s="166">
        <v>54.98</v>
      </c>
      <c r="I357" s="167"/>
      <c r="L357" s="163"/>
      <c r="M357" s="168"/>
      <c r="T357" s="169"/>
      <c r="AT357" s="164" t="s">
        <v>216</v>
      </c>
      <c r="AU357" s="164" t="s">
        <v>84</v>
      </c>
      <c r="AV357" s="14" t="s">
        <v>153</v>
      </c>
      <c r="AW357" s="14" t="s">
        <v>37</v>
      </c>
      <c r="AX357" s="14" t="s">
        <v>82</v>
      </c>
      <c r="AY357" s="164" t="s">
        <v>206</v>
      </c>
    </row>
    <row r="358" spans="2:65" s="1" customFormat="1" ht="21.75" customHeight="1">
      <c r="B358" s="33"/>
      <c r="C358" s="175" t="s">
        <v>560</v>
      </c>
      <c r="D358" s="175" t="s">
        <v>820</v>
      </c>
      <c r="E358" s="176" t="s">
        <v>946</v>
      </c>
      <c r="F358" s="177" t="s">
        <v>947</v>
      </c>
      <c r="G358" s="178" t="s">
        <v>238</v>
      </c>
      <c r="H358" s="179">
        <v>60.478</v>
      </c>
      <c r="I358" s="180"/>
      <c r="J358" s="181">
        <f>ROUND(I358*H358,2)</f>
        <v>0</v>
      </c>
      <c r="K358" s="177" t="s">
        <v>212</v>
      </c>
      <c r="L358" s="182"/>
      <c r="M358" s="183" t="s">
        <v>19</v>
      </c>
      <c r="N358" s="184" t="s">
        <v>46</v>
      </c>
      <c r="P358" s="141">
        <f>O358*H358</f>
        <v>0</v>
      </c>
      <c r="Q358" s="141">
        <v>0.00107</v>
      </c>
      <c r="R358" s="141">
        <f>Q358*H358</f>
        <v>0.06471146</v>
      </c>
      <c r="S358" s="141">
        <v>0</v>
      </c>
      <c r="T358" s="142">
        <f>S358*H358</f>
        <v>0</v>
      </c>
      <c r="AR358" s="143" t="s">
        <v>437</v>
      </c>
      <c r="AT358" s="143" t="s">
        <v>820</v>
      </c>
      <c r="AU358" s="143" t="s">
        <v>84</v>
      </c>
      <c r="AY358" s="18" t="s">
        <v>206</v>
      </c>
      <c r="BE358" s="144">
        <f>IF(N358="základní",J358,0)</f>
        <v>0</v>
      </c>
      <c r="BF358" s="144">
        <f>IF(N358="snížená",J358,0)</f>
        <v>0</v>
      </c>
      <c r="BG358" s="144">
        <f>IF(N358="zákl. přenesená",J358,0)</f>
        <v>0</v>
      </c>
      <c r="BH358" s="144">
        <f>IF(N358="sníž. přenesená",J358,0)</f>
        <v>0</v>
      </c>
      <c r="BI358" s="144">
        <f>IF(N358="nulová",J358,0)</f>
        <v>0</v>
      </c>
      <c r="BJ358" s="18" t="s">
        <v>82</v>
      </c>
      <c r="BK358" s="144">
        <f>ROUND(I358*H358,2)</f>
        <v>0</v>
      </c>
      <c r="BL358" s="18" t="s">
        <v>338</v>
      </c>
      <c r="BM358" s="143" t="s">
        <v>948</v>
      </c>
    </row>
    <row r="359" spans="2:51" s="13" customFormat="1" ht="12">
      <c r="B359" s="156"/>
      <c r="D359" s="150" t="s">
        <v>216</v>
      </c>
      <c r="E359" s="157" t="s">
        <v>19</v>
      </c>
      <c r="F359" s="158" t="s">
        <v>944</v>
      </c>
      <c r="H359" s="159">
        <v>42.24</v>
      </c>
      <c r="I359" s="160"/>
      <c r="L359" s="156"/>
      <c r="M359" s="161"/>
      <c r="T359" s="162"/>
      <c r="AT359" s="157" t="s">
        <v>216</v>
      </c>
      <c r="AU359" s="157" t="s">
        <v>84</v>
      </c>
      <c r="AV359" s="13" t="s">
        <v>84</v>
      </c>
      <c r="AW359" s="13" t="s">
        <v>37</v>
      </c>
      <c r="AX359" s="13" t="s">
        <v>75</v>
      </c>
      <c r="AY359" s="157" t="s">
        <v>206</v>
      </c>
    </row>
    <row r="360" spans="2:51" s="13" customFormat="1" ht="12">
      <c r="B360" s="156"/>
      <c r="D360" s="150" t="s">
        <v>216</v>
      </c>
      <c r="E360" s="157" t="s">
        <v>19</v>
      </c>
      <c r="F360" s="158" t="s">
        <v>945</v>
      </c>
      <c r="H360" s="159">
        <v>12.74</v>
      </c>
      <c r="I360" s="160"/>
      <c r="L360" s="156"/>
      <c r="M360" s="161"/>
      <c r="T360" s="162"/>
      <c r="AT360" s="157" t="s">
        <v>216</v>
      </c>
      <c r="AU360" s="157" t="s">
        <v>84</v>
      </c>
      <c r="AV360" s="13" t="s">
        <v>84</v>
      </c>
      <c r="AW360" s="13" t="s">
        <v>37</v>
      </c>
      <c r="AX360" s="13" t="s">
        <v>75</v>
      </c>
      <c r="AY360" s="157" t="s">
        <v>206</v>
      </c>
    </row>
    <row r="361" spans="2:51" s="14" customFormat="1" ht="12">
      <c r="B361" s="163"/>
      <c r="D361" s="150" t="s">
        <v>216</v>
      </c>
      <c r="E361" s="164" t="s">
        <v>19</v>
      </c>
      <c r="F361" s="165" t="s">
        <v>224</v>
      </c>
      <c r="H361" s="166">
        <v>54.98</v>
      </c>
      <c r="I361" s="167"/>
      <c r="L361" s="163"/>
      <c r="M361" s="168"/>
      <c r="T361" s="169"/>
      <c r="AT361" s="164" t="s">
        <v>216</v>
      </c>
      <c r="AU361" s="164" t="s">
        <v>84</v>
      </c>
      <c r="AV361" s="14" t="s">
        <v>153</v>
      </c>
      <c r="AW361" s="14" t="s">
        <v>37</v>
      </c>
      <c r="AX361" s="14" t="s">
        <v>82</v>
      </c>
      <c r="AY361" s="164" t="s">
        <v>206</v>
      </c>
    </row>
    <row r="362" spans="2:51" s="13" customFormat="1" ht="12">
      <c r="B362" s="156"/>
      <c r="D362" s="150" t="s">
        <v>216</v>
      </c>
      <c r="F362" s="158" t="s">
        <v>949</v>
      </c>
      <c r="H362" s="159">
        <v>60.478</v>
      </c>
      <c r="I362" s="160"/>
      <c r="L362" s="156"/>
      <c r="M362" s="161"/>
      <c r="T362" s="162"/>
      <c r="AT362" s="157" t="s">
        <v>216</v>
      </c>
      <c r="AU362" s="157" t="s">
        <v>84</v>
      </c>
      <c r="AV362" s="13" t="s">
        <v>84</v>
      </c>
      <c r="AW362" s="13" t="s">
        <v>4</v>
      </c>
      <c r="AX362" s="13" t="s">
        <v>82</v>
      </c>
      <c r="AY362" s="157" t="s">
        <v>206</v>
      </c>
    </row>
    <row r="363" spans="2:65" s="1" customFormat="1" ht="16.5" customHeight="1">
      <c r="B363" s="33"/>
      <c r="C363" s="132" t="s">
        <v>570</v>
      </c>
      <c r="D363" s="132" t="s">
        <v>208</v>
      </c>
      <c r="E363" s="133" t="s">
        <v>950</v>
      </c>
      <c r="F363" s="134" t="s">
        <v>951</v>
      </c>
      <c r="G363" s="135" t="s">
        <v>229</v>
      </c>
      <c r="H363" s="136">
        <v>140.8</v>
      </c>
      <c r="I363" s="137"/>
      <c r="J363" s="138">
        <f>ROUND(I363*H363,2)</f>
        <v>0</v>
      </c>
      <c r="K363" s="134" t="s">
        <v>212</v>
      </c>
      <c r="L363" s="33"/>
      <c r="M363" s="139" t="s">
        <v>19</v>
      </c>
      <c r="N363" s="140" t="s">
        <v>46</v>
      </c>
      <c r="P363" s="141">
        <f>O363*H363</f>
        <v>0</v>
      </c>
      <c r="Q363" s="141">
        <v>0</v>
      </c>
      <c r="R363" s="141">
        <f>Q363*H363</f>
        <v>0</v>
      </c>
      <c r="S363" s="141">
        <v>0</v>
      </c>
      <c r="T363" s="142">
        <f>S363*H363</f>
        <v>0</v>
      </c>
      <c r="AR363" s="143" t="s">
        <v>338</v>
      </c>
      <c r="AT363" s="143" t="s">
        <v>208</v>
      </c>
      <c r="AU363" s="143" t="s">
        <v>84</v>
      </c>
      <c r="AY363" s="18" t="s">
        <v>206</v>
      </c>
      <c r="BE363" s="144">
        <f>IF(N363="základní",J363,0)</f>
        <v>0</v>
      </c>
      <c r="BF363" s="144">
        <f>IF(N363="snížená",J363,0)</f>
        <v>0</v>
      </c>
      <c r="BG363" s="144">
        <f>IF(N363="zákl. přenesená",J363,0)</f>
        <v>0</v>
      </c>
      <c r="BH363" s="144">
        <f>IF(N363="sníž. přenesená",J363,0)</f>
        <v>0</v>
      </c>
      <c r="BI363" s="144">
        <f>IF(N363="nulová",J363,0)</f>
        <v>0</v>
      </c>
      <c r="BJ363" s="18" t="s">
        <v>82</v>
      </c>
      <c r="BK363" s="144">
        <f>ROUND(I363*H363,2)</f>
        <v>0</v>
      </c>
      <c r="BL363" s="18" t="s">
        <v>338</v>
      </c>
      <c r="BM363" s="143" t="s">
        <v>952</v>
      </c>
    </row>
    <row r="364" spans="2:47" s="1" customFormat="1" ht="12">
      <c r="B364" s="33"/>
      <c r="D364" s="145" t="s">
        <v>214</v>
      </c>
      <c r="F364" s="146" t="s">
        <v>953</v>
      </c>
      <c r="I364" s="147"/>
      <c r="L364" s="33"/>
      <c r="M364" s="148"/>
      <c r="T364" s="52"/>
      <c r="AT364" s="18" t="s">
        <v>214</v>
      </c>
      <c r="AU364" s="18" t="s">
        <v>84</v>
      </c>
    </row>
    <row r="365" spans="2:51" s="13" customFormat="1" ht="12">
      <c r="B365" s="156"/>
      <c r="D365" s="150" t="s">
        <v>216</v>
      </c>
      <c r="E365" s="157" t="s">
        <v>19</v>
      </c>
      <c r="F365" s="158" t="s">
        <v>954</v>
      </c>
      <c r="H365" s="159">
        <v>140.8</v>
      </c>
      <c r="I365" s="160"/>
      <c r="L365" s="156"/>
      <c r="M365" s="161"/>
      <c r="T365" s="162"/>
      <c r="AT365" s="157" t="s">
        <v>216</v>
      </c>
      <c r="AU365" s="157" t="s">
        <v>84</v>
      </c>
      <c r="AV365" s="13" t="s">
        <v>84</v>
      </c>
      <c r="AW365" s="13" t="s">
        <v>37</v>
      </c>
      <c r="AX365" s="13" t="s">
        <v>82</v>
      </c>
      <c r="AY365" s="157" t="s">
        <v>206</v>
      </c>
    </row>
    <row r="366" spans="2:65" s="1" customFormat="1" ht="16.5" customHeight="1">
      <c r="B366" s="33"/>
      <c r="C366" s="175" t="s">
        <v>579</v>
      </c>
      <c r="D366" s="175" t="s">
        <v>820</v>
      </c>
      <c r="E366" s="176" t="s">
        <v>955</v>
      </c>
      <c r="F366" s="177" t="s">
        <v>956</v>
      </c>
      <c r="G366" s="178" t="s">
        <v>253</v>
      </c>
      <c r="H366" s="179">
        <v>0.211</v>
      </c>
      <c r="I366" s="180"/>
      <c r="J366" s="181">
        <f>ROUND(I366*H366,2)</f>
        <v>0</v>
      </c>
      <c r="K366" s="177" t="s">
        <v>212</v>
      </c>
      <c r="L366" s="182"/>
      <c r="M366" s="183" t="s">
        <v>19</v>
      </c>
      <c r="N366" s="184" t="s">
        <v>46</v>
      </c>
      <c r="P366" s="141">
        <f>O366*H366</f>
        <v>0</v>
      </c>
      <c r="Q366" s="141">
        <v>0.55</v>
      </c>
      <c r="R366" s="141">
        <f>Q366*H366</f>
        <v>0.11605</v>
      </c>
      <c r="S366" s="141">
        <v>0</v>
      </c>
      <c r="T366" s="142">
        <f>S366*H366</f>
        <v>0</v>
      </c>
      <c r="AR366" s="143" t="s">
        <v>437</v>
      </c>
      <c r="AT366" s="143" t="s">
        <v>820</v>
      </c>
      <c r="AU366" s="143" t="s">
        <v>84</v>
      </c>
      <c r="AY366" s="18" t="s">
        <v>206</v>
      </c>
      <c r="BE366" s="144">
        <f>IF(N366="základní",J366,0)</f>
        <v>0</v>
      </c>
      <c r="BF366" s="144">
        <f>IF(N366="snížená",J366,0)</f>
        <v>0</v>
      </c>
      <c r="BG366" s="144">
        <f>IF(N366="zákl. přenesená",J366,0)</f>
        <v>0</v>
      </c>
      <c r="BH366" s="144">
        <f>IF(N366="sníž. přenesená",J366,0)</f>
        <v>0</v>
      </c>
      <c r="BI366" s="144">
        <f>IF(N366="nulová",J366,0)</f>
        <v>0</v>
      </c>
      <c r="BJ366" s="18" t="s">
        <v>82</v>
      </c>
      <c r="BK366" s="144">
        <f>ROUND(I366*H366,2)</f>
        <v>0</v>
      </c>
      <c r="BL366" s="18" t="s">
        <v>338</v>
      </c>
      <c r="BM366" s="143" t="s">
        <v>957</v>
      </c>
    </row>
    <row r="367" spans="2:51" s="13" customFormat="1" ht="12">
      <c r="B367" s="156"/>
      <c r="D367" s="150" t="s">
        <v>216</v>
      </c>
      <c r="E367" s="157" t="s">
        <v>19</v>
      </c>
      <c r="F367" s="158" t="s">
        <v>958</v>
      </c>
      <c r="H367" s="159">
        <v>0.211</v>
      </c>
      <c r="I367" s="160"/>
      <c r="L367" s="156"/>
      <c r="M367" s="161"/>
      <c r="T367" s="162"/>
      <c r="AT367" s="157" t="s">
        <v>216</v>
      </c>
      <c r="AU367" s="157" t="s">
        <v>84</v>
      </c>
      <c r="AV367" s="13" t="s">
        <v>84</v>
      </c>
      <c r="AW367" s="13" t="s">
        <v>37</v>
      </c>
      <c r="AX367" s="13" t="s">
        <v>82</v>
      </c>
      <c r="AY367" s="157" t="s">
        <v>206</v>
      </c>
    </row>
    <row r="368" spans="2:65" s="1" customFormat="1" ht="37.9" customHeight="1">
      <c r="B368" s="33"/>
      <c r="C368" s="132" t="s">
        <v>595</v>
      </c>
      <c r="D368" s="132" t="s">
        <v>208</v>
      </c>
      <c r="E368" s="133" t="s">
        <v>959</v>
      </c>
      <c r="F368" s="134" t="s">
        <v>960</v>
      </c>
      <c r="G368" s="135" t="s">
        <v>298</v>
      </c>
      <c r="H368" s="136">
        <v>7</v>
      </c>
      <c r="I368" s="137"/>
      <c r="J368" s="138">
        <f>ROUND(I368*H368,2)</f>
        <v>0</v>
      </c>
      <c r="K368" s="134" t="s">
        <v>212</v>
      </c>
      <c r="L368" s="33"/>
      <c r="M368" s="139" t="s">
        <v>19</v>
      </c>
      <c r="N368" s="140" t="s">
        <v>46</v>
      </c>
      <c r="P368" s="141">
        <f>O368*H368</f>
        <v>0</v>
      </c>
      <c r="Q368" s="141">
        <v>0</v>
      </c>
      <c r="R368" s="141">
        <f>Q368*H368</f>
        <v>0</v>
      </c>
      <c r="S368" s="141">
        <v>0</v>
      </c>
      <c r="T368" s="142">
        <f>S368*H368</f>
        <v>0</v>
      </c>
      <c r="AR368" s="143" t="s">
        <v>338</v>
      </c>
      <c r="AT368" s="143" t="s">
        <v>208</v>
      </c>
      <c r="AU368" s="143" t="s">
        <v>84</v>
      </c>
      <c r="AY368" s="18" t="s">
        <v>206</v>
      </c>
      <c r="BE368" s="144">
        <f>IF(N368="základní",J368,0)</f>
        <v>0</v>
      </c>
      <c r="BF368" s="144">
        <f>IF(N368="snížená",J368,0)</f>
        <v>0</v>
      </c>
      <c r="BG368" s="144">
        <f>IF(N368="zákl. přenesená",J368,0)</f>
        <v>0</v>
      </c>
      <c r="BH368" s="144">
        <f>IF(N368="sníž. přenesená",J368,0)</f>
        <v>0</v>
      </c>
      <c r="BI368" s="144">
        <f>IF(N368="nulová",J368,0)</f>
        <v>0</v>
      </c>
      <c r="BJ368" s="18" t="s">
        <v>82</v>
      </c>
      <c r="BK368" s="144">
        <f>ROUND(I368*H368,2)</f>
        <v>0</v>
      </c>
      <c r="BL368" s="18" t="s">
        <v>338</v>
      </c>
      <c r="BM368" s="143" t="s">
        <v>961</v>
      </c>
    </row>
    <row r="369" spans="2:47" s="1" customFormat="1" ht="12">
      <c r="B369" s="33"/>
      <c r="D369" s="145" t="s">
        <v>214</v>
      </c>
      <c r="F369" s="146" t="s">
        <v>962</v>
      </c>
      <c r="I369" s="147"/>
      <c r="L369" s="33"/>
      <c r="M369" s="148"/>
      <c r="T369" s="52"/>
      <c r="AT369" s="18" t="s">
        <v>214</v>
      </c>
      <c r="AU369" s="18" t="s">
        <v>84</v>
      </c>
    </row>
    <row r="370" spans="2:65" s="1" customFormat="1" ht="37.9" customHeight="1">
      <c r="B370" s="33"/>
      <c r="C370" s="175" t="s">
        <v>601</v>
      </c>
      <c r="D370" s="175" t="s">
        <v>820</v>
      </c>
      <c r="E370" s="176" t="s">
        <v>963</v>
      </c>
      <c r="F370" s="177" t="s">
        <v>964</v>
      </c>
      <c r="G370" s="178" t="s">
        <v>298</v>
      </c>
      <c r="H370" s="179">
        <v>1</v>
      </c>
      <c r="I370" s="180"/>
      <c r="J370" s="181">
        <f>ROUND(I370*H370,2)</f>
        <v>0</v>
      </c>
      <c r="K370" s="177" t="s">
        <v>212</v>
      </c>
      <c r="L370" s="182"/>
      <c r="M370" s="183" t="s">
        <v>19</v>
      </c>
      <c r="N370" s="184" t="s">
        <v>46</v>
      </c>
      <c r="P370" s="141">
        <f>O370*H370</f>
        <v>0</v>
      </c>
      <c r="Q370" s="141">
        <v>0.01624</v>
      </c>
      <c r="R370" s="141">
        <f>Q370*H370</f>
        <v>0.01624</v>
      </c>
      <c r="S370" s="141">
        <v>0</v>
      </c>
      <c r="T370" s="142">
        <f>S370*H370</f>
        <v>0</v>
      </c>
      <c r="AR370" s="143" t="s">
        <v>437</v>
      </c>
      <c r="AT370" s="143" t="s">
        <v>820</v>
      </c>
      <c r="AU370" s="143" t="s">
        <v>84</v>
      </c>
      <c r="AY370" s="18" t="s">
        <v>206</v>
      </c>
      <c r="BE370" s="144">
        <f>IF(N370="základní",J370,0)</f>
        <v>0</v>
      </c>
      <c r="BF370" s="144">
        <f>IF(N370="snížená",J370,0)</f>
        <v>0</v>
      </c>
      <c r="BG370" s="144">
        <f>IF(N370="zákl. přenesená",J370,0)</f>
        <v>0</v>
      </c>
      <c r="BH370" s="144">
        <f>IF(N370="sníž. přenesená",J370,0)</f>
        <v>0</v>
      </c>
      <c r="BI370" s="144">
        <f>IF(N370="nulová",J370,0)</f>
        <v>0</v>
      </c>
      <c r="BJ370" s="18" t="s">
        <v>82</v>
      </c>
      <c r="BK370" s="144">
        <f>ROUND(I370*H370,2)</f>
        <v>0</v>
      </c>
      <c r="BL370" s="18" t="s">
        <v>338</v>
      </c>
      <c r="BM370" s="143" t="s">
        <v>965</v>
      </c>
    </row>
    <row r="371" spans="2:65" s="1" customFormat="1" ht="37.9" customHeight="1">
      <c r="B371" s="33"/>
      <c r="C371" s="132" t="s">
        <v>609</v>
      </c>
      <c r="D371" s="132" t="s">
        <v>208</v>
      </c>
      <c r="E371" s="133" t="s">
        <v>966</v>
      </c>
      <c r="F371" s="134" t="s">
        <v>967</v>
      </c>
      <c r="G371" s="135" t="s">
        <v>298</v>
      </c>
      <c r="H371" s="136">
        <v>1</v>
      </c>
      <c r="I371" s="137"/>
      <c r="J371" s="138">
        <f>ROUND(I371*H371,2)</f>
        <v>0</v>
      </c>
      <c r="K371" s="134" t="s">
        <v>212</v>
      </c>
      <c r="L371" s="33"/>
      <c r="M371" s="139" t="s">
        <v>19</v>
      </c>
      <c r="N371" s="140" t="s">
        <v>46</v>
      </c>
      <c r="P371" s="141">
        <f>O371*H371</f>
        <v>0</v>
      </c>
      <c r="Q371" s="141">
        <v>0</v>
      </c>
      <c r="R371" s="141">
        <f>Q371*H371</f>
        <v>0</v>
      </c>
      <c r="S371" s="141">
        <v>0</v>
      </c>
      <c r="T371" s="142">
        <f>S371*H371</f>
        <v>0</v>
      </c>
      <c r="AR371" s="143" t="s">
        <v>338</v>
      </c>
      <c r="AT371" s="143" t="s">
        <v>208</v>
      </c>
      <c r="AU371" s="143" t="s">
        <v>84</v>
      </c>
      <c r="AY371" s="18" t="s">
        <v>206</v>
      </c>
      <c r="BE371" s="144">
        <f>IF(N371="základní",J371,0)</f>
        <v>0</v>
      </c>
      <c r="BF371" s="144">
        <f>IF(N371="snížená",J371,0)</f>
        <v>0</v>
      </c>
      <c r="BG371" s="144">
        <f>IF(N371="zákl. přenesená",J371,0)</f>
        <v>0</v>
      </c>
      <c r="BH371" s="144">
        <f>IF(N371="sníž. přenesená",J371,0)</f>
        <v>0</v>
      </c>
      <c r="BI371" s="144">
        <f>IF(N371="nulová",J371,0)</f>
        <v>0</v>
      </c>
      <c r="BJ371" s="18" t="s">
        <v>82</v>
      </c>
      <c r="BK371" s="144">
        <f>ROUND(I371*H371,2)</f>
        <v>0</v>
      </c>
      <c r="BL371" s="18" t="s">
        <v>338</v>
      </c>
      <c r="BM371" s="143" t="s">
        <v>968</v>
      </c>
    </row>
    <row r="372" spans="2:47" s="1" customFormat="1" ht="12">
      <c r="B372" s="33"/>
      <c r="D372" s="145" t="s">
        <v>214</v>
      </c>
      <c r="F372" s="146" t="s">
        <v>969</v>
      </c>
      <c r="I372" s="147"/>
      <c r="L372" s="33"/>
      <c r="M372" s="148"/>
      <c r="T372" s="52"/>
      <c r="AT372" s="18" t="s">
        <v>214</v>
      </c>
      <c r="AU372" s="18" t="s">
        <v>84</v>
      </c>
    </row>
    <row r="373" spans="2:65" s="1" customFormat="1" ht="37.9" customHeight="1">
      <c r="B373" s="33"/>
      <c r="C373" s="132" t="s">
        <v>626</v>
      </c>
      <c r="D373" s="132" t="s">
        <v>208</v>
      </c>
      <c r="E373" s="133" t="s">
        <v>970</v>
      </c>
      <c r="F373" s="134" t="s">
        <v>971</v>
      </c>
      <c r="G373" s="135" t="s">
        <v>298</v>
      </c>
      <c r="H373" s="136">
        <v>7</v>
      </c>
      <c r="I373" s="137"/>
      <c r="J373" s="138">
        <f>ROUND(I373*H373,2)</f>
        <v>0</v>
      </c>
      <c r="K373" s="134" t="s">
        <v>212</v>
      </c>
      <c r="L373" s="33"/>
      <c r="M373" s="139" t="s">
        <v>19</v>
      </c>
      <c r="N373" s="140" t="s">
        <v>46</v>
      </c>
      <c r="P373" s="141">
        <f>O373*H373</f>
        <v>0</v>
      </c>
      <c r="Q373" s="141">
        <v>0.0004728125</v>
      </c>
      <c r="R373" s="141">
        <f>Q373*H373</f>
        <v>0.0033096874999999997</v>
      </c>
      <c r="S373" s="141">
        <v>0</v>
      </c>
      <c r="T373" s="142">
        <f>S373*H373</f>
        <v>0</v>
      </c>
      <c r="AR373" s="143" t="s">
        <v>338</v>
      </c>
      <c r="AT373" s="143" t="s">
        <v>208</v>
      </c>
      <c r="AU373" s="143" t="s">
        <v>84</v>
      </c>
      <c r="AY373" s="18" t="s">
        <v>206</v>
      </c>
      <c r="BE373" s="144">
        <f>IF(N373="základní",J373,0)</f>
        <v>0</v>
      </c>
      <c r="BF373" s="144">
        <f>IF(N373="snížená",J373,0)</f>
        <v>0</v>
      </c>
      <c r="BG373" s="144">
        <f>IF(N373="zákl. přenesená",J373,0)</f>
        <v>0</v>
      </c>
      <c r="BH373" s="144">
        <f>IF(N373="sníž. přenesená",J373,0)</f>
        <v>0</v>
      </c>
      <c r="BI373" s="144">
        <f>IF(N373="nulová",J373,0)</f>
        <v>0</v>
      </c>
      <c r="BJ373" s="18" t="s">
        <v>82</v>
      </c>
      <c r="BK373" s="144">
        <f>ROUND(I373*H373,2)</f>
        <v>0</v>
      </c>
      <c r="BL373" s="18" t="s">
        <v>338</v>
      </c>
      <c r="BM373" s="143" t="s">
        <v>972</v>
      </c>
    </row>
    <row r="374" spans="2:47" s="1" customFormat="1" ht="12">
      <c r="B374" s="33"/>
      <c r="D374" s="145" t="s">
        <v>214</v>
      </c>
      <c r="F374" s="146" t="s">
        <v>973</v>
      </c>
      <c r="I374" s="147"/>
      <c r="L374" s="33"/>
      <c r="M374" s="148"/>
      <c r="T374" s="52"/>
      <c r="AT374" s="18" t="s">
        <v>214</v>
      </c>
      <c r="AU374" s="18" t="s">
        <v>84</v>
      </c>
    </row>
    <row r="375" spans="2:65" s="1" customFormat="1" ht="16.5" customHeight="1">
      <c r="B375" s="33"/>
      <c r="C375" s="175" t="s">
        <v>974</v>
      </c>
      <c r="D375" s="175" t="s">
        <v>820</v>
      </c>
      <c r="E375" s="176" t="s">
        <v>975</v>
      </c>
      <c r="F375" s="177" t="s">
        <v>976</v>
      </c>
      <c r="G375" s="178" t="s">
        <v>298</v>
      </c>
      <c r="H375" s="179">
        <v>2</v>
      </c>
      <c r="I375" s="180"/>
      <c r="J375" s="181">
        <f>ROUND(I375*H375,2)</f>
        <v>0</v>
      </c>
      <c r="K375" s="177" t="s">
        <v>19</v>
      </c>
      <c r="L375" s="182"/>
      <c r="M375" s="183" t="s">
        <v>19</v>
      </c>
      <c r="N375" s="184" t="s">
        <v>46</v>
      </c>
      <c r="P375" s="141">
        <f>O375*H375</f>
        <v>0</v>
      </c>
      <c r="Q375" s="141">
        <v>0.015</v>
      </c>
      <c r="R375" s="141">
        <f>Q375*H375</f>
        <v>0.03</v>
      </c>
      <c r="S375" s="141">
        <v>0</v>
      </c>
      <c r="T375" s="142">
        <f>S375*H375</f>
        <v>0</v>
      </c>
      <c r="AR375" s="143" t="s">
        <v>437</v>
      </c>
      <c r="AT375" s="143" t="s">
        <v>820</v>
      </c>
      <c r="AU375" s="143" t="s">
        <v>84</v>
      </c>
      <c r="AY375" s="18" t="s">
        <v>206</v>
      </c>
      <c r="BE375" s="144">
        <f>IF(N375="základní",J375,0)</f>
        <v>0</v>
      </c>
      <c r="BF375" s="144">
        <f>IF(N375="snížená",J375,0)</f>
        <v>0</v>
      </c>
      <c r="BG375" s="144">
        <f>IF(N375="zákl. přenesená",J375,0)</f>
        <v>0</v>
      </c>
      <c r="BH375" s="144">
        <f>IF(N375="sníž. přenesená",J375,0)</f>
        <v>0</v>
      </c>
      <c r="BI375" s="144">
        <f>IF(N375="nulová",J375,0)</f>
        <v>0</v>
      </c>
      <c r="BJ375" s="18" t="s">
        <v>82</v>
      </c>
      <c r="BK375" s="144">
        <f>ROUND(I375*H375,2)</f>
        <v>0</v>
      </c>
      <c r="BL375" s="18" t="s">
        <v>338</v>
      </c>
      <c r="BM375" s="143" t="s">
        <v>977</v>
      </c>
    </row>
    <row r="376" spans="2:47" s="1" customFormat="1" ht="19.5">
      <c r="B376" s="33"/>
      <c r="D376" s="150" t="s">
        <v>818</v>
      </c>
      <c r="F376" s="174" t="s">
        <v>978</v>
      </c>
      <c r="I376" s="147"/>
      <c r="L376" s="33"/>
      <c r="M376" s="148"/>
      <c r="T376" s="52"/>
      <c r="AT376" s="18" t="s">
        <v>818</v>
      </c>
      <c r="AU376" s="18" t="s">
        <v>84</v>
      </c>
    </row>
    <row r="377" spans="2:65" s="1" customFormat="1" ht="16.5" customHeight="1">
      <c r="B377" s="33"/>
      <c r="C377" s="175" t="s">
        <v>979</v>
      </c>
      <c r="D377" s="175" t="s">
        <v>820</v>
      </c>
      <c r="E377" s="176" t="s">
        <v>980</v>
      </c>
      <c r="F377" s="177" t="s">
        <v>981</v>
      </c>
      <c r="G377" s="178" t="s">
        <v>796</v>
      </c>
      <c r="H377" s="179">
        <v>1</v>
      </c>
      <c r="I377" s="180"/>
      <c r="J377" s="181">
        <f>ROUND(I377*H377,2)</f>
        <v>0</v>
      </c>
      <c r="K377" s="177" t="s">
        <v>19</v>
      </c>
      <c r="L377" s="182"/>
      <c r="M377" s="183" t="s">
        <v>19</v>
      </c>
      <c r="N377" s="184" t="s">
        <v>46</v>
      </c>
      <c r="P377" s="141">
        <f>O377*H377</f>
        <v>0</v>
      </c>
      <c r="Q377" s="141">
        <v>0.015</v>
      </c>
      <c r="R377" s="141">
        <f>Q377*H377</f>
        <v>0.015</v>
      </c>
      <c r="S377" s="141">
        <v>0</v>
      </c>
      <c r="T377" s="142">
        <f>S377*H377</f>
        <v>0</v>
      </c>
      <c r="AR377" s="143" t="s">
        <v>437</v>
      </c>
      <c r="AT377" s="143" t="s">
        <v>820</v>
      </c>
      <c r="AU377" s="143" t="s">
        <v>84</v>
      </c>
      <c r="AY377" s="18" t="s">
        <v>206</v>
      </c>
      <c r="BE377" s="144">
        <f>IF(N377="základní",J377,0)</f>
        <v>0</v>
      </c>
      <c r="BF377" s="144">
        <f>IF(N377="snížená",J377,0)</f>
        <v>0</v>
      </c>
      <c r="BG377" s="144">
        <f>IF(N377="zákl. přenesená",J377,0)</f>
        <v>0</v>
      </c>
      <c r="BH377" s="144">
        <f>IF(N377="sníž. přenesená",J377,0)</f>
        <v>0</v>
      </c>
      <c r="BI377" s="144">
        <f>IF(N377="nulová",J377,0)</f>
        <v>0</v>
      </c>
      <c r="BJ377" s="18" t="s">
        <v>82</v>
      </c>
      <c r="BK377" s="144">
        <f>ROUND(I377*H377,2)</f>
        <v>0</v>
      </c>
      <c r="BL377" s="18" t="s">
        <v>338</v>
      </c>
      <c r="BM377" s="143" t="s">
        <v>982</v>
      </c>
    </row>
    <row r="378" spans="2:47" s="1" customFormat="1" ht="19.5">
      <c r="B378" s="33"/>
      <c r="D378" s="150" t="s">
        <v>818</v>
      </c>
      <c r="F378" s="174" t="s">
        <v>983</v>
      </c>
      <c r="I378" s="147"/>
      <c r="L378" s="33"/>
      <c r="M378" s="148"/>
      <c r="T378" s="52"/>
      <c r="AT378" s="18" t="s">
        <v>818</v>
      </c>
      <c r="AU378" s="18" t="s">
        <v>84</v>
      </c>
    </row>
    <row r="379" spans="2:65" s="1" customFormat="1" ht="16.5" customHeight="1">
      <c r="B379" s="33"/>
      <c r="C379" s="175" t="s">
        <v>984</v>
      </c>
      <c r="D379" s="175" t="s">
        <v>820</v>
      </c>
      <c r="E379" s="176" t="s">
        <v>985</v>
      </c>
      <c r="F379" s="177" t="s">
        <v>986</v>
      </c>
      <c r="G379" s="178" t="s">
        <v>796</v>
      </c>
      <c r="H379" s="179">
        <v>1</v>
      </c>
      <c r="I379" s="180"/>
      <c r="J379" s="181">
        <f>ROUND(I379*H379,2)</f>
        <v>0</v>
      </c>
      <c r="K379" s="177" t="s">
        <v>19</v>
      </c>
      <c r="L379" s="182"/>
      <c r="M379" s="183" t="s">
        <v>19</v>
      </c>
      <c r="N379" s="184" t="s">
        <v>46</v>
      </c>
      <c r="P379" s="141">
        <f>O379*H379</f>
        <v>0</v>
      </c>
      <c r="Q379" s="141">
        <v>0.008</v>
      </c>
      <c r="R379" s="141">
        <f>Q379*H379</f>
        <v>0.008</v>
      </c>
      <c r="S379" s="141">
        <v>0</v>
      </c>
      <c r="T379" s="142">
        <f>S379*H379</f>
        <v>0</v>
      </c>
      <c r="AR379" s="143" t="s">
        <v>437</v>
      </c>
      <c r="AT379" s="143" t="s">
        <v>820</v>
      </c>
      <c r="AU379" s="143" t="s">
        <v>84</v>
      </c>
      <c r="AY379" s="18" t="s">
        <v>206</v>
      </c>
      <c r="BE379" s="144">
        <f>IF(N379="základní",J379,0)</f>
        <v>0</v>
      </c>
      <c r="BF379" s="144">
        <f>IF(N379="snížená",J379,0)</f>
        <v>0</v>
      </c>
      <c r="BG379" s="144">
        <f>IF(N379="zákl. přenesená",J379,0)</f>
        <v>0</v>
      </c>
      <c r="BH379" s="144">
        <f>IF(N379="sníž. přenesená",J379,0)</f>
        <v>0</v>
      </c>
      <c r="BI379" s="144">
        <f>IF(N379="nulová",J379,0)</f>
        <v>0</v>
      </c>
      <c r="BJ379" s="18" t="s">
        <v>82</v>
      </c>
      <c r="BK379" s="144">
        <f>ROUND(I379*H379,2)</f>
        <v>0</v>
      </c>
      <c r="BL379" s="18" t="s">
        <v>338</v>
      </c>
      <c r="BM379" s="143" t="s">
        <v>987</v>
      </c>
    </row>
    <row r="380" spans="2:47" s="1" customFormat="1" ht="19.5">
      <c r="B380" s="33"/>
      <c r="D380" s="150" t="s">
        <v>818</v>
      </c>
      <c r="F380" s="174" t="s">
        <v>988</v>
      </c>
      <c r="I380" s="147"/>
      <c r="L380" s="33"/>
      <c r="M380" s="148"/>
      <c r="T380" s="52"/>
      <c r="AT380" s="18" t="s">
        <v>818</v>
      </c>
      <c r="AU380" s="18" t="s">
        <v>84</v>
      </c>
    </row>
    <row r="381" spans="2:65" s="1" customFormat="1" ht="16.5" customHeight="1">
      <c r="B381" s="33"/>
      <c r="C381" s="175" t="s">
        <v>989</v>
      </c>
      <c r="D381" s="175" t="s">
        <v>820</v>
      </c>
      <c r="E381" s="176" t="s">
        <v>990</v>
      </c>
      <c r="F381" s="177" t="s">
        <v>991</v>
      </c>
      <c r="G381" s="178" t="s">
        <v>796</v>
      </c>
      <c r="H381" s="179">
        <v>1</v>
      </c>
      <c r="I381" s="180"/>
      <c r="J381" s="181">
        <f>ROUND(I381*H381,2)</f>
        <v>0</v>
      </c>
      <c r="K381" s="177" t="s">
        <v>19</v>
      </c>
      <c r="L381" s="182"/>
      <c r="M381" s="183" t="s">
        <v>19</v>
      </c>
      <c r="N381" s="184" t="s">
        <v>46</v>
      </c>
      <c r="P381" s="141">
        <f>O381*H381</f>
        <v>0</v>
      </c>
      <c r="Q381" s="141">
        <v>0.008</v>
      </c>
      <c r="R381" s="141">
        <f>Q381*H381</f>
        <v>0.008</v>
      </c>
      <c r="S381" s="141">
        <v>0</v>
      </c>
      <c r="T381" s="142">
        <f>S381*H381</f>
        <v>0</v>
      </c>
      <c r="AR381" s="143" t="s">
        <v>437</v>
      </c>
      <c r="AT381" s="143" t="s">
        <v>820</v>
      </c>
      <c r="AU381" s="143" t="s">
        <v>84</v>
      </c>
      <c r="AY381" s="18" t="s">
        <v>206</v>
      </c>
      <c r="BE381" s="144">
        <f>IF(N381="základní",J381,0)</f>
        <v>0</v>
      </c>
      <c r="BF381" s="144">
        <f>IF(N381="snížená",J381,0)</f>
        <v>0</v>
      </c>
      <c r="BG381" s="144">
        <f>IF(N381="zákl. přenesená",J381,0)</f>
        <v>0</v>
      </c>
      <c r="BH381" s="144">
        <f>IF(N381="sníž. přenesená",J381,0)</f>
        <v>0</v>
      </c>
      <c r="BI381" s="144">
        <f>IF(N381="nulová",J381,0)</f>
        <v>0</v>
      </c>
      <c r="BJ381" s="18" t="s">
        <v>82</v>
      </c>
      <c r="BK381" s="144">
        <f>ROUND(I381*H381,2)</f>
        <v>0</v>
      </c>
      <c r="BL381" s="18" t="s">
        <v>338</v>
      </c>
      <c r="BM381" s="143" t="s">
        <v>992</v>
      </c>
    </row>
    <row r="382" spans="2:47" s="1" customFormat="1" ht="19.5">
      <c r="B382" s="33"/>
      <c r="D382" s="150" t="s">
        <v>818</v>
      </c>
      <c r="F382" s="174" t="s">
        <v>993</v>
      </c>
      <c r="I382" s="147"/>
      <c r="L382" s="33"/>
      <c r="M382" s="148"/>
      <c r="T382" s="52"/>
      <c r="AT382" s="18" t="s">
        <v>818</v>
      </c>
      <c r="AU382" s="18" t="s">
        <v>84</v>
      </c>
    </row>
    <row r="383" spans="2:65" s="1" customFormat="1" ht="16.5" customHeight="1">
      <c r="B383" s="33"/>
      <c r="C383" s="175" t="s">
        <v>994</v>
      </c>
      <c r="D383" s="175" t="s">
        <v>820</v>
      </c>
      <c r="E383" s="176" t="s">
        <v>995</v>
      </c>
      <c r="F383" s="177" t="s">
        <v>996</v>
      </c>
      <c r="G383" s="178" t="s">
        <v>298</v>
      </c>
      <c r="H383" s="179">
        <v>1</v>
      </c>
      <c r="I383" s="180"/>
      <c r="J383" s="181">
        <f>ROUND(I383*H383,2)</f>
        <v>0</v>
      </c>
      <c r="K383" s="177" t="s">
        <v>19</v>
      </c>
      <c r="L383" s="182"/>
      <c r="M383" s="183" t="s">
        <v>19</v>
      </c>
      <c r="N383" s="184" t="s">
        <v>46</v>
      </c>
      <c r="P383" s="141">
        <f>O383*H383</f>
        <v>0</v>
      </c>
      <c r="Q383" s="141">
        <v>0.008</v>
      </c>
      <c r="R383" s="141">
        <f>Q383*H383</f>
        <v>0.008</v>
      </c>
      <c r="S383" s="141">
        <v>0</v>
      </c>
      <c r="T383" s="142">
        <f>S383*H383</f>
        <v>0</v>
      </c>
      <c r="AR383" s="143" t="s">
        <v>437</v>
      </c>
      <c r="AT383" s="143" t="s">
        <v>820</v>
      </c>
      <c r="AU383" s="143" t="s">
        <v>84</v>
      </c>
      <c r="AY383" s="18" t="s">
        <v>206</v>
      </c>
      <c r="BE383" s="144">
        <f>IF(N383="základní",J383,0)</f>
        <v>0</v>
      </c>
      <c r="BF383" s="144">
        <f>IF(N383="snížená",J383,0)</f>
        <v>0</v>
      </c>
      <c r="BG383" s="144">
        <f>IF(N383="zákl. přenesená",J383,0)</f>
        <v>0</v>
      </c>
      <c r="BH383" s="144">
        <f>IF(N383="sníž. přenesená",J383,0)</f>
        <v>0</v>
      </c>
      <c r="BI383" s="144">
        <f>IF(N383="nulová",J383,0)</f>
        <v>0</v>
      </c>
      <c r="BJ383" s="18" t="s">
        <v>82</v>
      </c>
      <c r="BK383" s="144">
        <f>ROUND(I383*H383,2)</f>
        <v>0</v>
      </c>
      <c r="BL383" s="18" t="s">
        <v>338</v>
      </c>
      <c r="BM383" s="143" t="s">
        <v>997</v>
      </c>
    </row>
    <row r="384" spans="2:47" s="1" customFormat="1" ht="19.5">
      <c r="B384" s="33"/>
      <c r="D384" s="150" t="s">
        <v>818</v>
      </c>
      <c r="F384" s="174" t="s">
        <v>998</v>
      </c>
      <c r="I384" s="147"/>
      <c r="L384" s="33"/>
      <c r="M384" s="148"/>
      <c r="T384" s="52"/>
      <c r="AT384" s="18" t="s">
        <v>818</v>
      </c>
      <c r="AU384" s="18" t="s">
        <v>84</v>
      </c>
    </row>
    <row r="385" spans="2:65" s="1" customFormat="1" ht="21.75" customHeight="1">
      <c r="B385" s="33"/>
      <c r="C385" s="175" t="s">
        <v>999</v>
      </c>
      <c r="D385" s="175" t="s">
        <v>820</v>
      </c>
      <c r="E385" s="176" t="s">
        <v>1000</v>
      </c>
      <c r="F385" s="177" t="s">
        <v>1001</v>
      </c>
      <c r="G385" s="178" t="s">
        <v>298</v>
      </c>
      <c r="H385" s="179">
        <v>2</v>
      </c>
      <c r="I385" s="180"/>
      <c r="J385" s="181">
        <f>ROUND(I385*H385,2)</f>
        <v>0</v>
      </c>
      <c r="K385" s="177" t="s">
        <v>19</v>
      </c>
      <c r="L385" s="182"/>
      <c r="M385" s="183" t="s">
        <v>19</v>
      </c>
      <c r="N385" s="184" t="s">
        <v>46</v>
      </c>
      <c r="P385" s="141">
        <f>O385*H385</f>
        <v>0</v>
      </c>
      <c r="Q385" s="141">
        <v>0.015</v>
      </c>
      <c r="R385" s="141">
        <f>Q385*H385</f>
        <v>0.03</v>
      </c>
      <c r="S385" s="141">
        <v>0</v>
      </c>
      <c r="T385" s="142">
        <f>S385*H385</f>
        <v>0</v>
      </c>
      <c r="AR385" s="143" t="s">
        <v>437</v>
      </c>
      <c r="AT385" s="143" t="s">
        <v>820</v>
      </c>
      <c r="AU385" s="143" t="s">
        <v>84</v>
      </c>
      <c r="AY385" s="18" t="s">
        <v>206</v>
      </c>
      <c r="BE385" s="144">
        <f>IF(N385="základní",J385,0)</f>
        <v>0</v>
      </c>
      <c r="BF385" s="144">
        <f>IF(N385="snížená",J385,0)</f>
        <v>0</v>
      </c>
      <c r="BG385" s="144">
        <f>IF(N385="zákl. přenesená",J385,0)</f>
        <v>0</v>
      </c>
      <c r="BH385" s="144">
        <f>IF(N385="sníž. přenesená",J385,0)</f>
        <v>0</v>
      </c>
      <c r="BI385" s="144">
        <f>IF(N385="nulová",J385,0)</f>
        <v>0</v>
      </c>
      <c r="BJ385" s="18" t="s">
        <v>82</v>
      </c>
      <c r="BK385" s="144">
        <f>ROUND(I385*H385,2)</f>
        <v>0</v>
      </c>
      <c r="BL385" s="18" t="s">
        <v>338</v>
      </c>
      <c r="BM385" s="143" t="s">
        <v>1002</v>
      </c>
    </row>
    <row r="386" spans="2:47" s="1" customFormat="1" ht="19.5">
      <c r="B386" s="33"/>
      <c r="D386" s="150" t="s">
        <v>818</v>
      </c>
      <c r="F386" s="174" t="s">
        <v>1003</v>
      </c>
      <c r="I386" s="147"/>
      <c r="L386" s="33"/>
      <c r="M386" s="148"/>
      <c r="T386" s="52"/>
      <c r="AT386" s="18" t="s">
        <v>818</v>
      </c>
      <c r="AU386" s="18" t="s">
        <v>84</v>
      </c>
    </row>
    <row r="387" spans="2:65" s="1" customFormat="1" ht="21.75" customHeight="1">
      <c r="B387" s="33"/>
      <c r="C387" s="175" t="s">
        <v>1004</v>
      </c>
      <c r="D387" s="175" t="s">
        <v>820</v>
      </c>
      <c r="E387" s="176" t="s">
        <v>1005</v>
      </c>
      <c r="F387" s="177" t="s">
        <v>1006</v>
      </c>
      <c r="G387" s="178" t="s">
        <v>298</v>
      </c>
      <c r="H387" s="179">
        <v>1</v>
      </c>
      <c r="I387" s="180"/>
      <c r="J387" s="181">
        <f>ROUND(I387*H387,2)</f>
        <v>0</v>
      </c>
      <c r="K387" s="177" t="s">
        <v>19</v>
      </c>
      <c r="L387" s="182"/>
      <c r="M387" s="183" t="s">
        <v>19</v>
      </c>
      <c r="N387" s="184" t="s">
        <v>46</v>
      </c>
      <c r="P387" s="141">
        <f>O387*H387</f>
        <v>0</v>
      </c>
      <c r="Q387" s="141">
        <v>0.015</v>
      </c>
      <c r="R387" s="141">
        <f>Q387*H387</f>
        <v>0.015</v>
      </c>
      <c r="S387" s="141">
        <v>0</v>
      </c>
      <c r="T387" s="142">
        <f>S387*H387</f>
        <v>0</v>
      </c>
      <c r="AR387" s="143" t="s">
        <v>437</v>
      </c>
      <c r="AT387" s="143" t="s">
        <v>820</v>
      </c>
      <c r="AU387" s="143" t="s">
        <v>84</v>
      </c>
      <c r="AY387" s="18" t="s">
        <v>206</v>
      </c>
      <c r="BE387" s="144">
        <f>IF(N387="základní",J387,0)</f>
        <v>0</v>
      </c>
      <c r="BF387" s="144">
        <f>IF(N387="snížená",J387,0)</f>
        <v>0</v>
      </c>
      <c r="BG387" s="144">
        <f>IF(N387="zákl. přenesená",J387,0)</f>
        <v>0</v>
      </c>
      <c r="BH387" s="144">
        <f>IF(N387="sníž. přenesená",J387,0)</f>
        <v>0</v>
      </c>
      <c r="BI387" s="144">
        <f>IF(N387="nulová",J387,0)</f>
        <v>0</v>
      </c>
      <c r="BJ387" s="18" t="s">
        <v>82</v>
      </c>
      <c r="BK387" s="144">
        <f>ROUND(I387*H387,2)</f>
        <v>0</v>
      </c>
      <c r="BL387" s="18" t="s">
        <v>338</v>
      </c>
      <c r="BM387" s="143" t="s">
        <v>1007</v>
      </c>
    </row>
    <row r="388" spans="2:47" s="1" customFormat="1" ht="19.5">
      <c r="B388" s="33"/>
      <c r="D388" s="150" t="s">
        <v>818</v>
      </c>
      <c r="F388" s="174" t="s">
        <v>1008</v>
      </c>
      <c r="I388" s="147"/>
      <c r="L388" s="33"/>
      <c r="M388" s="148"/>
      <c r="T388" s="52"/>
      <c r="AT388" s="18" t="s">
        <v>818</v>
      </c>
      <c r="AU388" s="18" t="s">
        <v>84</v>
      </c>
    </row>
    <row r="389" spans="2:65" s="1" customFormat="1" ht="16.5" customHeight="1">
      <c r="B389" s="33"/>
      <c r="C389" s="175" t="s">
        <v>1009</v>
      </c>
      <c r="D389" s="175" t="s">
        <v>820</v>
      </c>
      <c r="E389" s="176" t="s">
        <v>1010</v>
      </c>
      <c r="F389" s="177" t="s">
        <v>1011</v>
      </c>
      <c r="G389" s="178" t="s">
        <v>298</v>
      </c>
      <c r="H389" s="179">
        <v>1</v>
      </c>
      <c r="I389" s="180"/>
      <c r="J389" s="181">
        <f>ROUND(I389*H389,2)</f>
        <v>0</v>
      </c>
      <c r="K389" s="177" t="s">
        <v>19</v>
      </c>
      <c r="L389" s="182"/>
      <c r="M389" s="183" t="s">
        <v>19</v>
      </c>
      <c r="N389" s="184" t="s">
        <v>46</v>
      </c>
      <c r="P389" s="141">
        <f>O389*H389</f>
        <v>0</v>
      </c>
      <c r="Q389" s="141">
        <v>0.015</v>
      </c>
      <c r="R389" s="141">
        <f>Q389*H389</f>
        <v>0.015</v>
      </c>
      <c r="S389" s="141">
        <v>0</v>
      </c>
      <c r="T389" s="142">
        <f>S389*H389</f>
        <v>0</v>
      </c>
      <c r="AR389" s="143" t="s">
        <v>437</v>
      </c>
      <c r="AT389" s="143" t="s">
        <v>820</v>
      </c>
      <c r="AU389" s="143" t="s">
        <v>84</v>
      </c>
      <c r="AY389" s="18" t="s">
        <v>206</v>
      </c>
      <c r="BE389" s="144">
        <f>IF(N389="základní",J389,0)</f>
        <v>0</v>
      </c>
      <c r="BF389" s="144">
        <f>IF(N389="snížená",J389,0)</f>
        <v>0</v>
      </c>
      <c r="BG389" s="144">
        <f>IF(N389="zákl. přenesená",J389,0)</f>
        <v>0</v>
      </c>
      <c r="BH389" s="144">
        <f>IF(N389="sníž. přenesená",J389,0)</f>
        <v>0</v>
      </c>
      <c r="BI389" s="144">
        <f>IF(N389="nulová",J389,0)</f>
        <v>0</v>
      </c>
      <c r="BJ389" s="18" t="s">
        <v>82</v>
      </c>
      <c r="BK389" s="144">
        <f>ROUND(I389*H389,2)</f>
        <v>0</v>
      </c>
      <c r="BL389" s="18" t="s">
        <v>338</v>
      </c>
      <c r="BM389" s="143" t="s">
        <v>1012</v>
      </c>
    </row>
    <row r="390" spans="2:47" s="1" customFormat="1" ht="19.5">
      <c r="B390" s="33"/>
      <c r="D390" s="150" t="s">
        <v>818</v>
      </c>
      <c r="F390" s="174" t="s">
        <v>1013</v>
      </c>
      <c r="I390" s="147"/>
      <c r="L390" s="33"/>
      <c r="M390" s="148"/>
      <c r="T390" s="52"/>
      <c r="AT390" s="18" t="s">
        <v>818</v>
      </c>
      <c r="AU390" s="18" t="s">
        <v>84</v>
      </c>
    </row>
    <row r="391" spans="2:65" s="1" customFormat="1" ht="16.5" customHeight="1">
      <c r="B391" s="33"/>
      <c r="C391" s="175" t="s">
        <v>1014</v>
      </c>
      <c r="D391" s="175" t="s">
        <v>820</v>
      </c>
      <c r="E391" s="176" t="s">
        <v>1015</v>
      </c>
      <c r="F391" s="177" t="s">
        <v>1016</v>
      </c>
      <c r="G391" s="178" t="s">
        <v>298</v>
      </c>
      <c r="H391" s="179">
        <v>1</v>
      </c>
      <c r="I391" s="180"/>
      <c r="J391" s="181">
        <f>ROUND(I391*H391,2)</f>
        <v>0</v>
      </c>
      <c r="K391" s="177" t="s">
        <v>19</v>
      </c>
      <c r="L391" s="182"/>
      <c r="M391" s="183" t="s">
        <v>19</v>
      </c>
      <c r="N391" s="184" t="s">
        <v>46</v>
      </c>
      <c r="P391" s="141">
        <f>O391*H391</f>
        <v>0</v>
      </c>
      <c r="Q391" s="141">
        <v>0.015</v>
      </c>
      <c r="R391" s="141">
        <f>Q391*H391</f>
        <v>0.015</v>
      </c>
      <c r="S391" s="141">
        <v>0</v>
      </c>
      <c r="T391" s="142">
        <f>S391*H391</f>
        <v>0</v>
      </c>
      <c r="AR391" s="143" t="s">
        <v>437</v>
      </c>
      <c r="AT391" s="143" t="s">
        <v>820</v>
      </c>
      <c r="AU391" s="143" t="s">
        <v>84</v>
      </c>
      <c r="AY391" s="18" t="s">
        <v>206</v>
      </c>
      <c r="BE391" s="144">
        <f>IF(N391="základní",J391,0)</f>
        <v>0</v>
      </c>
      <c r="BF391" s="144">
        <f>IF(N391="snížená",J391,0)</f>
        <v>0</v>
      </c>
      <c r="BG391" s="144">
        <f>IF(N391="zákl. přenesená",J391,0)</f>
        <v>0</v>
      </c>
      <c r="BH391" s="144">
        <f>IF(N391="sníž. přenesená",J391,0)</f>
        <v>0</v>
      </c>
      <c r="BI391" s="144">
        <f>IF(N391="nulová",J391,0)</f>
        <v>0</v>
      </c>
      <c r="BJ391" s="18" t="s">
        <v>82</v>
      </c>
      <c r="BK391" s="144">
        <f>ROUND(I391*H391,2)</f>
        <v>0</v>
      </c>
      <c r="BL391" s="18" t="s">
        <v>338</v>
      </c>
      <c r="BM391" s="143" t="s">
        <v>1017</v>
      </c>
    </row>
    <row r="392" spans="2:47" s="1" customFormat="1" ht="19.5">
      <c r="B392" s="33"/>
      <c r="D392" s="150" t="s">
        <v>818</v>
      </c>
      <c r="F392" s="174" t="s">
        <v>1018</v>
      </c>
      <c r="I392" s="147"/>
      <c r="L392" s="33"/>
      <c r="M392" s="148"/>
      <c r="T392" s="52"/>
      <c r="AT392" s="18" t="s">
        <v>818</v>
      </c>
      <c r="AU392" s="18" t="s">
        <v>84</v>
      </c>
    </row>
    <row r="393" spans="2:65" s="1" customFormat="1" ht="21.75" customHeight="1">
      <c r="B393" s="33"/>
      <c r="C393" s="175" t="s">
        <v>1019</v>
      </c>
      <c r="D393" s="175" t="s">
        <v>820</v>
      </c>
      <c r="E393" s="176" t="s">
        <v>1020</v>
      </c>
      <c r="F393" s="177" t="s">
        <v>1021</v>
      </c>
      <c r="G393" s="178" t="s">
        <v>298</v>
      </c>
      <c r="H393" s="179">
        <v>1</v>
      </c>
      <c r="I393" s="180"/>
      <c r="J393" s="181">
        <f>ROUND(I393*H393,2)</f>
        <v>0</v>
      </c>
      <c r="K393" s="177" t="s">
        <v>19</v>
      </c>
      <c r="L393" s="182"/>
      <c r="M393" s="183" t="s">
        <v>19</v>
      </c>
      <c r="N393" s="184" t="s">
        <v>46</v>
      </c>
      <c r="P393" s="141">
        <f>O393*H393</f>
        <v>0</v>
      </c>
      <c r="Q393" s="141">
        <v>0</v>
      </c>
      <c r="R393" s="141">
        <f>Q393*H393</f>
        <v>0</v>
      </c>
      <c r="S393" s="141">
        <v>0</v>
      </c>
      <c r="T393" s="142">
        <f>S393*H393</f>
        <v>0</v>
      </c>
      <c r="AR393" s="143" t="s">
        <v>437</v>
      </c>
      <c r="AT393" s="143" t="s">
        <v>820</v>
      </c>
      <c r="AU393" s="143" t="s">
        <v>84</v>
      </c>
      <c r="AY393" s="18" t="s">
        <v>206</v>
      </c>
      <c r="BE393" s="144">
        <f>IF(N393="základní",J393,0)</f>
        <v>0</v>
      </c>
      <c r="BF393" s="144">
        <f>IF(N393="snížená",J393,0)</f>
        <v>0</v>
      </c>
      <c r="BG393" s="144">
        <f>IF(N393="zákl. přenesená",J393,0)</f>
        <v>0</v>
      </c>
      <c r="BH393" s="144">
        <f>IF(N393="sníž. přenesená",J393,0)</f>
        <v>0</v>
      </c>
      <c r="BI393" s="144">
        <f>IF(N393="nulová",J393,0)</f>
        <v>0</v>
      </c>
      <c r="BJ393" s="18" t="s">
        <v>82</v>
      </c>
      <c r="BK393" s="144">
        <f>ROUND(I393*H393,2)</f>
        <v>0</v>
      </c>
      <c r="BL393" s="18" t="s">
        <v>338</v>
      </c>
      <c r="BM393" s="143" t="s">
        <v>1022</v>
      </c>
    </row>
    <row r="394" spans="2:47" s="1" customFormat="1" ht="19.5">
      <c r="B394" s="33"/>
      <c r="D394" s="150" t="s">
        <v>818</v>
      </c>
      <c r="F394" s="174" t="s">
        <v>1023</v>
      </c>
      <c r="I394" s="147"/>
      <c r="L394" s="33"/>
      <c r="M394" s="148"/>
      <c r="T394" s="52"/>
      <c r="AT394" s="18" t="s">
        <v>818</v>
      </c>
      <c r="AU394" s="18" t="s">
        <v>84</v>
      </c>
    </row>
    <row r="395" spans="2:65" s="1" customFormat="1" ht="44.25" customHeight="1">
      <c r="B395" s="33"/>
      <c r="C395" s="132" t="s">
        <v>1024</v>
      </c>
      <c r="D395" s="132" t="s">
        <v>208</v>
      </c>
      <c r="E395" s="133" t="s">
        <v>1025</v>
      </c>
      <c r="F395" s="134" t="s">
        <v>1026</v>
      </c>
      <c r="G395" s="135" t="s">
        <v>211</v>
      </c>
      <c r="H395" s="136">
        <v>0.592</v>
      </c>
      <c r="I395" s="137"/>
      <c r="J395" s="138">
        <f>ROUND(I395*H395,2)</f>
        <v>0</v>
      </c>
      <c r="K395" s="134" t="s">
        <v>212</v>
      </c>
      <c r="L395" s="33"/>
      <c r="M395" s="139" t="s">
        <v>19</v>
      </c>
      <c r="N395" s="140" t="s">
        <v>46</v>
      </c>
      <c r="P395" s="141">
        <f>O395*H395</f>
        <v>0</v>
      </c>
      <c r="Q395" s="141">
        <v>0</v>
      </c>
      <c r="R395" s="141">
        <f>Q395*H395</f>
        <v>0</v>
      </c>
      <c r="S395" s="141">
        <v>0</v>
      </c>
      <c r="T395" s="142">
        <f>S395*H395</f>
        <v>0</v>
      </c>
      <c r="AR395" s="143" t="s">
        <v>338</v>
      </c>
      <c r="AT395" s="143" t="s">
        <v>208</v>
      </c>
      <c r="AU395" s="143" t="s">
        <v>84</v>
      </c>
      <c r="AY395" s="18" t="s">
        <v>206</v>
      </c>
      <c r="BE395" s="144">
        <f>IF(N395="základní",J395,0)</f>
        <v>0</v>
      </c>
      <c r="BF395" s="144">
        <f>IF(N395="snížená",J395,0)</f>
        <v>0</v>
      </c>
      <c r="BG395" s="144">
        <f>IF(N395="zákl. přenesená",J395,0)</f>
        <v>0</v>
      </c>
      <c r="BH395" s="144">
        <f>IF(N395="sníž. přenesená",J395,0)</f>
        <v>0</v>
      </c>
      <c r="BI395" s="144">
        <f>IF(N395="nulová",J395,0)</f>
        <v>0</v>
      </c>
      <c r="BJ395" s="18" t="s">
        <v>82</v>
      </c>
      <c r="BK395" s="144">
        <f>ROUND(I395*H395,2)</f>
        <v>0</v>
      </c>
      <c r="BL395" s="18" t="s">
        <v>338</v>
      </c>
      <c r="BM395" s="143" t="s">
        <v>1027</v>
      </c>
    </row>
    <row r="396" spans="2:47" s="1" customFormat="1" ht="12">
      <c r="B396" s="33"/>
      <c r="D396" s="145" t="s">
        <v>214</v>
      </c>
      <c r="F396" s="146" t="s">
        <v>1028</v>
      </c>
      <c r="I396" s="147"/>
      <c r="L396" s="33"/>
      <c r="M396" s="148"/>
      <c r="T396" s="52"/>
      <c r="AT396" s="18" t="s">
        <v>214</v>
      </c>
      <c r="AU396" s="18" t="s">
        <v>84</v>
      </c>
    </row>
    <row r="397" spans="2:63" s="11" customFormat="1" ht="22.9" customHeight="1">
      <c r="B397" s="120"/>
      <c r="D397" s="121" t="s">
        <v>74</v>
      </c>
      <c r="E397" s="130" t="s">
        <v>1029</v>
      </c>
      <c r="F397" s="130" t="s">
        <v>1030</v>
      </c>
      <c r="I397" s="123"/>
      <c r="J397" s="131">
        <f>BK397</f>
        <v>0</v>
      </c>
      <c r="L397" s="120"/>
      <c r="M397" s="125"/>
      <c r="P397" s="126">
        <f>SUM(P398:P454)</f>
        <v>0</v>
      </c>
      <c r="R397" s="126">
        <f>SUM(R398:R454)</f>
        <v>2.322039775</v>
      </c>
      <c r="T397" s="127">
        <f>SUM(T398:T454)</f>
        <v>0</v>
      </c>
      <c r="AR397" s="121" t="s">
        <v>84</v>
      </c>
      <c r="AT397" s="128" t="s">
        <v>74</v>
      </c>
      <c r="AU397" s="128" t="s">
        <v>82</v>
      </c>
      <c r="AY397" s="121" t="s">
        <v>206</v>
      </c>
      <c r="BK397" s="129">
        <f>SUM(BK398:BK454)</f>
        <v>0</v>
      </c>
    </row>
    <row r="398" spans="2:65" s="1" customFormat="1" ht="33" customHeight="1">
      <c r="B398" s="33"/>
      <c r="C398" s="132" t="s">
        <v>1031</v>
      </c>
      <c r="D398" s="132" t="s">
        <v>208</v>
      </c>
      <c r="E398" s="133" t="s">
        <v>1032</v>
      </c>
      <c r="F398" s="134" t="s">
        <v>1033</v>
      </c>
      <c r="G398" s="135" t="s">
        <v>229</v>
      </c>
      <c r="H398" s="136">
        <v>5.6</v>
      </c>
      <c r="I398" s="137"/>
      <c r="J398" s="138">
        <f>ROUND(I398*H398,2)</f>
        <v>0</v>
      </c>
      <c r="K398" s="134" t="s">
        <v>212</v>
      </c>
      <c r="L398" s="33"/>
      <c r="M398" s="139" t="s">
        <v>19</v>
      </c>
      <c r="N398" s="140" t="s">
        <v>46</v>
      </c>
      <c r="P398" s="141">
        <f>O398*H398</f>
        <v>0</v>
      </c>
      <c r="Q398" s="141">
        <v>0.000396</v>
      </c>
      <c r="R398" s="141">
        <f>Q398*H398</f>
        <v>0.0022175999999999997</v>
      </c>
      <c r="S398" s="141">
        <v>0</v>
      </c>
      <c r="T398" s="142">
        <f>S398*H398</f>
        <v>0</v>
      </c>
      <c r="AR398" s="143" t="s">
        <v>338</v>
      </c>
      <c r="AT398" s="143" t="s">
        <v>208</v>
      </c>
      <c r="AU398" s="143" t="s">
        <v>84</v>
      </c>
      <c r="AY398" s="18" t="s">
        <v>206</v>
      </c>
      <c r="BE398" s="144">
        <f>IF(N398="základní",J398,0)</f>
        <v>0</v>
      </c>
      <c r="BF398" s="144">
        <f>IF(N398="snížená",J398,0)</f>
        <v>0</v>
      </c>
      <c r="BG398" s="144">
        <f>IF(N398="zákl. přenesená",J398,0)</f>
        <v>0</v>
      </c>
      <c r="BH398" s="144">
        <f>IF(N398="sníž. přenesená",J398,0)</f>
        <v>0</v>
      </c>
      <c r="BI398" s="144">
        <f>IF(N398="nulová",J398,0)</f>
        <v>0</v>
      </c>
      <c r="BJ398" s="18" t="s">
        <v>82</v>
      </c>
      <c r="BK398" s="144">
        <f>ROUND(I398*H398,2)</f>
        <v>0</v>
      </c>
      <c r="BL398" s="18" t="s">
        <v>338</v>
      </c>
      <c r="BM398" s="143" t="s">
        <v>1034</v>
      </c>
    </row>
    <row r="399" spans="2:47" s="1" customFormat="1" ht="12">
      <c r="B399" s="33"/>
      <c r="D399" s="145" t="s">
        <v>214</v>
      </c>
      <c r="F399" s="146" t="s">
        <v>1035</v>
      </c>
      <c r="I399" s="147"/>
      <c r="L399" s="33"/>
      <c r="M399" s="148"/>
      <c r="T399" s="52"/>
      <c r="AT399" s="18" t="s">
        <v>214</v>
      </c>
      <c r="AU399" s="18" t="s">
        <v>84</v>
      </c>
    </row>
    <row r="400" spans="2:51" s="13" customFormat="1" ht="12">
      <c r="B400" s="156"/>
      <c r="D400" s="150" t="s">
        <v>216</v>
      </c>
      <c r="E400" s="157" t="s">
        <v>19</v>
      </c>
      <c r="F400" s="158" t="s">
        <v>1036</v>
      </c>
      <c r="H400" s="159">
        <v>5.6</v>
      </c>
      <c r="I400" s="160"/>
      <c r="L400" s="156"/>
      <c r="M400" s="161"/>
      <c r="T400" s="162"/>
      <c r="AT400" s="157" t="s">
        <v>216</v>
      </c>
      <c r="AU400" s="157" t="s">
        <v>84</v>
      </c>
      <c r="AV400" s="13" t="s">
        <v>84</v>
      </c>
      <c r="AW400" s="13" t="s">
        <v>37</v>
      </c>
      <c r="AX400" s="13" t="s">
        <v>82</v>
      </c>
      <c r="AY400" s="157" t="s">
        <v>206</v>
      </c>
    </row>
    <row r="401" spans="2:65" s="1" customFormat="1" ht="16.5" customHeight="1">
      <c r="B401" s="33"/>
      <c r="C401" s="175" t="s">
        <v>1037</v>
      </c>
      <c r="D401" s="175" t="s">
        <v>820</v>
      </c>
      <c r="E401" s="176" t="s">
        <v>1038</v>
      </c>
      <c r="F401" s="177" t="s">
        <v>1039</v>
      </c>
      <c r="G401" s="178" t="s">
        <v>440</v>
      </c>
      <c r="H401" s="179">
        <v>1</v>
      </c>
      <c r="I401" s="180"/>
      <c r="J401" s="181">
        <f>ROUND(I401*H401,2)</f>
        <v>0</v>
      </c>
      <c r="K401" s="177" t="s">
        <v>19</v>
      </c>
      <c r="L401" s="182"/>
      <c r="M401" s="183" t="s">
        <v>19</v>
      </c>
      <c r="N401" s="184" t="s">
        <v>46</v>
      </c>
      <c r="P401" s="141">
        <f>O401*H401</f>
        <v>0</v>
      </c>
      <c r="Q401" s="141">
        <v>0.15</v>
      </c>
      <c r="R401" s="141">
        <f>Q401*H401</f>
        <v>0.15</v>
      </c>
      <c r="S401" s="141">
        <v>0</v>
      </c>
      <c r="T401" s="142">
        <f>S401*H401</f>
        <v>0</v>
      </c>
      <c r="AR401" s="143" t="s">
        <v>437</v>
      </c>
      <c r="AT401" s="143" t="s">
        <v>820</v>
      </c>
      <c r="AU401" s="143" t="s">
        <v>84</v>
      </c>
      <c r="AY401" s="18" t="s">
        <v>206</v>
      </c>
      <c r="BE401" s="144">
        <f>IF(N401="základní",J401,0)</f>
        <v>0</v>
      </c>
      <c r="BF401" s="144">
        <f>IF(N401="snížená",J401,0)</f>
        <v>0</v>
      </c>
      <c r="BG401" s="144">
        <f>IF(N401="zákl. přenesená",J401,0)</f>
        <v>0</v>
      </c>
      <c r="BH401" s="144">
        <f>IF(N401="sníž. přenesená",J401,0)</f>
        <v>0</v>
      </c>
      <c r="BI401" s="144">
        <f>IF(N401="nulová",J401,0)</f>
        <v>0</v>
      </c>
      <c r="BJ401" s="18" t="s">
        <v>82</v>
      </c>
      <c r="BK401" s="144">
        <f>ROUND(I401*H401,2)</f>
        <v>0</v>
      </c>
      <c r="BL401" s="18" t="s">
        <v>338</v>
      </c>
      <c r="BM401" s="143" t="s">
        <v>1040</v>
      </c>
    </row>
    <row r="402" spans="2:47" s="1" customFormat="1" ht="19.5">
      <c r="B402" s="33"/>
      <c r="D402" s="150" t="s">
        <v>818</v>
      </c>
      <c r="F402" s="174" t="s">
        <v>1041</v>
      </c>
      <c r="I402" s="147"/>
      <c r="L402" s="33"/>
      <c r="M402" s="148"/>
      <c r="T402" s="52"/>
      <c r="AT402" s="18" t="s">
        <v>818</v>
      </c>
      <c r="AU402" s="18" t="s">
        <v>84</v>
      </c>
    </row>
    <row r="403" spans="2:65" s="1" customFormat="1" ht="37.9" customHeight="1">
      <c r="B403" s="33"/>
      <c r="C403" s="132" t="s">
        <v>1042</v>
      </c>
      <c r="D403" s="132" t="s">
        <v>208</v>
      </c>
      <c r="E403" s="133" t="s">
        <v>1043</v>
      </c>
      <c r="F403" s="134" t="s">
        <v>1044</v>
      </c>
      <c r="G403" s="135" t="s">
        <v>229</v>
      </c>
      <c r="H403" s="136">
        <v>18.8</v>
      </c>
      <c r="I403" s="137"/>
      <c r="J403" s="138">
        <f>ROUND(I403*H403,2)</f>
        <v>0</v>
      </c>
      <c r="K403" s="134" t="s">
        <v>212</v>
      </c>
      <c r="L403" s="33"/>
      <c r="M403" s="139" t="s">
        <v>19</v>
      </c>
      <c r="N403" s="140" t="s">
        <v>46</v>
      </c>
      <c r="P403" s="141">
        <f>O403*H403</f>
        <v>0</v>
      </c>
      <c r="Q403" s="141">
        <v>0.000396</v>
      </c>
      <c r="R403" s="141">
        <f>Q403*H403</f>
        <v>0.0074448</v>
      </c>
      <c r="S403" s="141">
        <v>0</v>
      </c>
      <c r="T403" s="142">
        <f>S403*H403</f>
        <v>0</v>
      </c>
      <c r="AR403" s="143" t="s">
        <v>338</v>
      </c>
      <c r="AT403" s="143" t="s">
        <v>208</v>
      </c>
      <c r="AU403" s="143" t="s">
        <v>84</v>
      </c>
      <c r="AY403" s="18" t="s">
        <v>206</v>
      </c>
      <c r="BE403" s="144">
        <f>IF(N403="základní",J403,0)</f>
        <v>0</v>
      </c>
      <c r="BF403" s="144">
        <f>IF(N403="snížená",J403,0)</f>
        <v>0</v>
      </c>
      <c r="BG403" s="144">
        <f>IF(N403="zákl. přenesená",J403,0)</f>
        <v>0</v>
      </c>
      <c r="BH403" s="144">
        <f>IF(N403="sníž. přenesená",J403,0)</f>
        <v>0</v>
      </c>
      <c r="BI403" s="144">
        <f>IF(N403="nulová",J403,0)</f>
        <v>0</v>
      </c>
      <c r="BJ403" s="18" t="s">
        <v>82</v>
      </c>
      <c r="BK403" s="144">
        <f>ROUND(I403*H403,2)</f>
        <v>0</v>
      </c>
      <c r="BL403" s="18" t="s">
        <v>338</v>
      </c>
      <c r="BM403" s="143" t="s">
        <v>1045</v>
      </c>
    </row>
    <row r="404" spans="2:47" s="1" customFormat="1" ht="12">
      <c r="B404" s="33"/>
      <c r="D404" s="145" t="s">
        <v>214</v>
      </c>
      <c r="F404" s="146" t="s">
        <v>1046</v>
      </c>
      <c r="I404" s="147"/>
      <c r="L404" s="33"/>
      <c r="M404" s="148"/>
      <c r="T404" s="52"/>
      <c r="AT404" s="18" t="s">
        <v>214</v>
      </c>
      <c r="AU404" s="18" t="s">
        <v>84</v>
      </c>
    </row>
    <row r="405" spans="2:51" s="13" customFormat="1" ht="12">
      <c r="B405" s="156"/>
      <c r="D405" s="150" t="s">
        <v>216</v>
      </c>
      <c r="E405" s="157" t="s">
        <v>19</v>
      </c>
      <c r="F405" s="158" t="s">
        <v>1047</v>
      </c>
      <c r="H405" s="159">
        <v>18.8</v>
      </c>
      <c r="I405" s="160"/>
      <c r="L405" s="156"/>
      <c r="M405" s="161"/>
      <c r="T405" s="162"/>
      <c r="AT405" s="157" t="s">
        <v>216</v>
      </c>
      <c r="AU405" s="157" t="s">
        <v>84</v>
      </c>
      <c r="AV405" s="13" t="s">
        <v>84</v>
      </c>
      <c r="AW405" s="13" t="s">
        <v>37</v>
      </c>
      <c r="AX405" s="13" t="s">
        <v>82</v>
      </c>
      <c r="AY405" s="157" t="s">
        <v>206</v>
      </c>
    </row>
    <row r="406" spans="2:65" s="1" customFormat="1" ht="16.5" customHeight="1">
      <c r="B406" s="33"/>
      <c r="C406" s="175" t="s">
        <v>1048</v>
      </c>
      <c r="D406" s="175" t="s">
        <v>820</v>
      </c>
      <c r="E406" s="176" t="s">
        <v>1049</v>
      </c>
      <c r="F406" s="177" t="s">
        <v>1050</v>
      </c>
      <c r="G406" s="178" t="s">
        <v>440</v>
      </c>
      <c r="H406" s="179">
        <v>1</v>
      </c>
      <c r="I406" s="180"/>
      <c r="J406" s="181">
        <f>ROUND(I406*H406,2)</f>
        <v>0</v>
      </c>
      <c r="K406" s="177" t="s">
        <v>19</v>
      </c>
      <c r="L406" s="182"/>
      <c r="M406" s="183" t="s">
        <v>19</v>
      </c>
      <c r="N406" s="184" t="s">
        <v>46</v>
      </c>
      <c r="P406" s="141">
        <f>O406*H406</f>
        <v>0</v>
      </c>
      <c r="Q406" s="141">
        <v>0.4</v>
      </c>
      <c r="R406" s="141">
        <f>Q406*H406</f>
        <v>0.4</v>
      </c>
      <c r="S406" s="141">
        <v>0</v>
      </c>
      <c r="T406" s="142">
        <f>S406*H406</f>
        <v>0</v>
      </c>
      <c r="AR406" s="143" t="s">
        <v>437</v>
      </c>
      <c r="AT406" s="143" t="s">
        <v>820</v>
      </c>
      <c r="AU406" s="143" t="s">
        <v>84</v>
      </c>
      <c r="AY406" s="18" t="s">
        <v>206</v>
      </c>
      <c r="BE406" s="144">
        <f>IF(N406="základní",J406,0)</f>
        <v>0</v>
      </c>
      <c r="BF406" s="144">
        <f>IF(N406="snížená",J406,0)</f>
        <v>0</v>
      </c>
      <c r="BG406" s="144">
        <f>IF(N406="zákl. přenesená",J406,0)</f>
        <v>0</v>
      </c>
      <c r="BH406" s="144">
        <f>IF(N406="sníž. přenesená",J406,0)</f>
        <v>0</v>
      </c>
      <c r="BI406" s="144">
        <f>IF(N406="nulová",J406,0)</f>
        <v>0</v>
      </c>
      <c r="BJ406" s="18" t="s">
        <v>82</v>
      </c>
      <c r="BK406" s="144">
        <f>ROUND(I406*H406,2)</f>
        <v>0</v>
      </c>
      <c r="BL406" s="18" t="s">
        <v>338</v>
      </c>
      <c r="BM406" s="143" t="s">
        <v>1051</v>
      </c>
    </row>
    <row r="407" spans="2:47" s="1" customFormat="1" ht="19.5">
      <c r="B407" s="33"/>
      <c r="D407" s="150" t="s">
        <v>818</v>
      </c>
      <c r="F407" s="174" t="s">
        <v>1052</v>
      </c>
      <c r="I407" s="147"/>
      <c r="L407" s="33"/>
      <c r="M407" s="148"/>
      <c r="T407" s="52"/>
      <c r="AT407" s="18" t="s">
        <v>818</v>
      </c>
      <c r="AU407" s="18" t="s">
        <v>84</v>
      </c>
    </row>
    <row r="408" spans="2:65" s="1" customFormat="1" ht="16.5" customHeight="1">
      <c r="B408" s="33"/>
      <c r="C408" s="175" t="s">
        <v>1053</v>
      </c>
      <c r="D408" s="175" t="s">
        <v>820</v>
      </c>
      <c r="E408" s="176" t="s">
        <v>1054</v>
      </c>
      <c r="F408" s="177" t="s">
        <v>1055</v>
      </c>
      <c r="G408" s="178" t="s">
        <v>796</v>
      </c>
      <c r="H408" s="179">
        <v>6</v>
      </c>
      <c r="I408" s="180"/>
      <c r="J408" s="181">
        <f>ROUND(I408*H408,2)</f>
        <v>0</v>
      </c>
      <c r="K408" s="177" t="s">
        <v>19</v>
      </c>
      <c r="L408" s="182"/>
      <c r="M408" s="183" t="s">
        <v>19</v>
      </c>
      <c r="N408" s="184" t="s">
        <v>46</v>
      </c>
      <c r="P408" s="141">
        <f>O408*H408</f>
        <v>0</v>
      </c>
      <c r="Q408" s="141">
        <v>0.015</v>
      </c>
      <c r="R408" s="141">
        <f>Q408*H408</f>
        <v>0.09</v>
      </c>
      <c r="S408" s="141">
        <v>0</v>
      </c>
      <c r="T408" s="142">
        <f>S408*H408</f>
        <v>0</v>
      </c>
      <c r="AR408" s="143" t="s">
        <v>437</v>
      </c>
      <c r="AT408" s="143" t="s">
        <v>820</v>
      </c>
      <c r="AU408" s="143" t="s">
        <v>84</v>
      </c>
      <c r="AY408" s="18" t="s">
        <v>206</v>
      </c>
      <c r="BE408" s="144">
        <f>IF(N408="základní",J408,0)</f>
        <v>0</v>
      </c>
      <c r="BF408" s="144">
        <f>IF(N408="snížená",J408,0)</f>
        <v>0</v>
      </c>
      <c r="BG408" s="144">
        <f>IF(N408="zákl. přenesená",J408,0)</f>
        <v>0</v>
      </c>
      <c r="BH408" s="144">
        <f>IF(N408="sníž. přenesená",J408,0)</f>
        <v>0</v>
      </c>
      <c r="BI408" s="144">
        <f>IF(N408="nulová",J408,0)</f>
        <v>0</v>
      </c>
      <c r="BJ408" s="18" t="s">
        <v>82</v>
      </c>
      <c r="BK408" s="144">
        <f>ROUND(I408*H408,2)</f>
        <v>0</v>
      </c>
      <c r="BL408" s="18" t="s">
        <v>338</v>
      </c>
      <c r="BM408" s="143" t="s">
        <v>1056</v>
      </c>
    </row>
    <row r="409" spans="2:47" s="1" customFormat="1" ht="19.5">
      <c r="B409" s="33"/>
      <c r="D409" s="150" t="s">
        <v>818</v>
      </c>
      <c r="F409" s="174" t="s">
        <v>1057</v>
      </c>
      <c r="I409" s="147"/>
      <c r="L409" s="33"/>
      <c r="M409" s="148"/>
      <c r="T409" s="52"/>
      <c r="AT409" s="18" t="s">
        <v>818</v>
      </c>
      <c r="AU409" s="18" t="s">
        <v>84</v>
      </c>
    </row>
    <row r="410" spans="2:65" s="1" customFormat="1" ht="21.75" customHeight="1">
      <c r="B410" s="33"/>
      <c r="C410" s="175" t="s">
        <v>1058</v>
      </c>
      <c r="D410" s="175" t="s">
        <v>820</v>
      </c>
      <c r="E410" s="176" t="s">
        <v>1059</v>
      </c>
      <c r="F410" s="177" t="s">
        <v>1060</v>
      </c>
      <c r="G410" s="178" t="s">
        <v>238</v>
      </c>
      <c r="H410" s="179">
        <v>9.7</v>
      </c>
      <c r="I410" s="180"/>
      <c r="J410" s="181">
        <f>ROUND(I410*H410,2)</f>
        <v>0</v>
      </c>
      <c r="K410" s="177" t="s">
        <v>19</v>
      </c>
      <c r="L410" s="182"/>
      <c r="M410" s="183" t="s">
        <v>19</v>
      </c>
      <c r="N410" s="184" t="s">
        <v>46</v>
      </c>
      <c r="P410" s="141">
        <f>O410*H410</f>
        <v>0</v>
      </c>
      <c r="Q410" s="141">
        <v>0.015</v>
      </c>
      <c r="R410" s="141">
        <f>Q410*H410</f>
        <v>0.1455</v>
      </c>
      <c r="S410" s="141">
        <v>0</v>
      </c>
      <c r="T410" s="142">
        <f>S410*H410</f>
        <v>0</v>
      </c>
      <c r="AR410" s="143" t="s">
        <v>437</v>
      </c>
      <c r="AT410" s="143" t="s">
        <v>820</v>
      </c>
      <c r="AU410" s="143" t="s">
        <v>84</v>
      </c>
      <c r="AY410" s="18" t="s">
        <v>206</v>
      </c>
      <c r="BE410" s="144">
        <f>IF(N410="základní",J410,0)</f>
        <v>0</v>
      </c>
      <c r="BF410" s="144">
        <f>IF(N410="snížená",J410,0)</f>
        <v>0</v>
      </c>
      <c r="BG410" s="144">
        <f>IF(N410="zákl. přenesená",J410,0)</f>
        <v>0</v>
      </c>
      <c r="BH410" s="144">
        <f>IF(N410="sníž. přenesená",J410,0)</f>
        <v>0</v>
      </c>
      <c r="BI410" s="144">
        <f>IF(N410="nulová",J410,0)</f>
        <v>0</v>
      </c>
      <c r="BJ410" s="18" t="s">
        <v>82</v>
      </c>
      <c r="BK410" s="144">
        <f>ROUND(I410*H410,2)</f>
        <v>0</v>
      </c>
      <c r="BL410" s="18" t="s">
        <v>338</v>
      </c>
      <c r="BM410" s="143" t="s">
        <v>1061</v>
      </c>
    </row>
    <row r="411" spans="2:47" s="1" customFormat="1" ht="19.5">
      <c r="B411" s="33"/>
      <c r="D411" s="150" t="s">
        <v>818</v>
      </c>
      <c r="F411" s="174" t="s">
        <v>1062</v>
      </c>
      <c r="I411" s="147"/>
      <c r="L411" s="33"/>
      <c r="M411" s="148"/>
      <c r="T411" s="52"/>
      <c r="AT411" s="18" t="s">
        <v>818</v>
      </c>
      <c r="AU411" s="18" t="s">
        <v>84</v>
      </c>
    </row>
    <row r="412" spans="2:65" s="1" customFormat="1" ht="24.2" customHeight="1">
      <c r="B412" s="33"/>
      <c r="C412" s="175" t="s">
        <v>1063</v>
      </c>
      <c r="D412" s="175" t="s">
        <v>820</v>
      </c>
      <c r="E412" s="176" t="s">
        <v>1064</v>
      </c>
      <c r="F412" s="177" t="s">
        <v>1065</v>
      </c>
      <c r="G412" s="178" t="s">
        <v>796</v>
      </c>
      <c r="H412" s="179">
        <v>1</v>
      </c>
      <c r="I412" s="180"/>
      <c r="J412" s="181">
        <f>ROUND(I412*H412,2)</f>
        <v>0</v>
      </c>
      <c r="K412" s="177" t="s">
        <v>19</v>
      </c>
      <c r="L412" s="182"/>
      <c r="M412" s="183" t="s">
        <v>19</v>
      </c>
      <c r="N412" s="184" t="s">
        <v>46</v>
      </c>
      <c r="P412" s="141">
        <f>O412*H412</f>
        <v>0</v>
      </c>
      <c r="Q412" s="141">
        <v>0.09</v>
      </c>
      <c r="R412" s="141">
        <f>Q412*H412</f>
        <v>0.09</v>
      </c>
      <c r="S412" s="141">
        <v>0</v>
      </c>
      <c r="T412" s="142">
        <f>S412*H412</f>
        <v>0</v>
      </c>
      <c r="AR412" s="143" t="s">
        <v>437</v>
      </c>
      <c r="AT412" s="143" t="s">
        <v>820</v>
      </c>
      <c r="AU412" s="143" t="s">
        <v>84</v>
      </c>
      <c r="AY412" s="18" t="s">
        <v>206</v>
      </c>
      <c r="BE412" s="144">
        <f>IF(N412="základní",J412,0)</f>
        <v>0</v>
      </c>
      <c r="BF412" s="144">
        <f>IF(N412="snížená",J412,0)</f>
        <v>0</v>
      </c>
      <c r="BG412" s="144">
        <f>IF(N412="zákl. přenesená",J412,0)</f>
        <v>0</v>
      </c>
      <c r="BH412" s="144">
        <f>IF(N412="sníž. přenesená",J412,0)</f>
        <v>0</v>
      </c>
      <c r="BI412" s="144">
        <f>IF(N412="nulová",J412,0)</f>
        <v>0</v>
      </c>
      <c r="BJ412" s="18" t="s">
        <v>82</v>
      </c>
      <c r="BK412" s="144">
        <f>ROUND(I412*H412,2)</f>
        <v>0</v>
      </c>
      <c r="BL412" s="18" t="s">
        <v>338</v>
      </c>
      <c r="BM412" s="143" t="s">
        <v>1066</v>
      </c>
    </row>
    <row r="413" spans="2:47" s="1" customFormat="1" ht="19.5">
      <c r="B413" s="33"/>
      <c r="D413" s="150" t="s">
        <v>818</v>
      </c>
      <c r="F413" s="174" t="s">
        <v>1067</v>
      </c>
      <c r="I413" s="147"/>
      <c r="L413" s="33"/>
      <c r="M413" s="148"/>
      <c r="T413" s="52"/>
      <c r="AT413" s="18" t="s">
        <v>818</v>
      </c>
      <c r="AU413" s="18" t="s">
        <v>84</v>
      </c>
    </row>
    <row r="414" spans="2:65" s="1" customFormat="1" ht="16.5" customHeight="1">
      <c r="B414" s="33"/>
      <c r="C414" s="175" t="s">
        <v>1068</v>
      </c>
      <c r="D414" s="175" t="s">
        <v>820</v>
      </c>
      <c r="E414" s="176" t="s">
        <v>1069</v>
      </c>
      <c r="F414" s="177" t="s">
        <v>1070</v>
      </c>
      <c r="G414" s="178" t="s">
        <v>796</v>
      </c>
      <c r="H414" s="179">
        <v>1</v>
      </c>
      <c r="I414" s="180"/>
      <c r="J414" s="181">
        <f>ROUND(I414*H414,2)</f>
        <v>0</v>
      </c>
      <c r="K414" s="177" t="s">
        <v>19</v>
      </c>
      <c r="L414" s="182"/>
      <c r="M414" s="183" t="s">
        <v>19</v>
      </c>
      <c r="N414" s="184" t="s">
        <v>46</v>
      </c>
      <c r="P414" s="141">
        <f>O414*H414</f>
        <v>0</v>
      </c>
      <c r="Q414" s="141">
        <v>0.12</v>
      </c>
      <c r="R414" s="141">
        <f>Q414*H414</f>
        <v>0.12</v>
      </c>
      <c r="S414" s="141">
        <v>0</v>
      </c>
      <c r="T414" s="142">
        <f>S414*H414</f>
        <v>0</v>
      </c>
      <c r="AR414" s="143" t="s">
        <v>437</v>
      </c>
      <c r="AT414" s="143" t="s">
        <v>820</v>
      </c>
      <c r="AU414" s="143" t="s">
        <v>84</v>
      </c>
      <c r="AY414" s="18" t="s">
        <v>206</v>
      </c>
      <c r="BE414" s="144">
        <f>IF(N414="základní",J414,0)</f>
        <v>0</v>
      </c>
      <c r="BF414" s="144">
        <f>IF(N414="snížená",J414,0)</f>
        <v>0</v>
      </c>
      <c r="BG414" s="144">
        <f>IF(N414="zákl. přenesená",J414,0)</f>
        <v>0</v>
      </c>
      <c r="BH414" s="144">
        <f>IF(N414="sníž. přenesená",J414,0)</f>
        <v>0</v>
      </c>
      <c r="BI414" s="144">
        <f>IF(N414="nulová",J414,0)</f>
        <v>0</v>
      </c>
      <c r="BJ414" s="18" t="s">
        <v>82</v>
      </c>
      <c r="BK414" s="144">
        <f>ROUND(I414*H414,2)</f>
        <v>0</v>
      </c>
      <c r="BL414" s="18" t="s">
        <v>338</v>
      </c>
      <c r="BM414" s="143" t="s">
        <v>1071</v>
      </c>
    </row>
    <row r="415" spans="2:47" s="1" customFormat="1" ht="19.5">
      <c r="B415" s="33"/>
      <c r="D415" s="150" t="s">
        <v>818</v>
      </c>
      <c r="F415" s="174" t="s">
        <v>1072</v>
      </c>
      <c r="I415" s="147"/>
      <c r="L415" s="33"/>
      <c r="M415" s="148"/>
      <c r="T415" s="52"/>
      <c r="AT415" s="18" t="s">
        <v>818</v>
      </c>
      <c r="AU415" s="18" t="s">
        <v>84</v>
      </c>
    </row>
    <row r="416" spans="2:65" s="1" customFormat="1" ht="16.5" customHeight="1">
      <c r="B416" s="33"/>
      <c r="C416" s="175" t="s">
        <v>1073</v>
      </c>
      <c r="D416" s="175" t="s">
        <v>820</v>
      </c>
      <c r="E416" s="176" t="s">
        <v>1074</v>
      </c>
      <c r="F416" s="177" t="s">
        <v>1075</v>
      </c>
      <c r="G416" s="178" t="s">
        <v>796</v>
      </c>
      <c r="H416" s="179">
        <v>1</v>
      </c>
      <c r="I416" s="180"/>
      <c r="J416" s="181">
        <f>ROUND(I416*H416,2)</f>
        <v>0</v>
      </c>
      <c r="K416" s="177" t="s">
        <v>19</v>
      </c>
      <c r="L416" s="182"/>
      <c r="M416" s="183" t="s">
        <v>19</v>
      </c>
      <c r="N416" s="184" t="s">
        <v>46</v>
      </c>
      <c r="P416" s="141">
        <f>O416*H416</f>
        <v>0</v>
      </c>
      <c r="Q416" s="141">
        <v>0.12</v>
      </c>
      <c r="R416" s="141">
        <f>Q416*H416</f>
        <v>0.12</v>
      </c>
      <c r="S416" s="141">
        <v>0</v>
      </c>
      <c r="T416" s="142">
        <f>S416*H416</f>
        <v>0</v>
      </c>
      <c r="AR416" s="143" t="s">
        <v>437</v>
      </c>
      <c r="AT416" s="143" t="s">
        <v>820</v>
      </c>
      <c r="AU416" s="143" t="s">
        <v>84</v>
      </c>
      <c r="AY416" s="18" t="s">
        <v>206</v>
      </c>
      <c r="BE416" s="144">
        <f>IF(N416="základní",J416,0)</f>
        <v>0</v>
      </c>
      <c r="BF416" s="144">
        <f>IF(N416="snížená",J416,0)</f>
        <v>0</v>
      </c>
      <c r="BG416" s="144">
        <f>IF(N416="zákl. přenesená",J416,0)</f>
        <v>0</v>
      </c>
      <c r="BH416" s="144">
        <f>IF(N416="sníž. přenesená",J416,0)</f>
        <v>0</v>
      </c>
      <c r="BI416" s="144">
        <f>IF(N416="nulová",J416,0)</f>
        <v>0</v>
      </c>
      <c r="BJ416" s="18" t="s">
        <v>82</v>
      </c>
      <c r="BK416" s="144">
        <f>ROUND(I416*H416,2)</f>
        <v>0</v>
      </c>
      <c r="BL416" s="18" t="s">
        <v>338</v>
      </c>
      <c r="BM416" s="143" t="s">
        <v>1076</v>
      </c>
    </row>
    <row r="417" spans="2:47" s="1" customFormat="1" ht="19.5">
      <c r="B417" s="33"/>
      <c r="D417" s="150" t="s">
        <v>818</v>
      </c>
      <c r="F417" s="174" t="s">
        <v>1077</v>
      </c>
      <c r="I417" s="147"/>
      <c r="L417" s="33"/>
      <c r="M417" s="148"/>
      <c r="T417" s="52"/>
      <c r="AT417" s="18" t="s">
        <v>818</v>
      </c>
      <c r="AU417" s="18" t="s">
        <v>84</v>
      </c>
    </row>
    <row r="418" spans="2:65" s="1" customFormat="1" ht="24.2" customHeight="1">
      <c r="B418" s="33"/>
      <c r="C418" s="132" t="s">
        <v>1078</v>
      </c>
      <c r="D418" s="132" t="s">
        <v>208</v>
      </c>
      <c r="E418" s="133" t="s">
        <v>1079</v>
      </c>
      <c r="F418" s="134" t="s">
        <v>1080</v>
      </c>
      <c r="G418" s="135" t="s">
        <v>238</v>
      </c>
      <c r="H418" s="136">
        <v>8.1</v>
      </c>
      <c r="I418" s="137"/>
      <c r="J418" s="138">
        <f>ROUND(I418*H418,2)</f>
        <v>0</v>
      </c>
      <c r="K418" s="134" t="s">
        <v>212</v>
      </c>
      <c r="L418" s="33"/>
      <c r="M418" s="139" t="s">
        <v>19</v>
      </c>
      <c r="N418" s="140" t="s">
        <v>46</v>
      </c>
      <c r="P418" s="141">
        <f>O418*H418</f>
        <v>0</v>
      </c>
      <c r="Q418" s="141">
        <v>0</v>
      </c>
      <c r="R418" s="141">
        <f>Q418*H418</f>
        <v>0</v>
      </c>
      <c r="S418" s="141">
        <v>0</v>
      </c>
      <c r="T418" s="142">
        <f>S418*H418</f>
        <v>0</v>
      </c>
      <c r="AR418" s="143" t="s">
        <v>338</v>
      </c>
      <c r="AT418" s="143" t="s">
        <v>208</v>
      </c>
      <c r="AU418" s="143" t="s">
        <v>84</v>
      </c>
      <c r="AY418" s="18" t="s">
        <v>206</v>
      </c>
      <c r="BE418" s="144">
        <f>IF(N418="základní",J418,0)</f>
        <v>0</v>
      </c>
      <c r="BF418" s="144">
        <f>IF(N418="snížená",J418,0)</f>
        <v>0</v>
      </c>
      <c r="BG418" s="144">
        <f>IF(N418="zákl. přenesená",J418,0)</f>
        <v>0</v>
      </c>
      <c r="BH418" s="144">
        <f>IF(N418="sníž. přenesená",J418,0)</f>
        <v>0</v>
      </c>
      <c r="BI418" s="144">
        <f>IF(N418="nulová",J418,0)</f>
        <v>0</v>
      </c>
      <c r="BJ418" s="18" t="s">
        <v>82</v>
      </c>
      <c r="BK418" s="144">
        <f>ROUND(I418*H418,2)</f>
        <v>0</v>
      </c>
      <c r="BL418" s="18" t="s">
        <v>338</v>
      </c>
      <c r="BM418" s="143" t="s">
        <v>1081</v>
      </c>
    </row>
    <row r="419" spans="2:47" s="1" customFormat="1" ht="12">
      <c r="B419" s="33"/>
      <c r="D419" s="145" t="s">
        <v>214</v>
      </c>
      <c r="F419" s="146" t="s">
        <v>1082</v>
      </c>
      <c r="I419" s="147"/>
      <c r="L419" s="33"/>
      <c r="M419" s="148"/>
      <c r="T419" s="52"/>
      <c r="AT419" s="18" t="s">
        <v>214</v>
      </c>
      <c r="AU419" s="18" t="s">
        <v>84</v>
      </c>
    </row>
    <row r="420" spans="2:51" s="13" customFormat="1" ht="12">
      <c r="B420" s="156"/>
      <c r="D420" s="150" t="s">
        <v>216</v>
      </c>
      <c r="E420" s="157" t="s">
        <v>19</v>
      </c>
      <c r="F420" s="158" t="s">
        <v>1083</v>
      </c>
      <c r="H420" s="159">
        <v>6.3</v>
      </c>
      <c r="I420" s="160"/>
      <c r="L420" s="156"/>
      <c r="M420" s="161"/>
      <c r="T420" s="162"/>
      <c r="AT420" s="157" t="s">
        <v>216</v>
      </c>
      <c r="AU420" s="157" t="s">
        <v>84</v>
      </c>
      <c r="AV420" s="13" t="s">
        <v>84</v>
      </c>
      <c r="AW420" s="13" t="s">
        <v>37</v>
      </c>
      <c r="AX420" s="13" t="s">
        <v>75</v>
      </c>
      <c r="AY420" s="157" t="s">
        <v>206</v>
      </c>
    </row>
    <row r="421" spans="2:51" s="13" customFormat="1" ht="12">
      <c r="B421" s="156"/>
      <c r="D421" s="150" t="s">
        <v>216</v>
      </c>
      <c r="E421" s="157" t="s">
        <v>19</v>
      </c>
      <c r="F421" s="158" t="s">
        <v>1084</v>
      </c>
      <c r="H421" s="159">
        <v>1.8</v>
      </c>
      <c r="I421" s="160"/>
      <c r="L421" s="156"/>
      <c r="M421" s="161"/>
      <c r="T421" s="162"/>
      <c r="AT421" s="157" t="s">
        <v>216</v>
      </c>
      <c r="AU421" s="157" t="s">
        <v>84</v>
      </c>
      <c r="AV421" s="13" t="s">
        <v>84</v>
      </c>
      <c r="AW421" s="13" t="s">
        <v>37</v>
      </c>
      <c r="AX421" s="13" t="s">
        <v>75</v>
      </c>
      <c r="AY421" s="157" t="s">
        <v>206</v>
      </c>
    </row>
    <row r="422" spans="2:51" s="14" customFormat="1" ht="12">
      <c r="B422" s="163"/>
      <c r="D422" s="150" t="s">
        <v>216</v>
      </c>
      <c r="E422" s="164" t="s">
        <v>19</v>
      </c>
      <c r="F422" s="165" t="s">
        <v>224</v>
      </c>
      <c r="H422" s="166">
        <v>8.1</v>
      </c>
      <c r="I422" s="167"/>
      <c r="L422" s="163"/>
      <c r="M422" s="168"/>
      <c r="T422" s="169"/>
      <c r="AT422" s="164" t="s">
        <v>216</v>
      </c>
      <c r="AU422" s="164" t="s">
        <v>84</v>
      </c>
      <c r="AV422" s="14" t="s">
        <v>153</v>
      </c>
      <c r="AW422" s="14" t="s">
        <v>37</v>
      </c>
      <c r="AX422" s="14" t="s">
        <v>82</v>
      </c>
      <c r="AY422" s="164" t="s">
        <v>206</v>
      </c>
    </row>
    <row r="423" spans="2:65" s="1" customFormat="1" ht="24.2" customHeight="1">
      <c r="B423" s="33"/>
      <c r="C423" s="175" t="s">
        <v>1085</v>
      </c>
      <c r="D423" s="175" t="s">
        <v>820</v>
      </c>
      <c r="E423" s="176" t="s">
        <v>1086</v>
      </c>
      <c r="F423" s="177" t="s">
        <v>1087</v>
      </c>
      <c r="G423" s="178" t="s">
        <v>238</v>
      </c>
      <c r="H423" s="179">
        <v>1.98</v>
      </c>
      <c r="I423" s="180"/>
      <c r="J423" s="181">
        <f>ROUND(I423*H423,2)</f>
        <v>0</v>
      </c>
      <c r="K423" s="177" t="s">
        <v>212</v>
      </c>
      <c r="L423" s="182"/>
      <c r="M423" s="183" t="s">
        <v>19</v>
      </c>
      <c r="N423" s="184" t="s">
        <v>46</v>
      </c>
      <c r="P423" s="141">
        <f>O423*H423</f>
        <v>0</v>
      </c>
      <c r="Q423" s="141">
        <v>0.0034</v>
      </c>
      <c r="R423" s="141">
        <f>Q423*H423</f>
        <v>0.006731999999999999</v>
      </c>
      <c r="S423" s="141">
        <v>0</v>
      </c>
      <c r="T423" s="142">
        <f>S423*H423</f>
        <v>0</v>
      </c>
      <c r="AR423" s="143" t="s">
        <v>437</v>
      </c>
      <c r="AT423" s="143" t="s">
        <v>820</v>
      </c>
      <c r="AU423" s="143" t="s">
        <v>84</v>
      </c>
      <c r="AY423" s="18" t="s">
        <v>206</v>
      </c>
      <c r="BE423" s="144">
        <f>IF(N423="základní",J423,0)</f>
        <v>0</v>
      </c>
      <c r="BF423" s="144">
        <f>IF(N423="snížená",J423,0)</f>
        <v>0</v>
      </c>
      <c r="BG423" s="144">
        <f>IF(N423="zákl. přenesená",J423,0)</f>
        <v>0</v>
      </c>
      <c r="BH423" s="144">
        <f>IF(N423="sníž. přenesená",J423,0)</f>
        <v>0</v>
      </c>
      <c r="BI423" s="144">
        <f>IF(N423="nulová",J423,0)</f>
        <v>0</v>
      </c>
      <c r="BJ423" s="18" t="s">
        <v>82</v>
      </c>
      <c r="BK423" s="144">
        <f>ROUND(I423*H423,2)</f>
        <v>0</v>
      </c>
      <c r="BL423" s="18" t="s">
        <v>338</v>
      </c>
      <c r="BM423" s="143" t="s">
        <v>1088</v>
      </c>
    </row>
    <row r="424" spans="2:51" s="13" customFormat="1" ht="12">
      <c r="B424" s="156"/>
      <c r="D424" s="150" t="s">
        <v>216</v>
      </c>
      <c r="E424" s="157" t="s">
        <v>19</v>
      </c>
      <c r="F424" s="158" t="s">
        <v>1084</v>
      </c>
      <c r="H424" s="159">
        <v>1.8</v>
      </c>
      <c r="I424" s="160"/>
      <c r="L424" s="156"/>
      <c r="M424" s="161"/>
      <c r="T424" s="162"/>
      <c r="AT424" s="157" t="s">
        <v>216</v>
      </c>
      <c r="AU424" s="157" t="s">
        <v>84</v>
      </c>
      <c r="AV424" s="13" t="s">
        <v>84</v>
      </c>
      <c r="AW424" s="13" t="s">
        <v>37</v>
      </c>
      <c r="AX424" s="13" t="s">
        <v>82</v>
      </c>
      <c r="AY424" s="157" t="s">
        <v>206</v>
      </c>
    </row>
    <row r="425" spans="2:51" s="13" customFormat="1" ht="12">
      <c r="B425" s="156"/>
      <c r="D425" s="150" t="s">
        <v>216</v>
      </c>
      <c r="F425" s="158" t="s">
        <v>1089</v>
      </c>
      <c r="H425" s="159">
        <v>1.98</v>
      </c>
      <c r="I425" s="160"/>
      <c r="L425" s="156"/>
      <c r="M425" s="161"/>
      <c r="T425" s="162"/>
      <c r="AT425" s="157" t="s">
        <v>216</v>
      </c>
      <c r="AU425" s="157" t="s">
        <v>84</v>
      </c>
      <c r="AV425" s="13" t="s">
        <v>84</v>
      </c>
      <c r="AW425" s="13" t="s">
        <v>4</v>
      </c>
      <c r="AX425" s="13" t="s">
        <v>82</v>
      </c>
      <c r="AY425" s="157" t="s">
        <v>206</v>
      </c>
    </row>
    <row r="426" spans="2:65" s="1" customFormat="1" ht="24.2" customHeight="1">
      <c r="B426" s="33"/>
      <c r="C426" s="175" t="s">
        <v>1090</v>
      </c>
      <c r="D426" s="175" t="s">
        <v>820</v>
      </c>
      <c r="E426" s="176" t="s">
        <v>1091</v>
      </c>
      <c r="F426" s="177" t="s">
        <v>1092</v>
      </c>
      <c r="G426" s="178" t="s">
        <v>238</v>
      </c>
      <c r="H426" s="179">
        <v>6.93</v>
      </c>
      <c r="I426" s="180"/>
      <c r="J426" s="181">
        <f>ROUND(I426*H426,2)</f>
        <v>0</v>
      </c>
      <c r="K426" s="177" t="s">
        <v>212</v>
      </c>
      <c r="L426" s="182"/>
      <c r="M426" s="183" t="s">
        <v>19</v>
      </c>
      <c r="N426" s="184" t="s">
        <v>46</v>
      </c>
      <c r="P426" s="141">
        <f>O426*H426</f>
        <v>0</v>
      </c>
      <c r="Q426" s="141">
        <v>0.01</v>
      </c>
      <c r="R426" s="141">
        <f>Q426*H426</f>
        <v>0.0693</v>
      </c>
      <c r="S426" s="141">
        <v>0</v>
      </c>
      <c r="T426" s="142">
        <f>S426*H426</f>
        <v>0</v>
      </c>
      <c r="AR426" s="143" t="s">
        <v>437</v>
      </c>
      <c r="AT426" s="143" t="s">
        <v>820</v>
      </c>
      <c r="AU426" s="143" t="s">
        <v>84</v>
      </c>
      <c r="AY426" s="18" t="s">
        <v>206</v>
      </c>
      <c r="BE426" s="144">
        <f>IF(N426="základní",J426,0)</f>
        <v>0</v>
      </c>
      <c r="BF426" s="144">
        <f>IF(N426="snížená",J426,0)</f>
        <v>0</v>
      </c>
      <c r="BG426" s="144">
        <f>IF(N426="zákl. přenesená",J426,0)</f>
        <v>0</v>
      </c>
      <c r="BH426" s="144">
        <f>IF(N426="sníž. přenesená",J426,0)</f>
        <v>0</v>
      </c>
      <c r="BI426" s="144">
        <f>IF(N426="nulová",J426,0)</f>
        <v>0</v>
      </c>
      <c r="BJ426" s="18" t="s">
        <v>82</v>
      </c>
      <c r="BK426" s="144">
        <f>ROUND(I426*H426,2)</f>
        <v>0</v>
      </c>
      <c r="BL426" s="18" t="s">
        <v>338</v>
      </c>
      <c r="BM426" s="143" t="s">
        <v>1093</v>
      </c>
    </row>
    <row r="427" spans="2:51" s="13" customFormat="1" ht="12">
      <c r="B427" s="156"/>
      <c r="D427" s="150" t="s">
        <v>216</v>
      </c>
      <c r="E427" s="157" t="s">
        <v>19</v>
      </c>
      <c r="F427" s="158" t="s">
        <v>1083</v>
      </c>
      <c r="H427" s="159">
        <v>6.3</v>
      </c>
      <c r="I427" s="160"/>
      <c r="L427" s="156"/>
      <c r="M427" s="161"/>
      <c r="T427" s="162"/>
      <c r="AT427" s="157" t="s">
        <v>216</v>
      </c>
      <c r="AU427" s="157" t="s">
        <v>84</v>
      </c>
      <c r="AV427" s="13" t="s">
        <v>84</v>
      </c>
      <c r="AW427" s="13" t="s">
        <v>37</v>
      </c>
      <c r="AX427" s="13" t="s">
        <v>82</v>
      </c>
      <c r="AY427" s="157" t="s">
        <v>206</v>
      </c>
    </row>
    <row r="428" spans="2:51" s="13" customFormat="1" ht="12">
      <c r="B428" s="156"/>
      <c r="D428" s="150" t="s">
        <v>216</v>
      </c>
      <c r="F428" s="158" t="s">
        <v>1094</v>
      </c>
      <c r="H428" s="159">
        <v>6.93</v>
      </c>
      <c r="I428" s="160"/>
      <c r="L428" s="156"/>
      <c r="M428" s="161"/>
      <c r="T428" s="162"/>
      <c r="AT428" s="157" t="s">
        <v>216</v>
      </c>
      <c r="AU428" s="157" t="s">
        <v>84</v>
      </c>
      <c r="AV428" s="13" t="s">
        <v>84</v>
      </c>
      <c r="AW428" s="13" t="s">
        <v>4</v>
      </c>
      <c r="AX428" s="13" t="s">
        <v>82</v>
      </c>
      <c r="AY428" s="157" t="s">
        <v>206</v>
      </c>
    </row>
    <row r="429" spans="2:65" s="1" customFormat="1" ht="24.2" customHeight="1">
      <c r="B429" s="33"/>
      <c r="C429" s="132" t="s">
        <v>1095</v>
      </c>
      <c r="D429" s="132" t="s">
        <v>208</v>
      </c>
      <c r="E429" s="133" t="s">
        <v>1096</v>
      </c>
      <c r="F429" s="134" t="s">
        <v>1097</v>
      </c>
      <c r="G429" s="135" t="s">
        <v>1098</v>
      </c>
      <c r="H429" s="136">
        <v>910</v>
      </c>
      <c r="I429" s="137"/>
      <c r="J429" s="138">
        <f>ROUND(I429*H429,2)</f>
        <v>0</v>
      </c>
      <c r="K429" s="134" t="s">
        <v>212</v>
      </c>
      <c r="L429" s="33"/>
      <c r="M429" s="139" t="s">
        <v>19</v>
      </c>
      <c r="N429" s="140" t="s">
        <v>46</v>
      </c>
      <c r="P429" s="141">
        <f>O429*H429</f>
        <v>0</v>
      </c>
      <c r="Q429" s="141">
        <v>6.06125E-05</v>
      </c>
      <c r="R429" s="141">
        <f>Q429*H429</f>
        <v>0.055157375</v>
      </c>
      <c r="S429" s="141">
        <v>0</v>
      </c>
      <c r="T429" s="142">
        <f>S429*H429</f>
        <v>0</v>
      </c>
      <c r="AR429" s="143" t="s">
        <v>338</v>
      </c>
      <c r="AT429" s="143" t="s">
        <v>208</v>
      </c>
      <c r="AU429" s="143" t="s">
        <v>84</v>
      </c>
      <c r="AY429" s="18" t="s">
        <v>206</v>
      </c>
      <c r="BE429" s="144">
        <f>IF(N429="základní",J429,0)</f>
        <v>0</v>
      </c>
      <c r="BF429" s="144">
        <f>IF(N429="snížená",J429,0)</f>
        <v>0</v>
      </c>
      <c r="BG429" s="144">
        <f>IF(N429="zákl. přenesená",J429,0)</f>
        <v>0</v>
      </c>
      <c r="BH429" s="144">
        <f>IF(N429="sníž. přenesená",J429,0)</f>
        <v>0</v>
      </c>
      <c r="BI429" s="144">
        <f>IF(N429="nulová",J429,0)</f>
        <v>0</v>
      </c>
      <c r="BJ429" s="18" t="s">
        <v>82</v>
      </c>
      <c r="BK429" s="144">
        <f>ROUND(I429*H429,2)</f>
        <v>0</v>
      </c>
      <c r="BL429" s="18" t="s">
        <v>338</v>
      </c>
      <c r="BM429" s="143" t="s">
        <v>1099</v>
      </c>
    </row>
    <row r="430" spans="2:47" s="1" customFormat="1" ht="12">
      <c r="B430" s="33"/>
      <c r="D430" s="145" t="s">
        <v>214</v>
      </c>
      <c r="F430" s="146" t="s">
        <v>1100</v>
      </c>
      <c r="I430" s="147"/>
      <c r="L430" s="33"/>
      <c r="M430" s="148"/>
      <c r="T430" s="52"/>
      <c r="AT430" s="18" t="s">
        <v>214</v>
      </c>
      <c r="AU430" s="18" t="s">
        <v>84</v>
      </c>
    </row>
    <row r="431" spans="2:51" s="13" customFormat="1" ht="12">
      <c r="B431" s="156"/>
      <c r="D431" s="150" t="s">
        <v>216</v>
      </c>
      <c r="E431" s="157" t="s">
        <v>19</v>
      </c>
      <c r="F431" s="158" t="s">
        <v>1101</v>
      </c>
      <c r="H431" s="159">
        <v>30</v>
      </c>
      <c r="I431" s="160"/>
      <c r="L431" s="156"/>
      <c r="M431" s="161"/>
      <c r="T431" s="162"/>
      <c r="AT431" s="157" t="s">
        <v>216</v>
      </c>
      <c r="AU431" s="157" t="s">
        <v>84</v>
      </c>
      <c r="AV431" s="13" t="s">
        <v>84</v>
      </c>
      <c r="AW431" s="13" t="s">
        <v>37</v>
      </c>
      <c r="AX431" s="13" t="s">
        <v>75</v>
      </c>
      <c r="AY431" s="157" t="s">
        <v>206</v>
      </c>
    </row>
    <row r="432" spans="2:51" s="12" customFormat="1" ht="12">
      <c r="B432" s="149"/>
      <c r="D432" s="150" t="s">
        <v>216</v>
      </c>
      <c r="E432" s="151" t="s">
        <v>19</v>
      </c>
      <c r="F432" s="152" t="s">
        <v>1102</v>
      </c>
      <c r="H432" s="151" t="s">
        <v>19</v>
      </c>
      <c r="I432" s="153"/>
      <c r="L432" s="149"/>
      <c r="M432" s="154"/>
      <c r="T432" s="155"/>
      <c r="AT432" s="151" t="s">
        <v>216</v>
      </c>
      <c r="AU432" s="151" t="s">
        <v>84</v>
      </c>
      <c r="AV432" s="12" t="s">
        <v>82</v>
      </c>
      <c r="AW432" s="12" t="s">
        <v>37</v>
      </c>
      <c r="AX432" s="12" t="s">
        <v>75</v>
      </c>
      <c r="AY432" s="151" t="s">
        <v>206</v>
      </c>
    </row>
    <row r="433" spans="2:51" s="13" customFormat="1" ht="12">
      <c r="B433" s="156"/>
      <c r="D433" s="150" t="s">
        <v>216</v>
      </c>
      <c r="E433" s="157" t="s">
        <v>19</v>
      </c>
      <c r="F433" s="158" t="s">
        <v>1103</v>
      </c>
      <c r="H433" s="159">
        <v>880</v>
      </c>
      <c r="I433" s="160"/>
      <c r="L433" s="156"/>
      <c r="M433" s="161"/>
      <c r="T433" s="162"/>
      <c r="AT433" s="157" t="s">
        <v>216</v>
      </c>
      <c r="AU433" s="157" t="s">
        <v>84</v>
      </c>
      <c r="AV433" s="13" t="s">
        <v>84</v>
      </c>
      <c r="AW433" s="13" t="s">
        <v>37</v>
      </c>
      <c r="AX433" s="13" t="s">
        <v>75</v>
      </c>
      <c r="AY433" s="157" t="s">
        <v>206</v>
      </c>
    </row>
    <row r="434" spans="2:51" s="14" customFormat="1" ht="12">
      <c r="B434" s="163"/>
      <c r="D434" s="150" t="s">
        <v>216</v>
      </c>
      <c r="E434" s="164" t="s">
        <v>19</v>
      </c>
      <c r="F434" s="165" t="s">
        <v>224</v>
      </c>
      <c r="H434" s="166">
        <v>910</v>
      </c>
      <c r="I434" s="167"/>
      <c r="L434" s="163"/>
      <c r="M434" s="168"/>
      <c r="T434" s="169"/>
      <c r="AT434" s="164" t="s">
        <v>216</v>
      </c>
      <c r="AU434" s="164" t="s">
        <v>84</v>
      </c>
      <c r="AV434" s="14" t="s">
        <v>153</v>
      </c>
      <c r="AW434" s="14" t="s">
        <v>37</v>
      </c>
      <c r="AX434" s="14" t="s">
        <v>82</v>
      </c>
      <c r="AY434" s="164" t="s">
        <v>206</v>
      </c>
    </row>
    <row r="435" spans="2:65" s="1" customFormat="1" ht="16.5" customHeight="1">
      <c r="B435" s="33"/>
      <c r="C435" s="175" t="s">
        <v>1104</v>
      </c>
      <c r="D435" s="175" t="s">
        <v>820</v>
      </c>
      <c r="E435" s="176" t="s">
        <v>1105</v>
      </c>
      <c r="F435" s="177" t="s">
        <v>1106</v>
      </c>
      <c r="G435" s="178" t="s">
        <v>298</v>
      </c>
      <c r="H435" s="179">
        <v>5</v>
      </c>
      <c r="I435" s="180"/>
      <c r="J435" s="181">
        <f>ROUND(I435*H435,2)</f>
        <v>0</v>
      </c>
      <c r="K435" s="177" t="s">
        <v>212</v>
      </c>
      <c r="L435" s="182"/>
      <c r="M435" s="183" t="s">
        <v>19</v>
      </c>
      <c r="N435" s="184" t="s">
        <v>46</v>
      </c>
      <c r="P435" s="141">
        <f>O435*H435</f>
        <v>0</v>
      </c>
      <c r="Q435" s="141">
        <v>0.012</v>
      </c>
      <c r="R435" s="141">
        <f>Q435*H435</f>
        <v>0.06</v>
      </c>
      <c r="S435" s="141">
        <v>0</v>
      </c>
      <c r="T435" s="142">
        <f>S435*H435</f>
        <v>0</v>
      </c>
      <c r="AR435" s="143" t="s">
        <v>437</v>
      </c>
      <c r="AT435" s="143" t="s">
        <v>820</v>
      </c>
      <c r="AU435" s="143" t="s">
        <v>84</v>
      </c>
      <c r="AY435" s="18" t="s">
        <v>206</v>
      </c>
      <c r="BE435" s="144">
        <f>IF(N435="základní",J435,0)</f>
        <v>0</v>
      </c>
      <c r="BF435" s="144">
        <f>IF(N435="snížená",J435,0)</f>
        <v>0</v>
      </c>
      <c r="BG435" s="144">
        <f>IF(N435="zákl. přenesená",J435,0)</f>
        <v>0</v>
      </c>
      <c r="BH435" s="144">
        <f>IF(N435="sníž. přenesená",J435,0)</f>
        <v>0</v>
      </c>
      <c r="BI435" s="144">
        <f>IF(N435="nulová",J435,0)</f>
        <v>0</v>
      </c>
      <c r="BJ435" s="18" t="s">
        <v>82</v>
      </c>
      <c r="BK435" s="144">
        <f>ROUND(I435*H435,2)</f>
        <v>0</v>
      </c>
      <c r="BL435" s="18" t="s">
        <v>338</v>
      </c>
      <c r="BM435" s="143" t="s">
        <v>1107</v>
      </c>
    </row>
    <row r="436" spans="2:65" s="1" customFormat="1" ht="24.2" customHeight="1">
      <c r="B436" s="33"/>
      <c r="C436" s="175" t="s">
        <v>1108</v>
      </c>
      <c r="D436" s="175" t="s">
        <v>820</v>
      </c>
      <c r="E436" s="176" t="s">
        <v>1109</v>
      </c>
      <c r="F436" s="177" t="s">
        <v>1110</v>
      </c>
      <c r="G436" s="178" t="s">
        <v>211</v>
      </c>
      <c r="H436" s="179">
        <v>0.423</v>
      </c>
      <c r="I436" s="180"/>
      <c r="J436" s="181">
        <f>ROUND(I436*H436,2)</f>
        <v>0</v>
      </c>
      <c r="K436" s="177" t="s">
        <v>212</v>
      </c>
      <c r="L436" s="182"/>
      <c r="M436" s="183" t="s">
        <v>19</v>
      </c>
      <c r="N436" s="184" t="s">
        <v>46</v>
      </c>
      <c r="P436" s="141">
        <f>O436*H436</f>
        <v>0</v>
      </c>
      <c r="Q436" s="141">
        <v>1</v>
      </c>
      <c r="R436" s="141">
        <f>Q436*H436</f>
        <v>0.423</v>
      </c>
      <c r="S436" s="141">
        <v>0</v>
      </c>
      <c r="T436" s="142">
        <f>S436*H436</f>
        <v>0</v>
      </c>
      <c r="AR436" s="143" t="s">
        <v>271</v>
      </c>
      <c r="AT436" s="143" t="s">
        <v>820</v>
      </c>
      <c r="AU436" s="143" t="s">
        <v>84</v>
      </c>
      <c r="AY436" s="18" t="s">
        <v>206</v>
      </c>
      <c r="BE436" s="144">
        <f>IF(N436="základní",J436,0)</f>
        <v>0</v>
      </c>
      <c r="BF436" s="144">
        <f>IF(N436="snížená",J436,0)</f>
        <v>0</v>
      </c>
      <c r="BG436" s="144">
        <f>IF(N436="zákl. přenesená",J436,0)</f>
        <v>0</v>
      </c>
      <c r="BH436" s="144">
        <f>IF(N436="sníž. přenesená",J436,0)</f>
        <v>0</v>
      </c>
      <c r="BI436" s="144">
        <f>IF(N436="nulová",J436,0)</f>
        <v>0</v>
      </c>
      <c r="BJ436" s="18" t="s">
        <v>82</v>
      </c>
      <c r="BK436" s="144">
        <f>ROUND(I436*H436,2)</f>
        <v>0</v>
      </c>
      <c r="BL436" s="18" t="s">
        <v>153</v>
      </c>
      <c r="BM436" s="143" t="s">
        <v>1111</v>
      </c>
    </row>
    <row r="437" spans="2:51" s="12" customFormat="1" ht="12">
      <c r="B437" s="149"/>
      <c r="D437" s="150" t="s">
        <v>216</v>
      </c>
      <c r="E437" s="151" t="s">
        <v>19</v>
      </c>
      <c r="F437" s="152" t="s">
        <v>1102</v>
      </c>
      <c r="H437" s="151" t="s">
        <v>19</v>
      </c>
      <c r="I437" s="153"/>
      <c r="L437" s="149"/>
      <c r="M437" s="154"/>
      <c r="T437" s="155"/>
      <c r="AT437" s="151" t="s">
        <v>216</v>
      </c>
      <c r="AU437" s="151" t="s">
        <v>84</v>
      </c>
      <c r="AV437" s="12" t="s">
        <v>82</v>
      </c>
      <c r="AW437" s="12" t="s">
        <v>37</v>
      </c>
      <c r="AX437" s="12" t="s">
        <v>75</v>
      </c>
      <c r="AY437" s="151" t="s">
        <v>206</v>
      </c>
    </row>
    <row r="438" spans="2:51" s="13" customFormat="1" ht="12">
      <c r="B438" s="156"/>
      <c r="D438" s="150" t="s">
        <v>216</v>
      </c>
      <c r="E438" s="157" t="s">
        <v>19</v>
      </c>
      <c r="F438" s="158" t="s">
        <v>1112</v>
      </c>
      <c r="H438" s="159">
        <v>0.423</v>
      </c>
      <c r="I438" s="160"/>
      <c r="L438" s="156"/>
      <c r="M438" s="161"/>
      <c r="T438" s="162"/>
      <c r="AT438" s="157" t="s">
        <v>216</v>
      </c>
      <c r="AU438" s="157" t="s">
        <v>84</v>
      </c>
      <c r="AV438" s="13" t="s">
        <v>84</v>
      </c>
      <c r="AW438" s="13" t="s">
        <v>37</v>
      </c>
      <c r="AX438" s="13" t="s">
        <v>82</v>
      </c>
      <c r="AY438" s="157" t="s">
        <v>206</v>
      </c>
    </row>
    <row r="439" spans="2:65" s="1" customFormat="1" ht="24.2" customHeight="1">
      <c r="B439" s="33"/>
      <c r="C439" s="175" t="s">
        <v>1113</v>
      </c>
      <c r="D439" s="175" t="s">
        <v>820</v>
      </c>
      <c r="E439" s="176" t="s">
        <v>1114</v>
      </c>
      <c r="F439" s="177" t="s">
        <v>1115</v>
      </c>
      <c r="G439" s="178" t="s">
        <v>211</v>
      </c>
      <c r="H439" s="179">
        <v>0.316</v>
      </c>
      <c r="I439" s="180"/>
      <c r="J439" s="181">
        <f>ROUND(I439*H439,2)</f>
        <v>0</v>
      </c>
      <c r="K439" s="177" t="s">
        <v>212</v>
      </c>
      <c r="L439" s="182"/>
      <c r="M439" s="183" t="s">
        <v>19</v>
      </c>
      <c r="N439" s="184" t="s">
        <v>46</v>
      </c>
      <c r="P439" s="141">
        <f>O439*H439</f>
        <v>0</v>
      </c>
      <c r="Q439" s="141">
        <v>1</v>
      </c>
      <c r="R439" s="141">
        <f>Q439*H439</f>
        <v>0.316</v>
      </c>
      <c r="S439" s="141">
        <v>0</v>
      </c>
      <c r="T439" s="142">
        <f>S439*H439</f>
        <v>0</v>
      </c>
      <c r="AR439" s="143" t="s">
        <v>271</v>
      </c>
      <c r="AT439" s="143" t="s">
        <v>820</v>
      </c>
      <c r="AU439" s="143" t="s">
        <v>84</v>
      </c>
      <c r="AY439" s="18" t="s">
        <v>206</v>
      </c>
      <c r="BE439" s="144">
        <f>IF(N439="základní",J439,0)</f>
        <v>0</v>
      </c>
      <c r="BF439" s="144">
        <f>IF(N439="snížená",J439,0)</f>
        <v>0</v>
      </c>
      <c r="BG439" s="144">
        <f>IF(N439="zákl. přenesená",J439,0)</f>
        <v>0</v>
      </c>
      <c r="BH439" s="144">
        <f>IF(N439="sníž. přenesená",J439,0)</f>
        <v>0</v>
      </c>
      <c r="BI439" s="144">
        <f>IF(N439="nulová",J439,0)</f>
        <v>0</v>
      </c>
      <c r="BJ439" s="18" t="s">
        <v>82</v>
      </c>
      <c r="BK439" s="144">
        <f>ROUND(I439*H439,2)</f>
        <v>0</v>
      </c>
      <c r="BL439" s="18" t="s">
        <v>153</v>
      </c>
      <c r="BM439" s="143" t="s">
        <v>1116</v>
      </c>
    </row>
    <row r="440" spans="2:51" s="12" customFormat="1" ht="12">
      <c r="B440" s="149"/>
      <c r="D440" s="150" t="s">
        <v>216</v>
      </c>
      <c r="E440" s="151" t="s">
        <v>19</v>
      </c>
      <c r="F440" s="152" t="s">
        <v>1102</v>
      </c>
      <c r="H440" s="151" t="s">
        <v>19</v>
      </c>
      <c r="I440" s="153"/>
      <c r="L440" s="149"/>
      <c r="M440" s="154"/>
      <c r="T440" s="155"/>
      <c r="AT440" s="151" t="s">
        <v>216</v>
      </c>
      <c r="AU440" s="151" t="s">
        <v>84</v>
      </c>
      <c r="AV440" s="12" t="s">
        <v>82</v>
      </c>
      <c r="AW440" s="12" t="s">
        <v>37</v>
      </c>
      <c r="AX440" s="12" t="s">
        <v>75</v>
      </c>
      <c r="AY440" s="151" t="s">
        <v>206</v>
      </c>
    </row>
    <row r="441" spans="2:51" s="13" customFormat="1" ht="12">
      <c r="B441" s="156"/>
      <c r="D441" s="150" t="s">
        <v>216</v>
      </c>
      <c r="E441" s="157" t="s">
        <v>19</v>
      </c>
      <c r="F441" s="158" t="s">
        <v>1117</v>
      </c>
      <c r="H441" s="159">
        <v>0.316</v>
      </c>
      <c r="I441" s="160"/>
      <c r="L441" s="156"/>
      <c r="M441" s="161"/>
      <c r="T441" s="162"/>
      <c r="AT441" s="157" t="s">
        <v>216</v>
      </c>
      <c r="AU441" s="157" t="s">
        <v>84</v>
      </c>
      <c r="AV441" s="13" t="s">
        <v>84</v>
      </c>
      <c r="AW441" s="13" t="s">
        <v>37</v>
      </c>
      <c r="AX441" s="13" t="s">
        <v>82</v>
      </c>
      <c r="AY441" s="157" t="s">
        <v>206</v>
      </c>
    </row>
    <row r="442" spans="2:65" s="1" customFormat="1" ht="24.2" customHeight="1">
      <c r="B442" s="33"/>
      <c r="C442" s="175" t="s">
        <v>1118</v>
      </c>
      <c r="D442" s="175" t="s">
        <v>820</v>
      </c>
      <c r="E442" s="176" t="s">
        <v>1119</v>
      </c>
      <c r="F442" s="177" t="s">
        <v>1120</v>
      </c>
      <c r="G442" s="178" t="s">
        <v>211</v>
      </c>
      <c r="H442" s="179">
        <v>0.044</v>
      </c>
      <c r="I442" s="180"/>
      <c r="J442" s="181">
        <f>ROUND(I442*H442,2)</f>
        <v>0</v>
      </c>
      <c r="K442" s="177" t="s">
        <v>212</v>
      </c>
      <c r="L442" s="182"/>
      <c r="M442" s="183" t="s">
        <v>19</v>
      </c>
      <c r="N442" s="184" t="s">
        <v>46</v>
      </c>
      <c r="P442" s="141">
        <f>O442*H442</f>
        <v>0</v>
      </c>
      <c r="Q442" s="141">
        <v>1</v>
      </c>
      <c r="R442" s="141">
        <f>Q442*H442</f>
        <v>0.044</v>
      </c>
      <c r="S442" s="141">
        <v>0</v>
      </c>
      <c r="T442" s="142">
        <f>S442*H442</f>
        <v>0</v>
      </c>
      <c r="AR442" s="143" t="s">
        <v>271</v>
      </c>
      <c r="AT442" s="143" t="s">
        <v>820</v>
      </c>
      <c r="AU442" s="143" t="s">
        <v>84</v>
      </c>
      <c r="AY442" s="18" t="s">
        <v>206</v>
      </c>
      <c r="BE442" s="144">
        <f>IF(N442="základní",J442,0)</f>
        <v>0</v>
      </c>
      <c r="BF442" s="144">
        <f>IF(N442="snížená",J442,0)</f>
        <v>0</v>
      </c>
      <c r="BG442" s="144">
        <f>IF(N442="zákl. přenesená",J442,0)</f>
        <v>0</v>
      </c>
      <c r="BH442" s="144">
        <f>IF(N442="sníž. přenesená",J442,0)</f>
        <v>0</v>
      </c>
      <c r="BI442" s="144">
        <f>IF(N442="nulová",J442,0)</f>
        <v>0</v>
      </c>
      <c r="BJ442" s="18" t="s">
        <v>82</v>
      </c>
      <c r="BK442" s="144">
        <f>ROUND(I442*H442,2)</f>
        <v>0</v>
      </c>
      <c r="BL442" s="18" t="s">
        <v>153</v>
      </c>
      <c r="BM442" s="143" t="s">
        <v>1121</v>
      </c>
    </row>
    <row r="443" spans="2:51" s="12" customFormat="1" ht="12">
      <c r="B443" s="149"/>
      <c r="D443" s="150" t="s">
        <v>216</v>
      </c>
      <c r="E443" s="151" t="s">
        <v>19</v>
      </c>
      <c r="F443" s="152" t="s">
        <v>1102</v>
      </c>
      <c r="H443" s="151" t="s">
        <v>19</v>
      </c>
      <c r="I443" s="153"/>
      <c r="L443" s="149"/>
      <c r="M443" s="154"/>
      <c r="T443" s="155"/>
      <c r="AT443" s="151" t="s">
        <v>216</v>
      </c>
      <c r="AU443" s="151" t="s">
        <v>84</v>
      </c>
      <c r="AV443" s="12" t="s">
        <v>82</v>
      </c>
      <c r="AW443" s="12" t="s">
        <v>37</v>
      </c>
      <c r="AX443" s="12" t="s">
        <v>75</v>
      </c>
      <c r="AY443" s="151" t="s">
        <v>206</v>
      </c>
    </row>
    <row r="444" spans="2:51" s="13" customFormat="1" ht="12">
      <c r="B444" s="156"/>
      <c r="D444" s="150" t="s">
        <v>216</v>
      </c>
      <c r="E444" s="157" t="s">
        <v>19</v>
      </c>
      <c r="F444" s="158" t="s">
        <v>1122</v>
      </c>
      <c r="H444" s="159">
        <v>0.044</v>
      </c>
      <c r="I444" s="160"/>
      <c r="L444" s="156"/>
      <c r="M444" s="161"/>
      <c r="T444" s="162"/>
      <c r="AT444" s="157" t="s">
        <v>216</v>
      </c>
      <c r="AU444" s="157" t="s">
        <v>84</v>
      </c>
      <c r="AV444" s="13" t="s">
        <v>84</v>
      </c>
      <c r="AW444" s="13" t="s">
        <v>37</v>
      </c>
      <c r="AX444" s="13" t="s">
        <v>82</v>
      </c>
      <c r="AY444" s="157" t="s">
        <v>206</v>
      </c>
    </row>
    <row r="445" spans="2:65" s="1" customFormat="1" ht="21.75" customHeight="1">
      <c r="B445" s="33"/>
      <c r="C445" s="175" t="s">
        <v>1123</v>
      </c>
      <c r="D445" s="175" t="s">
        <v>820</v>
      </c>
      <c r="E445" s="176" t="s">
        <v>1124</v>
      </c>
      <c r="F445" s="177" t="s">
        <v>1125</v>
      </c>
      <c r="G445" s="178" t="s">
        <v>211</v>
      </c>
      <c r="H445" s="179">
        <v>0.092</v>
      </c>
      <c r="I445" s="180"/>
      <c r="J445" s="181">
        <f>ROUND(I445*H445,2)</f>
        <v>0</v>
      </c>
      <c r="K445" s="177" t="s">
        <v>212</v>
      </c>
      <c r="L445" s="182"/>
      <c r="M445" s="183" t="s">
        <v>19</v>
      </c>
      <c r="N445" s="184" t="s">
        <v>46</v>
      </c>
      <c r="P445" s="141">
        <f>O445*H445</f>
        <v>0</v>
      </c>
      <c r="Q445" s="141">
        <v>1</v>
      </c>
      <c r="R445" s="141">
        <f>Q445*H445</f>
        <v>0.092</v>
      </c>
      <c r="S445" s="141">
        <v>0</v>
      </c>
      <c r="T445" s="142">
        <f>S445*H445</f>
        <v>0</v>
      </c>
      <c r="AR445" s="143" t="s">
        <v>271</v>
      </c>
      <c r="AT445" s="143" t="s">
        <v>820</v>
      </c>
      <c r="AU445" s="143" t="s">
        <v>84</v>
      </c>
      <c r="AY445" s="18" t="s">
        <v>206</v>
      </c>
      <c r="BE445" s="144">
        <f>IF(N445="základní",J445,0)</f>
        <v>0</v>
      </c>
      <c r="BF445" s="144">
        <f>IF(N445="snížená",J445,0)</f>
        <v>0</v>
      </c>
      <c r="BG445" s="144">
        <f>IF(N445="zákl. přenesená",J445,0)</f>
        <v>0</v>
      </c>
      <c r="BH445" s="144">
        <f>IF(N445="sníž. přenesená",J445,0)</f>
        <v>0</v>
      </c>
      <c r="BI445" s="144">
        <f>IF(N445="nulová",J445,0)</f>
        <v>0</v>
      </c>
      <c r="BJ445" s="18" t="s">
        <v>82</v>
      </c>
      <c r="BK445" s="144">
        <f>ROUND(I445*H445,2)</f>
        <v>0</v>
      </c>
      <c r="BL445" s="18" t="s">
        <v>153</v>
      </c>
      <c r="BM445" s="143" t="s">
        <v>1126</v>
      </c>
    </row>
    <row r="446" spans="2:51" s="12" customFormat="1" ht="12">
      <c r="B446" s="149"/>
      <c r="D446" s="150" t="s">
        <v>216</v>
      </c>
      <c r="E446" s="151" t="s">
        <v>19</v>
      </c>
      <c r="F446" s="152" t="s">
        <v>1127</v>
      </c>
      <c r="H446" s="151" t="s">
        <v>19</v>
      </c>
      <c r="I446" s="153"/>
      <c r="L446" s="149"/>
      <c r="M446" s="154"/>
      <c r="T446" s="155"/>
      <c r="AT446" s="151" t="s">
        <v>216</v>
      </c>
      <c r="AU446" s="151" t="s">
        <v>84</v>
      </c>
      <c r="AV446" s="12" t="s">
        <v>82</v>
      </c>
      <c r="AW446" s="12" t="s">
        <v>37</v>
      </c>
      <c r="AX446" s="12" t="s">
        <v>75</v>
      </c>
      <c r="AY446" s="151" t="s">
        <v>206</v>
      </c>
    </row>
    <row r="447" spans="2:51" s="13" customFormat="1" ht="12">
      <c r="B447" s="156"/>
      <c r="D447" s="150" t="s">
        <v>216</v>
      </c>
      <c r="E447" s="157" t="s">
        <v>19</v>
      </c>
      <c r="F447" s="158" t="s">
        <v>1128</v>
      </c>
      <c r="H447" s="159">
        <v>0.092</v>
      </c>
      <c r="I447" s="160"/>
      <c r="L447" s="156"/>
      <c r="M447" s="161"/>
      <c r="T447" s="162"/>
      <c r="AT447" s="157" t="s">
        <v>216</v>
      </c>
      <c r="AU447" s="157" t="s">
        <v>84</v>
      </c>
      <c r="AV447" s="13" t="s">
        <v>84</v>
      </c>
      <c r="AW447" s="13" t="s">
        <v>37</v>
      </c>
      <c r="AX447" s="13" t="s">
        <v>82</v>
      </c>
      <c r="AY447" s="157" t="s">
        <v>206</v>
      </c>
    </row>
    <row r="448" spans="2:65" s="1" customFormat="1" ht="16.5" customHeight="1">
      <c r="B448" s="33"/>
      <c r="C448" s="175" t="s">
        <v>1129</v>
      </c>
      <c r="D448" s="175" t="s">
        <v>820</v>
      </c>
      <c r="E448" s="176" t="s">
        <v>1130</v>
      </c>
      <c r="F448" s="177" t="s">
        <v>1131</v>
      </c>
      <c r="G448" s="178" t="s">
        <v>229</v>
      </c>
      <c r="H448" s="179">
        <v>9.6</v>
      </c>
      <c r="I448" s="180"/>
      <c r="J448" s="181">
        <f>ROUND(I448*H448,2)</f>
        <v>0</v>
      </c>
      <c r="K448" s="177" t="s">
        <v>212</v>
      </c>
      <c r="L448" s="182"/>
      <c r="M448" s="183" t="s">
        <v>19</v>
      </c>
      <c r="N448" s="184" t="s">
        <v>46</v>
      </c>
      <c r="P448" s="141">
        <f>O448*H448</f>
        <v>0</v>
      </c>
      <c r="Q448" s="141">
        <v>0.00078</v>
      </c>
      <c r="R448" s="141">
        <f>Q448*H448</f>
        <v>0.007488</v>
      </c>
      <c r="S448" s="141">
        <v>0</v>
      </c>
      <c r="T448" s="142">
        <f>S448*H448</f>
        <v>0</v>
      </c>
      <c r="AR448" s="143" t="s">
        <v>271</v>
      </c>
      <c r="AT448" s="143" t="s">
        <v>820</v>
      </c>
      <c r="AU448" s="143" t="s">
        <v>84</v>
      </c>
      <c r="AY448" s="18" t="s">
        <v>206</v>
      </c>
      <c r="BE448" s="144">
        <f>IF(N448="základní",J448,0)</f>
        <v>0</v>
      </c>
      <c r="BF448" s="144">
        <f>IF(N448="snížená",J448,0)</f>
        <v>0</v>
      </c>
      <c r="BG448" s="144">
        <f>IF(N448="zákl. přenesená",J448,0)</f>
        <v>0</v>
      </c>
      <c r="BH448" s="144">
        <f>IF(N448="sníž. přenesená",J448,0)</f>
        <v>0</v>
      </c>
      <c r="BI448" s="144">
        <f>IF(N448="nulová",J448,0)</f>
        <v>0</v>
      </c>
      <c r="BJ448" s="18" t="s">
        <v>82</v>
      </c>
      <c r="BK448" s="144">
        <f>ROUND(I448*H448,2)</f>
        <v>0</v>
      </c>
      <c r="BL448" s="18" t="s">
        <v>153</v>
      </c>
      <c r="BM448" s="143" t="s">
        <v>1132</v>
      </c>
    </row>
    <row r="449" spans="2:51" s="12" customFormat="1" ht="12">
      <c r="B449" s="149"/>
      <c r="D449" s="150" t="s">
        <v>216</v>
      </c>
      <c r="E449" s="151" t="s">
        <v>19</v>
      </c>
      <c r="F449" s="152" t="s">
        <v>1127</v>
      </c>
      <c r="H449" s="151" t="s">
        <v>19</v>
      </c>
      <c r="I449" s="153"/>
      <c r="L449" s="149"/>
      <c r="M449" s="154"/>
      <c r="T449" s="155"/>
      <c r="AT449" s="151" t="s">
        <v>216</v>
      </c>
      <c r="AU449" s="151" t="s">
        <v>84</v>
      </c>
      <c r="AV449" s="12" t="s">
        <v>82</v>
      </c>
      <c r="AW449" s="12" t="s">
        <v>37</v>
      </c>
      <c r="AX449" s="12" t="s">
        <v>75</v>
      </c>
      <c r="AY449" s="151" t="s">
        <v>206</v>
      </c>
    </row>
    <row r="450" spans="2:51" s="13" customFormat="1" ht="12">
      <c r="B450" s="156"/>
      <c r="D450" s="150" t="s">
        <v>216</v>
      </c>
      <c r="E450" s="157" t="s">
        <v>19</v>
      </c>
      <c r="F450" s="158" t="s">
        <v>1133</v>
      </c>
      <c r="H450" s="159">
        <v>9.6</v>
      </c>
      <c r="I450" s="160"/>
      <c r="L450" s="156"/>
      <c r="M450" s="161"/>
      <c r="T450" s="162"/>
      <c r="AT450" s="157" t="s">
        <v>216</v>
      </c>
      <c r="AU450" s="157" t="s">
        <v>84</v>
      </c>
      <c r="AV450" s="13" t="s">
        <v>84</v>
      </c>
      <c r="AW450" s="13" t="s">
        <v>37</v>
      </c>
      <c r="AX450" s="13" t="s">
        <v>82</v>
      </c>
      <c r="AY450" s="157" t="s">
        <v>206</v>
      </c>
    </row>
    <row r="451" spans="2:65" s="1" customFormat="1" ht="21.75" customHeight="1">
      <c r="B451" s="33"/>
      <c r="C451" s="132" t="s">
        <v>1134</v>
      </c>
      <c r="D451" s="132" t="s">
        <v>208</v>
      </c>
      <c r="E451" s="133" t="s">
        <v>1135</v>
      </c>
      <c r="F451" s="134" t="s">
        <v>1136</v>
      </c>
      <c r="G451" s="135" t="s">
        <v>1098</v>
      </c>
      <c r="H451" s="136">
        <v>880</v>
      </c>
      <c r="I451" s="137"/>
      <c r="J451" s="138">
        <f>ROUND(I451*H451,2)</f>
        <v>0</v>
      </c>
      <c r="K451" s="134" t="s">
        <v>19</v>
      </c>
      <c r="L451" s="33"/>
      <c r="M451" s="139" t="s">
        <v>19</v>
      </c>
      <c r="N451" s="140" t="s">
        <v>46</v>
      </c>
      <c r="P451" s="141">
        <f>O451*H451</f>
        <v>0</v>
      </c>
      <c r="Q451" s="141">
        <v>0.00014</v>
      </c>
      <c r="R451" s="141">
        <f>Q451*H451</f>
        <v>0.12319999999999999</v>
      </c>
      <c r="S451" s="141">
        <v>0</v>
      </c>
      <c r="T451" s="142">
        <f>S451*H451</f>
        <v>0</v>
      </c>
      <c r="AR451" s="143" t="s">
        <v>153</v>
      </c>
      <c r="AT451" s="143" t="s">
        <v>208</v>
      </c>
      <c r="AU451" s="143" t="s">
        <v>84</v>
      </c>
      <c r="AY451" s="18" t="s">
        <v>206</v>
      </c>
      <c r="BE451" s="144">
        <f>IF(N451="základní",J451,0)</f>
        <v>0</v>
      </c>
      <c r="BF451" s="144">
        <f>IF(N451="snížená",J451,0)</f>
        <v>0</v>
      </c>
      <c r="BG451" s="144">
        <f>IF(N451="zákl. přenesená",J451,0)</f>
        <v>0</v>
      </c>
      <c r="BH451" s="144">
        <f>IF(N451="sníž. přenesená",J451,0)</f>
        <v>0</v>
      </c>
      <c r="BI451" s="144">
        <f>IF(N451="nulová",J451,0)</f>
        <v>0</v>
      </c>
      <c r="BJ451" s="18" t="s">
        <v>82</v>
      </c>
      <c r="BK451" s="144">
        <f>ROUND(I451*H451,2)</f>
        <v>0</v>
      </c>
      <c r="BL451" s="18" t="s">
        <v>153</v>
      </c>
      <c r="BM451" s="143" t="s">
        <v>1137</v>
      </c>
    </row>
    <row r="452" spans="2:51" s="13" customFormat="1" ht="12">
      <c r="B452" s="156"/>
      <c r="D452" s="150" t="s">
        <v>216</v>
      </c>
      <c r="E452" s="157" t="s">
        <v>19</v>
      </c>
      <c r="F452" s="158" t="s">
        <v>1138</v>
      </c>
      <c r="H452" s="159">
        <v>880</v>
      </c>
      <c r="I452" s="160"/>
      <c r="L452" s="156"/>
      <c r="M452" s="161"/>
      <c r="T452" s="162"/>
      <c r="AT452" s="157" t="s">
        <v>216</v>
      </c>
      <c r="AU452" s="157" t="s">
        <v>84</v>
      </c>
      <c r="AV452" s="13" t="s">
        <v>84</v>
      </c>
      <c r="AW452" s="13" t="s">
        <v>37</v>
      </c>
      <c r="AX452" s="13" t="s">
        <v>82</v>
      </c>
      <c r="AY452" s="157" t="s">
        <v>206</v>
      </c>
    </row>
    <row r="453" spans="2:65" s="1" customFormat="1" ht="44.25" customHeight="1">
      <c r="B453" s="33"/>
      <c r="C453" s="132" t="s">
        <v>1139</v>
      </c>
      <c r="D453" s="132" t="s">
        <v>208</v>
      </c>
      <c r="E453" s="133" t="s">
        <v>1140</v>
      </c>
      <c r="F453" s="134" t="s">
        <v>1141</v>
      </c>
      <c r="G453" s="135" t="s">
        <v>211</v>
      </c>
      <c r="H453" s="136">
        <v>2.334</v>
      </c>
      <c r="I453" s="137"/>
      <c r="J453" s="138">
        <f>ROUND(I453*H453,2)</f>
        <v>0</v>
      </c>
      <c r="K453" s="134" t="s">
        <v>212</v>
      </c>
      <c r="L453" s="33"/>
      <c r="M453" s="139" t="s">
        <v>19</v>
      </c>
      <c r="N453" s="140" t="s">
        <v>46</v>
      </c>
      <c r="P453" s="141">
        <f>O453*H453</f>
        <v>0</v>
      </c>
      <c r="Q453" s="141">
        <v>0</v>
      </c>
      <c r="R453" s="141">
        <f>Q453*H453</f>
        <v>0</v>
      </c>
      <c r="S453" s="141">
        <v>0</v>
      </c>
      <c r="T453" s="142">
        <f>S453*H453</f>
        <v>0</v>
      </c>
      <c r="AR453" s="143" t="s">
        <v>338</v>
      </c>
      <c r="AT453" s="143" t="s">
        <v>208</v>
      </c>
      <c r="AU453" s="143" t="s">
        <v>84</v>
      </c>
      <c r="AY453" s="18" t="s">
        <v>206</v>
      </c>
      <c r="BE453" s="144">
        <f>IF(N453="základní",J453,0)</f>
        <v>0</v>
      </c>
      <c r="BF453" s="144">
        <f>IF(N453="snížená",J453,0)</f>
        <v>0</v>
      </c>
      <c r="BG453" s="144">
        <f>IF(N453="zákl. přenesená",J453,0)</f>
        <v>0</v>
      </c>
      <c r="BH453" s="144">
        <f>IF(N453="sníž. přenesená",J453,0)</f>
        <v>0</v>
      </c>
      <c r="BI453" s="144">
        <f>IF(N453="nulová",J453,0)</f>
        <v>0</v>
      </c>
      <c r="BJ453" s="18" t="s">
        <v>82</v>
      </c>
      <c r="BK453" s="144">
        <f>ROUND(I453*H453,2)</f>
        <v>0</v>
      </c>
      <c r="BL453" s="18" t="s">
        <v>338</v>
      </c>
      <c r="BM453" s="143" t="s">
        <v>1142</v>
      </c>
    </row>
    <row r="454" spans="2:47" s="1" customFormat="1" ht="12">
      <c r="B454" s="33"/>
      <c r="D454" s="145" t="s">
        <v>214</v>
      </c>
      <c r="F454" s="146" t="s">
        <v>1143</v>
      </c>
      <c r="I454" s="147"/>
      <c r="L454" s="33"/>
      <c r="M454" s="148"/>
      <c r="T454" s="52"/>
      <c r="AT454" s="18" t="s">
        <v>214</v>
      </c>
      <c r="AU454" s="18" t="s">
        <v>84</v>
      </c>
    </row>
    <row r="455" spans="2:63" s="11" customFormat="1" ht="22.9" customHeight="1">
      <c r="B455" s="120"/>
      <c r="D455" s="121" t="s">
        <v>74</v>
      </c>
      <c r="E455" s="130" t="s">
        <v>568</v>
      </c>
      <c r="F455" s="130" t="s">
        <v>569</v>
      </c>
      <c r="I455" s="123"/>
      <c r="J455" s="131">
        <f>BK455</f>
        <v>0</v>
      </c>
      <c r="L455" s="120"/>
      <c r="M455" s="125"/>
      <c r="P455" s="126">
        <f>SUM(P456:P563)</f>
        <v>0</v>
      </c>
      <c r="R455" s="126">
        <f>SUM(R456:R563)</f>
        <v>6.839143511000001</v>
      </c>
      <c r="T455" s="127">
        <f>SUM(T456:T563)</f>
        <v>0</v>
      </c>
      <c r="AR455" s="121" t="s">
        <v>84</v>
      </c>
      <c r="AT455" s="128" t="s">
        <v>74</v>
      </c>
      <c r="AU455" s="128" t="s">
        <v>82</v>
      </c>
      <c r="AY455" s="121" t="s">
        <v>206</v>
      </c>
      <c r="BK455" s="129">
        <f>SUM(BK456:BK563)</f>
        <v>0</v>
      </c>
    </row>
    <row r="456" spans="2:65" s="1" customFormat="1" ht="24.2" customHeight="1">
      <c r="B456" s="33"/>
      <c r="C456" s="132" t="s">
        <v>1144</v>
      </c>
      <c r="D456" s="132" t="s">
        <v>208</v>
      </c>
      <c r="E456" s="133" t="s">
        <v>1145</v>
      </c>
      <c r="F456" s="134" t="s">
        <v>1146</v>
      </c>
      <c r="G456" s="135" t="s">
        <v>238</v>
      </c>
      <c r="H456" s="136">
        <v>144.713</v>
      </c>
      <c r="I456" s="137"/>
      <c r="J456" s="138">
        <f>ROUND(I456*H456,2)</f>
        <v>0</v>
      </c>
      <c r="K456" s="134" t="s">
        <v>212</v>
      </c>
      <c r="L456" s="33"/>
      <c r="M456" s="139" t="s">
        <v>19</v>
      </c>
      <c r="N456" s="140" t="s">
        <v>46</v>
      </c>
      <c r="P456" s="141">
        <f>O456*H456</f>
        <v>0</v>
      </c>
      <c r="Q456" s="141">
        <v>0</v>
      </c>
      <c r="R456" s="141">
        <f>Q456*H456</f>
        <v>0</v>
      </c>
      <c r="S456" s="141">
        <v>0</v>
      </c>
      <c r="T456" s="142">
        <f>S456*H456</f>
        <v>0</v>
      </c>
      <c r="AR456" s="143" t="s">
        <v>338</v>
      </c>
      <c r="AT456" s="143" t="s">
        <v>208</v>
      </c>
      <c r="AU456" s="143" t="s">
        <v>84</v>
      </c>
      <c r="AY456" s="18" t="s">
        <v>206</v>
      </c>
      <c r="BE456" s="144">
        <f>IF(N456="základní",J456,0)</f>
        <v>0</v>
      </c>
      <c r="BF456" s="144">
        <f>IF(N456="snížená",J456,0)</f>
        <v>0</v>
      </c>
      <c r="BG456" s="144">
        <f>IF(N456="zákl. přenesená",J456,0)</f>
        <v>0</v>
      </c>
      <c r="BH456" s="144">
        <f>IF(N456="sníž. přenesená",J456,0)</f>
        <v>0</v>
      </c>
      <c r="BI456" s="144">
        <f>IF(N456="nulová",J456,0)</f>
        <v>0</v>
      </c>
      <c r="BJ456" s="18" t="s">
        <v>82</v>
      </c>
      <c r="BK456" s="144">
        <f>ROUND(I456*H456,2)</f>
        <v>0</v>
      </c>
      <c r="BL456" s="18" t="s">
        <v>338</v>
      </c>
      <c r="BM456" s="143" t="s">
        <v>1147</v>
      </c>
    </row>
    <row r="457" spans="2:47" s="1" customFormat="1" ht="12">
      <c r="B457" s="33"/>
      <c r="D457" s="145" t="s">
        <v>214</v>
      </c>
      <c r="F457" s="146" t="s">
        <v>1148</v>
      </c>
      <c r="I457" s="147"/>
      <c r="L457" s="33"/>
      <c r="M457" s="148"/>
      <c r="T457" s="52"/>
      <c r="AT457" s="18" t="s">
        <v>214</v>
      </c>
      <c r="AU457" s="18" t="s">
        <v>84</v>
      </c>
    </row>
    <row r="458" spans="2:51" s="13" customFormat="1" ht="12">
      <c r="B458" s="156"/>
      <c r="D458" s="150" t="s">
        <v>216</v>
      </c>
      <c r="E458" s="157" t="s">
        <v>19</v>
      </c>
      <c r="F458" s="158" t="s">
        <v>1149</v>
      </c>
      <c r="H458" s="159">
        <v>144.713</v>
      </c>
      <c r="I458" s="160"/>
      <c r="L458" s="156"/>
      <c r="M458" s="161"/>
      <c r="T458" s="162"/>
      <c r="AT458" s="157" t="s">
        <v>216</v>
      </c>
      <c r="AU458" s="157" t="s">
        <v>84</v>
      </c>
      <c r="AV458" s="13" t="s">
        <v>84</v>
      </c>
      <c r="AW458" s="13" t="s">
        <v>37</v>
      </c>
      <c r="AX458" s="13" t="s">
        <v>82</v>
      </c>
      <c r="AY458" s="157" t="s">
        <v>206</v>
      </c>
    </row>
    <row r="459" spans="2:65" s="1" customFormat="1" ht="24.2" customHeight="1">
      <c r="B459" s="33"/>
      <c r="C459" s="132" t="s">
        <v>1150</v>
      </c>
      <c r="D459" s="132" t="s">
        <v>208</v>
      </c>
      <c r="E459" s="133" t="s">
        <v>1151</v>
      </c>
      <c r="F459" s="134" t="s">
        <v>1152</v>
      </c>
      <c r="G459" s="135" t="s">
        <v>238</v>
      </c>
      <c r="H459" s="136">
        <v>144.713</v>
      </c>
      <c r="I459" s="137"/>
      <c r="J459" s="138">
        <f>ROUND(I459*H459,2)</f>
        <v>0</v>
      </c>
      <c r="K459" s="134" t="s">
        <v>212</v>
      </c>
      <c r="L459" s="33"/>
      <c r="M459" s="139" t="s">
        <v>19</v>
      </c>
      <c r="N459" s="140" t="s">
        <v>46</v>
      </c>
      <c r="P459" s="141">
        <f>O459*H459</f>
        <v>0</v>
      </c>
      <c r="Q459" s="141">
        <v>0.0003</v>
      </c>
      <c r="R459" s="141">
        <f>Q459*H459</f>
        <v>0.04341389999999999</v>
      </c>
      <c r="S459" s="141">
        <v>0</v>
      </c>
      <c r="T459" s="142">
        <f>S459*H459</f>
        <v>0</v>
      </c>
      <c r="AR459" s="143" t="s">
        <v>338</v>
      </c>
      <c r="AT459" s="143" t="s">
        <v>208</v>
      </c>
      <c r="AU459" s="143" t="s">
        <v>84</v>
      </c>
      <c r="AY459" s="18" t="s">
        <v>206</v>
      </c>
      <c r="BE459" s="144">
        <f>IF(N459="základní",J459,0)</f>
        <v>0</v>
      </c>
      <c r="BF459" s="144">
        <f>IF(N459="snížená",J459,0)</f>
        <v>0</v>
      </c>
      <c r="BG459" s="144">
        <f>IF(N459="zákl. přenesená",J459,0)</f>
        <v>0</v>
      </c>
      <c r="BH459" s="144">
        <f>IF(N459="sníž. přenesená",J459,0)</f>
        <v>0</v>
      </c>
      <c r="BI459" s="144">
        <f>IF(N459="nulová",J459,0)</f>
        <v>0</v>
      </c>
      <c r="BJ459" s="18" t="s">
        <v>82</v>
      </c>
      <c r="BK459" s="144">
        <f>ROUND(I459*H459,2)</f>
        <v>0</v>
      </c>
      <c r="BL459" s="18" t="s">
        <v>338</v>
      </c>
      <c r="BM459" s="143" t="s">
        <v>1153</v>
      </c>
    </row>
    <row r="460" spans="2:47" s="1" customFormat="1" ht="12">
      <c r="B460" s="33"/>
      <c r="D460" s="145" t="s">
        <v>214</v>
      </c>
      <c r="F460" s="146" t="s">
        <v>1154</v>
      </c>
      <c r="I460" s="147"/>
      <c r="L460" s="33"/>
      <c r="M460" s="148"/>
      <c r="T460" s="52"/>
      <c r="AT460" s="18" t="s">
        <v>214</v>
      </c>
      <c r="AU460" s="18" t="s">
        <v>84</v>
      </c>
    </row>
    <row r="461" spans="2:51" s="13" customFormat="1" ht="12">
      <c r="B461" s="156"/>
      <c r="D461" s="150" t="s">
        <v>216</v>
      </c>
      <c r="E461" s="157" t="s">
        <v>19</v>
      </c>
      <c r="F461" s="158" t="s">
        <v>1149</v>
      </c>
      <c r="H461" s="159">
        <v>144.713</v>
      </c>
      <c r="I461" s="160"/>
      <c r="L461" s="156"/>
      <c r="M461" s="161"/>
      <c r="T461" s="162"/>
      <c r="AT461" s="157" t="s">
        <v>216</v>
      </c>
      <c r="AU461" s="157" t="s">
        <v>84</v>
      </c>
      <c r="AV461" s="13" t="s">
        <v>84</v>
      </c>
      <c r="AW461" s="13" t="s">
        <v>37</v>
      </c>
      <c r="AX461" s="13" t="s">
        <v>82</v>
      </c>
      <c r="AY461" s="157" t="s">
        <v>206</v>
      </c>
    </row>
    <row r="462" spans="2:65" s="1" customFormat="1" ht="37.9" customHeight="1">
      <c r="B462" s="33"/>
      <c r="C462" s="132" t="s">
        <v>1155</v>
      </c>
      <c r="D462" s="132" t="s">
        <v>208</v>
      </c>
      <c r="E462" s="133" t="s">
        <v>1156</v>
      </c>
      <c r="F462" s="134" t="s">
        <v>1157</v>
      </c>
      <c r="G462" s="135" t="s">
        <v>238</v>
      </c>
      <c r="H462" s="136">
        <v>141.338</v>
      </c>
      <c r="I462" s="137"/>
      <c r="J462" s="138">
        <f>ROUND(I462*H462,2)</f>
        <v>0</v>
      </c>
      <c r="K462" s="134" t="s">
        <v>212</v>
      </c>
      <c r="L462" s="33"/>
      <c r="M462" s="139" t="s">
        <v>19</v>
      </c>
      <c r="N462" s="140" t="s">
        <v>46</v>
      </c>
      <c r="P462" s="141">
        <f>O462*H462</f>
        <v>0</v>
      </c>
      <c r="Q462" s="141">
        <v>0.007582</v>
      </c>
      <c r="R462" s="141">
        <f>Q462*H462</f>
        <v>1.071624716</v>
      </c>
      <c r="S462" s="141">
        <v>0</v>
      </c>
      <c r="T462" s="142">
        <f>S462*H462</f>
        <v>0</v>
      </c>
      <c r="AR462" s="143" t="s">
        <v>338</v>
      </c>
      <c r="AT462" s="143" t="s">
        <v>208</v>
      </c>
      <c r="AU462" s="143" t="s">
        <v>84</v>
      </c>
      <c r="AY462" s="18" t="s">
        <v>206</v>
      </c>
      <c r="BE462" s="144">
        <f>IF(N462="základní",J462,0)</f>
        <v>0</v>
      </c>
      <c r="BF462" s="144">
        <f>IF(N462="snížená",J462,0)</f>
        <v>0</v>
      </c>
      <c r="BG462" s="144">
        <f>IF(N462="zákl. přenesená",J462,0)</f>
        <v>0</v>
      </c>
      <c r="BH462" s="144">
        <f>IF(N462="sníž. přenesená",J462,0)</f>
        <v>0</v>
      </c>
      <c r="BI462" s="144">
        <f>IF(N462="nulová",J462,0)</f>
        <v>0</v>
      </c>
      <c r="BJ462" s="18" t="s">
        <v>82</v>
      </c>
      <c r="BK462" s="144">
        <f>ROUND(I462*H462,2)</f>
        <v>0</v>
      </c>
      <c r="BL462" s="18" t="s">
        <v>338</v>
      </c>
      <c r="BM462" s="143" t="s">
        <v>1158</v>
      </c>
    </row>
    <row r="463" spans="2:47" s="1" customFormat="1" ht="12">
      <c r="B463" s="33"/>
      <c r="D463" s="145" t="s">
        <v>214</v>
      </c>
      <c r="F463" s="146" t="s">
        <v>1159</v>
      </c>
      <c r="I463" s="147"/>
      <c r="L463" s="33"/>
      <c r="M463" s="148"/>
      <c r="T463" s="52"/>
      <c r="AT463" s="18" t="s">
        <v>214</v>
      </c>
      <c r="AU463" s="18" t="s">
        <v>84</v>
      </c>
    </row>
    <row r="464" spans="2:51" s="13" customFormat="1" ht="12">
      <c r="B464" s="156"/>
      <c r="D464" s="150" t="s">
        <v>216</v>
      </c>
      <c r="E464" s="157" t="s">
        <v>19</v>
      </c>
      <c r="F464" s="158" t="s">
        <v>1160</v>
      </c>
      <c r="H464" s="159">
        <v>141.338</v>
      </c>
      <c r="I464" s="160"/>
      <c r="L464" s="156"/>
      <c r="M464" s="161"/>
      <c r="T464" s="162"/>
      <c r="AT464" s="157" t="s">
        <v>216</v>
      </c>
      <c r="AU464" s="157" t="s">
        <v>84</v>
      </c>
      <c r="AV464" s="13" t="s">
        <v>84</v>
      </c>
      <c r="AW464" s="13" t="s">
        <v>37</v>
      </c>
      <c r="AX464" s="13" t="s">
        <v>82</v>
      </c>
      <c r="AY464" s="157" t="s">
        <v>206</v>
      </c>
    </row>
    <row r="465" spans="2:65" s="1" customFormat="1" ht="37.9" customHeight="1">
      <c r="B465" s="33"/>
      <c r="C465" s="132" t="s">
        <v>1161</v>
      </c>
      <c r="D465" s="132" t="s">
        <v>208</v>
      </c>
      <c r="E465" s="133" t="s">
        <v>1162</v>
      </c>
      <c r="F465" s="134" t="s">
        <v>1163</v>
      </c>
      <c r="G465" s="135" t="s">
        <v>229</v>
      </c>
      <c r="H465" s="136">
        <v>87.08</v>
      </c>
      <c r="I465" s="137"/>
      <c r="J465" s="138">
        <f>ROUND(I465*H465,2)</f>
        <v>0</v>
      </c>
      <c r="K465" s="134" t="s">
        <v>212</v>
      </c>
      <c r="L465" s="33"/>
      <c r="M465" s="139" t="s">
        <v>19</v>
      </c>
      <c r="N465" s="140" t="s">
        <v>46</v>
      </c>
      <c r="P465" s="141">
        <f>O465*H465</f>
        <v>0</v>
      </c>
      <c r="Q465" s="141">
        <v>0.000584</v>
      </c>
      <c r="R465" s="141">
        <f>Q465*H465</f>
        <v>0.05085472</v>
      </c>
      <c r="S465" s="141">
        <v>0</v>
      </c>
      <c r="T465" s="142">
        <f>S465*H465</f>
        <v>0</v>
      </c>
      <c r="AR465" s="143" t="s">
        <v>338</v>
      </c>
      <c r="AT465" s="143" t="s">
        <v>208</v>
      </c>
      <c r="AU465" s="143" t="s">
        <v>84</v>
      </c>
      <c r="AY465" s="18" t="s">
        <v>206</v>
      </c>
      <c r="BE465" s="144">
        <f>IF(N465="základní",J465,0)</f>
        <v>0</v>
      </c>
      <c r="BF465" s="144">
        <f>IF(N465="snížená",J465,0)</f>
        <v>0</v>
      </c>
      <c r="BG465" s="144">
        <f>IF(N465="zákl. přenesená",J465,0)</f>
        <v>0</v>
      </c>
      <c r="BH465" s="144">
        <f>IF(N465="sníž. přenesená",J465,0)</f>
        <v>0</v>
      </c>
      <c r="BI465" s="144">
        <f>IF(N465="nulová",J465,0)</f>
        <v>0</v>
      </c>
      <c r="BJ465" s="18" t="s">
        <v>82</v>
      </c>
      <c r="BK465" s="144">
        <f>ROUND(I465*H465,2)</f>
        <v>0</v>
      </c>
      <c r="BL465" s="18" t="s">
        <v>338</v>
      </c>
      <c r="BM465" s="143" t="s">
        <v>1164</v>
      </c>
    </row>
    <row r="466" spans="2:47" s="1" customFormat="1" ht="12">
      <c r="B466" s="33"/>
      <c r="D466" s="145" t="s">
        <v>214</v>
      </c>
      <c r="F466" s="146" t="s">
        <v>1165</v>
      </c>
      <c r="I466" s="147"/>
      <c r="L466" s="33"/>
      <c r="M466" s="148"/>
      <c r="T466" s="52"/>
      <c r="AT466" s="18" t="s">
        <v>214</v>
      </c>
      <c r="AU466" s="18" t="s">
        <v>84</v>
      </c>
    </row>
    <row r="467" spans="2:51" s="12" customFormat="1" ht="12">
      <c r="B467" s="149"/>
      <c r="D467" s="150" t="s">
        <v>216</v>
      </c>
      <c r="E467" s="151" t="s">
        <v>19</v>
      </c>
      <c r="F467" s="152" t="s">
        <v>719</v>
      </c>
      <c r="H467" s="151" t="s">
        <v>19</v>
      </c>
      <c r="I467" s="153"/>
      <c r="L467" s="149"/>
      <c r="M467" s="154"/>
      <c r="T467" s="155"/>
      <c r="AT467" s="151" t="s">
        <v>216</v>
      </c>
      <c r="AU467" s="151" t="s">
        <v>84</v>
      </c>
      <c r="AV467" s="12" t="s">
        <v>82</v>
      </c>
      <c r="AW467" s="12" t="s">
        <v>37</v>
      </c>
      <c r="AX467" s="12" t="s">
        <v>75</v>
      </c>
      <c r="AY467" s="151" t="s">
        <v>206</v>
      </c>
    </row>
    <row r="468" spans="2:51" s="13" customFormat="1" ht="12">
      <c r="B468" s="156"/>
      <c r="D468" s="150" t="s">
        <v>216</v>
      </c>
      <c r="E468" s="157" t="s">
        <v>19</v>
      </c>
      <c r="F468" s="158" t="s">
        <v>1166</v>
      </c>
      <c r="H468" s="159">
        <v>37.64</v>
      </c>
      <c r="I468" s="160"/>
      <c r="L468" s="156"/>
      <c r="M468" s="161"/>
      <c r="T468" s="162"/>
      <c r="AT468" s="157" t="s">
        <v>216</v>
      </c>
      <c r="AU468" s="157" t="s">
        <v>84</v>
      </c>
      <c r="AV468" s="13" t="s">
        <v>84</v>
      </c>
      <c r="AW468" s="13" t="s">
        <v>37</v>
      </c>
      <c r="AX468" s="13" t="s">
        <v>75</v>
      </c>
      <c r="AY468" s="157" t="s">
        <v>206</v>
      </c>
    </row>
    <row r="469" spans="2:51" s="13" customFormat="1" ht="12">
      <c r="B469" s="156"/>
      <c r="D469" s="150" t="s">
        <v>216</v>
      </c>
      <c r="E469" s="157" t="s">
        <v>19</v>
      </c>
      <c r="F469" s="158" t="s">
        <v>1167</v>
      </c>
      <c r="H469" s="159">
        <v>27.38</v>
      </c>
      <c r="I469" s="160"/>
      <c r="L469" s="156"/>
      <c r="M469" s="161"/>
      <c r="T469" s="162"/>
      <c r="AT469" s="157" t="s">
        <v>216</v>
      </c>
      <c r="AU469" s="157" t="s">
        <v>84</v>
      </c>
      <c r="AV469" s="13" t="s">
        <v>84</v>
      </c>
      <c r="AW469" s="13" t="s">
        <v>37</v>
      </c>
      <c r="AX469" s="13" t="s">
        <v>75</v>
      </c>
      <c r="AY469" s="157" t="s">
        <v>206</v>
      </c>
    </row>
    <row r="470" spans="2:51" s="13" customFormat="1" ht="12">
      <c r="B470" s="156"/>
      <c r="D470" s="150" t="s">
        <v>216</v>
      </c>
      <c r="E470" s="157" t="s">
        <v>19</v>
      </c>
      <c r="F470" s="158" t="s">
        <v>1168</v>
      </c>
      <c r="H470" s="159">
        <v>22.06</v>
      </c>
      <c r="I470" s="160"/>
      <c r="L470" s="156"/>
      <c r="M470" s="161"/>
      <c r="T470" s="162"/>
      <c r="AT470" s="157" t="s">
        <v>216</v>
      </c>
      <c r="AU470" s="157" t="s">
        <v>84</v>
      </c>
      <c r="AV470" s="13" t="s">
        <v>84</v>
      </c>
      <c r="AW470" s="13" t="s">
        <v>37</v>
      </c>
      <c r="AX470" s="13" t="s">
        <v>75</v>
      </c>
      <c r="AY470" s="157" t="s">
        <v>206</v>
      </c>
    </row>
    <row r="471" spans="2:51" s="14" customFormat="1" ht="12">
      <c r="B471" s="163"/>
      <c r="D471" s="150" t="s">
        <v>216</v>
      </c>
      <c r="E471" s="164" t="s">
        <v>656</v>
      </c>
      <c r="F471" s="165" t="s">
        <v>224</v>
      </c>
      <c r="H471" s="166">
        <v>87.08</v>
      </c>
      <c r="I471" s="167"/>
      <c r="L471" s="163"/>
      <c r="M471" s="168"/>
      <c r="T471" s="169"/>
      <c r="AT471" s="164" t="s">
        <v>216</v>
      </c>
      <c r="AU471" s="164" t="s">
        <v>84</v>
      </c>
      <c r="AV471" s="14" t="s">
        <v>153</v>
      </c>
      <c r="AW471" s="14" t="s">
        <v>37</v>
      </c>
      <c r="AX471" s="14" t="s">
        <v>82</v>
      </c>
      <c r="AY471" s="164" t="s">
        <v>206</v>
      </c>
    </row>
    <row r="472" spans="2:65" s="1" customFormat="1" ht="24.2" customHeight="1">
      <c r="B472" s="33"/>
      <c r="C472" s="175" t="s">
        <v>1169</v>
      </c>
      <c r="D472" s="175" t="s">
        <v>820</v>
      </c>
      <c r="E472" s="176" t="s">
        <v>1170</v>
      </c>
      <c r="F472" s="177" t="s">
        <v>1171</v>
      </c>
      <c r="G472" s="178" t="s">
        <v>298</v>
      </c>
      <c r="H472" s="179">
        <v>266.609</v>
      </c>
      <c r="I472" s="180"/>
      <c r="J472" s="181">
        <f>ROUND(I472*H472,2)</f>
        <v>0</v>
      </c>
      <c r="K472" s="177" t="s">
        <v>1172</v>
      </c>
      <c r="L472" s="182"/>
      <c r="M472" s="183" t="s">
        <v>19</v>
      </c>
      <c r="N472" s="184" t="s">
        <v>46</v>
      </c>
      <c r="P472" s="141">
        <f>O472*H472</f>
        <v>0</v>
      </c>
      <c r="Q472" s="141">
        <v>0.0012</v>
      </c>
      <c r="R472" s="141">
        <f>Q472*H472</f>
        <v>0.31993079999999996</v>
      </c>
      <c r="S472" s="141">
        <v>0</v>
      </c>
      <c r="T472" s="142">
        <f>S472*H472</f>
        <v>0</v>
      </c>
      <c r="AR472" s="143" t="s">
        <v>437</v>
      </c>
      <c r="AT472" s="143" t="s">
        <v>820</v>
      </c>
      <c r="AU472" s="143" t="s">
        <v>84</v>
      </c>
      <c r="AY472" s="18" t="s">
        <v>206</v>
      </c>
      <c r="BE472" s="144">
        <f>IF(N472="základní",J472,0)</f>
        <v>0</v>
      </c>
      <c r="BF472" s="144">
        <f>IF(N472="snížená",J472,0)</f>
        <v>0</v>
      </c>
      <c r="BG472" s="144">
        <f>IF(N472="zákl. přenesená",J472,0)</f>
        <v>0</v>
      </c>
      <c r="BH472" s="144">
        <f>IF(N472="sníž. přenesená",J472,0)</f>
        <v>0</v>
      </c>
      <c r="BI472" s="144">
        <f>IF(N472="nulová",J472,0)</f>
        <v>0</v>
      </c>
      <c r="BJ472" s="18" t="s">
        <v>82</v>
      </c>
      <c r="BK472" s="144">
        <f>ROUND(I472*H472,2)</f>
        <v>0</v>
      </c>
      <c r="BL472" s="18" t="s">
        <v>338</v>
      </c>
      <c r="BM472" s="143" t="s">
        <v>1173</v>
      </c>
    </row>
    <row r="473" spans="2:51" s="12" customFormat="1" ht="12">
      <c r="B473" s="149"/>
      <c r="D473" s="150" t="s">
        <v>216</v>
      </c>
      <c r="E473" s="151" t="s">
        <v>19</v>
      </c>
      <c r="F473" s="152" t="s">
        <v>719</v>
      </c>
      <c r="H473" s="151" t="s">
        <v>19</v>
      </c>
      <c r="I473" s="153"/>
      <c r="L473" s="149"/>
      <c r="M473" s="154"/>
      <c r="T473" s="155"/>
      <c r="AT473" s="151" t="s">
        <v>216</v>
      </c>
      <c r="AU473" s="151" t="s">
        <v>84</v>
      </c>
      <c r="AV473" s="12" t="s">
        <v>82</v>
      </c>
      <c r="AW473" s="12" t="s">
        <v>37</v>
      </c>
      <c r="AX473" s="12" t="s">
        <v>75</v>
      </c>
      <c r="AY473" s="151" t="s">
        <v>206</v>
      </c>
    </row>
    <row r="474" spans="2:51" s="13" customFormat="1" ht="12">
      <c r="B474" s="156"/>
      <c r="D474" s="150" t="s">
        <v>216</v>
      </c>
      <c r="E474" s="157" t="s">
        <v>19</v>
      </c>
      <c r="F474" s="158" t="s">
        <v>1166</v>
      </c>
      <c r="H474" s="159">
        <v>37.64</v>
      </c>
      <c r="I474" s="160"/>
      <c r="L474" s="156"/>
      <c r="M474" s="161"/>
      <c r="T474" s="162"/>
      <c r="AT474" s="157" t="s">
        <v>216</v>
      </c>
      <c r="AU474" s="157" t="s">
        <v>84</v>
      </c>
      <c r="AV474" s="13" t="s">
        <v>84</v>
      </c>
      <c r="AW474" s="13" t="s">
        <v>37</v>
      </c>
      <c r="AX474" s="13" t="s">
        <v>75</v>
      </c>
      <c r="AY474" s="157" t="s">
        <v>206</v>
      </c>
    </row>
    <row r="475" spans="2:51" s="13" customFormat="1" ht="12">
      <c r="B475" s="156"/>
      <c r="D475" s="150" t="s">
        <v>216</v>
      </c>
      <c r="E475" s="157" t="s">
        <v>19</v>
      </c>
      <c r="F475" s="158" t="s">
        <v>1167</v>
      </c>
      <c r="H475" s="159">
        <v>27.38</v>
      </c>
      <c r="I475" s="160"/>
      <c r="L475" s="156"/>
      <c r="M475" s="161"/>
      <c r="T475" s="162"/>
      <c r="AT475" s="157" t="s">
        <v>216</v>
      </c>
      <c r="AU475" s="157" t="s">
        <v>84</v>
      </c>
      <c r="AV475" s="13" t="s">
        <v>84</v>
      </c>
      <c r="AW475" s="13" t="s">
        <v>37</v>
      </c>
      <c r="AX475" s="13" t="s">
        <v>75</v>
      </c>
      <c r="AY475" s="157" t="s">
        <v>206</v>
      </c>
    </row>
    <row r="476" spans="2:51" s="13" customFormat="1" ht="12">
      <c r="B476" s="156"/>
      <c r="D476" s="150" t="s">
        <v>216</v>
      </c>
      <c r="E476" s="157" t="s">
        <v>19</v>
      </c>
      <c r="F476" s="158" t="s">
        <v>1168</v>
      </c>
      <c r="H476" s="159">
        <v>22.06</v>
      </c>
      <c r="I476" s="160"/>
      <c r="L476" s="156"/>
      <c r="M476" s="161"/>
      <c r="T476" s="162"/>
      <c r="AT476" s="157" t="s">
        <v>216</v>
      </c>
      <c r="AU476" s="157" t="s">
        <v>84</v>
      </c>
      <c r="AV476" s="13" t="s">
        <v>84</v>
      </c>
      <c r="AW476" s="13" t="s">
        <v>37</v>
      </c>
      <c r="AX476" s="13" t="s">
        <v>75</v>
      </c>
      <c r="AY476" s="157" t="s">
        <v>206</v>
      </c>
    </row>
    <row r="477" spans="2:51" s="15" customFormat="1" ht="12">
      <c r="B477" s="185"/>
      <c r="D477" s="150" t="s">
        <v>216</v>
      </c>
      <c r="E477" s="186" t="s">
        <v>19</v>
      </c>
      <c r="F477" s="187" t="s">
        <v>1174</v>
      </c>
      <c r="H477" s="188">
        <v>87.08</v>
      </c>
      <c r="I477" s="189"/>
      <c r="L477" s="185"/>
      <c r="M477" s="190"/>
      <c r="T477" s="191"/>
      <c r="AT477" s="186" t="s">
        <v>216</v>
      </c>
      <c r="AU477" s="186" t="s">
        <v>84</v>
      </c>
      <c r="AV477" s="15" t="s">
        <v>92</v>
      </c>
      <c r="AW477" s="15" t="s">
        <v>37</v>
      </c>
      <c r="AX477" s="15" t="s">
        <v>75</v>
      </c>
      <c r="AY477" s="186" t="s">
        <v>206</v>
      </c>
    </row>
    <row r="478" spans="2:51" s="13" customFormat="1" ht="12">
      <c r="B478" s="156"/>
      <c r="D478" s="150" t="s">
        <v>216</v>
      </c>
      <c r="E478" s="157" t="s">
        <v>19</v>
      </c>
      <c r="F478" s="158" t="s">
        <v>1175</v>
      </c>
      <c r="H478" s="159">
        <v>145.133</v>
      </c>
      <c r="I478" s="160"/>
      <c r="L478" s="156"/>
      <c r="M478" s="161"/>
      <c r="T478" s="162"/>
      <c r="AT478" s="157" t="s">
        <v>216</v>
      </c>
      <c r="AU478" s="157" t="s">
        <v>84</v>
      </c>
      <c r="AV478" s="13" t="s">
        <v>84</v>
      </c>
      <c r="AW478" s="13" t="s">
        <v>37</v>
      </c>
      <c r="AX478" s="13" t="s">
        <v>82</v>
      </c>
      <c r="AY478" s="157" t="s">
        <v>206</v>
      </c>
    </row>
    <row r="479" spans="2:51" s="13" customFormat="1" ht="12">
      <c r="B479" s="156"/>
      <c r="D479" s="150" t="s">
        <v>216</v>
      </c>
      <c r="F479" s="158" t="s">
        <v>1176</v>
      </c>
      <c r="H479" s="159">
        <v>266.609</v>
      </c>
      <c r="I479" s="160"/>
      <c r="L479" s="156"/>
      <c r="M479" s="161"/>
      <c r="T479" s="162"/>
      <c r="AT479" s="157" t="s">
        <v>216</v>
      </c>
      <c r="AU479" s="157" t="s">
        <v>84</v>
      </c>
      <c r="AV479" s="13" t="s">
        <v>84</v>
      </c>
      <c r="AW479" s="13" t="s">
        <v>4</v>
      </c>
      <c r="AX479" s="13" t="s">
        <v>82</v>
      </c>
      <c r="AY479" s="157" t="s">
        <v>206</v>
      </c>
    </row>
    <row r="480" spans="2:65" s="1" customFormat="1" ht="44.25" customHeight="1">
      <c r="B480" s="33"/>
      <c r="C480" s="132" t="s">
        <v>1177</v>
      </c>
      <c r="D480" s="132" t="s">
        <v>208</v>
      </c>
      <c r="E480" s="133" t="s">
        <v>1178</v>
      </c>
      <c r="F480" s="134" t="s">
        <v>1179</v>
      </c>
      <c r="G480" s="135" t="s">
        <v>238</v>
      </c>
      <c r="H480" s="136">
        <v>132.168</v>
      </c>
      <c r="I480" s="137"/>
      <c r="J480" s="138">
        <f>ROUND(I480*H480,2)</f>
        <v>0</v>
      </c>
      <c r="K480" s="134" t="s">
        <v>212</v>
      </c>
      <c r="L480" s="33"/>
      <c r="M480" s="139" t="s">
        <v>19</v>
      </c>
      <c r="N480" s="140" t="s">
        <v>46</v>
      </c>
      <c r="P480" s="141">
        <f>O480*H480</f>
        <v>0</v>
      </c>
      <c r="Q480" s="141">
        <v>0.00903</v>
      </c>
      <c r="R480" s="141">
        <f>Q480*H480</f>
        <v>1.19347704</v>
      </c>
      <c r="S480" s="141">
        <v>0</v>
      </c>
      <c r="T480" s="142">
        <f>S480*H480</f>
        <v>0</v>
      </c>
      <c r="AR480" s="143" t="s">
        <v>338</v>
      </c>
      <c r="AT480" s="143" t="s">
        <v>208</v>
      </c>
      <c r="AU480" s="143" t="s">
        <v>84</v>
      </c>
      <c r="AY480" s="18" t="s">
        <v>206</v>
      </c>
      <c r="BE480" s="144">
        <f>IF(N480="základní",J480,0)</f>
        <v>0</v>
      </c>
      <c r="BF480" s="144">
        <f>IF(N480="snížená",J480,0)</f>
        <v>0</v>
      </c>
      <c r="BG480" s="144">
        <f>IF(N480="zákl. přenesená",J480,0)</f>
        <v>0</v>
      </c>
      <c r="BH480" s="144">
        <f>IF(N480="sníž. přenesená",J480,0)</f>
        <v>0</v>
      </c>
      <c r="BI480" s="144">
        <f>IF(N480="nulová",J480,0)</f>
        <v>0</v>
      </c>
      <c r="BJ480" s="18" t="s">
        <v>82</v>
      </c>
      <c r="BK480" s="144">
        <f>ROUND(I480*H480,2)</f>
        <v>0</v>
      </c>
      <c r="BL480" s="18" t="s">
        <v>338</v>
      </c>
      <c r="BM480" s="143" t="s">
        <v>1180</v>
      </c>
    </row>
    <row r="481" spans="2:47" s="1" customFormat="1" ht="12">
      <c r="B481" s="33"/>
      <c r="D481" s="145" t="s">
        <v>214</v>
      </c>
      <c r="F481" s="146" t="s">
        <v>1181</v>
      </c>
      <c r="I481" s="147"/>
      <c r="L481" s="33"/>
      <c r="M481" s="148"/>
      <c r="T481" s="52"/>
      <c r="AT481" s="18" t="s">
        <v>214</v>
      </c>
      <c r="AU481" s="18" t="s">
        <v>84</v>
      </c>
    </row>
    <row r="482" spans="2:51" s="12" customFormat="1" ht="12">
      <c r="B482" s="149"/>
      <c r="D482" s="150" t="s">
        <v>216</v>
      </c>
      <c r="E482" s="151" t="s">
        <v>19</v>
      </c>
      <c r="F482" s="152" t="s">
        <v>719</v>
      </c>
      <c r="H482" s="151" t="s">
        <v>19</v>
      </c>
      <c r="I482" s="153"/>
      <c r="L482" s="149"/>
      <c r="M482" s="154"/>
      <c r="T482" s="155"/>
      <c r="AT482" s="151" t="s">
        <v>216</v>
      </c>
      <c r="AU482" s="151" t="s">
        <v>84</v>
      </c>
      <c r="AV482" s="12" t="s">
        <v>82</v>
      </c>
      <c r="AW482" s="12" t="s">
        <v>37</v>
      </c>
      <c r="AX482" s="12" t="s">
        <v>75</v>
      </c>
      <c r="AY482" s="151" t="s">
        <v>206</v>
      </c>
    </row>
    <row r="483" spans="2:51" s="13" customFormat="1" ht="12">
      <c r="B483" s="156"/>
      <c r="D483" s="150" t="s">
        <v>216</v>
      </c>
      <c r="E483" s="157" t="s">
        <v>19</v>
      </c>
      <c r="F483" s="158" t="s">
        <v>1182</v>
      </c>
      <c r="H483" s="159">
        <v>36.34</v>
      </c>
      <c r="I483" s="160"/>
      <c r="L483" s="156"/>
      <c r="M483" s="161"/>
      <c r="T483" s="162"/>
      <c r="AT483" s="157" t="s">
        <v>216</v>
      </c>
      <c r="AU483" s="157" t="s">
        <v>84</v>
      </c>
      <c r="AV483" s="13" t="s">
        <v>84</v>
      </c>
      <c r="AW483" s="13" t="s">
        <v>37</v>
      </c>
      <c r="AX483" s="13" t="s">
        <v>75</v>
      </c>
      <c r="AY483" s="157" t="s">
        <v>206</v>
      </c>
    </row>
    <row r="484" spans="2:51" s="13" customFormat="1" ht="12">
      <c r="B484" s="156"/>
      <c r="D484" s="150" t="s">
        <v>216</v>
      </c>
      <c r="E484" s="157" t="s">
        <v>19</v>
      </c>
      <c r="F484" s="158" t="s">
        <v>906</v>
      </c>
      <c r="H484" s="159">
        <v>40.01</v>
      </c>
      <c r="I484" s="160"/>
      <c r="L484" s="156"/>
      <c r="M484" s="161"/>
      <c r="T484" s="162"/>
      <c r="AT484" s="157" t="s">
        <v>216</v>
      </c>
      <c r="AU484" s="157" t="s">
        <v>84</v>
      </c>
      <c r="AV484" s="13" t="s">
        <v>84</v>
      </c>
      <c r="AW484" s="13" t="s">
        <v>37</v>
      </c>
      <c r="AX484" s="13" t="s">
        <v>75</v>
      </c>
      <c r="AY484" s="157" t="s">
        <v>206</v>
      </c>
    </row>
    <row r="485" spans="2:51" s="13" customFormat="1" ht="12">
      <c r="B485" s="156"/>
      <c r="D485" s="150" t="s">
        <v>216</v>
      </c>
      <c r="E485" s="157" t="s">
        <v>19</v>
      </c>
      <c r="F485" s="158" t="s">
        <v>1183</v>
      </c>
      <c r="H485" s="159">
        <v>3.654</v>
      </c>
      <c r="I485" s="160"/>
      <c r="L485" s="156"/>
      <c r="M485" s="161"/>
      <c r="T485" s="162"/>
      <c r="AT485" s="157" t="s">
        <v>216</v>
      </c>
      <c r="AU485" s="157" t="s">
        <v>84</v>
      </c>
      <c r="AV485" s="13" t="s">
        <v>84</v>
      </c>
      <c r="AW485" s="13" t="s">
        <v>37</v>
      </c>
      <c r="AX485" s="13" t="s">
        <v>75</v>
      </c>
      <c r="AY485" s="157" t="s">
        <v>206</v>
      </c>
    </row>
    <row r="486" spans="2:51" s="13" customFormat="1" ht="12">
      <c r="B486" s="156"/>
      <c r="D486" s="150" t="s">
        <v>216</v>
      </c>
      <c r="E486" s="157" t="s">
        <v>19</v>
      </c>
      <c r="F486" s="158" t="s">
        <v>1184</v>
      </c>
      <c r="H486" s="159">
        <v>3.374</v>
      </c>
      <c r="I486" s="160"/>
      <c r="L486" s="156"/>
      <c r="M486" s="161"/>
      <c r="T486" s="162"/>
      <c r="AT486" s="157" t="s">
        <v>216</v>
      </c>
      <c r="AU486" s="157" t="s">
        <v>84</v>
      </c>
      <c r="AV486" s="13" t="s">
        <v>84</v>
      </c>
      <c r="AW486" s="13" t="s">
        <v>37</v>
      </c>
      <c r="AX486" s="13" t="s">
        <v>75</v>
      </c>
      <c r="AY486" s="157" t="s">
        <v>206</v>
      </c>
    </row>
    <row r="487" spans="2:51" s="13" customFormat="1" ht="12">
      <c r="B487" s="156"/>
      <c r="D487" s="150" t="s">
        <v>216</v>
      </c>
      <c r="E487" s="157" t="s">
        <v>19</v>
      </c>
      <c r="F487" s="158" t="s">
        <v>911</v>
      </c>
      <c r="H487" s="159">
        <v>29.25</v>
      </c>
      <c r="I487" s="160"/>
      <c r="L487" s="156"/>
      <c r="M487" s="161"/>
      <c r="T487" s="162"/>
      <c r="AT487" s="157" t="s">
        <v>216</v>
      </c>
      <c r="AU487" s="157" t="s">
        <v>84</v>
      </c>
      <c r="AV487" s="13" t="s">
        <v>84</v>
      </c>
      <c r="AW487" s="13" t="s">
        <v>37</v>
      </c>
      <c r="AX487" s="13" t="s">
        <v>75</v>
      </c>
      <c r="AY487" s="157" t="s">
        <v>206</v>
      </c>
    </row>
    <row r="488" spans="2:51" s="13" customFormat="1" ht="12">
      <c r="B488" s="156"/>
      <c r="D488" s="150" t="s">
        <v>216</v>
      </c>
      <c r="E488" s="157" t="s">
        <v>19</v>
      </c>
      <c r="F488" s="158" t="s">
        <v>914</v>
      </c>
      <c r="H488" s="159">
        <v>19.54</v>
      </c>
      <c r="I488" s="160"/>
      <c r="L488" s="156"/>
      <c r="M488" s="161"/>
      <c r="T488" s="162"/>
      <c r="AT488" s="157" t="s">
        <v>216</v>
      </c>
      <c r="AU488" s="157" t="s">
        <v>84</v>
      </c>
      <c r="AV488" s="13" t="s">
        <v>84</v>
      </c>
      <c r="AW488" s="13" t="s">
        <v>37</v>
      </c>
      <c r="AX488" s="13" t="s">
        <v>75</v>
      </c>
      <c r="AY488" s="157" t="s">
        <v>206</v>
      </c>
    </row>
    <row r="489" spans="2:51" s="14" customFormat="1" ht="12">
      <c r="B489" s="163"/>
      <c r="D489" s="150" t="s">
        <v>216</v>
      </c>
      <c r="E489" s="164" t="s">
        <v>647</v>
      </c>
      <c r="F489" s="165" t="s">
        <v>224</v>
      </c>
      <c r="H489" s="166">
        <v>132.16799999999998</v>
      </c>
      <c r="I489" s="167"/>
      <c r="L489" s="163"/>
      <c r="M489" s="168"/>
      <c r="T489" s="169"/>
      <c r="AT489" s="164" t="s">
        <v>216</v>
      </c>
      <c r="AU489" s="164" t="s">
        <v>84</v>
      </c>
      <c r="AV489" s="14" t="s">
        <v>153</v>
      </c>
      <c r="AW489" s="14" t="s">
        <v>37</v>
      </c>
      <c r="AX489" s="14" t="s">
        <v>82</v>
      </c>
      <c r="AY489" s="164" t="s">
        <v>206</v>
      </c>
    </row>
    <row r="490" spans="2:65" s="1" customFormat="1" ht="44.25" customHeight="1">
      <c r="B490" s="33"/>
      <c r="C490" s="175" t="s">
        <v>1185</v>
      </c>
      <c r="D490" s="175" t="s">
        <v>820</v>
      </c>
      <c r="E490" s="176" t="s">
        <v>1186</v>
      </c>
      <c r="F490" s="177" t="s">
        <v>1187</v>
      </c>
      <c r="G490" s="178" t="s">
        <v>238</v>
      </c>
      <c r="H490" s="179">
        <v>151.993</v>
      </c>
      <c r="I490" s="180"/>
      <c r="J490" s="181">
        <f>ROUND(I490*H490,2)</f>
        <v>0</v>
      </c>
      <c r="K490" s="177" t="s">
        <v>19</v>
      </c>
      <c r="L490" s="182"/>
      <c r="M490" s="183" t="s">
        <v>19</v>
      </c>
      <c r="N490" s="184" t="s">
        <v>46</v>
      </c>
      <c r="P490" s="141">
        <f>O490*H490</f>
        <v>0</v>
      </c>
      <c r="Q490" s="141">
        <v>0.025</v>
      </c>
      <c r="R490" s="141">
        <f>Q490*H490</f>
        <v>3.7998250000000002</v>
      </c>
      <c r="S490" s="141">
        <v>0</v>
      </c>
      <c r="T490" s="142">
        <f>S490*H490</f>
        <v>0</v>
      </c>
      <c r="AR490" s="143" t="s">
        <v>437</v>
      </c>
      <c r="AT490" s="143" t="s">
        <v>820</v>
      </c>
      <c r="AU490" s="143" t="s">
        <v>84</v>
      </c>
      <c r="AY490" s="18" t="s">
        <v>206</v>
      </c>
      <c r="BE490" s="144">
        <f>IF(N490="základní",J490,0)</f>
        <v>0</v>
      </c>
      <c r="BF490" s="144">
        <f>IF(N490="snížená",J490,0)</f>
        <v>0</v>
      </c>
      <c r="BG490" s="144">
        <f>IF(N490="zákl. přenesená",J490,0)</f>
        <v>0</v>
      </c>
      <c r="BH490" s="144">
        <f>IF(N490="sníž. přenesená",J490,0)</f>
        <v>0</v>
      </c>
      <c r="BI490" s="144">
        <f>IF(N490="nulová",J490,0)</f>
        <v>0</v>
      </c>
      <c r="BJ490" s="18" t="s">
        <v>82</v>
      </c>
      <c r="BK490" s="144">
        <f>ROUND(I490*H490,2)</f>
        <v>0</v>
      </c>
      <c r="BL490" s="18" t="s">
        <v>338</v>
      </c>
      <c r="BM490" s="143" t="s">
        <v>1188</v>
      </c>
    </row>
    <row r="491" spans="2:47" s="1" customFormat="1" ht="19.5">
      <c r="B491" s="33"/>
      <c r="D491" s="150" t="s">
        <v>818</v>
      </c>
      <c r="F491" s="174" t="s">
        <v>1189</v>
      </c>
      <c r="I491" s="147"/>
      <c r="L491" s="33"/>
      <c r="M491" s="148"/>
      <c r="T491" s="52"/>
      <c r="AT491" s="18" t="s">
        <v>818</v>
      </c>
      <c r="AU491" s="18" t="s">
        <v>84</v>
      </c>
    </row>
    <row r="492" spans="2:51" s="13" customFormat="1" ht="12">
      <c r="B492" s="156"/>
      <c r="D492" s="150" t="s">
        <v>216</v>
      </c>
      <c r="E492" s="157" t="s">
        <v>19</v>
      </c>
      <c r="F492" s="158" t="s">
        <v>647</v>
      </c>
      <c r="H492" s="159">
        <v>132.168</v>
      </c>
      <c r="I492" s="160"/>
      <c r="L492" s="156"/>
      <c r="M492" s="161"/>
      <c r="T492" s="162"/>
      <c r="AT492" s="157" t="s">
        <v>216</v>
      </c>
      <c r="AU492" s="157" t="s">
        <v>84</v>
      </c>
      <c r="AV492" s="13" t="s">
        <v>84</v>
      </c>
      <c r="AW492" s="13" t="s">
        <v>37</v>
      </c>
      <c r="AX492" s="13" t="s">
        <v>82</v>
      </c>
      <c r="AY492" s="157" t="s">
        <v>206</v>
      </c>
    </row>
    <row r="493" spans="2:51" s="13" customFormat="1" ht="12">
      <c r="B493" s="156"/>
      <c r="D493" s="150" t="s">
        <v>216</v>
      </c>
      <c r="F493" s="158" t="s">
        <v>1190</v>
      </c>
      <c r="H493" s="159">
        <v>151.993</v>
      </c>
      <c r="I493" s="160"/>
      <c r="L493" s="156"/>
      <c r="M493" s="161"/>
      <c r="T493" s="162"/>
      <c r="AT493" s="157" t="s">
        <v>216</v>
      </c>
      <c r="AU493" s="157" t="s">
        <v>84</v>
      </c>
      <c r="AV493" s="13" t="s">
        <v>84</v>
      </c>
      <c r="AW493" s="13" t="s">
        <v>4</v>
      </c>
      <c r="AX493" s="13" t="s">
        <v>82</v>
      </c>
      <c r="AY493" s="157" t="s">
        <v>206</v>
      </c>
    </row>
    <row r="494" spans="2:65" s="1" customFormat="1" ht="44.25" customHeight="1">
      <c r="B494" s="33"/>
      <c r="C494" s="132" t="s">
        <v>1191</v>
      </c>
      <c r="D494" s="132" t="s">
        <v>208</v>
      </c>
      <c r="E494" s="133" t="s">
        <v>1192</v>
      </c>
      <c r="F494" s="134" t="s">
        <v>1193</v>
      </c>
      <c r="G494" s="135" t="s">
        <v>238</v>
      </c>
      <c r="H494" s="136">
        <v>9.17</v>
      </c>
      <c r="I494" s="137"/>
      <c r="J494" s="138">
        <f>ROUND(I494*H494,2)</f>
        <v>0</v>
      </c>
      <c r="K494" s="134" t="s">
        <v>212</v>
      </c>
      <c r="L494" s="33"/>
      <c r="M494" s="139" t="s">
        <v>19</v>
      </c>
      <c r="N494" s="140" t="s">
        <v>46</v>
      </c>
      <c r="P494" s="141">
        <f>O494*H494</f>
        <v>0</v>
      </c>
      <c r="Q494" s="141">
        <v>0.0052</v>
      </c>
      <c r="R494" s="141">
        <f>Q494*H494</f>
        <v>0.047684</v>
      </c>
      <c r="S494" s="141">
        <v>0</v>
      </c>
      <c r="T494" s="142">
        <f>S494*H494</f>
        <v>0</v>
      </c>
      <c r="AR494" s="143" t="s">
        <v>338</v>
      </c>
      <c r="AT494" s="143" t="s">
        <v>208</v>
      </c>
      <c r="AU494" s="143" t="s">
        <v>84</v>
      </c>
      <c r="AY494" s="18" t="s">
        <v>206</v>
      </c>
      <c r="BE494" s="144">
        <f>IF(N494="základní",J494,0)</f>
        <v>0</v>
      </c>
      <c r="BF494" s="144">
        <f>IF(N494="snížená",J494,0)</f>
        <v>0</v>
      </c>
      <c r="BG494" s="144">
        <f>IF(N494="zákl. přenesená",J494,0)</f>
        <v>0</v>
      </c>
      <c r="BH494" s="144">
        <f>IF(N494="sníž. přenesená",J494,0)</f>
        <v>0</v>
      </c>
      <c r="BI494" s="144">
        <f>IF(N494="nulová",J494,0)</f>
        <v>0</v>
      </c>
      <c r="BJ494" s="18" t="s">
        <v>82</v>
      </c>
      <c r="BK494" s="144">
        <f>ROUND(I494*H494,2)</f>
        <v>0</v>
      </c>
      <c r="BL494" s="18" t="s">
        <v>338</v>
      </c>
      <c r="BM494" s="143" t="s">
        <v>1194</v>
      </c>
    </row>
    <row r="495" spans="2:47" s="1" customFormat="1" ht="12">
      <c r="B495" s="33"/>
      <c r="D495" s="145" t="s">
        <v>214</v>
      </c>
      <c r="F495" s="146" t="s">
        <v>1195</v>
      </c>
      <c r="I495" s="147"/>
      <c r="L495" s="33"/>
      <c r="M495" s="148"/>
      <c r="T495" s="52"/>
      <c r="AT495" s="18" t="s">
        <v>214</v>
      </c>
      <c r="AU495" s="18" t="s">
        <v>84</v>
      </c>
    </row>
    <row r="496" spans="2:51" s="12" customFormat="1" ht="12">
      <c r="B496" s="149"/>
      <c r="D496" s="150" t="s">
        <v>216</v>
      </c>
      <c r="E496" s="151" t="s">
        <v>19</v>
      </c>
      <c r="F496" s="152" t="s">
        <v>719</v>
      </c>
      <c r="H496" s="151" t="s">
        <v>19</v>
      </c>
      <c r="I496" s="153"/>
      <c r="L496" s="149"/>
      <c r="M496" s="154"/>
      <c r="T496" s="155"/>
      <c r="AT496" s="151" t="s">
        <v>216</v>
      </c>
      <c r="AU496" s="151" t="s">
        <v>84</v>
      </c>
      <c r="AV496" s="12" t="s">
        <v>82</v>
      </c>
      <c r="AW496" s="12" t="s">
        <v>37</v>
      </c>
      <c r="AX496" s="12" t="s">
        <v>75</v>
      </c>
      <c r="AY496" s="151" t="s">
        <v>206</v>
      </c>
    </row>
    <row r="497" spans="2:51" s="13" customFormat="1" ht="12">
      <c r="B497" s="156"/>
      <c r="D497" s="150" t="s">
        <v>216</v>
      </c>
      <c r="E497" s="157" t="s">
        <v>19</v>
      </c>
      <c r="F497" s="158" t="s">
        <v>912</v>
      </c>
      <c r="H497" s="159">
        <v>3.54</v>
      </c>
      <c r="I497" s="160"/>
      <c r="L497" s="156"/>
      <c r="M497" s="161"/>
      <c r="T497" s="162"/>
      <c r="AT497" s="157" t="s">
        <v>216</v>
      </c>
      <c r="AU497" s="157" t="s">
        <v>84</v>
      </c>
      <c r="AV497" s="13" t="s">
        <v>84</v>
      </c>
      <c r="AW497" s="13" t="s">
        <v>37</v>
      </c>
      <c r="AX497" s="13" t="s">
        <v>75</v>
      </c>
      <c r="AY497" s="157" t="s">
        <v>206</v>
      </c>
    </row>
    <row r="498" spans="2:51" s="13" customFormat="1" ht="12">
      <c r="B498" s="156"/>
      <c r="D498" s="150" t="s">
        <v>216</v>
      </c>
      <c r="E498" s="157" t="s">
        <v>19</v>
      </c>
      <c r="F498" s="158" t="s">
        <v>913</v>
      </c>
      <c r="H498" s="159">
        <v>5.63</v>
      </c>
      <c r="I498" s="160"/>
      <c r="L498" s="156"/>
      <c r="M498" s="161"/>
      <c r="T498" s="162"/>
      <c r="AT498" s="157" t="s">
        <v>216</v>
      </c>
      <c r="AU498" s="157" t="s">
        <v>84</v>
      </c>
      <c r="AV498" s="13" t="s">
        <v>84</v>
      </c>
      <c r="AW498" s="13" t="s">
        <v>37</v>
      </c>
      <c r="AX498" s="13" t="s">
        <v>75</v>
      </c>
      <c r="AY498" s="157" t="s">
        <v>206</v>
      </c>
    </row>
    <row r="499" spans="2:51" s="14" customFormat="1" ht="12">
      <c r="B499" s="163"/>
      <c r="D499" s="150" t="s">
        <v>216</v>
      </c>
      <c r="E499" s="164" t="s">
        <v>650</v>
      </c>
      <c r="F499" s="165" t="s">
        <v>224</v>
      </c>
      <c r="H499" s="166">
        <v>9.17</v>
      </c>
      <c r="I499" s="167"/>
      <c r="L499" s="163"/>
      <c r="M499" s="168"/>
      <c r="T499" s="169"/>
      <c r="AT499" s="164" t="s">
        <v>216</v>
      </c>
      <c r="AU499" s="164" t="s">
        <v>84</v>
      </c>
      <c r="AV499" s="14" t="s">
        <v>153</v>
      </c>
      <c r="AW499" s="14" t="s">
        <v>37</v>
      </c>
      <c r="AX499" s="14" t="s">
        <v>82</v>
      </c>
      <c r="AY499" s="164" t="s">
        <v>206</v>
      </c>
    </row>
    <row r="500" spans="2:65" s="1" customFormat="1" ht="37.9" customHeight="1">
      <c r="B500" s="33"/>
      <c r="C500" s="175" t="s">
        <v>1196</v>
      </c>
      <c r="D500" s="175" t="s">
        <v>820</v>
      </c>
      <c r="E500" s="176" t="s">
        <v>1197</v>
      </c>
      <c r="F500" s="177" t="s">
        <v>1198</v>
      </c>
      <c r="G500" s="178" t="s">
        <v>238</v>
      </c>
      <c r="H500" s="179">
        <v>10.087</v>
      </c>
      <c r="I500" s="180"/>
      <c r="J500" s="181">
        <f>ROUND(I500*H500,2)</f>
        <v>0</v>
      </c>
      <c r="K500" s="177" t="s">
        <v>212</v>
      </c>
      <c r="L500" s="182"/>
      <c r="M500" s="183" t="s">
        <v>19</v>
      </c>
      <c r="N500" s="184" t="s">
        <v>46</v>
      </c>
      <c r="P500" s="141">
        <f>O500*H500</f>
        <v>0</v>
      </c>
      <c r="Q500" s="141">
        <v>0.022</v>
      </c>
      <c r="R500" s="141">
        <f>Q500*H500</f>
        <v>0.22191399999999997</v>
      </c>
      <c r="S500" s="141">
        <v>0</v>
      </c>
      <c r="T500" s="142">
        <f>S500*H500</f>
        <v>0</v>
      </c>
      <c r="AR500" s="143" t="s">
        <v>437</v>
      </c>
      <c r="AT500" s="143" t="s">
        <v>820</v>
      </c>
      <c r="AU500" s="143" t="s">
        <v>84</v>
      </c>
      <c r="AY500" s="18" t="s">
        <v>206</v>
      </c>
      <c r="BE500" s="144">
        <f>IF(N500="základní",J500,0)</f>
        <v>0</v>
      </c>
      <c r="BF500" s="144">
        <f>IF(N500="snížená",J500,0)</f>
        <v>0</v>
      </c>
      <c r="BG500" s="144">
        <f>IF(N500="zákl. přenesená",J500,0)</f>
        <v>0</v>
      </c>
      <c r="BH500" s="144">
        <f>IF(N500="sníž. přenesená",J500,0)</f>
        <v>0</v>
      </c>
      <c r="BI500" s="144">
        <f>IF(N500="nulová",J500,0)</f>
        <v>0</v>
      </c>
      <c r="BJ500" s="18" t="s">
        <v>82</v>
      </c>
      <c r="BK500" s="144">
        <f>ROUND(I500*H500,2)</f>
        <v>0</v>
      </c>
      <c r="BL500" s="18" t="s">
        <v>338</v>
      </c>
      <c r="BM500" s="143" t="s">
        <v>1199</v>
      </c>
    </row>
    <row r="501" spans="2:47" s="1" customFormat="1" ht="19.5">
      <c r="B501" s="33"/>
      <c r="D501" s="150" t="s">
        <v>818</v>
      </c>
      <c r="F501" s="174" t="s">
        <v>1200</v>
      </c>
      <c r="I501" s="147"/>
      <c r="L501" s="33"/>
      <c r="M501" s="148"/>
      <c r="T501" s="52"/>
      <c r="AT501" s="18" t="s">
        <v>818</v>
      </c>
      <c r="AU501" s="18" t="s">
        <v>84</v>
      </c>
    </row>
    <row r="502" spans="2:51" s="13" customFormat="1" ht="12">
      <c r="B502" s="156"/>
      <c r="D502" s="150" t="s">
        <v>216</v>
      </c>
      <c r="E502" s="157" t="s">
        <v>19</v>
      </c>
      <c r="F502" s="158" t="s">
        <v>650</v>
      </c>
      <c r="H502" s="159">
        <v>9.17</v>
      </c>
      <c r="I502" s="160"/>
      <c r="L502" s="156"/>
      <c r="M502" s="161"/>
      <c r="T502" s="162"/>
      <c r="AT502" s="157" t="s">
        <v>216</v>
      </c>
      <c r="AU502" s="157" t="s">
        <v>84</v>
      </c>
      <c r="AV502" s="13" t="s">
        <v>84</v>
      </c>
      <c r="AW502" s="13" t="s">
        <v>37</v>
      </c>
      <c r="AX502" s="13" t="s">
        <v>82</v>
      </c>
      <c r="AY502" s="157" t="s">
        <v>206</v>
      </c>
    </row>
    <row r="503" spans="2:51" s="13" customFormat="1" ht="12">
      <c r="B503" s="156"/>
      <c r="D503" s="150" t="s">
        <v>216</v>
      </c>
      <c r="F503" s="158" t="s">
        <v>1201</v>
      </c>
      <c r="H503" s="159">
        <v>10.087</v>
      </c>
      <c r="I503" s="160"/>
      <c r="L503" s="156"/>
      <c r="M503" s="161"/>
      <c r="T503" s="162"/>
      <c r="AT503" s="157" t="s">
        <v>216</v>
      </c>
      <c r="AU503" s="157" t="s">
        <v>84</v>
      </c>
      <c r="AV503" s="13" t="s">
        <v>84</v>
      </c>
      <c r="AW503" s="13" t="s">
        <v>4</v>
      </c>
      <c r="AX503" s="13" t="s">
        <v>82</v>
      </c>
      <c r="AY503" s="157" t="s">
        <v>206</v>
      </c>
    </row>
    <row r="504" spans="2:65" s="1" customFormat="1" ht="37.9" customHeight="1">
      <c r="B504" s="33"/>
      <c r="C504" s="132" t="s">
        <v>1202</v>
      </c>
      <c r="D504" s="132" t="s">
        <v>208</v>
      </c>
      <c r="E504" s="133" t="s">
        <v>1203</v>
      </c>
      <c r="F504" s="134" t="s">
        <v>1204</v>
      </c>
      <c r="G504" s="135" t="s">
        <v>238</v>
      </c>
      <c r="H504" s="136">
        <v>3.375</v>
      </c>
      <c r="I504" s="137"/>
      <c r="J504" s="138">
        <f>ROUND(I504*H504,2)</f>
        <v>0</v>
      </c>
      <c r="K504" s="134" t="s">
        <v>212</v>
      </c>
      <c r="L504" s="33"/>
      <c r="M504" s="139" t="s">
        <v>19</v>
      </c>
      <c r="N504" s="140" t="s">
        <v>46</v>
      </c>
      <c r="P504" s="141">
        <f>O504*H504</f>
        <v>0</v>
      </c>
      <c r="Q504" s="141">
        <v>0.00576</v>
      </c>
      <c r="R504" s="141">
        <f>Q504*H504</f>
        <v>0.019440000000000002</v>
      </c>
      <c r="S504" s="141">
        <v>0</v>
      </c>
      <c r="T504" s="142">
        <f>S504*H504</f>
        <v>0</v>
      </c>
      <c r="AR504" s="143" t="s">
        <v>338</v>
      </c>
      <c r="AT504" s="143" t="s">
        <v>208</v>
      </c>
      <c r="AU504" s="143" t="s">
        <v>84</v>
      </c>
      <c r="AY504" s="18" t="s">
        <v>206</v>
      </c>
      <c r="BE504" s="144">
        <f>IF(N504="základní",J504,0)</f>
        <v>0</v>
      </c>
      <c r="BF504" s="144">
        <f>IF(N504="snížená",J504,0)</f>
        <v>0</v>
      </c>
      <c r="BG504" s="144">
        <f>IF(N504="zákl. přenesená",J504,0)</f>
        <v>0</v>
      </c>
      <c r="BH504" s="144">
        <f>IF(N504="sníž. přenesená",J504,0)</f>
        <v>0</v>
      </c>
      <c r="BI504" s="144">
        <f>IF(N504="nulová",J504,0)</f>
        <v>0</v>
      </c>
      <c r="BJ504" s="18" t="s">
        <v>82</v>
      </c>
      <c r="BK504" s="144">
        <f>ROUND(I504*H504,2)</f>
        <v>0</v>
      </c>
      <c r="BL504" s="18" t="s">
        <v>338</v>
      </c>
      <c r="BM504" s="143" t="s">
        <v>1205</v>
      </c>
    </row>
    <row r="505" spans="2:47" s="1" customFormat="1" ht="12">
      <c r="B505" s="33"/>
      <c r="D505" s="145" t="s">
        <v>214</v>
      </c>
      <c r="F505" s="146" t="s">
        <v>1206</v>
      </c>
      <c r="I505" s="147"/>
      <c r="L505" s="33"/>
      <c r="M505" s="148"/>
      <c r="T505" s="52"/>
      <c r="AT505" s="18" t="s">
        <v>214</v>
      </c>
      <c r="AU505" s="18" t="s">
        <v>84</v>
      </c>
    </row>
    <row r="506" spans="2:51" s="12" customFormat="1" ht="12">
      <c r="B506" s="149"/>
      <c r="D506" s="150" t="s">
        <v>216</v>
      </c>
      <c r="E506" s="151" t="s">
        <v>19</v>
      </c>
      <c r="F506" s="152" t="s">
        <v>719</v>
      </c>
      <c r="H506" s="151" t="s">
        <v>19</v>
      </c>
      <c r="I506" s="153"/>
      <c r="L506" s="149"/>
      <c r="M506" s="154"/>
      <c r="T506" s="155"/>
      <c r="AT506" s="151" t="s">
        <v>216</v>
      </c>
      <c r="AU506" s="151" t="s">
        <v>84</v>
      </c>
      <c r="AV506" s="12" t="s">
        <v>82</v>
      </c>
      <c r="AW506" s="12" t="s">
        <v>37</v>
      </c>
      <c r="AX506" s="12" t="s">
        <v>75</v>
      </c>
      <c r="AY506" s="151" t="s">
        <v>206</v>
      </c>
    </row>
    <row r="507" spans="2:51" s="13" customFormat="1" ht="12">
      <c r="B507" s="156"/>
      <c r="D507" s="150" t="s">
        <v>216</v>
      </c>
      <c r="E507" s="157" t="s">
        <v>19</v>
      </c>
      <c r="F507" s="158" t="s">
        <v>1207</v>
      </c>
      <c r="H507" s="159">
        <v>1.62</v>
      </c>
      <c r="I507" s="160"/>
      <c r="L507" s="156"/>
      <c r="M507" s="161"/>
      <c r="T507" s="162"/>
      <c r="AT507" s="157" t="s">
        <v>216</v>
      </c>
      <c r="AU507" s="157" t="s">
        <v>84</v>
      </c>
      <c r="AV507" s="13" t="s">
        <v>84</v>
      </c>
      <c r="AW507" s="13" t="s">
        <v>37</v>
      </c>
      <c r="AX507" s="13" t="s">
        <v>75</v>
      </c>
      <c r="AY507" s="157" t="s">
        <v>206</v>
      </c>
    </row>
    <row r="508" spans="2:51" s="13" customFormat="1" ht="12">
      <c r="B508" s="156"/>
      <c r="D508" s="150" t="s">
        <v>216</v>
      </c>
      <c r="E508" s="157" t="s">
        <v>19</v>
      </c>
      <c r="F508" s="158" t="s">
        <v>1208</v>
      </c>
      <c r="H508" s="159">
        <v>1.755</v>
      </c>
      <c r="I508" s="160"/>
      <c r="L508" s="156"/>
      <c r="M508" s="161"/>
      <c r="T508" s="162"/>
      <c r="AT508" s="157" t="s">
        <v>216</v>
      </c>
      <c r="AU508" s="157" t="s">
        <v>84</v>
      </c>
      <c r="AV508" s="13" t="s">
        <v>84</v>
      </c>
      <c r="AW508" s="13" t="s">
        <v>37</v>
      </c>
      <c r="AX508" s="13" t="s">
        <v>75</v>
      </c>
      <c r="AY508" s="157" t="s">
        <v>206</v>
      </c>
    </row>
    <row r="509" spans="2:51" s="14" customFormat="1" ht="12">
      <c r="B509" s="163"/>
      <c r="D509" s="150" t="s">
        <v>216</v>
      </c>
      <c r="E509" s="164" t="s">
        <v>653</v>
      </c>
      <c r="F509" s="165" t="s">
        <v>224</v>
      </c>
      <c r="H509" s="166">
        <v>3.375</v>
      </c>
      <c r="I509" s="167"/>
      <c r="L509" s="163"/>
      <c r="M509" s="168"/>
      <c r="T509" s="169"/>
      <c r="AT509" s="164" t="s">
        <v>216</v>
      </c>
      <c r="AU509" s="164" t="s">
        <v>84</v>
      </c>
      <c r="AV509" s="14" t="s">
        <v>153</v>
      </c>
      <c r="AW509" s="14" t="s">
        <v>37</v>
      </c>
      <c r="AX509" s="14" t="s">
        <v>82</v>
      </c>
      <c r="AY509" s="164" t="s">
        <v>206</v>
      </c>
    </row>
    <row r="510" spans="2:65" s="1" customFormat="1" ht="24.2" customHeight="1">
      <c r="B510" s="33"/>
      <c r="C510" s="175" t="s">
        <v>1209</v>
      </c>
      <c r="D510" s="175" t="s">
        <v>820</v>
      </c>
      <c r="E510" s="176" t="s">
        <v>1210</v>
      </c>
      <c r="F510" s="177" t="s">
        <v>1211</v>
      </c>
      <c r="G510" s="178" t="s">
        <v>238</v>
      </c>
      <c r="H510" s="179">
        <v>3.713</v>
      </c>
      <c r="I510" s="180"/>
      <c r="J510" s="181">
        <f>ROUND(I510*H510,2)</f>
        <v>0</v>
      </c>
      <c r="K510" s="177" t="s">
        <v>19</v>
      </c>
      <c r="L510" s="182"/>
      <c r="M510" s="183" t="s">
        <v>19</v>
      </c>
      <c r="N510" s="184" t="s">
        <v>46</v>
      </c>
      <c r="P510" s="141">
        <f>O510*H510</f>
        <v>0</v>
      </c>
      <c r="Q510" s="141">
        <v>0.00193</v>
      </c>
      <c r="R510" s="141">
        <f>Q510*H510</f>
        <v>0.007166090000000001</v>
      </c>
      <c r="S510" s="141">
        <v>0</v>
      </c>
      <c r="T510" s="142">
        <f>S510*H510</f>
        <v>0</v>
      </c>
      <c r="AR510" s="143" t="s">
        <v>437</v>
      </c>
      <c r="AT510" s="143" t="s">
        <v>820</v>
      </c>
      <c r="AU510" s="143" t="s">
        <v>84</v>
      </c>
      <c r="AY510" s="18" t="s">
        <v>206</v>
      </c>
      <c r="BE510" s="144">
        <f>IF(N510="základní",J510,0)</f>
        <v>0</v>
      </c>
      <c r="BF510" s="144">
        <f>IF(N510="snížená",J510,0)</f>
        <v>0</v>
      </c>
      <c r="BG510" s="144">
        <f>IF(N510="zákl. přenesená",J510,0)</f>
        <v>0</v>
      </c>
      <c r="BH510" s="144">
        <f>IF(N510="sníž. přenesená",J510,0)</f>
        <v>0</v>
      </c>
      <c r="BI510" s="144">
        <f>IF(N510="nulová",J510,0)</f>
        <v>0</v>
      </c>
      <c r="BJ510" s="18" t="s">
        <v>82</v>
      </c>
      <c r="BK510" s="144">
        <f>ROUND(I510*H510,2)</f>
        <v>0</v>
      </c>
      <c r="BL510" s="18" t="s">
        <v>338</v>
      </c>
      <c r="BM510" s="143" t="s">
        <v>1212</v>
      </c>
    </row>
    <row r="511" spans="2:47" s="1" customFormat="1" ht="19.5">
      <c r="B511" s="33"/>
      <c r="D511" s="150" t="s">
        <v>818</v>
      </c>
      <c r="F511" s="174" t="s">
        <v>1213</v>
      </c>
      <c r="I511" s="147"/>
      <c r="L511" s="33"/>
      <c r="M511" s="148"/>
      <c r="T511" s="52"/>
      <c r="AT511" s="18" t="s">
        <v>818</v>
      </c>
      <c r="AU511" s="18" t="s">
        <v>84</v>
      </c>
    </row>
    <row r="512" spans="2:51" s="13" customFormat="1" ht="12">
      <c r="B512" s="156"/>
      <c r="D512" s="150" t="s">
        <v>216</v>
      </c>
      <c r="E512" s="157" t="s">
        <v>19</v>
      </c>
      <c r="F512" s="158" t="s">
        <v>653</v>
      </c>
      <c r="H512" s="159">
        <v>3.375</v>
      </c>
      <c r="I512" s="160"/>
      <c r="L512" s="156"/>
      <c r="M512" s="161"/>
      <c r="T512" s="162"/>
      <c r="AT512" s="157" t="s">
        <v>216</v>
      </c>
      <c r="AU512" s="157" t="s">
        <v>84</v>
      </c>
      <c r="AV512" s="13" t="s">
        <v>84</v>
      </c>
      <c r="AW512" s="13" t="s">
        <v>37</v>
      </c>
      <c r="AX512" s="13" t="s">
        <v>82</v>
      </c>
      <c r="AY512" s="157" t="s">
        <v>206</v>
      </c>
    </row>
    <row r="513" spans="2:51" s="13" customFormat="1" ht="12">
      <c r="B513" s="156"/>
      <c r="D513" s="150" t="s">
        <v>216</v>
      </c>
      <c r="F513" s="158" t="s">
        <v>1214</v>
      </c>
      <c r="H513" s="159">
        <v>3.713</v>
      </c>
      <c r="I513" s="160"/>
      <c r="L513" s="156"/>
      <c r="M513" s="161"/>
      <c r="T513" s="162"/>
      <c r="AT513" s="157" t="s">
        <v>216</v>
      </c>
      <c r="AU513" s="157" t="s">
        <v>84</v>
      </c>
      <c r="AV513" s="13" t="s">
        <v>84</v>
      </c>
      <c r="AW513" s="13" t="s">
        <v>4</v>
      </c>
      <c r="AX513" s="13" t="s">
        <v>82</v>
      </c>
      <c r="AY513" s="157" t="s">
        <v>206</v>
      </c>
    </row>
    <row r="514" spans="2:65" s="1" customFormat="1" ht="24.2" customHeight="1">
      <c r="B514" s="33"/>
      <c r="C514" s="132" t="s">
        <v>1215</v>
      </c>
      <c r="D514" s="132" t="s">
        <v>208</v>
      </c>
      <c r="E514" s="133" t="s">
        <v>1216</v>
      </c>
      <c r="F514" s="134" t="s">
        <v>1217</v>
      </c>
      <c r="G514" s="135" t="s">
        <v>238</v>
      </c>
      <c r="H514" s="136">
        <v>25.82</v>
      </c>
      <c r="I514" s="137"/>
      <c r="J514" s="138">
        <f>ROUND(I514*H514,2)</f>
        <v>0</v>
      </c>
      <c r="K514" s="134" t="s">
        <v>212</v>
      </c>
      <c r="L514" s="33"/>
      <c r="M514" s="139" t="s">
        <v>19</v>
      </c>
      <c r="N514" s="140" t="s">
        <v>46</v>
      </c>
      <c r="P514" s="141">
        <f>O514*H514</f>
        <v>0</v>
      </c>
      <c r="Q514" s="141">
        <v>0.0015</v>
      </c>
      <c r="R514" s="141">
        <f>Q514*H514</f>
        <v>0.03873</v>
      </c>
      <c r="S514" s="141">
        <v>0</v>
      </c>
      <c r="T514" s="142">
        <f>S514*H514</f>
        <v>0</v>
      </c>
      <c r="AR514" s="143" t="s">
        <v>338</v>
      </c>
      <c r="AT514" s="143" t="s">
        <v>208</v>
      </c>
      <c r="AU514" s="143" t="s">
        <v>84</v>
      </c>
      <c r="AY514" s="18" t="s">
        <v>206</v>
      </c>
      <c r="BE514" s="144">
        <f>IF(N514="základní",J514,0)</f>
        <v>0</v>
      </c>
      <c r="BF514" s="144">
        <f>IF(N514="snížená",J514,0)</f>
        <v>0</v>
      </c>
      <c r="BG514" s="144">
        <f>IF(N514="zákl. přenesená",J514,0)</f>
        <v>0</v>
      </c>
      <c r="BH514" s="144">
        <f>IF(N514="sníž. přenesená",J514,0)</f>
        <v>0</v>
      </c>
      <c r="BI514" s="144">
        <f>IF(N514="nulová",J514,0)</f>
        <v>0</v>
      </c>
      <c r="BJ514" s="18" t="s">
        <v>82</v>
      </c>
      <c r="BK514" s="144">
        <f>ROUND(I514*H514,2)</f>
        <v>0</v>
      </c>
      <c r="BL514" s="18" t="s">
        <v>338</v>
      </c>
      <c r="BM514" s="143" t="s">
        <v>1218</v>
      </c>
    </row>
    <row r="515" spans="2:47" s="1" customFormat="1" ht="12">
      <c r="B515" s="33"/>
      <c r="D515" s="145" t="s">
        <v>214</v>
      </c>
      <c r="F515" s="146" t="s">
        <v>1219</v>
      </c>
      <c r="I515" s="147"/>
      <c r="L515" s="33"/>
      <c r="M515" s="148"/>
      <c r="T515" s="52"/>
      <c r="AT515" s="18" t="s">
        <v>214</v>
      </c>
      <c r="AU515" s="18" t="s">
        <v>84</v>
      </c>
    </row>
    <row r="516" spans="2:51" s="12" customFormat="1" ht="12">
      <c r="B516" s="149"/>
      <c r="D516" s="150" t="s">
        <v>216</v>
      </c>
      <c r="E516" s="151" t="s">
        <v>19</v>
      </c>
      <c r="F516" s="152" t="s">
        <v>719</v>
      </c>
      <c r="H516" s="151" t="s">
        <v>19</v>
      </c>
      <c r="I516" s="153"/>
      <c r="L516" s="149"/>
      <c r="M516" s="154"/>
      <c r="T516" s="155"/>
      <c r="AT516" s="151" t="s">
        <v>216</v>
      </c>
      <c r="AU516" s="151" t="s">
        <v>84</v>
      </c>
      <c r="AV516" s="12" t="s">
        <v>82</v>
      </c>
      <c r="AW516" s="12" t="s">
        <v>37</v>
      </c>
      <c r="AX516" s="12" t="s">
        <v>75</v>
      </c>
      <c r="AY516" s="151" t="s">
        <v>206</v>
      </c>
    </row>
    <row r="517" spans="2:51" s="13" customFormat="1" ht="12">
      <c r="B517" s="156"/>
      <c r="D517" s="150" t="s">
        <v>216</v>
      </c>
      <c r="E517" s="157" t="s">
        <v>19</v>
      </c>
      <c r="F517" s="158" t="s">
        <v>1220</v>
      </c>
      <c r="H517" s="159">
        <v>5.19</v>
      </c>
      <c r="I517" s="160"/>
      <c r="L517" s="156"/>
      <c r="M517" s="161"/>
      <c r="T517" s="162"/>
      <c r="AT517" s="157" t="s">
        <v>216</v>
      </c>
      <c r="AU517" s="157" t="s">
        <v>84</v>
      </c>
      <c r="AV517" s="13" t="s">
        <v>84</v>
      </c>
      <c r="AW517" s="13" t="s">
        <v>37</v>
      </c>
      <c r="AX517" s="13" t="s">
        <v>75</v>
      </c>
      <c r="AY517" s="157" t="s">
        <v>206</v>
      </c>
    </row>
    <row r="518" spans="2:51" s="13" customFormat="1" ht="12">
      <c r="B518" s="156"/>
      <c r="D518" s="150" t="s">
        <v>216</v>
      </c>
      <c r="E518" s="157" t="s">
        <v>19</v>
      </c>
      <c r="F518" s="158" t="s">
        <v>910</v>
      </c>
      <c r="H518" s="159">
        <v>11.46</v>
      </c>
      <c r="I518" s="160"/>
      <c r="L518" s="156"/>
      <c r="M518" s="161"/>
      <c r="T518" s="162"/>
      <c r="AT518" s="157" t="s">
        <v>216</v>
      </c>
      <c r="AU518" s="157" t="s">
        <v>84</v>
      </c>
      <c r="AV518" s="13" t="s">
        <v>84</v>
      </c>
      <c r="AW518" s="13" t="s">
        <v>37</v>
      </c>
      <c r="AX518" s="13" t="s">
        <v>75</v>
      </c>
      <c r="AY518" s="157" t="s">
        <v>206</v>
      </c>
    </row>
    <row r="519" spans="2:51" s="13" customFormat="1" ht="12">
      <c r="B519" s="156"/>
      <c r="D519" s="150" t="s">
        <v>216</v>
      </c>
      <c r="E519" s="157" t="s">
        <v>19</v>
      </c>
      <c r="F519" s="158" t="s">
        <v>912</v>
      </c>
      <c r="H519" s="159">
        <v>3.54</v>
      </c>
      <c r="I519" s="160"/>
      <c r="L519" s="156"/>
      <c r="M519" s="161"/>
      <c r="T519" s="162"/>
      <c r="AT519" s="157" t="s">
        <v>216</v>
      </c>
      <c r="AU519" s="157" t="s">
        <v>84</v>
      </c>
      <c r="AV519" s="13" t="s">
        <v>84</v>
      </c>
      <c r="AW519" s="13" t="s">
        <v>37</v>
      </c>
      <c r="AX519" s="13" t="s">
        <v>75</v>
      </c>
      <c r="AY519" s="157" t="s">
        <v>206</v>
      </c>
    </row>
    <row r="520" spans="2:51" s="13" customFormat="1" ht="12">
      <c r="B520" s="156"/>
      <c r="D520" s="150" t="s">
        <v>216</v>
      </c>
      <c r="E520" s="157" t="s">
        <v>19</v>
      </c>
      <c r="F520" s="158" t="s">
        <v>913</v>
      </c>
      <c r="H520" s="159">
        <v>5.63</v>
      </c>
      <c r="I520" s="160"/>
      <c r="L520" s="156"/>
      <c r="M520" s="161"/>
      <c r="T520" s="162"/>
      <c r="AT520" s="157" t="s">
        <v>216</v>
      </c>
      <c r="AU520" s="157" t="s">
        <v>84</v>
      </c>
      <c r="AV520" s="13" t="s">
        <v>84</v>
      </c>
      <c r="AW520" s="13" t="s">
        <v>37</v>
      </c>
      <c r="AX520" s="13" t="s">
        <v>75</v>
      </c>
      <c r="AY520" s="157" t="s">
        <v>206</v>
      </c>
    </row>
    <row r="521" spans="2:51" s="14" customFormat="1" ht="12">
      <c r="B521" s="163"/>
      <c r="D521" s="150" t="s">
        <v>216</v>
      </c>
      <c r="E521" s="164" t="s">
        <v>19</v>
      </c>
      <c r="F521" s="165" t="s">
        <v>224</v>
      </c>
      <c r="H521" s="166">
        <v>25.82</v>
      </c>
      <c r="I521" s="167"/>
      <c r="L521" s="163"/>
      <c r="M521" s="168"/>
      <c r="T521" s="169"/>
      <c r="AT521" s="164" t="s">
        <v>216</v>
      </c>
      <c r="AU521" s="164" t="s">
        <v>84</v>
      </c>
      <c r="AV521" s="14" t="s">
        <v>153</v>
      </c>
      <c r="AW521" s="14" t="s">
        <v>37</v>
      </c>
      <c r="AX521" s="14" t="s">
        <v>82</v>
      </c>
      <c r="AY521" s="164" t="s">
        <v>206</v>
      </c>
    </row>
    <row r="522" spans="2:65" s="1" customFormat="1" ht="16.5" customHeight="1">
      <c r="B522" s="33"/>
      <c r="C522" s="132" t="s">
        <v>1221</v>
      </c>
      <c r="D522" s="132" t="s">
        <v>208</v>
      </c>
      <c r="E522" s="133" t="s">
        <v>1222</v>
      </c>
      <c r="F522" s="134" t="s">
        <v>1223</v>
      </c>
      <c r="G522" s="135" t="s">
        <v>229</v>
      </c>
      <c r="H522" s="136">
        <v>123.16</v>
      </c>
      <c r="I522" s="137"/>
      <c r="J522" s="138">
        <f>ROUND(I522*H522,2)</f>
        <v>0</v>
      </c>
      <c r="K522" s="134" t="s">
        <v>212</v>
      </c>
      <c r="L522" s="33"/>
      <c r="M522" s="139" t="s">
        <v>19</v>
      </c>
      <c r="N522" s="140" t="s">
        <v>46</v>
      </c>
      <c r="P522" s="141">
        <f>O522*H522</f>
        <v>0</v>
      </c>
      <c r="Q522" s="141">
        <v>3E-05</v>
      </c>
      <c r="R522" s="141">
        <f>Q522*H522</f>
        <v>0.0036948</v>
      </c>
      <c r="S522" s="141">
        <v>0</v>
      </c>
      <c r="T522" s="142">
        <f>S522*H522</f>
        <v>0</v>
      </c>
      <c r="AR522" s="143" t="s">
        <v>338</v>
      </c>
      <c r="AT522" s="143" t="s">
        <v>208</v>
      </c>
      <c r="AU522" s="143" t="s">
        <v>84</v>
      </c>
      <c r="AY522" s="18" t="s">
        <v>206</v>
      </c>
      <c r="BE522" s="144">
        <f>IF(N522="základní",J522,0)</f>
        <v>0</v>
      </c>
      <c r="BF522" s="144">
        <f>IF(N522="snížená",J522,0)</f>
        <v>0</v>
      </c>
      <c r="BG522" s="144">
        <f>IF(N522="zákl. přenesená",J522,0)</f>
        <v>0</v>
      </c>
      <c r="BH522" s="144">
        <f>IF(N522="sníž. přenesená",J522,0)</f>
        <v>0</v>
      </c>
      <c r="BI522" s="144">
        <f>IF(N522="nulová",J522,0)</f>
        <v>0</v>
      </c>
      <c r="BJ522" s="18" t="s">
        <v>82</v>
      </c>
      <c r="BK522" s="144">
        <f>ROUND(I522*H522,2)</f>
        <v>0</v>
      </c>
      <c r="BL522" s="18" t="s">
        <v>338</v>
      </c>
      <c r="BM522" s="143" t="s">
        <v>1224</v>
      </c>
    </row>
    <row r="523" spans="2:47" s="1" customFormat="1" ht="12">
      <c r="B523" s="33"/>
      <c r="D523" s="145" t="s">
        <v>214</v>
      </c>
      <c r="F523" s="146" t="s">
        <v>1225</v>
      </c>
      <c r="I523" s="147"/>
      <c r="L523" s="33"/>
      <c r="M523" s="148"/>
      <c r="T523" s="52"/>
      <c r="AT523" s="18" t="s">
        <v>214</v>
      </c>
      <c r="AU523" s="18" t="s">
        <v>84</v>
      </c>
    </row>
    <row r="524" spans="2:51" s="12" customFormat="1" ht="12">
      <c r="B524" s="149"/>
      <c r="D524" s="150" t="s">
        <v>216</v>
      </c>
      <c r="E524" s="151" t="s">
        <v>19</v>
      </c>
      <c r="F524" s="152" t="s">
        <v>719</v>
      </c>
      <c r="H524" s="151" t="s">
        <v>19</v>
      </c>
      <c r="I524" s="153"/>
      <c r="L524" s="149"/>
      <c r="M524" s="154"/>
      <c r="T524" s="155"/>
      <c r="AT524" s="151" t="s">
        <v>216</v>
      </c>
      <c r="AU524" s="151" t="s">
        <v>84</v>
      </c>
      <c r="AV524" s="12" t="s">
        <v>82</v>
      </c>
      <c r="AW524" s="12" t="s">
        <v>37</v>
      </c>
      <c r="AX524" s="12" t="s">
        <v>75</v>
      </c>
      <c r="AY524" s="151" t="s">
        <v>206</v>
      </c>
    </row>
    <row r="525" spans="2:51" s="13" customFormat="1" ht="12">
      <c r="B525" s="156"/>
      <c r="D525" s="150" t="s">
        <v>216</v>
      </c>
      <c r="E525" s="157" t="s">
        <v>19</v>
      </c>
      <c r="F525" s="158" t="s">
        <v>1226</v>
      </c>
      <c r="H525" s="159">
        <v>8.56</v>
      </c>
      <c r="I525" s="160"/>
      <c r="L525" s="156"/>
      <c r="M525" s="161"/>
      <c r="T525" s="162"/>
      <c r="AT525" s="157" t="s">
        <v>216</v>
      </c>
      <c r="AU525" s="157" t="s">
        <v>84</v>
      </c>
      <c r="AV525" s="13" t="s">
        <v>84</v>
      </c>
      <c r="AW525" s="13" t="s">
        <v>37</v>
      </c>
      <c r="AX525" s="13" t="s">
        <v>75</v>
      </c>
      <c r="AY525" s="157" t="s">
        <v>206</v>
      </c>
    </row>
    <row r="526" spans="2:51" s="13" customFormat="1" ht="12">
      <c r="B526" s="156"/>
      <c r="D526" s="150" t="s">
        <v>216</v>
      </c>
      <c r="E526" s="157" t="s">
        <v>19</v>
      </c>
      <c r="F526" s="158" t="s">
        <v>1227</v>
      </c>
      <c r="H526" s="159">
        <v>8.26</v>
      </c>
      <c r="I526" s="160"/>
      <c r="L526" s="156"/>
      <c r="M526" s="161"/>
      <c r="T526" s="162"/>
      <c r="AT526" s="157" t="s">
        <v>216</v>
      </c>
      <c r="AU526" s="157" t="s">
        <v>84</v>
      </c>
      <c r="AV526" s="13" t="s">
        <v>84</v>
      </c>
      <c r="AW526" s="13" t="s">
        <v>37</v>
      </c>
      <c r="AX526" s="13" t="s">
        <v>75</v>
      </c>
      <c r="AY526" s="157" t="s">
        <v>206</v>
      </c>
    </row>
    <row r="527" spans="2:51" s="13" customFormat="1" ht="12">
      <c r="B527" s="156"/>
      <c r="D527" s="150" t="s">
        <v>216</v>
      </c>
      <c r="E527" s="157" t="s">
        <v>19</v>
      </c>
      <c r="F527" s="158" t="s">
        <v>1228</v>
      </c>
      <c r="H527" s="159">
        <v>3.7</v>
      </c>
      <c r="I527" s="160"/>
      <c r="L527" s="156"/>
      <c r="M527" s="161"/>
      <c r="T527" s="162"/>
      <c r="AT527" s="157" t="s">
        <v>216</v>
      </c>
      <c r="AU527" s="157" t="s">
        <v>84</v>
      </c>
      <c r="AV527" s="13" t="s">
        <v>84</v>
      </c>
      <c r="AW527" s="13" t="s">
        <v>37</v>
      </c>
      <c r="AX527" s="13" t="s">
        <v>75</v>
      </c>
      <c r="AY527" s="157" t="s">
        <v>206</v>
      </c>
    </row>
    <row r="528" spans="2:51" s="13" customFormat="1" ht="12">
      <c r="B528" s="156"/>
      <c r="D528" s="150" t="s">
        <v>216</v>
      </c>
      <c r="E528" s="157" t="s">
        <v>19</v>
      </c>
      <c r="F528" s="158" t="s">
        <v>1229</v>
      </c>
      <c r="H528" s="159">
        <v>6.96</v>
      </c>
      <c r="I528" s="160"/>
      <c r="L528" s="156"/>
      <c r="M528" s="161"/>
      <c r="T528" s="162"/>
      <c r="AT528" s="157" t="s">
        <v>216</v>
      </c>
      <c r="AU528" s="157" t="s">
        <v>84</v>
      </c>
      <c r="AV528" s="13" t="s">
        <v>84</v>
      </c>
      <c r="AW528" s="13" t="s">
        <v>37</v>
      </c>
      <c r="AX528" s="13" t="s">
        <v>75</v>
      </c>
      <c r="AY528" s="157" t="s">
        <v>206</v>
      </c>
    </row>
    <row r="529" spans="2:51" s="13" customFormat="1" ht="12">
      <c r="B529" s="156"/>
      <c r="D529" s="150" t="s">
        <v>216</v>
      </c>
      <c r="E529" s="157" t="s">
        <v>19</v>
      </c>
      <c r="F529" s="158" t="s">
        <v>1230</v>
      </c>
      <c r="H529" s="159">
        <v>8.6</v>
      </c>
      <c r="I529" s="160"/>
      <c r="L529" s="156"/>
      <c r="M529" s="161"/>
      <c r="T529" s="162"/>
      <c r="AT529" s="157" t="s">
        <v>216</v>
      </c>
      <c r="AU529" s="157" t="s">
        <v>84</v>
      </c>
      <c r="AV529" s="13" t="s">
        <v>84</v>
      </c>
      <c r="AW529" s="13" t="s">
        <v>37</v>
      </c>
      <c r="AX529" s="13" t="s">
        <v>75</v>
      </c>
      <c r="AY529" s="157" t="s">
        <v>206</v>
      </c>
    </row>
    <row r="530" spans="2:51" s="13" customFormat="1" ht="12">
      <c r="B530" s="156"/>
      <c r="D530" s="150" t="s">
        <v>216</v>
      </c>
      <c r="E530" s="157" t="s">
        <v>19</v>
      </c>
      <c r="F530" s="158" t="s">
        <v>656</v>
      </c>
      <c r="H530" s="159">
        <v>87.08</v>
      </c>
      <c r="I530" s="160"/>
      <c r="L530" s="156"/>
      <c r="M530" s="161"/>
      <c r="T530" s="162"/>
      <c r="AT530" s="157" t="s">
        <v>216</v>
      </c>
      <c r="AU530" s="157" t="s">
        <v>84</v>
      </c>
      <c r="AV530" s="13" t="s">
        <v>84</v>
      </c>
      <c r="AW530" s="13" t="s">
        <v>37</v>
      </c>
      <c r="AX530" s="13" t="s">
        <v>75</v>
      </c>
      <c r="AY530" s="157" t="s">
        <v>206</v>
      </c>
    </row>
    <row r="531" spans="2:51" s="14" customFormat="1" ht="12">
      <c r="B531" s="163"/>
      <c r="D531" s="150" t="s">
        <v>216</v>
      </c>
      <c r="E531" s="164" t="s">
        <v>19</v>
      </c>
      <c r="F531" s="165" t="s">
        <v>224</v>
      </c>
      <c r="H531" s="166">
        <v>123.16</v>
      </c>
      <c r="I531" s="167"/>
      <c r="L531" s="163"/>
      <c r="M531" s="168"/>
      <c r="T531" s="169"/>
      <c r="AT531" s="164" t="s">
        <v>216</v>
      </c>
      <c r="AU531" s="164" t="s">
        <v>84</v>
      </c>
      <c r="AV531" s="14" t="s">
        <v>153</v>
      </c>
      <c r="AW531" s="14" t="s">
        <v>37</v>
      </c>
      <c r="AX531" s="14" t="s">
        <v>82</v>
      </c>
      <c r="AY531" s="164" t="s">
        <v>206</v>
      </c>
    </row>
    <row r="532" spans="2:65" s="1" customFormat="1" ht="24.2" customHeight="1">
      <c r="B532" s="33"/>
      <c r="C532" s="132" t="s">
        <v>121</v>
      </c>
      <c r="D532" s="132" t="s">
        <v>208</v>
      </c>
      <c r="E532" s="133" t="s">
        <v>1231</v>
      </c>
      <c r="F532" s="134" t="s">
        <v>1232</v>
      </c>
      <c r="G532" s="135" t="s">
        <v>298</v>
      </c>
      <c r="H532" s="136">
        <v>16</v>
      </c>
      <c r="I532" s="137"/>
      <c r="J532" s="138">
        <f>ROUND(I532*H532,2)</f>
        <v>0</v>
      </c>
      <c r="K532" s="134" t="s">
        <v>212</v>
      </c>
      <c r="L532" s="33"/>
      <c r="M532" s="139" t="s">
        <v>19</v>
      </c>
      <c r="N532" s="140" t="s">
        <v>46</v>
      </c>
      <c r="P532" s="141">
        <f>O532*H532</f>
        <v>0</v>
      </c>
      <c r="Q532" s="141">
        <v>0.00021</v>
      </c>
      <c r="R532" s="141">
        <f>Q532*H532</f>
        <v>0.00336</v>
      </c>
      <c r="S532" s="141">
        <v>0</v>
      </c>
      <c r="T532" s="142">
        <f>S532*H532</f>
        <v>0</v>
      </c>
      <c r="AR532" s="143" t="s">
        <v>338</v>
      </c>
      <c r="AT532" s="143" t="s">
        <v>208</v>
      </c>
      <c r="AU532" s="143" t="s">
        <v>84</v>
      </c>
      <c r="AY532" s="18" t="s">
        <v>206</v>
      </c>
      <c r="BE532" s="144">
        <f>IF(N532="základní",J532,0)</f>
        <v>0</v>
      </c>
      <c r="BF532" s="144">
        <f>IF(N532="snížená",J532,0)</f>
        <v>0</v>
      </c>
      <c r="BG532" s="144">
        <f>IF(N532="zákl. přenesená",J532,0)</f>
        <v>0</v>
      </c>
      <c r="BH532" s="144">
        <f>IF(N532="sníž. přenesená",J532,0)</f>
        <v>0</v>
      </c>
      <c r="BI532" s="144">
        <f>IF(N532="nulová",J532,0)</f>
        <v>0</v>
      </c>
      <c r="BJ532" s="18" t="s">
        <v>82</v>
      </c>
      <c r="BK532" s="144">
        <f>ROUND(I532*H532,2)</f>
        <v>0</v>
      </c>
      <c r="BL532" s="18" t="s">
        <v>338</v>
      </c>
      <c r="BM532" s="143" t="s">
        <v>1233</v>
      </c>
    </row>
    <row r="533" spans="2:47" s="1" customFormat="1" ht="12">
      <c r="B533" s="33"/>
      <c r="D533" s="145" t="s">
        <v>214</v>
      </c>
      <c r="F533" s="146" t="s">
        <v>1234</v>
      </c>
      <c r="I533" s="147"/>
      <c r="L533" s="33"/>
      <c r="M533" s="148"/>
      <c r="T533" s="52"/>
      <c r="AT533" s="18" t="s">
        <v>214</v>
      </c>
      <c r="AU533" s="18" t="s">
        <v>84</v>
      </c>
    </row>
    <row r="534" spans="2:51" s="12" customFormat="1" ht="12">
      <c r="B534" s="149"/>
      <c r="D534" s="150" t="s">
        <v>216</v>
      </c>
      <c r="E534" s="151" t="s">
        <v>19</v>
      </c>
      <c r="F534" s="152" t="s">
        <v>719</v>
      </c>
      <c r="H534" s="151" t="s">
        <v>19</v>
      </c>
      <c r="I534" s="153"/>
      <c r="L534" s="149"/>
      <c r="M534" s="154"/>
      <c r="T534" s="155"/>
      <c r="AT534" s="151" t="s">
        <v>216</v>
      </c>
      <c r="AU534" s="151" t="s">
        <v>84</v>
      </c>
      <c r="AV534" s="12" t="s">
        <v>82</v>
      </c>
      <c r="AW534" s="12" t="s">
        <v>37</v>
      </c>
      <c r="AX534" s="12" t="s">
        <v>75</v>
      </c>
      <c r="AY534" s="151" t="s">
        <v>206</v>
      </c>
    </row>
    <row r="535" spans="2:51" s="13" customFormat="1" ht="12">
      <c r="B535" s="156"/>
      <c r="D535" s="150" t="s">
        <v>216</v>
      </c>
      <c r="E535" s="157" t="s">
        <v>19</v>
      </c>
      <c r="F535" s="158" t="s">
        <v>1235</v>
      </c>
      <c r="H535" s="159">
        <v>4</v>
      </c>
      <c r="I535" s="160"/>
      <c r="L535" s="156"/>
      <c r="M535" s="161"/>
      <c r="T535" s="162"/>
      <c r="AT535" s="157" t="s">
        <v>216</v>
      </c>
      <c r="AU535" s="157" t="s">
        <v>84</v>
      </c>
      <c r="AV535" s="13" t="s">
        <v>84</v>
      </c>
      <c r="AW535" s="13" t="s">
        <v>37</v>
      </c>
      <c r="AX535" s="13" t="s">
        <v>75</v>
      </c>
      <c r="AY535" s="157" t="s">
        <v>206</v>
      </c>
    </row>
    <row r="536" spans="2:51" s="13" customFormat="1" ht="12">
      <c r="B536" s="156"/>
      <c r="D536" s="150" t="s">
        <v>216</v>
      </c>
      <c r="E536" s="157" t="s">
        <v>19</v>
      </c>
      <c r="F536" s="158" t="s">
        <v>1236</v>
      </c>
      <c r="H536" s="159">
        <v>4</v>
      </c>
      <c r="I536" s="160"/>
      <c r="L536" s="156"/>
      <c r="M536" s="161"/>
      <c r="T536" s="162"/>
      <c r="AT536" s="157" t="s">
        <v>216</v>
      </c>
      <c r="AU536" s="157" t="s">
        <v>84</v>
      </c>
      <c r="AV536" s="13" t="s">
        <v>84</v>
      </c>
      <c r="AW536" s="13" t="s">
        <v>37</v>
      </c>
      <c r="AX536" s="13" t="s">
        <v>75</v>
      </c>
      <c r="AY536" s="157" t="s">
        <v>206</v>
      </c>
    </row>
    <row r="537" spans="2:51" s="13" customFormat="1" ht="12">
      <c r="B537" s="156"/>
      <c r="D537" s="150" t="s">
        <v>216</v>
      </c>
      <c r="E537" s="157" t="s">
        <v>19</v>
      </c>
      <c r="F537" s="158" t="s">
        <v>1237</v>
      </c>
      <c r="H537" s="159">
        <v>4</v>
      </c>
      <c r="I537" s="160"/>
      <c r="L537" s="156"/>
      <c r="M537" s="161"/>
      <c r="T537" s="162"/>
      <c r="AT537" s="157" t="s">
        <v>216</v>
      </c>
      <c r="AU537" s="157" t="s">
        <v>84</v>
      </c>
      <c r="AV537" s="13" t="s">
        <v>84</v>
      </c>
      <c r="AW537" s="13" t="s">
        <v>37</v>
      </c>
      <c r="AX537" s="13" t="s">
        <v>75</v>
      </c>
      <c r="AY537" s="157" t="s">
        <v>206</v>
      </c>
    </row>
    <row r="538" spans="2:51" s="13" customFormat="1" ht="12">
      <c r="B538" s="156"/>
      <c r="D538" s="150" t="s">
        <v>216</v>
      </c>
      <c r="E538" s="157" t="s">
        <v>19</v>
      </c>
      <c r="F538" s="158" t="s">
        <v>1238</v>
      </c>
      <c r="H538" s="159">
        <v>4</v>
      </c>
      <c r="I538" s="160"/>
      <c r="L538" s="156"/>
      <c r="M538" s="161"/>
      <c r="T538" s="162"/>
      <c r="AT538" s="157" t="s">
        <v>216</v>
      </c>
      <c r="AU538" s="157" t="s">
        <v>84</v>
      </c>
      <c r="AV538" s="13" t="s">
        <v>84</v>
      </c>
      <c r="AW538" s="13" t="s">
        <v>37</v>
      </c>
      <c r="AX538" s="13" t="s">
        <v>75</v>
      </c>
      <c r="AY538" s="157" t="s">
        <v>206</v>
      </c>
    </row>
    <row r="539" spans="2:51" s="14" customFormat="1" ht="12">
      <c r="B539" s="163"/>
      <c r="D539" s="150" t="s">
        <v>216</v>
      </c>
      <c r="E539" s="164" t="s">
        <v>19</v>
      </c>
      <c r="F539" s="165" t="s">
        <v>224</v>
      </c>
      <c r="H539" s="166">
        <v>16</v>
      </c>
      <c r="I539" s="167"/>
      <c r="L539" s="163"/>
      <c r="M539" s="168"/>
      <c r="T539" s="169"/>
      <c r="AT539" s="164" t="s">
        <v>216</v>
      </c>
      <c r="AU539" s="164" t="s">
        <v>84</v>
      </c>
      <c r="AV539" s="14" t="s">
        <v>153</v>
      </c>
      <c r="AW539" s="14" t="s">
        <v>37</v>
      </c>
      <c r="AX539" s="14" t="s">
        <v>82</v>
      </c>
      <c r="AY539" s="164" t="s">
        <v>206</v>
      </c>
    </row>
    <row r="540" spans="2:65" s="1" customFormat="1" ht="24.2" customHeight="1">
      <c r="B540" s="33"/>
      <c r="C540" s="132" t="s">
        <v>1239</v>
      </c>
      <c r="D540" s="132" t="s">
        <v>208</v>
      </c>
      <c r="E540" s="133" t="s">
        <v>1240</v>
      </c>
      <c r="F540" s="134" t="s">
        <v>1241</v>
      </c>
      <c r="G540" s="135" t="s">
        <v>298</v>
      </c>
      <c r="H540" s="136">
        <v>1</v>
      </c>
      <c r="I540" s="137"/>
      <c r="J540" s="138">
        <f>ROUND(I540*H540,2)</f>
        <v>0</v>
      </c>
      <c r="K540" s="134" t="s">
        <v>212</v>
      </c>
      <c r="L540" s="33"/>
      <c r="M540" s="139" t="s">
        <v>19</v>
      </c>
      <c r="N540" s="140" t="s">
        <v>46</v>
      </c>
      <c r="P540" s="141">
        <f>O540*H540</f>
        <v>0</v>
      </c>
      <c r="Q540" s="141">
        <v>0.0002</v>
      </c>
      <c r="R540" s="141">
        <f>Q540*H540</f>
        <v>0.0002</v>
      </c>
      <c r="S540" s="141">
        <v>0</v>
      </c>
      <c r="T540" s="142">
        <f>S540*H540</f>
        <v>0</v>
      </c>
      <c r="AR540" s="143" t="s">
        <v>338</v>
      </c>
      <c r="AT540" s="143" t="s">
        <v>208</v>
      </c>
      <c r="AU540" s="143" t="s">
        <v>84</v>
      </c>
      <c r="AY540" s="18" t="s">
        <v>206</v>
      </c>
      <c r="BE540" s="144">
        <f>IF(N540="základní",J540,0)</f>
        <v>0</v>
      </c>
      <c r="BF540" s="144">
        <f>IF(N540="snížená",J540,0)</f>
        <v>0</v>
      </c>
      <c r="BG540" s="144">
        <f>IF(N540="zákl. přenesená",J540,0)</f>
        <v>0</v>
      </c>
      <c r="BH540" s="144">
        <f>IF(N540="sníž. přenesená",J540,0)</f>
        <v>0</v>
      </c>
      <c r="BI540" s="144">
        <f>IF(N540="nulová",J540,0)</f>
        <v>0</v>
      </c>
      <c r="BJ540" s="18" t="s">
        <v>82</v>
      </c>
      <c r="BK540" s="144">
        <f>ROUND(I540*H540,2)</f>
        <v>0</v>
      </c>
      <c r="BL540" s="18" t="s">
        <v>338</v>
      </c>
      <c r="BM540" s="143" t="s">
        <v>1242</v>
      </c>
    </row>
    <row r="541" spans="2:47" s="1" customFormat="1" ht="12">
      <c r="B541" s="33"/>
      <c r="D541" s="145" t="s">
        <v>214</v>
      </c>
      <c r="F541" s="146" t="s">
        <v>1243</v>
      </c>
      <c r="I541" s="147"/>
      <c r="L541" s="33"/>
      <c r="M541" s="148"/>
      <c r="T541" s="52"/>
      <c r="AT541" s="18" t="s">
        <v>214</v>
      </c>
      <c r="AU541" s="18" t="s">
        <v>84</v>
      </c>
    </row>
    <row r="542" spans="2:51" s="12" customFormat="1" ht="12">
      <c r="B542" s="149"/>
      <c r="D542" s="150" t="s">
        <v>216</v>
      </c>
      <c r="E542" s="151" t="s">
        <v>19</v>
      </c>
      <c r="F542" s="152" t="s">
        <v>719</v>
      </c>
      <c r="H542" s="151" t="s">
        <v>19</v>
      </c>
      <c r="I542" s="153"/>
      <c r="L542" s="149"/>
      <c r="M542" s="154"/>
      <c r="T542" s="155"/>
      <c r="AT542" s="151" t="s">
        <v>216</v>
      </c>
      <c r="AU542" s="151" t="s">
        <v>84</v>
      </c>
      <c r="AV542" s="12" t="s">
        <v>82</v>
      </c>
      <c r="AW542" s="12" t="s">
        <v>37</v>
      </c>
      <c r="AX542" s="12" t="s">
        <v>75</v>
      </c>
      <c r="AY542" s="151" t="s">
        <v>206</v>
      </c>
    </row>
    <row r="543" spans="2:51" s="13" customFormat="1" ht="12">
      <c r="B543" s="156"/>
      <c r="D543" s="150" t="s">
        <v>216</v>
      </c>
      <c r="E543" s="157" t="s">
        <v>19</v>
      </c>
      <c r="F543" s="158" t="s">
        <v>1244</v>
      </c>
      <c r="H543" s="159">
        <v>1</v>
      </c>
      <c r="I543" s="160"/>
      <c r="L543" s="156"/>
      <c r="M543" s="161"/>
      <c r="T543" s="162"/>
      <c r="AT543" s="157" t="s">
        <v>216</v>
      </c>
      <c r="AU543" s="157" t="s">
        <v>84</v>
      </c>
      <c r="AV543" s="13" t="s">
        <v>84</v>
      </c>
      <c r="AW543" s="13" t="s">
        <v>37</v>
      </c>
      <c r="AX543" s="13" t="s">
        <v>82</v>
      </c>
      <c r="AY543" s="157" t="s">
        <v>206</v>
      </c>
    </row>
    <row r="544" spans="2:65" s="1" customFormat="1" ht="24.2" customHeight="1">
      <c r="B544" s="33"/>
      <c r="C544" s="132" t="s">
        <v>1245</v>
      </c>
      <c r="D544" s="132" t="s">
        <v>208</v>
      </c>
      <c r="E544" s="133" t="s">
        <v>1246</v>
      </c>
      <c r="F544" s="134" t="s">
        <v>1247</v>
      </c>
      <c r="G544" s="135" t="s">
        <v>298</v>
      </c>
      <c r="H544" s="136">
        <v>5</v>
      </c>
      <c r="I544" s="137"/>
      <c r="J544" s="138">
        <f>ROUND(I544*H544,2)</f>
        <v>0</v>
      </c>
      <c r="K544" s="134" t="s">
        <v>212</v>
      </c>
      <c r="L544" s="33"/>
      <c r="M544" s="139" t="s">
        <v>19</v>
      </c>
      <c r="N544" s="140" t="s">
        <v>46</v>
      </c>
      <c r="P544" s="141">
        <f>O544*H544</f>
        <v>0</v>
      </c>
      <c r="Q544" s="141">
        <v>0.000178</v>
      </c>
      <c r="R544" s="141">
        <f>Q544*H544</f>
        <v>0.00089</v>
      </c>
      <c r="S544" s="141">
        <v>0</v>
      </c>
      <c r="T544" s="142">
        <f>S544*H544</f>
        <v>0</v>
      </c>
      <c r="AR544" s="143" t="s">
        <v>338</v>
      </c>
      <c r="AT544" s="143" t="s">
        <v>208</v>
      </c>
      <c r="AU544" s="143" t="s">
        <v>84</v>
      </c>
      <c r="AY544" s="18" t="s">
        <v>206</v>
      </c>
      <c r="BE544" s="144">
        <f>IF(N544="základní",J544,0)</f>
        <v>0</v>
      </c>
      <c r="BF544" s="144">
        <f>IF(N544="snížená",J544,0)</f>
        <v>0</v>
      </c>
      <c r="BG544" s="144">
        <f>IF(N544="zákl. přenesená",J544,0)</f>
        <v>0</v>
      </c>
      <c r="BH544" s="144">
        <f>IF(N544="sníž. přenesená",J544,0)</f>
        <v>0</v>
      </c>
      <c r="BI544" s="144">
        <f>IF(N544="nulová",J544,0)</f>
        <v>0</v>
      </c>
      <c r="BJ544" s="18" t="s">
        <v>82</v>
      </c>
      <c r="BK544" s="144">
        <f>ROUND(I544*H544,2)</f>
        <v>0</v>
      </c>
      <c r="BL544" s="18" t="s">
        <v>338</v>
      </c>
      <c r="BM544" s="143" t="s">
        <v>1248</v>
      </c>
    </row>
    <row r="545" spans="2:47" s="1" customFormat="1" ht="12">
      <c r="B545" s="33"/>
      <c r="D545" s="145" t="s">
        <v>214</v>
      </c>
      <c r="F545" s="146" t="s">
        <v>1249</v>
      </c>
      <c r="I545" s="147"/>
      <c r="L545" s="33"/>
      <c r="M545" s="148"/>
      <c r="T545" s="52"/>
      <c r="AT545" s="18" t="s">
        <v>214</v>
      </c>
      <c r="AU545" s="18" t="s">
        <v>84</v>
      </c>
    </row>
    <row r="546" spans="2:51" s="12" customFormat="1" ht="12">
      <c r="B546" s="149"/>
      <c r="D546" s="150" t="s">
        <v>216</v>
      </c>
      <c r="E546" s="151" t="s">
        <v>19</v>
      </c>
      <c r="F546" s="152" t="s">
        <v>719</v>
      </c>
      <c r="H546" s="151" t="s">
        <v>19</v>
      </c>
      <c r="I546" s="153"/>
      <c r="L546" s="149"/>
      <c r="M546" s="154"/>
      <c r="T546" s="155"/>
      <c r="AT546" s="151" t="s">
        <v>216</v>
      </c>
      <c r="AU546" s="151" t="s">
        <v>84</v>
      </c>
      <c r="AV546" s="12" t="s">
        <v>82</v>
      </c>
      <c r="AW546" s="12" t="s">
        <v>37</v>
      </c>
      <c r="AX546" s="12" t="s">
        <v>75</v>
      </c>
      <c r="AY546" s="151" t="s">
        <v>206</v>
      </c>
    </row>
    <row r="547" spans="2:51" s="13" customFormat="1" ht="12">
      <c r="B547" s="156"/>
      <c r="D547" s="150" t="s">
        <v>216</v>
      </c>
      <c r="E547" s="157" t="s">
        <v>19</v>
      </c>
      <c r="F547" s="158" t="s">
        <v>1250</v>
      </c>
      <c r="H547" s="159">
        <v>2</v>
      </c>
      <c r="I547" s="160"/>
      <c r="L547" s="156"/>
      <c r="M547" s="161"/>
      <c r="T547" s="162"/>
      <c r="AT547" s="157" t="s">
        <v>216</v>
      </c>
      <c r="AU547" s="157" t="s">
        <v>84</v>
      </c>
      <c r="AV547" s="13" t="s">
        <v>84</v>
      </c>
      <c r="AW547" s="13" t="s">
        <v>37</v>
      </c>
      <c r="AX547" s="13" t="s">
        <v>75</v>
      </c>
      <c r="AY547" s="157" t="s">
        <v>206</v>
      </c>
    </row>
    <row r="548" spans="2:51" s="13" customFormat="1" ht="12">
      <c r="B548" s="156"/>
      <c r="D548" s="150" t="s">
        <v>216</v>
      </c>
      <c r="E548" s="157" t="s">
        <v>19</v>
      </c>
      <c r="F548" s="158" t="s">
        <v>1251</v>
      </c>
      <c r="H548" s="159">
        <v>2</v>
      </c>
      <c r="I548" s="160"/>
      <c r="L548" s="156"/>
      <c r="M548" s="161"/>
      <c r="T548" s="162"/>
      <c r="AT548" s="157" t="s">
        <v>216</v>
      </c>
      <c r="AU548" s="157" t="s">
        <v>84</v>
      </c>
      <c r="AV548" s="13" t="s">
        <v>84</v>
      </c>
      <c r="AW548" s="13" t="s">
        <v>37</v>
      </c>
      <c r="AX548" s="13" t="s">
        <v>75</v>
      </c>
      <c r="AY548" s="157" t="s">
        <v>206</v>
      </c>
    </row>
    <row r="549" spans="2:51" s="13" customFormat="1" ht="12">
      <c r="B549" s="156"/>
      <c r="D549" s="150" t="s">
        <v>216</v>
      </c>
      <c r="E549" s="157" t="s">
        <v>19</v>
      </c>
      <c r="F549" s="158" t="s">
        <v>1252</v>
      </c>
      <c r="H549" s="159">
        <v>1</v>
      </c>
      <c r="I549" s="160"/>
      <c r="L549" s="156"/>
      <c r="M549" s="161"/>
      <c r="T549" s="162"/>
      <c r="AT549" s="157" t="s">
        <v>216</v>
      </c>
      <c r="AU549" s="157" t="s">
        <v>84</v>
      </c>
      <c r="AV549" s="13" t="s">
        <v>84</v>
      </c>
      <c r="AW549" s="13" t="s">
        <v>37</v>
      </c>
      <c r="AX549" s="13" t="s">
        <v>75</v>
      </c>
      <c r="AY549" s="157" t="s">
        <v>206</v>
      </c>
    </row>
    <row r="550" spans="2:51" s="14" customFormat="1" ht="12">
      <c r="B550" s="163"/>
      <c r="D550" s="150" t="s">
        <v>216</v>
      </c>
      <c r="E550" s="164" t="s">
        <v>19</v>
      </c>
      <c r="F550" s="165" t="s">
        <v>224</v>
      </c>
      <c r="H550" s="166">
        <v>5</v>
      </c>
      <c r="I550" s="167"/>
      <c r="L550" s="163"/>
      <c r="M550" s="168"/>
      <c r="T550" s="169"/>
      <c r="AT550" s="164" t="s">
        <v>216</v>
      </c>
      <c r="AU550" s="164" t="s">
        <v>84</v>
      </c>
      <c r="AV550" s="14" t="s">
        <v>153</v>
      </c>
      <c r="AW550" s="14" t="s">
        <v>37</v>
      </c>
      <c r="AX550" s="14" t="s">
        <v>82</v>
      </c>
      <c r="AY550" s="164" t="s">
        <v>206</v>
      </c>
    </row>
    <row r="551" spans="2:65" s="1" customFormat="1" ht="24.2" customHeight="1">
      <c r="B551" s="33"/>
      <c r="C551" s="132" t="s">
        <v>1253</v>
      </c>
      <c r="D551" s="132" t="s">
        <v>208</v>
      </c>
      <c r="E551" s="133" t="s">
        <v>1254</v>
      </c>
      <c r="F551" s="134" t="s">
        <v>1255</v>
      </c>
      <c r="G551" s="135" t="s">
        <v>229</v>
      </c>
      <c r="H551" s="136">
        <v>32.38</v>
      </c>
      <c r="I551" s="137"/>
      <c r="J551" s="138">
        <f>ROUND(I551*H551,2)</f>
        <v>0</v>
      </c>
      <c r="K551" s="134" t="s">
        <v>212</v>
      </c>
      <c r="L551" s="33"/>
      <c r="M551" s="139" t="s">
        <v>19</v>
      </c>
      <c r="N551" s="140" t="s">
        <v>46</v>
      </c>
      <c r="P551" s="141">
        <f>O551*H551</f>
        <v>0</v>
      </c>
      <c r="Q551" s="141">
        <v>0.000322</v>
      </c>
      <c r="R551" s="141">
        <f>Q551*H551</f>
        <v>0.01042636</v>
      </c>
      <c r="S551" s="141">
        <v>0</v>
      </c>
      <c r="T551" s="142">
        <f>S551*H551</f>
        <v>0</v>
      </c>
      <c r="AR551" s="143" t="s">
        <v>338</v>
      </c>
      <c r="AT551" s="143" t="s">
        <v>208</v>
      </c>
      <c r="AU551" s="143" t="s">
        <v>84</v>
      </c>
      <c r="AY551" s="18" t="s">
        <v>206</v>
      </c>
      <c r="BE551" s="144">
        <f>IF(N551="základní",J551,0)</f>
        <v>0</v>
      </c>
      <c r="BF551" s="144">
        <f>IF(N551="snížená",J551,0)</f>
        <v>0</v>
      </c>
      <c r="BG551" s="144">
        <f>IF(N551="zákl. přenesená",J551,0)</f>
        <v>0</v>
      </c>
      <c r="BH551" s="144">
        <f>IF(N551="sníž. přenesená",J551,0)</f>
        <v>0</v>
      </c>
      <c r="BI551" s="144">
        <f>IF(N551="nulová",J551,0)</f>
        <v>0</v>
      </c>
      <c r="BJ551" s="18" t="s">
        <v>82</v>
      </c>
      <c r="BK551" s="144">
        <f>ROUND(I551*H551,2)</f>
        <v>0</v>
      </c>
      <c r="BL551" s="18" t="s">
        <v>338</v>
      </c>
      <c r="BM551" s="143" t="s">
        <v>1256</v>
      </c>
    </row>
    <row r="552" spans="2:47" s="1" customFormat="1" ht="12">
      <c r="B552" s="33"/>
      <c r="D552" s="145" t="s">
        <v>214</v>
      </c>
      <c r="F552" s="146" t="s">
        <v>1257</v>
      </c>
      <c r="I552" s="147"/>
      <c r="L552" s="33"/>
      <c r="M552" s="148"/>
      <c r="T552" s="52"/>
      <c r="AT552" s="18" t="s">
        <v>214</v>
      </c>
      <c r="AU552" s="18" t="s">
        <v>84</v>
      </c>
    </row>
    <row r="553" spans="2:51" s="12" customFormat="1" ht="12">
      <c r="B553" s="149"/>
      <c r="D553" s="150" t="s">
        <v>216</v>
      </c>
      <c r="E553" s="151" t="s">
        <v>19</v>
      </c>
      <c r="F553" s="152" t="s">
        <v>719</v>
      </c>
      <c r="H553" s="151" t="s">
        <v>19</v>
      </c>
      <c r="I553" s="153"/>
      <c r="L553" s="149"/>
      <c r="M553" s="154"/>
      <c r="T553" s="155"/>
      <c r="AT553" s="151" t="s">
        <v>216</v>
      </c>
      <c r="AU553" s="151" t="s">
        <v>84</v>
      </c>
      <c r="AV553" s="12" t="s">
        <v>82</v>
      </c>
      <c r="AW553" s="12" t="s">
        <v>37</v>
      </c>
      <c r="AX553" s="12" t="s">
        <v>75</v>
      </c>
      <c r="AY553" s="151" t="s">
        <v>206</v>
      </c>
    </row>
    <row r="554" spans="2:51" s="13" customFormat="1" ht="12">
      <c r="B554" s="156"/>
      <c r="D554" s="150" t="s">
        <v>216</v>
      </c>
      <c r="E554" s="157" t="s">
        <v>19</v>
      </c>
      <c r="F554" s="158" t="s">
        <v>1226</v>
      </c>
      <c r="H554" s="159">
        <v>8.56</v>
      </c>
      <c r="I554" s="160"/>
      <c r="L554" s="156"/>
      <c r="M554" s="161"/>
      <c r="T554" s="162"/>
      <c r="AT554" s="157" t="s">
        <v>216</v>
      </c>
      <c r="AU554" s="157" t="s">
        <v>84</v>
      </c>
      <c r="AV554" s="13" t="s">
        <v>84</v>
      </c>
      <c r="AW554" s="13" t="s">
        <v>37</v>
      </c>
      <c r="AX554" s="13" t="s">
        <v>75</v>
      </c>
      <c r="AY554" s="157" t="s">
        <v>206</v>
      </c>
    </row>
    <row r="555" spans="2:51" s="13" customFormat="1" ht="12">
      <c r="B555" s="156"/>
      <c r="D555" s="150" t="s">
        <v>216</v>
      </c>
      <c r="E555" s="157" t="s">
        <v>19</v>
      </c>
      <c r="F555" s="158" t="s">
        <v>1227</v>
      </c>
      <c r="H555" s="159">
        <v>8.26</v>
      </c>
      <c r="I555" s="160"/>
      <c r="L555" s="156"/>
      <c r="M555" s="161"/>
      <c r="T555" s="162"/>
      <c r="AT555" s="157" t="s">
        <v>216</v>
      </c>
      <c r="AU555" s="157" t="s">
        <v>84</v>
      </c>
      <c r="AV555" s="13" t="s">
        <v>84</v>
      </c>
      <c r="AW555" s="13" t="s">
        <v>37</v>
      </c>
      <c r="AX555" s="13" t="s">
        <v>75</v>
      </c>
      <c r="AY555" s="157" t="s">
        <v>206</v>
      </c>
    </row>
    <row r="556" spans="2:51" s="13" customFormat="1" ht="12">
      <c r="B556" s="156"/>
      <c r="D556" s="150" t="s">
        <v>216</v>
      </c>
      <c r="E556" s="157" t="s">
        <v>19</v>
      </c>
      <c r="F556" s="158" t="s">
        <v>1229</v>
      </c>
      <c r="H556" s="159">
        <v>6.96</v>
      </c>
      <c r="I556" s="160"/>
      <c r="L556" s="156"/>
      <c r="M556" s="161"/>
      <c r="T556" s="162"/>
      <c r="AT556" s="157" t="s">
        <v>216</v>
      </c>
      <c r="AU556" s="157" t="s">
        <v>84</v>
      </c>
      <c r="AV556" s="13" t="s">
        <v>84</v>
      </c>
      <c r="AW556" s="13" t="s">
        <v>37</v>
      </c>
      <c r="AX556" s="13" t="s">
        <v>75</v>
      </c>
      <c r="AY556" s="157" t="s">
        <v>206</v>
      </c>
    </row>
    <row r="557" spans="2:51" s="13" customFormat="1" ht="12">
      <c r="B557" s="156"/>
      <c r="D557" s="150" t="s">
        <v>216</v>
      </c>
      <c r="E557" s="157" t="s">
        <v>19</v>
      </c>
      <c r="F557" s="158" t="s">
        <v>1230</v>
      </c>
      <c r="H557" s="159">
        <v>8.6</v>
      </c>
      <c r="I557" s="160"/>
      <c r="L557" s="156"/>
      <c r="M557" s="161"/>
      <c r="T557" s="162"/>
      <c r="AT557" s="157" t="s">
        <v>216</v>
      </c>
      <c r="AU557" s="157" t="s">
        <v>84</v>
      </c>
      <c r="AV557" s="13" t="s">
        <v>84</v>
      </c>
      <c r="AW557" s="13" t="s">
        <v>37</v>
      </c>
      <c r="AX557" s="13" t="s">
        <v>75</v>
      </c>
      <c r="AY557" s="157" t="s">
        <v>206</v>
      </c>
    </row>
    <row r="558" spans="2:51" s="14" customFormat="1" ht="12">
      <c r="B558" s="163"/>
      <c r="D558" s="150" t="s">
        <v>216</v>
      </c>
      <c r="E558" s="164" t="s">
        <v>19</v>
      </c>
      <c r="F558" s="165" t="s">
        <v>224</v>
      </c>
      <c r="H558" s="166">
        <v>32.38</v>
      </c>
      <c r="I558" s="167"/>
      <c r="L558" s="163"/>
      <c r="M558" s="168"/>
      <c r="T558" s="169"/>
      <c r="AT558" s="164" t="s">
        <v>216</v>
      </c>
      <c r="AU558" s="164" t="s">
        <v>84</v>
      </c>
      <c r="AV558" s="14" t="s">
        <v>153</v>
      </c>
      <c r="AW558" s="14" t="s">
        <v>37</v>
      </c>
      <c r="AX558" s="14" t="s">
        <v>82</v>
      </c>
      <c r="AY558" s="164" t="s">
        <v>206</v>
      </c>
    </row>
    <row r="559" spans="2:65" s="1" customFormat="1" ht="24.2" customHeight="1">
      <c r="B559" s="33"/>
      <c r="C559" s="132" t="s">
        <v>1258</v>
      </c>
      <c r="D559" s="132" t="s">
        <v>208</v>
      </c>
      <c r="E559" s="133" t="s">
        <v>1259</v>
      </c>
      <c r="F559" s="134" t="s">
        <v>1260</v>
      </c>
      <c r="G559" s="135" t="s">
        <v>238</v>
      </c>
      <c r="H559" s="136">
        <v>144.713</v>
      </c>
      <c r="I559" s="137"/>
      <c r="J559" s="138">
        <f>ROUND(I559*H559,2)</f>
        <v>0</v>
      </c>
      <c r="K559" s="134" t="s">
        <v>212</v>
      </c>
      <c r="L559" s="33"/>
      <c r="M559" s="139" t="s">
        <v>19</v>
      </c>
      <c r="N559" s="140" t="s">
        <v>46</v>
      </c>
      <c r="P559" s="141">
        <f>O559*H559</f>
        <v>0</v>
      </c>
      <c r="Q559" s="141">
        <v>4.5E-05</v>
      </c>
      <c r="R559" s="141">
        <f>Q559*H559</f>
        <v>0.006512085</v>
      </c>
      <c r="S559" s="141">
        <v>0</v>
      </c>
      <c r="T559" s="142">
        <f>S559*H559</f>
        <v>0</v>
      </c>
      <c r="AR559" s="143" t="s">
        <v>338</v>
      </c>
      <c r="AT559" s="143" t="s">
        <v>208</v>
      </c>
      <c r="AU559" s="143" t="s">
        <v>84</v>
      </c>
      <c r="AY559" s="18" t="s">
        <v>206</v>
      </c>
      <c r="BE559" s="144">
        <f>IF(N559="základní",J559,0)</f>
        <v>0</v>
      </c>
      <c r="BF559" s="144">
        <f>IF(N559="snížená",J559,0)</f>
        <v>0</v>
      </c>
      <c r="BG559" s="144">
        <f>IF(N559="zákl. přenesená",J559,0)</f>
        <v>0</v>
      </c>
      <c r="BH559" s="144">
        <f>IF(N559="sníž. přenesená",J559,0)</f>
        <v>0</v>
      </c>
      <c r="BI559" s="144">
        <f>IF(N559="nulová",J559,0)</f>
        <v>0</v>
      </c>
      <c r="BJ559" s="18" t="s">
        <v>82</v>
      </c>
      <c r="BK559" s="144">
        <f>ROUND(I559*H559,2)</f>
        <v>0</v>
      </c>
      <c r="BL559" s="18" t="s">
        <v>338</v>
      </c>
      <c r="BM559" s="143" t="s">
        <v>1261</v>
      </c>
    </row>
    <row r="560" spans="2:47" s="1" customFormat="1" ht="12">
      <c r="B560" s="33"/>
      <c r="D560" s="145" t="s">
        <v>214</v>
      </c>
      <c r="F560" s="146" t="s">
        <v>1262</v>
      </c>
      <c r="I560" s="147"/>
      <c r="L560" s="33"/>
      <c r="M560" s="148"/>
      <c r="T560" s="52"/>
      <c r="AT560" s="18" t="s">
        <v>214</v>
      </c>
      <c r="AU560" s="18" t="s">
        <v>84</v>
      </c>
    </row>
    <row r="561" spans="2:51" s="13" customFormat="1" ht="12">
      <c r="B561" s="156"/>
      <c r="D561" s="150" t="s">
        <v>216</v>
      </c>
      <c r="E561" s="157" t="s">
        <v>19</v>
      </c>
      <c r="F561" s="158" t="s">
        <v>1149</v>
      </c>
      <c r="H561" s="159">
        <v>144.713</v>
      </c>
      <c r="I561" s="160"/>
      <c r="L561" s="156"/>
      <c r="M561" s="161"/>
      <c r="T561" s="162"/>
      <c r="AT561" s="157" t="s">
        <v>216</v>
      </c>
      <c r="AU561" s="157" t="s">
        <v>84</v>
      </c>
      <c r="AV561" s="13" t="s">
        <v>84</v>
      </c>
      <c r="AW561" s="13" t="s">
        <v>37</v>
      </c>
      <c r="AX561" s="13" t="s">
        <v>82</v>
      </c>
      <c r="AY561" s="157" t="s">
        <v>206</v>
      </c>
    </row>
    <row r="562" spans="2:65" s="1" customFormat="1" ht="44.25" customHeight="1">
      <c r="B562" s="33"/>
      <c r="C562" s="132" t="s">
        <v>1263</v>
      </c>
      <c r="D562" s="132" t="s">
        <v>208</v>
      </c>
      <c r="E562" s="133" t="s">
        <v>1264</v>
      </c>
      <c r="F562" s="134" t="s">
        <v>1265</v>
      </c>
      <c r="G562" s="135" t="s">
        <v>211</v>
      </c>
      <c r="H562" s="136">
        <v>6.839</v>
      </c>
      <c r="I562" s="137"/>
      <c r="J562" s="138">
        <f>ROUND(I562*H562,2)</f>
        <v>0</v>
      </c>
      <c r="K562" s="134" t="s">
        <v>212</v>
      </c>
      <c r="L562" s="33"/>
      <c r="M562" s="139" t="s">
        <v>19</v>
      </c>
      <c r="N562" s="140" t="s">
        <v>46</v>
      </c>
      <c r="P562" s="141">
        <f>O562*H562</f>
        <v>0</v>
      </c>
      <c r="Q562" s="141">
        <v>0</v>
      </c>
      <c r="R562" s="141">
        <f>Q562*H562</f>
        <v>0</v>
      </c>
      <c r="S562" s="141">
        <v>0</v>
      </c>
      <c r="T562" s="142">
        <f>S562*H562</f>
        <v>0</v>
      </c>
      <c r="AR562" s="143" t="s">
        <v>338</v>
      </c>
      <c r="AT562" s="143" t="s">
        <v>208</v>
      </c>
      <c r="AU562" s="143" t="s">
        <v>84</v>
      </c>
      <c r="AY562" s="18" t="s">
        <v>206</v>
      </c>
      <c r="BE562" s="144">
        <f>IF(N562="základní",J562,0)</f>
        <v>0</v>
      </c>
      <c r="BF562" s="144">
        <f>IF(N562="snížená",J562,0)</f>
        <v>0</v>
      </c>
      <c r="BG562" s="144">
        <f>IF(N562="zákl. přenesená",J562,0)</f>
        <v>0</v>
      </c>
      <c r="BH562" s="144">
        <f>IF(N562="sníž. přenesená",J562,0)</f>
        <v>0</v>
      </c>
      <c r="BI562" s="144">
        <f>IF(N562="nulová",J562,0)</f>
        <v>0</v>
      </c>
      <c r="BJ562" s="18" t="s">
        <v>82</v>
      </c>
      <c r="BK562" s="144">
        <f>ROUND(I562*H562,2)</f>
        <v>0</v>
      </c>
      <c r="BL562" s="18" t="s">
        <v>338</v>
      </c>
      <c r="BM562" s="143" t="s">
        <v>1266</v>
      </c>
    </row>
    <row r="563" spans="2:47" s="1" customFormat="1" ht="12">
      <c r="B563" s="33"/>
      <c r="D563" s="145" t="s">
        <v>214</v>
      </c>
      <c r="F563" s="146" t="s">
        <v>1267</v>
      </c>
      <c r="I563" s="147"/>
      <c r="L563" s="33"/>
      <c r="M563" s="148"/>
      <c r="T563" s="52"/>
      <c r="AT563" s="18" t="s">
        <v>214</v>
      </c>
      <c r="AU563" s="18" t="s">
        <v>84</v>
      </c>
    </row>
    <row r="564" spans="2:63" s="11" customFormat="1" ht="22.9" customHeight="1">
      <c r="B564" s="120"/>
      <c r="D564" s="121" t="s">
        <v>74</v>
      </c>
      <c r="E564" s="130" t="s">
        <v>1268</v>
      </c>
      <c r="F564" s="130" t="s">
        <v>1269</v>
      </c>
      <c r="I564" s="123"/>
      <c r="J564" s="131">
        <f>BK564</f>
        <v>0</v>
      </c>
      <c r="L564" s="120"/>
      <c r="M564" s="125"/>
      <c r="P564" s="126">
        <f>SUM(P565:P580)</f>
        <v>0</v>
      </c>
      <c r="R564" s="126">
        <f>SUM(R565:R580)</f>
        <v>0.00077328</v>
      </c>
      <c r="T564" s="127">
        <f>SUM(T565:T580)</f>
        <v>0</v>
      </c>
      <c r="AR564" s="121" t="s">
        <v>84</v>
      </c>
      <c r="AT564" s="128" t="s">
        <v>74</v>
      </c>
      <c r="AU564" s="128" t="s">
        <v>82</v>
      </c>
      <c r="AY564" s="121" t="s">
        <v>206</v>
      </c>
      <c r="BK564" s="129">
        <f>SUM(BK565:BK580)</f>
        <v>0</v>
      </c>
    </row>
    <row r="565" spans="2:65" s="1" customFormat="1" ht="24.2" customHeight="1">
      <c r="B565" s="33"/>
      <c r="C565" s="132" t="s">
        <v>1270</v>
      </c>
      <c r="D565" s="132" t="s">
        <v>208</v>
      </c>
      <c r="E565" s="133" t="s">
        <v>1271</v>
      </c>
      <c r="F565" s="134" t="s">
        <v>1272</v>
      </c>
      <c r="G565" s="135" t="s">
        <v>238</v>
      </c>
      <c r="H565" s="136">
        <v>45.35</v>
      </c>
      <c r="I565" s="137"/>
      <c r="J565" s="138">
        <f>ROUND(I565*H565,2)</f>
        <v>0</v>
      </c>
      <c r="K565" s="134" t="s">
        <v>19</v>
      </c>
      <c r="L565" s="33"/>
      <c r="M565" s="139" t="s">
        <v>19</v>
      </c>
      <c r="N565" s="140" t="s">
        <v>46</v>
      </c>
      <c r="P565" s="141">
        <f>O565*H565</f>
        <v>0</v>
      </c>
      <c r="Q565" s="141">
        <v>0</v>
      </c>
      <c r="R565" s="141">
        <f>Q565*H565</f>
        <v>0</v>
      </c>
      <c r="S565" s="141">
        <v>0</v>
      </c>
      <c r="T565" s="142">
        <f>S565*H565</f>
        <v>0</v>
      </c>
      <c r="AR565" s="143" t="s">
        <v>338</v>
      </c>
      <c r="AT565" s="143" t="s">
        <v>208</v>
      </c>
      <c r="AU565" s="143" t="s">
        <v>84</v>
      </c>
      <c r="AY565" s="18" t="s">
        <v>206</v>
      </c>
      <c r="BE565" s="144">
        <f>IF(N565="základní",J565,0)</f>
        <v>0</v>
      </c>
      <c r="BF565" s="144">
        <f>IF(N565="snížená",J565,0)</f>
        <v>0</v>
      </c>
      <c r="BG565" s="144">
        <f>IF(N565="zákl. přenesená",J565,0)</f>
        <v>0</v>
      </c>
      <c r="BH565" s="144">
        <f>IF(N565="sníž. přenesená",J565,0)</f>
        <v>0</v>
      </c>
      <c r="BI565" s="144">
        <f>IF(N565="nulová",J565,0)</f>
        <v>0</v>
      </c>
      <c r="BJ565" s="18" t="s">
        <v>82</v>
      </c>
      <c r="BK565" s="144">
        <f>ROUND(I565*H565,2)</f>
        <v>0</v>
      </c>
      <c r="BL565" s="18" t="s">
        <v>338</v>
      </c>
      <c r="BM565" s="143" t="s">
        <v>1273</v>
      </c>
    </row>
    <row r="566" spans="2:47" s="1" customFormat="1" ht="19.5">
      <c r="B566" s="33"/>
      <c r="D566" s="150" t="s">
        <v>818</v>
      </c>
      <c r="F566" s="174" t="s">
        <v>1274</v>
      </c>
      <c r="I566" s="147"/>
      <c r="L566" s="33"/>
      <c r="M566" s="148"/>
      <c r="T566" s="52"/>
      <c r="AT566" s="18" t="s">
        <v>818</v>
      </c>
      <c r="AU566" s="18" t="s">
        <v>84</v>
      </c>
    </row>
    <row r="567" spans="2:51" s="13" customFormat="1" ht="12">
      <c r="B567" s="156"/>
      <c r="D567" s="150" t="s">
        <v>216</v>
      </c>
      <c r="E567" s="157" t="s">
        <v>19</v>
      </c>
      <c r="F567" s="158" t="s">
        <v>1275</v>
      </c>
      <c r="H567" s="159">
        <v>45.35</v>
      </c>
      <c r="I567" s="160"/>
      <c r="L567" s="156"/>
      <c r="M567" s="161"/>
      <c r="T567" s="162"/>
      <c r="AT567" s="157" t="s">
        <v>216</v>
      </c>
      <c r="AU567" s="157" t="s">
        <v>84</v>
      </c>
      <c r="AV567" s="13" t="s">
        <v>84</v>
      </c>
      <c r="AW567" s="13" t="s">
        <v>37</v>
      </c>
      <c r="AX567" s="13" t="s">
        <v>82</v>
      </c>
      <c r="AY567" s="157" t="s">
        <v>206</v>
      </c>
    </row>
    <row r="568" spans="2:65" s="1" customFormat="1" ht="21.75" customHeight="1">
      <c r="B568" s="33"/>
      <c r="C568" s="132" t="s">
        <v>1276</v>
      </c>
      <c r="D568" s="132" t="s">
        <v>208</v>
      </c>
      <c r="E568" s="133" t="s">
        <v>1277</v>
      </c>
      <c r="F568" s="134" t="s">
        <v>1278</v>
      </c>
      <c r="G568" s="135" t="s">
        <v>229</v>
      </c>
      <c r="H568" s="136">
        <v>3.6</v>
      </c>
      <c r="I568" s="137"/>
      <c r="J568" s="138">
        <f>ROUND(I568*H568,2)</f>
        <v>0</v>
      </c>
      <c r="K568" s="134" t="s">
        <v>212</v>
      </c>
      <c r="L568" s="33"/>
      <c r="M568" s="139" t="s">
        <v>19</v>
      </c>
      <c r="N568" s="140" t="s">
        <v>46</v>
      </c>
      <c r="P568" s="141">
        <f>O568*H568</f>
        <v>0</v>
      </c>
      <c r="Q568" s="141">
        <v>4.2E-05</v>
      </c>
      <c r="R568" s="141">
        <f>Q568*H568</f>
        <v>0.0001512</v>
      </c>
      <c r="S568" s="141">
        <v>0</v>
      </c>
      <c r="T568" s="142">
        <f>S568*H568</f>
        <v>0</v>
      </c>
      <c r="AR568" s="143" t="s">
        <v>338</v>
      </c>
      <c r="AT568" s="143" t="s">
        <v>208</v>
      </c>
      <c r="AU568" s="143" t="s">
        <v>84</v>
      </c>
      <c r="AY568" s="18" t="s">
        <v>206</v>
      </c>
      <c r="BE568" s="144">
        <f>IF(N568="základní",J568,0)</f>
        <v>0</v>
      </c>
      <c r="BF568" s="144">
        <f>IF(N568="snížená",J568,0)</f>
        <v>0</v>
      </c>
      <c r="BG568" s="144">
        <f>IF(N568="zákl. přenesená",J568,0)</f>
        <v>0</v>
      </c>
      <c r="BH568" s="144">
        <f>IF(N568="sníž. přenesená",J568,0)</f>
        <v>0</v>
      </c>
      <c r="BI568" s="144">
        <f>IF(N568="nulová",J568,0)</f>
        <v>0</v>
      </c>
      <c r="BJ568" s="18" t="s">
        <v>82</v>
      </c>
      <c r="BK568" s="144">
        <f>ROUND(I568*H568,2)</f>
        <v>0</v>
      </c>
      <c r="BL568" s="18" t="s">
        <v>338</v>
      </c>
      <c r="BM568" s="143" t="s">
        <v>1279</v>
      </c>
    </row>
    <row r="569" spans="2:47" s="1" customFormat="1" ht="12">
      <c r="B569" s="33"/>
      <c r="D569" s="145" t="s">
        <v>214</v>
      </c>
      <c r="F569" s="146" t="s">
        <v>1280</v>
      </c>
      <c r="I569" s="147"/>
      <c r="L569" s="33"/>
      <c r="M569" s="148"/>
      <c r="T569" s="52"/>
      <c r="AT569" s="18" t="s">
        <v>214</v>
      </c>
      <c r="AU569" s="18" t="s">
        <v>84</v>
      </c>
    </row>
    <row r="570" spans="2:47" s="1" customFormat="1" ht="19.5">
      <c r="B570" s="33"/>
      <c r="D570" s="150" t="s">
        <v>818</v>
      </c>
      <c r="F570" s="174" t="s">
        <v>1281</v>
      </c>
      <c r="I570" s="147"/>
      <c r="L570" s="33"/>
      <c r="M570" s="148"/>
      <c r="T570" s="52"/>
      <c r="AT570" s="18" t="s">
        <v>818</v>
      </c>
      <c r="AU570" s="18" t="s">
        <v>84</v>
      </c>
    </row>
    <row r="571" spans="2:51" s="13" customFormat="1" ht="12">
      <c r="B571" s="156"/>
      <c r="D571" s="150" t="s">
        <v>216</v>
      </c>
      <c r="E571" s="157" t="s">
        <v>19</v>
      </c>
      <c r="F571" s="158" t="s">
        <v>1282</v>
      </c>
      <c r="H571" s="159">
        <v>3.6</v>
      </c>
      <c r="I571" s="160"/>
      <c r="L571" s="156"/>
      <c r="M571" s="161"/>
      <c r="T571" s="162"/>
      <c r="AT571" s="157" t="s">
        <v>216</v>
      </c>
      <c r="AU571" s="157" t="s">
        <v>84</v>
      </c>
      <c r="AV571" s="13" t="s">
        <v>84</v>
      </c>
      <c r="AW571" s="13" t="s">
        <v>37</v>
      </c>
      <c r="AX571" s="13" t="s">
        <v>82</v>
      </c>
      <c r="AY571" s="157" t="s">
        <v>206</v>
      </c>
    </row>
    <row r="572" spans="2:65" s="1" customFormat="1" ht="16.5" customHeight="1">
      <c r="B572" s="33"/>
      <c r="C572" s="175" t="s">
        <v>1283</v>
      </c>
      <c r="D572" s="175" t="s">
        <v>820</v>
      </c>
      <c r="E572" s="176" t="s">
        <v>1284</v>
      </c>
      <c r="F572" s="177" t="s">
        <v>1285</v>
      </c>
      <c r="G572" s="178" t="s">
        <v>229</v>
      </c>
      <c r="H572" s="179">
        <v>3.888</v>
      </c>
      <c r="I572" s="180"/>
      <c r="J572" s="181">
        <f>ROUND(I572*H572,2)</f>
        <v>0</v>
      </c>
      <c r="K572" s="177" t="s">
        <v>212</v>
      </c>
      <c r="L572" s="182"/>
      <c r="M572" s="183" t="s">
        <v>19</v>
      </c>
      <c r="N572" s="184" t="s">
        <v>46</v>
      </c>
      <c r="P572" s="141">
        <f>O572*H572</f>
        <v>0</v>
      </c>
      <c r="Q572" s="141">
        <v>0.00016</v>
      </c>
      <c r="R572" s="141">
        <f>Q572*H572</f>
        <v>0.00062208</v>
      </c>
      <c r="S572" s="141">
        <v>0</v>
      </c>
      <c r="T572" s="142">
        <f>S572*H572</f>
        <v>0</v>
      </c>
      <c r="AR572" s="143" t="s">
        <v>437</v>
      </c>
      <c r="AT572" s="143" t="s">
        <v>820</v>
      </c>
      <c r="AU572" s="143" t="s">
        <v>84</v>
      </c>
      <c r="AY572" s="18" t="s">
        <v>206</v>
      </c>
      <c r="BE572" s="144">
        <f>IF(N572="základní",J572,0)</f>
        <v>0</v>
      </c>
      <c r="BF572" s="144">
        <f>IF(N572="snížená",J572,0)</f>
        <v>0</v>
      </c>
      <c r="BG572" s="144">
        <f>IF(N572="zákl. přenesená",J572,0)</f>
        <v>0</v>
      </c>
      <c r="BH572" s="144">
        <f>IF(N572="sníž. přenesená",J572,0)</f>
        <v>0</v>
      </c>
      <c r="BI572" s="144">
        <f>IF(N572="nulová",J572,0)</f>
        <v>0</v>
      </c>
      <c r="BJ572" s="18" t="s">
        <v>82</v>
      </c>
      <c r="BK572" s="144">
        <f>ROUND(I572*H572,2)</f>
        <v>0</v>
      </c>
      <c r="BL572" s="18" t="s">
        <v>338</v>
      </c>
      <c r="BM572" s="143" t="s">
        <v>1286</v>
      </c>
    </row>
    <row r="573" spans="2:47" s="1" customFormat="1" ht="19.5">
      <c r="B573" s="33"/>
      <c r="D573" s="150" t="s">
        <v>818</v>
      </c>
      <c r="F573" s="174" t="s">
        <v>1281</v>
      </c>
      <c r="I573" s="147"/>
      <c r="L573" s="33"/>
      <c r="M573" s="148"/>
      <c r="T573" s="52"/>
      <c r="AT573" s="18" t="s">
        <v>818</v>
      </c>
      <c r="AU573" s="18" t="s">
        <v>84</v>
      </c>
    </row>
    <row r="574" spans="2:51" s="13" customFormat="1" ht="12">
      <c r="B574" s="156"/>
      <c r="D574" s="150" t="s">
        <v>216</v>
      </c>
      <c r="E574" s="157" t="s">
        <v>19</v>
      </c>
      <c r="F574" s="158" t="s">
        <v>1282</v>
      </c>
      <c r="H574" s="159">
        <v>3.6</v>
      </c>
      <c r="I574" s="160"/>
      <c r="L574" s="156"/>
      <c r="M574" s="161"/>
      <c r="T574" s="162"/>
      <c r="AT574" s="157" t="s">
        <v>216</v>
      </c>
      <c r="AU574" s="157" t="s">
        <v>84</v>
      </c>
      <c r="AV574" s="13" t="s">
        <v>84</v>
      </c>
      <c r="AW574" s="13" t="s">
        <v>37</v>
      </c>
      <c r="AX574" s="13" t="s">
        <v>82</v>
      </c>
      <c r="AY574" s="157" t="s">
        <v>206</v>
      </c>
    </row>
    <row r="575" spans="2:51" s="13" customFormat="1" ht="12">
      <c r="B575" s="156"/>
      <c r="D575" s="150" t="s">
        <v>216</v>
      </c>
      <c r="F575" s="158" t="s">
        <v>1287</v>
      </c>
      <c r="H575" s="159">
        <v>3.888</v>
      </c>
      <c r="I575" s="160"/>
      <c r="L575" s="156"/>
      <c r="M575" s="161"/>
      <c r="T575" s="162"/>
      <c r="AT575" s="157" t="s">
        <v>216</v>
      </c>
      <c r="AU575" s="157" t="s">
        <v>84</v>
      </c>
      <c r="AV575" s="13" t="s">
        <v>84</v>
      </c>
      <c r="AW575" s="13" t="s">
        <v>4</v>
      </c>
      <c r="AX575" s="13" t="s">
        <v>82</v>
      </c>
      <c r="AY575" s="157" t="s">
        <v>206</v>
      </c>
    </row>
    <row r="576" spans="2:65" s="1" customFormat="1" ht="24.2" customHeight="1">
      <c r="B576" s="33"/>
      <c r="C576" s="132" t="s">
        <v>1288</v>
      </c>
      <c r="D576" s="132" t="s">
        <v>208</v>
      </c>
      <c r="E576" s="133" t="s">
        <v>1289</v>
      </c>
      <c r="F576" s="134" t="s">
        <v>1290</v>
      </c>
      <c r="G576" s="135" t="s">
        <v>238</v>
      </c>
      <c r="H576" s="136">
        <v>161</v>
      </c>
      <c r="I576" s="137"/>
      <c r="J576" s="138">
        <f>ROUND(I576*H576,2)</f>
        <v>0</v>
      </c>
      <c r="K576" s="134" t="s">
        <v>19</v>
      </c>
      <c r="L576" s="33"/>
      <c r="M576" s="139" t="s">
        <v>19</v>
      </c>
      <c r="N576" s="140" t="s">
        <v>46</v>
      </c>
      <c r="P576" s="141">
        <f>O576*H576</f>
        <v>0</v>
      </c>
      <c r="Q576" s="141">
        <v>0</v>
      </c>
      <c r="R576" s="141">
        <f>Q576*H576</f>
        <v>0</v>
      </c>
      <c r="S576" s="141">
        <v>0</v>
      </c>
      <c r="T576" s="142">
        <f>S576*H576</f>
        <v>0</v>
      </c>
      <c r="AR576" s="143" t="s">
        <v>338</v>
      </c>
      <c r="AT576" s="143" t="s">
        <v>208</v>
      </c>
      <c r="AU576" s="143" t="s">
        <v>84</v>
      </c>
      <c r="AY576" s="18" t="s">
        <v>206</v>
      </c>
      <c r="BE576" s="144">
        <f>IF(N576="základní",J576,0)</f>
        <v>0</v>
      </c>
      <c r="BF576" s="144">
        <f>IF(N576="snížená",J576,0)</f>
        <v>0</v>
      </c>
      <c r="BG576" s="144">
        <f>IF(N576="zákl. přenesená",J576,0)</f>
        <v>0</v>
      </c>
      <c r="BH576" s="144">
        <f>IF(N576="sníž. přenesená",J576,0)</f>
        <v>0</v>
      </c>
      <c r="BI576" s="144">
        <f>IF(N576="nulová",J576,0)</f>
        <v>0</v>
      </c>
      <c r="BJ576" s="18" t="s">
        <v>82</v>
      </c>
      <c r="BK576" s="144">
        <f>ROUND(I576*H576,2)</f>
        <v>0</v>
      </c>
      <c r="BL576" s="18" t="s">
        <v>338</v>
      </c>
      <c r="BM576" s="143" t="s">
        <v>1291</v>
      </c>
    </row>
    <row r="577" spans="2:47" s="1" customFormat="1" ht="19.5">
      <c r="B577" s="33"/>
      <c r="D577" s="150" t="s">
        <v>818</v>
      </c>
      <c r="F577" s="174" t="s">
        <v>1292</v>
      </c>
      <c r="I577" s="147"/>
      <c r="L577" s="33"/>
      <c r="M577" s="148"/>
      <c r="T577" s="52"/>
      <c r="AT577" s="18" t="s">
        <v>818</v>
      </c>
      <c r="AU577" s="18" t="s">
        <v>84</v>
      </c>
    </row>
    <row r="578" spans="2:51" s="13" customFormat="1" ht="12">
      <c r="B578" s="156"/>
      <c r="D578" s="150" t="s">
        <v>216</v>
      </c>
      <c r="E578" s="157" t="s">
        <v>19</v>
      </c>
      <c r="F578" s="158" t="s">
        <v>1293</v>
      </c>
      <c r="H578" s="159">
        <v>161</v>
      </c>
      <c r="I578" s="160"/>
      <c r="L578" s="156"/>
      <c r="M578" s="161"/>
      <c r="T578" s="162"/>
      <c r="AT578" s="157" t="s">
        <v>216</v>
      </c>
      <c r="AU578" s="157" t="s">
        <v>84</v>
      </c>
      <c r="AV578" s="13" t="s">
        <v>84</v>
      </c>
      <c r="AW578" s="13" t="s">
        <v>37</v>
      </c>
      <c r="AX578" s="13" t="s">
        <v>82</v>
      </c>
      <c r="AY578" s="157" t="s">
        <v>206</v>
      </c>
    </row>
    <row r="579" spans="2:65" s="1" customFormat="1" ht="44.25" customHeight="1">
      <c r="B579" s="33"/>
      <c r="C579" s="132" t="s">
        <v>1294</v>
      </c>
      <c r="D579" s="132" t="s">
        <v>208</v>
      </c>
      <c r="E579" s="133" t="s">
        <v>1295</v>
      </c>
      <c r="F579" s="134" t="s">
        <v>1296</v>
      </c>
      <c r="G579" s="135" t="s">
        <v>211</v>
      </c>
      <c r="H579" s="136">
        <v>0.001</v>
      </c>
      <c r="I579" s="137"/>
      <c r="J579" s="138">
        <f>ROUND(I579*H579,2)</f>
        <v>0</v>
      </c>
      <c r="K579" s="134" t="s">
        <v>212</v>
      </c>
      <c r="L579" s="33"/>
      <c r="M579" s="139" t="s">
        <v>19</v>
      </c>
      <c r="N579" s="140" t="s">
        <v>46</v>
      </c>
      <c r="P579" s="141">
        <f>O579*H579</f>
        <v>0</v>
      </c>
      <c r="Q579" s="141">
        <v>0</v>
      </c>
      <c r="R579" s="141">
        <f>Q579*H579</f>
        <v>0</v>
      </c>
      <c r="S579" s="141">
        <v>0</v>
      </c>
      <c r="T579" s="142">
        <f>S579*H579</f>
        <v>0</v>
      </c>
      <c r="AR579" s="143" t="s">
        <v>338</v>
      </c>
      <c r="AT579" s="143" t="s">
        <v>208</v>
      </c>
      <c r="AU579" s="143" t="s">
        <v>84</v>
      </c>
      <c r="AY579" s="18" t="s">
        <v>206</v>
      </c>
      <c r="BE579" s="144">
        <f>IF(N579="základní",J579,0)</f>
        <v>0</v>
      </c>
      <c r="BF579" s="144">
        <f>IF(N579="snížená",J579,0)</f>
        <v>0</v>
      </c>
      <c r="BG579" s="144">
        <f>IF(N579="zákl. přenesená",J579,0)</f>
        <v>0</v>
      </c>
      <c r="BH579" s="144">
        <f>IF(N579="sníž. přenesená",J579,0)</f>
        <v>0</v>
      </c>
      <c r="BI579" s="144">
        <f>IF(N579="nulová",J579,0)</f>
        <v>0</v>
      </c>
      <c r="BJ579" s="18" t="s">
        <v>82</v>
      </c>
      <c r="BK579" s="144">
        <f>ROUND(I579*H579,2)</f>
        <v>0</v>
      </c>
      <c r="BL579" s="18" t="s">
        <v>338</v>
      </c>
      <c r="BM579" s="143" t="s">
        <v>1297</v>
      </c>
    </row>
    <row r="580" spans="2:47" s="1" customFormat="1" ht="12">
      <c r="B580" s="33"/>
      <c r="D580" s="145" t="s">
        <v>214</v>
      </c>
      <c r="F580" s="146" t="s">
        <v>1298</v>
      </c>
      <c r="I580" s="147"/>
      <c r="L580" s="33"/>
      <c r="M580" s="148"/>
      <c r="T580" s="52"/>
      <c r="AT580" s="18" t="s">
        <v>214</v>
      </c>
      <c r="AU580" s="18" t="s">
        <v>84</v>
      </c>
    </row>
    <row r="581" spans="2:63" s="11" customFormat="1" ht="22.9" customHeight="1">
      <c r="B581" s="120"/>
      <c r="D581" s="121" t="s">
        <v>74</v>
      </c>
      <c r="E581" s="130" t="s">
        <v>593</v>
      </c>
      <c r="F581" s="130" t="s">
        <v>594</v>
      </c>
      <c r="I581" s="123"/>
      <c r="J581" s="131">
        <f>BK581</f>
        <v>0</v>
      </c>
      <c r="L581" s="120"/>
      <c r="M581" s="125"/>
      <c r="P581" s="126">
        <f>SUM(P582:P604)</f>
        <v>0</v>
      </c>
      <c r="R581" s="126">
        <f>SUM(R582:R604)</f>
        <v>0.42094525989599996</v>
      </c>
      <c r="T581" s="127">
        <f>SUM(T582:T604)</f>
        <v>0</v>
      </c>
      <c r="AR581" s="121" t="s">
        <v>84</v>
      </c>
      <c r="AT581" s="128" t="s">
        <v>74</v>
      </c>
      <c r="AU581" s="128" t="s">
        <v>82</v>
      </c>
      <c r="AY581" s="121" t="s">
        <v>206</v>
      </c>
      <c r="BK581" s="129">
        <f>SUM(BK582:BK604)</f>
        <v>0</v>
      </c>
    </row>
    <row r="582" spans="2:65" s="1" customFormat="1" ht="16.5" customHeight="1">
      <c r="B582" s="33"/>
      <c r="C582" s="132" t="s">
        <v>1299</v>
      </c>
      <c r="D582" s="132" t="s">
        <v>208</v>
      </c>
      <c r="E582" s="133" t="s">
        <v>1300</v>
      </c>
      <c r="F582" s="134" t="s">
        <v>1301</v>
      </c>
      <c r="G582" s="135" t="s">
        <v>238</v>
      </c>
      <c r="H582" s="136">
        <v>37.47</v>
      </c>
      <c r="I582" s="137"/>
      <c r="J582" s="138">
        <f>ROUND(I582*H582,2)</f>
        <v>0</v>
      </c>
      <c r="K582" s="134" t="s">
        <v>212</v>
      </c>
      <c r="L582" s="33"/>
      <c r="M582" s="139" t="s">
        <v>19</v>
      </c>
      <c r="N582" s="140" t="s">
        <v>46</v>
      </c>
      <c r="P582" s="141">
        <f>O582*H582</f>
        <v>0</v>
      </c>
      <c r="Q582" s="141">
        <v>0</v>
      </c>
      <c r="R582" s="141">
        <f>Q582*H582</f>
        <v>0</v>
      </c>
      <c r="S582" s="141">
        <v>0</v>
      </c>
      <c r="T582" s="142">
        <f>S582*H582</f>
        <v>0</v>
      </c>
      <c r="AR582" s="143" t="s">
        <v>338</v>
      </c>
      <c r="AT582" s="143" t="s">
        <v>208</v>
      </c>
      <c r="AU582" s="143" t="s">
        <v>84</v>
      </c>
      <c r="AY582" s="18" t="s">
        <v>206</v>
      </c>
      <c r="BE582" s="144">
        <f>IF(N582="základní",J582,0)</f>
        <v>0</v>
      </c>
      <c r="BF582" s="144">
        <f>IF(N582="snížená",J582,0)</f>
        <v>0</v>
      </c>
      <c r="BG582" s="144">
        <f>IF(N582="zákl. přenesená",J582,0)</f>
        <v>0</v>
      </c>
      <c r="BH582" s="144">
        <f>IF(N582="sníž. přenesená",J582,0)</f>
        <v>0</v>
      </c>
      <c r="BI582" s="144">
        <f>IF(N582="nulová",J582,0)</f>
        <v>0</v>
      </c>
      <c r="BJ582" s="18" t="s">
        <v>82</v>
      </c>
      <c r="BK582" s="144">
        <f>ROUND(I582*H582,2)</f>
        <v>0</v>
      </c>
      <c r="BL582" s="18" t="s">
        <v>338</v>
      </c>
      <c r="BM582" s="143" t="s">
        <v>1302</v>
      </c>
    </row>
    <row r="583" spans="2:47" s="1" customFormat="1" ht="12">
      <c r="B583" s="33"/>
      <c r="D583" s="145" t="s">
        <v>214</v>
      </c>
      <c r="F583" s="146" t="s">
        <v>1303</v>
      </c>
      <c r="I583" s="147"/>
      <c r="L583" s="33"/>
      <c r="M583" s="148"/>
      <c r="T583" s="52"/>
      <c r="AT583" s="18" t="s">
        <v>214</v>
      </c>
      <c r="AU583" s="18" t="s">
        <v>84</v>
      </c>
    </row>
    <row r="584" spans="2:51" s="13" customFormat="1" ht="12">
      <c r="B584" s="156"/>
      <c r="D584" s="150" t="s">
        <v>216</v>
      </c>
      <c r="E584" s="157" t="s">
        <v>659</v>
      </c>
      <c r="F584" s="158" t="s">
        <v>1304</v>
      </c>
      <c r="H584" s="159">
        <v>37.47</v>
      </c>
      <c r="I584" s="160"/>
      <c r="L584" s="156"/>
      <c r="M584" s="161"/>
      <c r="T584" s="162"/>
      <c r="AT584" s="157" t="s">
        <v>216</v>
      </c>
      <c r="AU584" s="157" t="s">
        <v>84</v>
      </c>
      <c r="AV584" s="13" t="s">
        <v>84</v>
      </c>
      <c r="AW584" s="13" t="s">
        <v>37</v>
      </c>
      <c r="AX584" s="13" t="s">
        <v>82</v>
      </c>
      <c r="AY584" s="157" t="s">
        <v>206</v>
      </c>
    </row>
    <row r="585" spans="2:65" s="1" customFormat="1" ht="16.5" customHeight="1">
      <c r="B585" s="33"/>
      <c r="C585" s="132" t="s">
        <v>1305</v>
      </c>
      <c r="D585" s="132" t="s">
        <v>208</v>
      </c>
      <c r="E585" s="133" t="s">
        <v>1306</v>
      </c>
      <c r="F585" s="134" t="s">
        <v>1307</v>
      </c>
      <c r="G585" s="135" t="s">
        <v>238</v>
      </c>
      <c r="H585" s="136">
        <v>37.47</v>
      </c>
      <c r="I585" s="137"/>
      <c r="J585" s="138">
        <f>ROUND(I585*H585,2)</f>
        <v>0</v>
      </c>
      <c r="K585" s="134" t="s">
        <v>212</v>
      </c>
      <c r="L585" s="33"/>
      <c r="M585" s="139" t="s">
        <v>19</v>
      </c>
      <c r="N585" s="140" t="s">
        <v>46</v>
      </c>
      <c r="P585" s="141">
        <f>O585*H585</f>
        <v>0</v>
      </c>
      <c r="Q585" s="141">
        <v>0.0002</v>
      </c>
      <c r="R585" s="141">
        <f>Q585*H585</f>
        <v>0.007494</v>
      </c>
      <c r="S585" s="141">
        <v>0</v>
      </c>
      <c r="T585" s="142">
        <f>S585*H585</f>
        <v>0</v>
      </c>
      <c r="AR585" s="143" t="s">
        <v>338</v>
      </c>
      <c r="AT585" s="143" t="s">
        <v>208</v>
      </c>
      <c r="AU585" s="143" t="s">
        <v>84</v>
      </c>
      <c r="AY585" s="18" t="s">
        <v>206</v>
      </c>
      <c r="BE585" s="144">
        <f>IF(N585="základní",J585,0)</f>
        <v>0</v>
      </c>
      <c r="BF585" s="144">
        <f>IF(N585="snížená",J585,0)</f>
        <v>0</v>
      </c>
      <c r="BG585" s="144">
        <f>IF(N585="zákl. přenesená",J585,0)</f>
        <v>0</v>
      </c>
      <c r="BH585" s="144">
        <f>IF(N585="sníž. přenesená",J585,0)</f>
        <v>0</v>
      </c>
      <c r="BI585" s="144">
        <f>IF(N585="nulová",J585,0)</f>
        <v>0</v>
      </c>
      <c r="BJ585" s="18" t="s">
        <v>82</v>
      </c>
      <c r="BK585" s="144">
        <f>ROUND(I585*H585,2)</f>
        <v>0</v>
      </c>
      <c r="BL585" s="18" t="s">
        <v>338</v>
      </c>
      <c r="BM585" s="143" t="s">
        <v>1308</v>
      </c>
    </row>
    <row r="586" spans="2:47" s="1" customFormat="1" ht="12">
      <c r="B586" s="33"/>
      <c r="D586" s="145" t="s">
        <v>214</v>
      </c>
      <c r="F586" s="146" t="s">
        <v>1309</v>
      </c>
      <c r="I586" s="147"/>
      <c r="L586" s="33"/>
      <c r="M586" s="148"/>
      <c r="T586" s="52"/>
      <c r="AT586" s="18" t="s">
        <v>214</v>
      </c>
      <c r="AU586" s="18" t="s">
        <v>84</v>
      </c>
    </row>
    <row r="587" spans="2:51" s="13" customFormat="1" ht="12">
      <c r="B587" s="156"/>
      <c r="D587" s="150" t="s">
        <v>216</v>
      </c>
      <c r="E587" s="157" t="s">
        <v>19</v>
      </c>
      <c r="F587" s="158" t="s">
        <v>659</v>
      </c>
      <c r="H587" s="159">
        <v>37.47</v>
      </c>
      <c r="I587" s="160"/>
      <c r="L587" s="156"/>
      <c r="M587" s="161"/>
      <c r="T587" s="162"/>
      <c r="AT587" s="157" t="s">
        <v>216</v>
      </c>
      <c r="AU587" s="157" t="s">
        <v>84</v>
      </c>
      <c r="AV587" s="13" t="s">
        <v>84</v>
      </c>
      <c r="AW587" s="13" t="s">
        <v>37</v>
      </c>
      <c r="AX587" s="13" t="s">
        <v>82</v>
      </c>
      <c r="AY587" s="157" t="s">
        <v>206</v>
      </c>
    </row>
    <row r="588" spans="2:65" s="1" customFormat="1" ht="33" customHeight="1">
      <c r="B588" s="33"/>
      <c r="C588" s="132" t="s">
        <v>1310</v>
      </c>
      <c r="D588" s="132" t="s">
        <v>208</v>
      </c>
      <c r="E588" s="133" t="s">
        <v>1311</v>
      </c>
      <c r="F588" s="134" t="s">
        <v>1312</v>
      </c>
      <c r="G588" s="135" t="s">
        <v>238</v>
      </c>
      <c r="H588" s="136">
        <v>37.47</v>
      </c>
      <c r="I588" s="137"/>
      <c r="J588" s="138">
        <f>ROUND(I588*H588,2)</f>
        <v>0</v>
      </c>
      <c r="K588" s="134" t="s">
        <v>212</v>
      </c>
      <c r="L588" s="33"/>
      <c r="M588" s="139" t="s">
        <v>19</v>
      </c>
      <c r="N588" s="140" t="s">
        <v>46</v>
      </c>
      <c r="P588" s="141">
        <f>O588*H588</f>
        <v>0</v>
      </c>
      <c r="Q588" s="141">
        <v>0.007582</v>
      </c>
      <c r="R588" s="141">
        <f>Q588*H588</f>
        <v>0.28409754</v>
      </c>
      <c r="S588" s="141">
        <v>0</v>
      </c>
      <c r="T588" s="142">
        <f>S588*H588</f>
        <v>0</v>
      </c>
      <c r="AR588" s="143" t="s">
        <v>338</v>
      </c>
      <c r="AT588" s="143" t="s">
        <v>208</v>
      </c>
      <c r="AU588" s="143" t="s">
        <v>84</v>
      </c>
      <c r="AY588" s="18" t="s">
        <v>206</v>
      </c>
      <c r="BE588" s="144">
        <f>IF(N588="základní",J588,0)</f>
        <v>0</v>
      </c>
      <c r="BF588" s="144">
        <f>IF(N588="snížená",J588,0)</f>
        <v>0</v>
      </c>
      <c r="BG588" s="144">
        <f>IF(N588="zákl. přenesená",J588,0)</f>
        <v>0</v>
      </c>
      <c r="BH588" s="144">
        <f>IF(N588="sníž. přenesená",J588,0)</f>
        <v>0</v>
      </c>
      <c r="BI588" s="144">
        <f>IF(N588="nulová",J588,0)</f>
        <v>0</v>
      </c>
      <c r="BJ588" s="18" t="s">
        <v>82</v>
      </c>
      <c r="BK588" s="144">
        <f>ROUND(I588*H588,2)</f>
        <v>0</v>
      </c>
      <c r="BL588" s="18" t="s">
        <v>338</v>
      </c>
      <c r="BM588" s="143" t="s">
        <v>1313</v>
      </c>
    </row>
    <row r="589" spans="2:47" s="1" customFormat="1" ht="12">
      <c r="B589" s="33"/>
      <c r="D589" s="145" t="s">
        <v>214</v>
      </c>
      <c r="F589" s="146" t="s">
        <v>1314</v>
      </c>
      <c r="I589" s="147"/>
      <c r="L589" s="33"/>
      <c r="M589" s="148"/>
      <c r="T589" s="52"/>
      <c r="AT589" s="18" t="s">
        <v>214</v>
      </c>
      <c r="AU589" s="18" t="s">
        <v>84</v>
      </c>
    </row>
    <row r="590" spans="2:51" s="13" customFormat="1" ht="12">
      <c r="B590" s="156"/>
      <c r="D590" s="150" t="s">
        <v>216</v>
      </c>
      <c r="E590" s="157" t="s">
        <v>19</v>
      </c>
      <c r="F590" s="158" t="s">
        <v>659</v>
      </c>
      <c r="H590" s="159">
        <v>37.47</v>
      </c>
      <c r="I590" s="160"/>
      <c r="L590" s="156"/>
      <c r="M590" s="161"/>
      <c r="T590" s="162"/>
      <c r="AT590" s="157" t="s">
        <v>216</v>
      </c>
      <c r="AU590" s="157" t="s">
        <v>84</v>
      </c>
      <c r="AV590" s="13" t="s">
        <v>84</v>
      </c>
      <c r="AW590" s="13" t="s">
        <v>37</v>
      </c>
      <c r="AX590" s="13" t="s">
        <v>82</v>
      </c>
      <c r="AY590" s="157" t="s">
        <v>206</v>
      </c>
    </row>
    <row r="591" spans="2:65" s="1" customFormat="1" ht="24.2" customHeight="1">
      <c r="B591" s="33"/>
      <c r="C591" s="132" t="s">
        <v>1315</v>
      </c>
      <c r="D591" s="132" t="s">
        <v>208</v>
      </c>
      <c r="E591" s="133" t="s">
        <v>1316</v>
      </c>
      <c r="F591" s="134" t="s">
        <v>1317</v>
      </c>
      <c r="G591" s="135" t="s">
        <v>238</v>
      </c>
      <c r="H591" s="136">
        <v>37.47</v>
      </c>
      <c r="I591" s="137"/>
      <c r="J591" s="138">
        <f>ROUND(I591*H591,2)</f>
        <v>0</v>
      </c>
      <c r="K591" s="134" t="s">
        <v>212</v>
      </c>
      <c r="L591" s="33"/>
      <c r="M591" s="139" t="s">
        <v>19</v>
      </c>
      <c r="N591" s="140" t="s">
        <v>46</v>
      </c>
      <c r="P591" s="141">
        <f>O591*H591</f>
        <v>0</v>
      </c>
      <c r="Q591" s="141">
        <v>0.0003</v>
      </c>
      <c r="R591" s="141">
        <f>Q591*H591</f>
        <v>0.011241</v>
      </c>
      <c r="S591" s="141">
        <v>0</v>
      </c>
      <c r="T591" s="142">
        <f>S591*H591</f>
        <v>0</v>
      </c>
      <c r="AR591" s="143" t="s">
        <v>338</v>
      </c>
      <c r="AT591" s="143" t="s">
        <v>208</v>
      </c>
      <c r="AU591" s="143" t="s">
        <v>84</v>
      </c>
      <c r="AY591" s="18" t="s">
        <v>206</v>
      </c>
      <c r="BE591" s="144">
        <f>IF(N591="základní",J591,0)</f>
        <v>0</v>
      </c>
      <c r="BF591" s="144">
        <f>IF(N591="snížená",J591,0)</f>
        <v>0</v>
      </c>
      <c r="BG591" s="144">
        <f>IF(N591="zákl. přenesená",J591,0)</f>
        <v>0</v>
      </c>
      <c r="BH591" s="144">
        <f>IF(N591="sníž. přenesená",J591,0)</f>
        <v>0</v>
      </c>
      <c r="BI591" s="144">
        <f>IF(N591="nulová",J591,0)</f>
        <v>0</v>
      </c>
      <c r="BJ591" s="18" t="s">
        <v>82</v>
      </c>
      <c r="BK591" s="144">
        <f>ROUND(I591*H591,2)</f>
        <v>0</v>
      </c>
      <c r="BL591" s="18" t="s">
        <v>338</v>
      </c>
      <c r="BM591" s="143" t="s">
        <v>1318</v>
      </c>
    </row>
    <row r="592" spans="2:47" s="1" customFormat="1" ht="12">
      <c r="B592" s="33"/>
      <c r="D592" s="145" t="s">
        <v>214</v>
      </c>
      <c r="F592" s="146" t="s">
        <v>1319</v>
      </c>
      <c r="I592" s="147"/>
      <c r="L592" s="33"/>
      <c r="M592" s="148"/>
      <c r="T592" s="52"/>
      <c r="AT592" s="18" t="s">
        <v>214</v>
      </c>
      <c r="AU592" s="18" t="s">
        <v>84</v>
      </c>
    </row>
    <row r="593" spans="2:51" s="13" customFormat="1" ht="12">
      <c r="B593" s="156"/>
      <c r="D593" s="150" t="s">
        <v>216</v>
      </c>
      <c r="E593" s="157" t="s">
        <v>19</v>
      </c>
      <c r="F593" s="158" t="s">
        <v>659</v>
      </c>
      <c r="H593" s="159">
        <v>37.47</v>
      </c>
      <c r="I593" s="160"/>
      <c r="L593" s="156"/>
      <c r="M593" s="161"/>
      <c r="T593" s="162"/>
      <c r="AT593" s="157" t="s">
        <v>216</v>
      </c>
      <c r="AU593" s="157" t="s">
        <v>84</v>
      </c>
      <c r="AV593" s="13" t="s">
        <v>84</v>
      </c>
      <c r="AW593" s="13" t="s">
        <v>37</v>
      </c>
      <c r="AX593" s="13" t="s">
        <v>82</v>
      </c>
      <c r="AY593" s="157" t="s">
        <v>206</v>
      </c>
    </row>
    <row r="594" spans="2:65" s="1" customFormat="1" ht="55.5" customHeight="1">
      <c r="B594" s="33"/>
      <c r="C594" s="175" t="s">
        <v>1320</v>
      </c>
      <c r="D594" s="175" t="s">
        <v>820</v>
      </c>
      <c r="E594" s="176" t="s">
        <v>1321</v>
      </c>
      <c r="F594" s="177" t="s">
        <v>1322</v>
      </c>
      <c r="G594" s="178" t="s">
        <v>238</v>
      </c>
      <c r="H594" s="179">
        <v>41.217</v>
      </c>
      <c r="I594" s="180"/>
      <c r="J594" s="181">
        <f>ROUND(I594*H594,2)</f>
        <v>0</v>
      </c>
      <c r="K594" s="177" t="s">
        <v>212</v>
      </c>
      <c r="L594" s="182"/>
      <c r="M594" s="183" t="s">
        <v>19</v>
      </c>
      <c r="N594" s="184" t="s">
        <v>46</v>
      </c>
      <c r="P594" s="141">
        <f>O594*H594</f>
        <v>0</v>
      </c>
      <c r="Q594" s="141">
        <v>0.0026</v>
      </c>
      <c r="R594" s="141">
        <f>Q594*H594</f>
        <v>0.10716419999999999</v>
      </c>
      <c r="S594" s="141">
        <v>0</v>
      </c>
      <c r="T594" s="142">
        <f>S594*H594</f>
        <v>0</v>
      </c>
      <c r="AR594" s="143" t="s">
        <v>437</v>
      </c>
      <c r="AT594" s="143" t="s">
        <v>820</v>
      </c>
      <c r="AU594" s="143" t="s">
        <v>84</v>
      </c>
      <c r="AY594" s="18" t="s">
        <v>206</v>
      </c>
      <c r="BE594" s="144">
        <f>IF(N594="základní",J594,0)</f>
        <v>0</v>
      </c>
      <c r="BF594" s="144">
        <f>IF(N594="snížená",J594,0)</f>
        <v>0</v>
      </c>
      <c r="BG594" s="144">
        <f>IF(N594="zákl. přenesená",J594,0)</f>
        <v>0</v>
      </c>
      <c r="BH594" s="144">
        <f>IF(N594="sníž. přenesená",J594,0)</f>
        <v>0</v>
      </c>
      <c r="BI594" s="144">
        <f>IF(N594="nulová",J594,0)</f>
        <v>0</v>
      </c>
      <c r="BJ594" s="18" t="s">
        <v>82</v>
      </c>
      <c r="BK594" s="144">
        <f>ROUND(I594*H594,2)</f>
        <v>0</v>
      </c>
      <c r="BL594" s="18" t="s">
        <v>338</v>
      </c>
      <c r="BM594" s="143" t="s">
        <v>1323</v>
      </c>
    </row>
    <row r="595" spans="2:47" s="1" customFormat="1" ht="19.5">
      <c r="B595" s="33"/>
      <c r="D595" s="150" t="s">
        <v>818</v>
      </c>
      <c r="F595" s="174" t="s">
        <v>1324</v>
      </c>
      <c r="I595" s="147"/>
      <c r="L595" s="33"/>
      <c r="M595" s="148"/>
      <c r="T595" s="52"/>
      <c r="AT595" s="18" t="s">
        <v>818</v>
      </c>
      <c r="AU595" s="18" t="s">
        <v>84</v>
      </c>
    </row>
    <row r="596" spans="2:51" s="13" customFormat="1" ht="12">
      <c r="B596" s="156"/>
      <c r="D596" s="150" t="s">
        <v>216</v>
      </c>
      <c r="E596" s="157" t="s">
        <v>19</v>
      </c>
      <c r="F596" s="158" t="s">
        <v>659</v>
      </c>
      <c r="H596" s="159">
        <v>37.47</v>
      </c>
      <c r="I596" s="160"/>
      <c r="L596" s="156"/>
      <c r="M596" s="161"/>
      <c r="T596" s="162"/>
      <c r="AT596" s="157" t="s">
        <v>216</v>
      </c>
      <c r="AU596" s="157" t="s">
        <v>84</v>
      </c>
      <c r="AV596" s="13" t="s">
        <v>84</v>
      </c>
      <c r="AW596" s="13" t="s">
        <v>37</v>
      </c>
      <c r="AX596" s="13" t="s">
        <v>82</v>
      </c>
      <c r="AY596" s="157" t="s">
        <v>206</v>
      </c>
    </row>
    <row r="597" spans="2:51" s="13" customFormat="1" ht="12">
      <c r="B597" s="156"/>
      <c r="D597" s="150" t="s">
        <v>216</v>
      </c>
      <c r="F597" s="158" t="s">
        <v>1325</v>
      </c>
      <c r="H597" s="159">
        <v>41.217</v>
      </c>
      <c r="I597" s="160"/>
      <c r="L597" s="156"/>
      <c r="M597" s="161"/>
      <c r="T597" s="162"/>
      <c r="AT597" s="157" t="s">
        <v>216</v>
      </c>
      <c r="AU597" s="157" t="s">
        <v>84</v>
      </c>
      <c r="AV597" s="13" t="s">
        <v>84</v>
      </c>
      <c r="AW597" s="13" t="s">
        <v>4</v>
      </c>
      <c r="AX597" s="13" t="s">
        <v>82</v>
      </c>
      <c r="AY597" s="157" t="s">
        <v>206</v>
      </c>
    </row>
    <row r="598" spans="2:65" s="1" customFormat="1" ht="16.5" customHeight="1">
      <c r="B598" s="33"/>
      <c r="C598" s="132" t="s">
        <v>1326</v>
      </c>
      <c r="D598" s="132" t="s">
        <v>208</v>
      </c>
      <c r="E598" s="133" t="s">
        <v>1327</v>
      </c>
      <c r="F598" s="134" t="s">
        <v>1328</v>
      </c>
      <c r="G598" s="135" t="s">
        <v>229</v>
      </c>
      <c r="H598" s="136">
        <v>81.04</v>
      </c>
      <c r="I598" s="137"/>
      <c r="J598" s="138">
        <f>ROUND(I598*H598,2)</f>
        <v>0</v>
      </c>
      <c r="K598" s="134" t="s">
        <v>212</v>
      </c>
      <c r="L598" s="33"/>
      <c r="M598" s="139" t="s">
        <v>19</v>
      </c>
      <c r="N598" s="140" t="s">
        <v>46</v>
      </c>
      <c r="P598" s="141">
        <f>O598*H598</f>
        <v>0</v>
      </c>
      <c r="Q598" s="141">
        <v>1.26999E-05</v>
      </c>
      <c r="R598" s="141">
        <f>Q598*H598</f>
        <v>0.001029199896</v>
      </c>
      <c r="S598" s="141">
        <v>0</v>
      </c>
      <c r="T598" s="142">
        <f>S598*H598</f>
        <v>0</v>
      </c>
      <c r="AR598" s="143" t="s">
        <v>338</v>
      </c>
      <c r="AT598" s="143" t="s">
        <v>208</v>
      </c>
      <c r="AU598" s="143" t="s">
        <v>84</v>
      </c>
      <c r="AY598" s="18" t="s">
        <v>206</v>
      </c>
      <c r="BE598" s="144">
        <f>IF(N598="základní",J598,0)</f>
        <v>0</v>
      </c>
      <c r="BF598" s="144">
        <f>IF(N598="snížená",J598,0)</f>
        <v>0</v>
      </c>
      <c r="BG598" s="144">
        <f>IF(N598="zákl. přenesená",J598,0)</f>
        <v>0</v>
      </c>
      <c r="BH598" s="144">
        <f>IF(N598="sníž. přenesená",J598,0)</f>
        <v>0</v>
      </c>
      <c r="BI598" s="144">
        <f>IF(N598="nulová",J598,0)</f>
        <v>0</v>
      </c>
      <c r="BJ598" s="18" t="s">
        <v>82</v>
      </c>
      <c r="BK598" s="144">
        <f>ROUND(I598*H598,2)</f>
        <v>0</v>
      </c>
      <c r="BL598" s="18" t="s">
        <v>338</v>
      </c>
      <c r="BM598" s="143" t="s">
        <v>1329</v>
      </c>
    </row>
    <row r="599" spans="2:47" s="1" customFormat="1" ht="12">
      <c r="B599" s="33"/>
      <c r="D599" s="145" t="s">
        <v>214</v>
      </c>
      <c r="F599" s="146" t="s">
        <v>1330</v>
      </c>
      <c r="I599" s="147"/>
      <c r="L599" s="33"/>
      <c r="M599" s="148"/>
      <c r="T599" s="52"/>
      <c r="AT599" s="18" t="s">
        <v>214</v>
      </c>
      <c r="AU599" s="18" t="s">
        <v>84</v>
      </c>
    </row>
    <row r="600" spans="2:51" s="13" customFormat="1" ht="12">
      <c r="B600" s="156"/>
      <c r="D600" s="150" t="s">
        <v>216</v>
      </c>
      <c r="E600" s="157" t="s">
        <v>19</v>
      </c>
      <c r="F600" s="158" t="s">
        <v>576</v>
      </c>
      <c r="H600" s="159">
        <v>81.04</v>
      </c>
      <c r="I600" s="160"/>
      <c r="L600" s="156"/>
      <c r="M600" s="161"/>
      <c r="T600" s="162"/>
      <c r="AT600" s="157" t="s">
        <v>216</v>
      </c>
      <c r="AU600" s="157" t="s">
        <v>84</v>
      </c>
      <c r="AV600" s="13" t="s">
        <v>84</v>
      </c>
      <c r="AW600" s="13" t="s">
        <v>37</v>
      </c>
      <c r="AX600" s="13" t="s">
        <v>82</v>
      </c>
      <c r="AY600" s="157" t="s">
        <v>206</v>
      </c>
    </row>
    <row r="601" spans="2:65" s="1" customFormat="1" ht="16.5" customHeight="1">
      <c r="B601" s="33"/>
      <c r="C601" s="175" t="s">
        <v>1331</v>
      </c>
      <c r="D601" s="175" t="s">
        <v>820</v>
      </c>
      <c r="E601" s="176" t="s">
        <v>1332</v>
      </c>
      <c r="F601" s="177" t="s">
        <v>1333</v>
      </c>
      <c r="G601" s="178" t="s">
        <v>229</v>
      </c>
      <c r="H601" s="179">
        <v>82.661</v>
      </c>
      <c r="I601" s="180"/>
      <c r="J601" s="181">
        <f>ROUND(I601*H601,2)</f>
        <v>0</v>
      </c>
      <c r="K601" s="177" t="s">
        <v>19</v>
      </c>
      <c r="L601" s="182"/>
      <c r="M601" s="183" t="s">
        <v>19</v>
      </c>
      <c r="N601" s="184" t="s">
        <v>46</v>
      </c>
      <c r="P601" s="141">
        <f>O601*H601</f>
        <v>0</v>
      </c>
      <c r="Q601" s="141">
        <v>0.00012</v>
      </c>
      <c r="R601" s="141">
        <f>Q601*H601</f>
        <v>0.00991932</v>
      </c>
      <c r="S601" s="141">
        <v>0</v>
      </c>
      <c r="T601" s="142">
        <f>S601*H601</f>
        <v>0</v>
      </c>
      <c r="AR601" s="143" t="s">
        <v>437</v>
      </c>
      <c r="AT601" s="143" t="s">
        <v>820</v>
      </c>
      <c r="AU601" s="143" t="s">
        <v>84</v>
      </c>
      <c r="AY601" s="18" t="s">
        <v>206</v>
      </c>
      <c r="BE601" s="144">
        <f>IF(N601="základní",J601,0)</f>
        <v>0</v>
      </c>
      <c r="BF601" s="144">
        <f>IF(N601="snížená",J601,0)</f>
        <v>0</v>
      </c>
      <c r="BG601" s="144">
        <f>IF(N601="zákl. přenesená",J601,0)</f>
        <v>0</v>
      </c>
      <c r="BH601" s="144">
        <f>IF(N601="sníž. přenesená",J601,0)</f>
        <v>0</v>
      </c>
      <c r="BI601" s="144">
        <f>IF(N601="nulová",J601,0)</f>
        <v>0</v>
      </c>
      <c r="BJ601" s="18" t="s">
        <v>82</v>
      </c>
      <c r="BK601" s="144">
        <f>ROUND(I601*H601,2)</f>
        <v>0</v>
      </c>
      <c r="BL601" s="18" t="s">
        <v>338</v>
      </c>
      <c r="BM601" s="143" t="s">
        <v>1334</v>
      </c>
    </row>
    <row r="602" spans="2:51" s="13" customFormat="1" ht="12">
      <c r="B602" s="156"/>
      <c r="D602" s="150" t="s">
        <v>216</v>
      </c>
      <c r="F602" s="158" t="s">
        <v>1335</v>
      </c>
      <c r="H602" s="159">
        <v>82.661</v>
      </c>
      <c r="I602" s="160"/>
      <c r="L602" s="156"/>
      <c r="M602" s="161"/>
      <c r="T602" s="162"/>
      <c r="AT602" s="157" t="s">
        <v>216</v>
      </c>
      <c r="AU602" s="157" t="s">
        <v>84</v>
      </c>
      <c r="AV602" s="13" t="s">
        <v>84</v>
      </c>
      <c r="AW602" s="13" t="s">
        <v>4</v>
      </c>
      <c r="AX602" s="13" t="s">
        <v>82</v>
      </c>
      <c r="AY602" s="157" t="s">
        <v>206</v>
      </c>
    </row>
    <row r="603" spans="2:65" s="1" customFormat="1" ht="44.25" customHeight="1">
      <c r="B603" s="33"/>
      <c r="C603" s="132" t="s">
        <v>1336</v>
      </c>
      <c r="D603" s="132" t="s">
        <v>208</v>
      </c>
      <c r="E603" s="133" t="s">
        <v>1337</v>
      </c>
      <c r="F603" s="134" t="s">
        <v>1338</v>
      </c>
      <c r="G603" s="135" t="s">
        <v>211</v>
      </c>
      <c r="H603" s="136">
        <v>0.421</v>
      </c>
      <c r="I603" s="137"/>
      <c r="J603" s="138">
        <f>ROUND(I603*H603,2)</f>
        <v>0</v>
      </c>
      <c r="K603" s="134" t="s">
        <v>212</v>
      </c>
      <c r="L603" s="33"/>
      <c r="M603" s="139" t="s">
        <v>19</v>
      </c>
      <c r="N603" s="140" t="s">
        <v>46</v>
      </c>
      <c r="P603" s="141">
        <f>O603*H603</f>
        <v>0</v>
      </c>
      <c r="Q603" s="141">
        <v>0</v>
      </c>
      <c r="R603" s="141">
        <f>Q603*H603</f>
        <v>0</v>
      </c>
      <c r="S603" s="141">
        <v>0</v>
      </c>
      <c r="T603" s="142">
        <f>S603*H603</f>
        <v>0</v>
      </c>
      <c r="AR603" s="143" t="s">
        <v>338</v>
      </c>
      <c r="AT603" s="143" t="s">
        <v>208</v>
      </c>
      <c r="AU603" s="143" t="s">
        <v>84</v>
      </c>
      <c r="AY603" s="18" t="s">
        <v>206</v>
      </c>
      <c r="BE603" s="144">
        <f>IF(N603="základní",J603,0)</f>
        <v>0</v>
      </c>
      <c r="BF603" s="144">
        <f>IF(N603="snížená",J603,0)</f>
        <v>0</v>
      </c>
      <c r="BG603" s="144">
        <f>IF(N603="zákl. přenesená",J603,0)</f>
        <v>0</v>
      </c>
      <c r="BH603" s="144">
        <f>IF(N603="sníž. přenesená",J603,0)</f>
        <v>0</v>
      </c>
      <c r="BI603" s="144">
        <f>IF(N603="nulová",J603,0)</f>
        <v>0</v>
      </c>
      <c r="BJ603" s="18" t="s">
        <v>82</v>
      </c>
      <c r="BK603" s="144">
        <f>ROUND(I603*H603,2)</f>
        <v>0</v>
      </c>
      <c r="BL603" s="18" t="s">
        <v>338</v>
      </c>
      <c r="BM603" s="143" t="s">
        <v>1339</v>
      </c>
    </row>
    <row r="604" spans="2:47" s="1" customFormat="1" ht="12">
      <c r="B604" s="33"/>
      <c r="D604" s="145" t="s">
        <v>214</v>
      </c>
      <c r="F604" s="146" t="s">
        <v>1340</v>
      </c>
      <c r="I604" s="147"/>
      <c r="L604" s="33"/>
      <c r="M604" s="148"/>
      <c r="T604" s="52"/>
      <c r="AT604" s="18" t="s">
        <v>214</v>
      </c>
      <c r="AU604" s="18" t="s">
        <v>84</v>
      </c>
    </row>
    <row r="605" spans="2:63" s="11" customFormat="1" ht="22.9" customHeight="1">
      <c r="B605" s="120"/>
      <c r="D605" s="121" t="s">
        <v>74</v>
      </c>
      <c r="E605" s="130" t="s">
        <v>607</v>
      </c>
      <c r="F605" s="130" t="s">
        <v>608</v>
      </c>
      <c r="I605" s="123"/>
      <c r="J605" s="131">
        <f>BK605</f>
        <v>0</v>
      </c>
      <c r="L605" s="120"/>
      <c r="M605" s="125"/>
      <c r="P605" s="126">
        <f>SUM(P606:P697)</f>
        <v>0</v>
      </c>
      <c r="R605" s="126">
        <f>SUM(R606:R697)</f>
        <v>3.4111901169279992</v>
      </c>
      <c r="T605" s="127">
        <f>SUM(T606:T697)</f>
        <v>0</v>
      </c>
      <c r="AR605" s="121" t="s">
        <v>84</v>
      </c>
      <c r="AT605" s="128" t="s">
        <v>74</v>
      </c>
      <c r="AU605" s="128" t="s">
        <v>82</v>
      </c>
      <c r="AY605" s="121" t="s">
        <v>206</v>
      </c>
      <c r="BK605" s="129">
        <f>SUM(BK606:BK697)</f>
        <v>0</v>
      </c>
    </row>
    <row r="606" spans="2:65" s="1" customFormat="1" ht="37.9" customHeight="1">
      <c r="B606" s="33"/>
      <c r="C606" s="132" t="s">
        <v>1341</v>
      </c>
      <c r="D606" s="132" t="s">
        <v>208</v>
      </c>
      <c r="E606" s="133" t="s">
        <v>1342</v>
      </c>
      <c r="F606" s="134" t="s">
        <v>1343</v>
      </c>
      <c r="G606" s="135" t="s">
        <v>229</v>
      </c>
      <c r="H606" s="136">
        <v>16.9</v>
      </c>
      <c r="I606" s="137"/>
      <c r="J606" s="138">
        <f>ROUND(I606*H606,2)</f>
        <v>0</v>
      </c>
      <c r="K606" s="134" t="s">
        <v>19</v>
      </c>
      <c r="L606" s="33"/>
      <c r="M606" s="139" t="s">
        <v>19</v>
      </c>
      <c r="N606" s="140" t="s">
        <v>46</v>
      </c>
      <c r="P606" s="141">
        <f>O606*H606</f>
        <v>0</v>
      </c>
      <c r="Q606" s="141">
        <v>0.00031</v>
      </c>
      <c r="R606" s="141">
        <f>Q606*H606</f>
        <v>0.005239</v>
      </c>
      <c r="S606" s="141">
        <v>0</v>
      </c>
      <c r="T606" s="142">
        <f>S606*H606</f>
        <v>0</v>
      </c>
      <c r="AR606" s="143" t="s">
        <v>338</v>
      </c>
      <c r="AT606" s="143" t="s">
        <v>208</v>
      </c>
      <c r="AU606" s="143" t="s">
        <v>84</v>
      </c>
      <c r="AY606" s="18" t="s">
        <v>206</v>
      </c>
      <c r="BE606" s="144">
        <f>IF(N606="základní",J606,0)</f>
        <v>0</v>
      </c>
      <c r="BF606" s="144">
        <f>IF(N606="snížená",J606,0)</f>
        <v>0</v>
      </c>
      <c r="BG606" s="144">
        <f>IF(N606="zákl. přenesená",J606,0)</f>
        <v>0</v>
      </c>
      <c r="BH606" s="144">
        <f>IF(N606="sníž. přenesená",J606,0)</f>
        <v>0</v>
      </c>
      <c r="BI606" s="144">
        <f>IF(N606="nulová",J606,0)</f>
        <v>0</v>
      </c>
      <c r="BJ606" s="18" t="s">
        <v>82</v>
      </c>
      <c r="BK606" s="144">
        <f>ROUND(I606*H606,2)</f>
        <v>0</v>
      </c>
      <c r="BL606" s="18" t="s">
        <v>338</v>
      </c>
      <c r="BM606" s="143" t="s">
        <v>1344</v>
      </c>
    </row>
    <row r="607" spans="2:51" s="13" customFormat="1" ht="12">
      <c r="B607" s="156"/>
      <c r="D607" s="150" t="s">
        <v>216</v>
      </c>
      <c r="E607" s="157" t="s">
        <v>19</v>
      </c>
      <c r="F607" s="158" t="s">
        <v>1345</v>
      </c>
      <c r="H607" s="159">
        <v>2.6</v>
      </c>
      <c r="I607" s="160"/>
      <c r="L607" s="156"/>
      <c r="M607" s="161"/>
      <c r="T607" s="162"/>
      <c r="AT607" s="157" t="s">
        <v>216</v>
      </c>
      <c r="AU607" s="157" t="s">
        <v>84</v>
      </c>
      <c r="AV607" s="13" t="s">
        <v>84</v>
      </c>
      <c r="AW607" s="13" t="s">
        <v>37</v>
      </c>
      <c r="AX607" s="13" t="s">
        <v>75</v>
      </c>
      <c r="AY607" s="157" t="s">
        <v>206</v>
      </c>
    </row>
    <row r="608" spans="2:51" s="13" customFormat="1" ht="12">
      <c r="B608" s="156"/>
      <c r="D608" s="150" t="s">
        <v>216</v>
      </c>
      <c r="E608" s="157" t="s">
        <v>19</v>
      </c>
      <c r="F608" s="158" t="s">
        <v>1346</v>
      </c>
      <c r="H608" s="159">
        <v>4.8</v>
      </c>
      <c r="I608" s="160"/>
      <c r="L608" s="156"/>
      <c r="M608" s="161"/>
      <c r="T608" s="162"/>
      <c r="AT608" s="157" t="s">
        <v>216</v>
      </c>
      <c r="AU608" s="157" t="s">
        <v>84</v>
      </c>
      <c r="AV608" s="13" t="s">
        <v>84</v>
      </c>
      <c r="AW608" s="13" t="s">
        <v>37</v>
      </c>
      <c r="AX608" s="13" t="s">
        <v>75</v>
      </c>
      <c r="AY608" s="157" t="s">
        <v>206</v>
      </c>
    </row>
    <row r="609" spans="2:51" s="13" customFormat="1" ht="12">
      <c r="B609" s="156"/>
      <c r="D609" s="150" t="s">
        <v>216</v>
      </c>
      <c r="E609" s="157" t="s">
        <v>19</v>
      </c>
      <c r="F609" s="158" t="s">
        <v>1347</v>
      </c>
      <c r="H609" s="159">
        <v>2.4</v>
      </c>
      <c r="I609" s="160"/>
      <c r="L609" s="156"/>
      <c r="M609" s="161"/>
      <c r="T609" s="162"/>
      <c r="AT609" s="157" t="s">
        <v>216</v>
      </c>
      <c r="AU609" s="157" t="s">
        <v>84</v>
      </c>
      <c r="AV609" s="13" t="s">
        <v>84</v>
      </c>
      <c r="AW609" s="13" t="s">
        <v>37</v>
      </c>
      <c r="AX609" s="13" t="s">
        <v>75</v>
      </c>
      <c r="AY609" s="157" t="s">
        <v>206</v>
      </c>
    </row>
    <row r="610" spans="2:51" s="13" customFormat="1" ht="12">
      <c r="B610" s="156"/>
      <c r="D610" s="150" t="s">
        <v>216</v>
      </c>
      <c r="E610" s="157" t="s">
        <v>19</v>
      </c>
      <c r="F610" s="158" t="s">
        <v>1348</v>
      </c>
      <c r="H610" s="159">
        <v>2.6</v>
      </c>
      <c r="I610" s="160"/>
      <c r="L610" s="156"/>
      <c r="M610" s="161"/>
      <c r="T610" s="162"/>
      <c r="AT610" s="157" t="s">
        <v>216</v>
      </c>
      <c r="AU610" s="157" t="s">
        <v>84</v>
      </c>
      <c r="AV610" s="13" t="s">
        <v>84</v>
      </c>
      <c r="AW610" s="13" t="s">
        <v>37</v>
      </c>
      <c r="AX610" s="13" t="s">
        <v>75</v>
      </c>
      <c r="AY610" s="157" t="s">
        <v>206</v>
      </c>
    </row>
    <row r="611" spans="2:51" s="13" customFormat="1" ht="12">
      <c r="B611" s="156"/>
      <c r="D611" s="150" t="s">
        <v>216</v>
      </c>
      <c r="E611" s="157" t="s">
        <v>19</v>
      </c>
      <c r="F611" s="158" t="s">
        <v>1349</v>
      </c>
      <c r="H611" s="159">
        <v>4.5</v>
      </c>
      <c r="I611" s="160"/>
      <c r="L611" s="156"/>
      <c r="M611" s="161"/>
      <c r="T611" s="162"/>
      <c r="AT611" s="157" t="s">
        <v>216</v>
      </c>
      <c r="AU611" s="157" t="s">
        <v>84</v>
      </c>
      <c r="AV611" s="13" t="s">
        <v>84</v>
      </c>
      <c r="AW611" s="13" t="s">
        <v>37</v>
      </c>
      <c r="AX611" s="13" t="s">
        <v>75</v>
      </c>
      <c r="AY611" s="157" t="s">
        <v>206</v>
      </c>
    </row>
    <row r="612" spans="2:51" s="14" customFormat="1" ht="12">
      <c r="B612" s="163"/>
      <c r="D612" s="150" t="s">
        <v>216</v>
      </c>
      <c r="E612" s="164" t="s">
        <v>19</v>
      </c>
      <c r="F612" s="165" t="s">
        <v>224</v>
      </c>
      <c r="H612" s="166">
        <v>16.9</v>
      </c>
      <c r="I612" s="167"/>
      <c r="L612" s="163"/>
      <c r="M612" s="168"/>
      <c r="T612" s="169"/>
      <c r="AT612" s="164" t="s">
        <v>216</v>
      </c>
      <c r="AU612" s="164" t="s">
        <v>84</v>
      </c>
      <c r="AV612" s="14" t="s">
        <v>153</v>
      </c>
      <c r="AW612" s="14" t="s">
        <v>37</v>
      </c>
      <c r="AX612" s="14" t="s">
        <v>82</v>
      </c>
      <c r="AY612" s="164" t="s">
        <v>206</v>
      </c>
    </row>
    <row r="613" spans="2:65" s="1" customFormat="1" ht="24.2" customHeight="1">
      <c r="B613" s="33"/>
      <c r="C613" s="132" t="s">
        <v>1350</v>
      </c>
      <c r="D613" s="132" t="s">
        <v>208</v>
      </c>
      <c r="E613" s="133" t="s">
        <v>1351</v>
      </c>
      <c r="F613" s="134" t="s">
        <v>1352</v>
      </c>
      <c r="G613" s="135" t="s">
        <v>238</v>
      </c>
      <c r="H613" s="136">
        <v>109.7</v>
      </c>
      <c r="I613" s="137"/>
      <c r="J613" s="138">
        <f>ROUND(I613*H613,2)</f>
        <v>0</v>
      </c>
      <c r="K613" s="134" t="s">
        <v>212</v>
      </c>
      <c r="L613" s="33"/>
      <c r="M613" s="139" t="s">
        <v>19</v>
      </c>
      <c r="N613" s="140" t="s">
        <v>46</v>
      </c>
      <c r="P613" s="141">
        <f>O613*H613</f>
        <v>0</v>
      </c>
      <c r="Q613" s="141">
        <v>0</v>
      </c>
      <c r="R613" s="141">
        <f>Q613*H613</f>
        <v>0</v>
      </c>
      <c r="S613" s="141">
        <v>0</v>
      </c>
      <c r="T613" s="142">
        <f>S613*H613</f>
        <v>0</v>
      </c>
      <c r="AR613" s="143" t="s">
        <v>338</v>
      </c>
      <c r="AT613" s="143" t="s">
        <v>208</v>
      </c>
      <c r="AU613" s="143" t="s">
        <v>84</v>
      </c>
      <c r="AY613" s="18" t="s">
        <v>206</v>
      </c>
      <c r="BE613" s="144">
        <f>IF(N613="základní",J613,0)</f>
        <v>0</v>
      </c>
      <c r="BF613" s="144">
        <f>IF(N613="snížená",J613,0)</f>
        <v>0</v>
      </c>
      <c r="BG613" s="144">
        <f>IF(N613="zákl. přenesená",J613,0)</f>
        <v>0</v>
      </c>
      <c r="BH613" s="144">
        <f>IF(N613="sníž. přenesená",J613,0)</f>
        <v>0</v>
      </c>
      <c r="BI613" s="144">
        <f>IF(N613="nulová",J613,0)</f>
        <v>0</v>
      </c>
      <c r="BJ613" s="18" t="s">
        <v>82</v>
      </c>
      <c r="BK613" s="144">
        <f>ROUND(I613*H613,2)</f>
        <v>0</v>
      </c>
      <c r="BL613" s="18" t="s">
        <v>338</v>
      </c>
      <c r="BM613" s="143" t="s">
        <v>1353</v>
      </c>
    </row>
    <row r="614" spans="2:47" s="1" customFormat="1" ht="12">
      <c r="B614" s="33"/>
      <c r="D614" s="145" t="s">
        <v>214</v>
      </c>
      <c r="F614" s="146" t="s">
        <v>1354</v>
      </c>
      <c r="I614" s="147"/>
      <c r="L614" s="33"/>
      <c r="M614" s="148"/>
      <c r="T614" s="52"/>
      <c r="AT614" s="18" t="s">
        <v>214</v>
      </c>
      <c r="AU614" s="18" t="s">
        <v>84</v>
      </c>
    </row>
    <row r="615" spans="2:51" s="13" customFormat="1" ht="12">
      <c r="B615" s="156"/>
      <c r="D615" s="150" t="s">
        <v>216</v>
      </c>
      <c r="E615" s="157" t="s">
        <v>19</v>
      </c>
      <c r="F615" s="158" t="s">
        <v>1355</v>
      </c>
      <c r="H615" s="159">
        <v>109.7</v>
      </c>
      <c r="I615" s="160"/>
      <c r="L615" s="156"/>
      <c r="M615" s="161"/>
      <c r="T615" s="162"/>
      <c r="AT615" s="157" t="s">
        <v>216</v>
      </c>
      <c r="AU615" s="157" t="s">
        <v>84</v>
      </c>
      <c r="AV615" s="13" t="s">
        <v>84</v>
      </c>
      <c r="AW615" s="13" t="s">
        <v>37</v>
      </c>
      <c r="AX615" s="13" t="s">
        <v>82</v>
      </c>
      <c r="AY615" s="157" t="s">
        <v>206</v>
      </c>
    </row>
    <row r="616" spans="2:65" s="1" customFormat="1" ht="24.2" customHeight="1">
      <c r="B616" s="33"/>
      <c r="C616" s="132" t="s">
        <v>1356</v>
      </c>
      <c r="D616" s="132" t="s">
        <v>208</v>
      </c>
      <c r="E616" s="133" t="s">
        <v>1357</v>
      </c>
      <c r="F616" s="134" t="s">
        <v>1358</v>
      </c>
      <c r="G616" s="135" t="s">
        <v>238</v>
      </c>
      <c r="H616" s="136">
        <v>21.48</v>
      </c>
      <c r="I616" s="137"/>
      <c r="J616" s="138">
        <f>ROUND(I616*H616,2)</f>
        <v>0</v>
      </c>
      <c r="K616" s="134" t="s">
        <v>212</v>
      </c>
      <c r="L616" s="33"/>
      <c r="M616" s="139" t="s">
        <v>19</v>
      </c>
      <c r="N616" s="140" t="s">
        <v>46</v>
      </c>
      <c r="P616" s="141">
        <f>O616*H616</f>
        <v>0</v>
      </c>
      <c r="Q616" s="141">
        <v>0.0015</v>
      </c>
      <c r="R616" s="141">
        <f>Q616*H616</f>
        <v>0.03222</v>
      </c>
      <c r="S616" s="141">
        <v>0</v>
      </c>
      <c r="T616" s="142">
        <f>S616*H616</f>
        <v>0</v>
      </c>
      <c r="AR616" s="143" t="s">
        <v>338</v>
      </c>
      <c r="AT616" s="143" t="s">
        <v>208</v>
      </c>
      <c r="AU616" s="143" t="s">
        <v>84</v>
      </c>
      <c r="AY616" s="18" t="s">
        <v>206</v>
      </c>
      <c r="BE616" s="144">
        <f>IF(N616="základní",J616,0)</f>
        <v>0</v>
      </c>
      <c r="BF616" s="144">
        <f>IF(N616="snížená",J616,0)</f>
        <v>0</v>
      </c>
      <c r="BG616" s="144">
        <f>IF(N616="zákl. přenesená",J616,0)</f>
        <v>0</v>
      </c>
      <c r="BH616" s="144">
        <f>IF(N616="sníž. přenesená",J616,0)</f>
        <v>0</v>
      </c>
      <c r="BI616" s="144">
        <f>IF(N616="nulová",J616,0)</f>
        <v>0</v>
      </c>
      <c r="BJ616" s="18" t="s">
        <v>82</v>
      </c>
      <c r="BK616" s="144">
        <f>ROUND(I616*H616,2)</f>
        <v>0</v>
      </c>
      <c r="BL616" s="18" t="s">
        <v>338</v>
      </c>
      <c r="BM616" s="143" t="s">
        <v>1359</v>
      </c>
    </row>
    <row r="617" spans="2:47" s="1" customFormat="1" ht="12">
      <c r="B617" s="33"/>
      <c r="D617" s="145" t="s">
        <v>214</v>
      </c>
      <c r="F617" s="146" t="s">
        <v>1360</v>
      </c>
      <c r="I617" s="147"/>
      <c r="L617" s="33"/>
      <c r="M617" s="148"/>
      <c r="T617" s="52"/>
      <c r="AT617" s="18" t="s">
        <v>214</v>
      </c>
      <c r="AU617" s="18" t="s">
        <v>84</v>
      </c>
    </row>
    <row r="618" spans="2:51" s="13" customFormat="1" ht="12">
      <c r="B618" s="156"/>
      <c r="D618" s="150" t="s">
        <v>216</v>
      </c>
      <c r="E618" s="157" t="s">
        <v>19</v>
      </c>
      <c r="F618" s="158" t="s">
        <v>1361</v>
      </c>
      <c r="H618" s="159">
        <v>9.12</v>
      </c>
      <c r="I618" s="160"/>
      <c r="L618" s="156"/>
      <c r="M618" s="161"/>
      <c r="T618" s="162"/>
      <c r="AT618" s="157" t="s">
        <v>216</v>
      </c>
      <c r="AU618" s="157" t="s">
        <v>84</v>
      </c>
      <c r="AV618" s="13" t="s">
        <v>84</v>
      </c>
      <c r="AW618" s="13" t="s">
        <v>37</v>
      </c>
      <c r="AX618" s="13" t="s">
        <v>75</v>
      </c>
      <c r="AY618" s="157" t="s">
        <v>206</v>
      </c>
    </row>
    <row r="619" spans="2:51" s="13" customFormat="1" ht="12">
      <c r="B619" s="156"/>
      <c r="D619" s="150" t="s">
        <v>216</v>
      </c>
      <c r="E619" s="157" t="s">
        <v>19</v>
      </c>
      <c r="F619" s="158" t="s">
        <v>1362</v>
      </c>
      <c r="H619" s="159">
        <v>7.08</v>
      </c>
      <c r="I619" s="160"/>
      <c r="L619" s="156"/>
      <c r="M619" s="161"/>
      <c r="T619" s="162"/>
      <c r="AT619" s="157" t="s">
        <v>216</v>
      </c>
      <c r="AU619" s="157" t="s">
        <v>84</v>
      </c>
      <c r="AV619" s="13" t="s">
        <v>84</v>
      </c>
      <c r="AW619" s="13" t="s">
        <v>37</v>
      </c>
      <c r="AX619" s="13" t="s">
        <v>75</v>
      </c>
      <c r="AY619" s="157" t="s">
        <v>206</v>
      </c>
    </row>
    <row r="620" spans="2:51" s="13" customFormat="1" ht="12">
      <c r="B620" s="156"/>
      <c r="D620" s="150" t="s">
        <v>216</v>
      </c>
      <c r="E620" s="157" t="s">
        <v>19</v>
      </c>
      <c r="F620" s="158" t="s">
        <v>1363</v>
      </c>
      <c r="H620" s="159">
        <v>5.28</v>
      </c>
      <c r="I620" s="160"/>
      <c r="L620" s="156"/>
      <c r="M620" s="161"/>
      <c r="T620" s="162"/>
      <c r="AT620" s="157" t="s">
        <v>216</v>
      </c>
      <c r="AU620" s="157" t="s">
        <v>84</v>
      </c>
      <c r="AV620" s="13" t="s">
        <v>84</v>
      </c>
      <c r="AW620" s="13" t="s">
        <v>37</v>
      </c>
      <c r="AX620" s="13" t="s">
        <v>75</v>
      </c>
      <c r="AY620" s="157" t="s">
        <v>206</v>
      </c>
    </row>
    <row r="621" spans="2:51" s="14" customFormat="1" ht="12">
      <c r="B621" s="163"/>
      <c r="D621" s="150" t="s">
        <v>216</v>
      </c>
      <c r="E621" s="164" t="s">
        <v>19</v>
      </c>
      <c r="F621" s="165" t="s">
        <v>224</v>
      </c>
      <c r="H621" s="166">
        <v>21.48</v>
      </c>
      <c r="I621" s="167"/>
      <c r="L621" s="163"/>
      <c r="M621" s="168"/>
      <c r="T621" s="169"/>
      <c r="AT621" s="164" t="s">
        <v>216</v>
      </c>
      <c r="AU621" s="164" t="s">
        <v>84</v>
      </c>
      <c r="AV621" s="14" t="s">
        <v>153</v>
      </c>
      <c r="AW621" s="14" t="s">
        <v>37</v>
      </c>
      <c r="AX621" s="14" t="s">
        <v>82</v>
      </c>
      <c r="AY621" s="164" t="s">
        <v>206</v>
      </c>
    </row>
    <row r="622" spans="2:65" s="1" customFormat="1" ht="24.2" customHeight="1">
      <c r="B622" s="33"/>
      <c r="C622" s="132" t="s">
        <v>1364</v>
      </c>
      <c r="D622" s="132" t="s">
        <v>208</v>
      </c>
      <c r="E622" s="133" t="s">
        <v>1365</v>
      </c>
      <c r="F622" s="134" t="s">
        <v>1366</v>
      </c>
      <c r="G622" s="135" t="s">
        <v>229</v>
      </c>
      <c r="H622" s="136">
        <v>12</v>
      </c>
      <c r="I622" s="137"/>
      <c r="J622" s="138">
        <f>ROUND(I622*H622,2)</f>
        <v>0</v>
      </c>
      <c r="K622" s="134" t="s">
        <v>212</v>
      </c>
      <c r="L622" s="33"/>
      <c r="M622" s="139" t="s">
        <v>19</v>
      </c>
      <c r="N622" s="140" t="s">
        <v>46</v>
      </c>
      <c r="P622" s="141">
        <f>O622*H622</f>
        <v>0</v>
      </c>
      <c r="Q622" s="141">
        <v>0.000275</v>
      </c>
      <c r="R622" s="141">
        <f>Q622*H622</f>
        <v>0.0033</v>
      </c>
      <c r="S622" s="141">
        <v>0</v>
      </c>
      <c r="T622" s="142">
        <f>S622*H622</f>
        <v>0</v>
      </c>
      <c r="AR622" s="143" t="s">
        <v>338</v>
      </c>
      <c r="AT622" s="143" t="s">
        <v>208</v>
      </c>
      <c r="AU622" s="143" t="s">
        <v>84</v>
      </c>
      <c r="AY622" s="18" t="s">
        <v>206</v>
      </c>
      <c r="BE622" s="144">
        <f>IF(N622="základní",J622,0)</f>
        <v>0</v>
      </c>
      <c r="BF622" s="144">
        <f>IF(N622="snížená",J622,0)</f>
        <v>0</v>
      </c>
      <c r="BG622" s="144">
        <f>IF(N622="zákl. přenesená",J622,0)</f>
        <v>0</v>
      </c>
      <c r="BH622" s="144">
        <f>IF(N622="sníž. přenesená",J622,0)</f>
        <v>0</v>
      </c>
      <c r="BI622" s="144">
        <f>IF(N622="nulová",J622,0)</f>
        <v>0</v>
      </c>
      <c r="BJ622" s="18" t="s">
        <v>82</v>
      </c>
      <c r="BK622" s="144">
        <f>ROUND(I622*H622,2)</f>
        <v>0</v>
      </c>
      <c r="BL622" s="18" t="s">
        <v>338</v>
      </c>
      <c r="BM622" s="143" t="s">
        <v>1367</v>
      </c>
    </row>
    <row r="623" spans="2:47" s="1" customFormat="1" ht="12">
      <c r="B623" s="33"/>
      <c r="D623" s="145" t="s">
        <v>214</v>
      </c>
      <c r="F623" s="146" t="s">
        <v>1368</v>
      </c>
      <c r="I623" s="147"/>
      <c r="L623" s="33"/>
      <c r="M623" s="148"/>
      <c r="T623" s="52"/>
      <c r="AT623" s="18" t="s">
        <v>214</v>
      </c>
      <c r="AU623" s="18" t="s">
        <v>84</v>
      </c>
    </row>
    <row r="624" spans="2:51" s="13" customFormat="1" ht="12">
      <c r="B624" s="156"/>
      <c r="D624" s="150" t="s">
        <v>216</v>
      </c>
      <c r="E624" s="157" t="s">
        <v>19</v>
      </c>
      <c r="F624" s="158" t="s">
        <v>1369</v>
      </c>
      <c r="H624" s="159">
        <v>4.8</v>
      </c>
      <c r="I624" s="160"/>
      <c r="L624" s="156"/>
      <c r="M624" s="161"/>
      <c r="T624" s="162"/>
      <c r="AT624" s="157" t="s">
        <v>216</v>
      </c>
      <c r="AU624" s="157" t="s">
        <v>84</v>
      </c>
      <c r="AV624" s="13" t="s">
        <v>84</v>
      </c>
      <c r="AW624" s="13" t="s">
        <v>37</v>
      </c>
      <c r="AX624" s="13" t="s">
        <v>75</v>
      </c>
      <c r="AY624" s="157" t="s">
        <v>206</v>
      </c>
    </row>
    <row r="625" spans="2:51" s="13" customFormat="1" ht="12">
      <c r="B625" s="156"/>
      <c r="D625" s="150" t="s">
        <v>216</v>
      </c>
      <c r="E625" s="157" t="s">
        <v>19</v>
      </c>
      <c r="F625" s="158" t="s">
        <v>1370</v>
      </c>
      <c r="H625" s="159">
        <v>4.8</v>
      </c>
      <c r="I625" s="160"/>
      <c r="L625" s="156"/>
      <c r="M625" s="161"/>
      <c r="T625" s="162"/>
      <c r="AT625" s="157" t="s">
        <v>216</v>
      </c>
      <c r="AU625" s="157" t="s">
        <v>84</v>
      </c>
      <c r="AV625" s="13" t="s">
        <v>84</v>
      </c>
      <c r="AW625" s="13" t="s">
        <v>37</v>
      </c>
      <c r="AX625" s="13" t="s">
        <v>75</v>
      </c>
      <c r="AY625" s="157" t="s">
        <v>206</v>
      </c>
    </row>
    <row r="626" spans="2:51" s="13" customFormat="1" ht="12">
      <c r="B626" s="156"/>
      <c r="D626" s="150" t="s">
        <v>216</v>
      </c>
      <c r="E626" s="157" t="s">
        <v>19</v>
      </c>
      <c r="F626" s="158" t="s">
        <v>1371</v>
      </c>
      <c r="H626" s="159">
        <v>2.4</v>
      </c>
      <c r="I626" s="160"/>
      <c r="L626" s="156"/>
      <c r="M626" s="161"/>
      <c r="T626" s="162"/>
      <c r="AT626" s="157" t="s">
        <v>216</v>
      </c>
      <c r="AU626" s="157" t="s">
        <v>84</v>
      </c>
      <c r="AV626" s="13" t="s">
        <v>84</v>
      </c>
      <c r="AW626" s="13" t="s">
        <v>37</v>
      </c>
      <c r="AX626" s="13" t="s">
        <v>75</v>
      </c>
      <c r="AY626" s="157" t="s">
        <v>206</v>
      </c>
    </row>
    <row r="627" spans="2:51" s="14" customFormat="1" ht="12">
      <c r="B627" s="163"/>
      <c r="D627" s="150" t="s">
        <v>216</v>
      </c>
      <c r="E627" s="164" t="s">
        <v>19</v>
      </c>
      <c r="F627" s="165" t="s">
        <v>224</v>
      </c>
      <c r="H627" s="166">
        <v>12</v>
      </c>
      <c r="I627" s="167"/>
      <c r="L627" s="163"/>
      <c r="M627" s="168"/>
      <c r="T627" s="169"/>
      <c r="AT627" s="164" t="s">
        <v>216</v>
      </c>
      <c r="AU627" s="164" t="s">
        <v>84</v>
      </c>
      <c r="AV627" s="14" t="s">
        <v>153</v>
      </c>
      <c r="AW627" s="14" t="s">
        <v>37</v>
      </c>
      <c r="AX627" s="14" t="s">
        <v>82</v>
      </c>
      <c r="AY627" s="164" t="s">
        <v>206</v>
      </c>
    </row>
    <row r="628" spans="2:65" s="1" customFormat="1" ht="37.9" customHeight="1">
      <c r="B628" s="33"/>
      <c r="C628" s="132" t="s">
        <v>1372</v>
      </c>
      <c r="D628" s="132" t="s">
        <v>208</v>
      </c>
      <c r="E628" s="133" t="s">
        <v>1373</v>
      </c>
      <c r="F628" s="134" t="s">
        <v>1374</v>
      </c>
      <c r="G628" s="135" t="s">
        <v>238</v>
      </c>
      <c r="H628" s="136">
        <v>54.342</v>
      </c>
      <c r="I628" s="137"/>
      <c r="J628" s="138">
        <f>ROUND(I628*H628,2)</f>
        <v>0</v>
      </c>
      <c r="K628" s="134" t="s">
        <v>212</v>
      </c>
      <c r="L628" s="33"/>
      <c r="M628" s="139" t="s">
        <v>19</v>
      </c>
      <c r="N628" s="140" t="s">
        <v>46</v>
      </c>
      <c r="P628" s="141">
        <f>O628*H628</f>
        <v>0</v>
      </c>
      <c r="Q628" s="141">
        <v>0.006</v>
      </c>
      <c r="R628" s="141">
        <f>Q628*H628</f>
        <v>0.326052</v>
      </c>
      <c r="S628" s="141">
        <v>0</v>
      </c>
      <c r="T628" s="142">
        <f>S628*H628</f>
        <v>0</v>
      </c>
      <c r="AR628" s="143" t="s">
        <v>338</v>
      </c>
      <c r="AT628" s="143" t="s">
        <v>208</v>
      </c>
      <c r="AU628" s="143" t="s">
        <v>84</v>
      </c>
      <c r="AY628" s="18" t="s">
        <v>206</v>
      </c>
      <c r="BE628" s="144">
        <f>IF(N628="základní",J628,0)</f>
        <v>0</v>
      </c>
      <c r="BF628" s="144">
        <f>IF(N628="snížená",J628,0)</f>
        <v>0</v>
      </c>
      <c r="BG628" s="144">
        <f>IF(N628="zákl. přenesená",J628,0)</f>
        <v>0</v>
      </c>
      <c r="BH628" s="144">
        <f>IF(N628="sníž. přenesená",J628,0)</f>
        <v>0</v>
      </c>
      <c r="BI628" s="144">
        <f>IF(N628="nulová",J628,0)</f>
        <v>0</v>
      </c>
      <c r="BJ628" s="18" t="s">
        <v>82</v>
      </c>
      <c r="BK628" s="144">
        <f>ROUND(I628*H628,2)</f>
        <v>0</v>
      </c>
      <c r="BL628" s="18" t="s">
        <v>338</v>
      </c>
      <c r="BM628" s="143" t="s">
        <v>1375</v>
      </c>
    </row>
    <row r="629" spans="2:47" s="1" customFormat="1" ht="12">
      <c r="B629" s="33"/>
      <c r="D629" s="145" t="s">
        <v>214</v>
      </c>
      <c r="F629" s="146" t="s">
        <v>1376</v>
      </c>
      <c r="I629" s="147"/>
      <c r="L629" s="33"/>
      <c r="M629" s="148"/>
      <c r="T629" s="52"/>
      <c r="AT629" s="18" t="s">
        <v>214</v>
      </c>
      <c r="AU629" s="18" t="s">
        <v>84</v>
      </c>
    </row>
    <row r="630" spans="2:51" s="13" customFormat="1" ht="12">
      <c r="B630" s="156"/>
      <c r="D630" s="150" t="s">
        <v>216</v>
      </c>
      <c r="E630" s="157" t="s">
        <v>19</v>
      </c>
      <c r="F630" s="158" t="s">
        <v>1377</v>
      </c>
      <c r="H630" s="159">
        <v>9.576</v>
      </c>
      <c r="I630" s="160"/>
      <c r="L630" s="156"/>
      <c r="M630" s="161"/>
      <c r="T630" s="162"/>
      <c r="AT630" s="157" t="s">
        <v>216</v>
      </c>
      <c r="AU630" s="157" t="s">
        <v>84</v>
      </c>
      <c r="AV630" s="13" t="s">
        <v>84</v>
      </c>
      <c r="AW630" s="13" t="s">
        <v>37</v>
      </c>
      <c r="AX630" s="13" t="s">
        <v>75</v>
      </c>
      <c r="AY630" s="157" t="s">
        <v>206</v>
      </c>
    </row>
    <row r="631" spans="2:51" s="13" customFormat="1" ht="12">
      <c r="B631" s="156"/>
      <c r="D631" s="150" t="s">
        <v>216</v>
      </c>
      <c r="E631" s="157" t="s">
        <v>19</v>
      </c>
      <c r="F631" s="158" t="s">
        <v>1378</v>
      </c>
      <c r="H631" s="159">
        <v>6.792</v>
      </c>
      <c r="I631" s="160"/>
      <c r="L631" s="156"/>
      <c r="M631" s="161"/>
      <c r="T631" s="162"/>
      <c r="AT631" s="157" t="s">
        <v>216</v>
      </c>
      <c r="AU631" s="157" t="s">
        <v>84</v>
      </c>
      <c r="AV631" s="13" t="s">
        <v>84</v>
      </c>
      <c r="AW631" s="13" t="s">
        <v>37</v>
      </c>
      <c r="AX631" s="13" t="s">
        <v>75</v>
      </c>
      <c r="AY631" s="157" t="s">
        <v>206</v>
      </c>
    </row>
    <row r="632" spans="2:51" s="13" customFormat="1" ht="12">
      <c r="B632" s="156"/>
      <c r="D632" s="150" t="s">
        <v>216</v>
      </c>
      <c r="E632" s="157" t="s">
        <v>19</v>
      </c>
      <c r="F632" s="158" t="s">
        <v>1379</v>
      </c>
      <c r="H632" s="159">
        <v>17.019</v>
      </c>
      <c r="I632" s="160"/>
      <c r="L632" s="156"/>
      <c r="M632" s="161"/>
      <c r="T632" s="162"/>
      <c r="AT632" s="157" t="s">
        <v>216</v>
      </c>
      <c r="AU632" s="157" t="s">
        <v>84</v>
      </c>
      <c r="AV632" s="13" t="s">
        <v>84</v>
      </c>
      <c r="AW632" s="13" t="s">
        <v>37</v>
      </c>
      <c r="AX632" s="13" t="s">
        <v>75</v>
      </c>
      <c r="AY632" s="157" t="s">
        <v>206</v>
      </c>
    </row>
    <row r="633" spans="2:51" s="13" customFormat="1" ht="12">
      <c r="B633" s="156"/>
      <c r="D633" s="150" t="s">
        <v>216</v>
      </c>
      <c r="E633" s="157" t="s">
        <v>19</v>
      </c>
      <c r="F633" s="158" t="s">
        <v>1380</v>
      </c>
      <c r="H633" s="159">
        <v>20.955</v>
      </c>
      <c r="I633" s="160"/>
      <c r="L633" s="156"/>
      <c r="M633" s="161"/>
      <c r="T633" s="162"/>
      <c r="AT633" s="157" t="s">
        <v>216</v>
      </c>
      <c r="AU633" s="157" t="s">
        <v>84</v>
      </c>
      <c r="AV633" s="13" t="s">
        <v>84</v>
      </c>
      <c r="AW633" s="13" t="s">
        <v>37</v>
      </c>
      <c r="AX633" s="13" t="s">
        <v>75</v>
      </c>
      <c r="AY633" s="157" t="s">
        <v>206</v>
      </c>
    </row>
    <row r="634" spans="2:51" s="14" customFormat="1" ht="12">
      <c r="B634" s="163"/>
      <c r="D634" s="150" t="s">
        <v>216</v>
      </c>
      <c r="E634" s="164" t="s">
        <v>666</v>
      </c>
      <c r="F634" s="165" t="s">
        <v>224</v>
      </c>
      <c r="H634" s="166">
        <v>54.342</v>
      </c>
      <c r="I634" s="167"/>
      <c r="L634" s="163"/>
      <c r="M634" s="168"/>
      <c r="T634" s="169"/>
      <c r="AT634" s="164" t="s">
        <v>216</v>
      </c>
      <c r="AU634" s="164" t="s">
        <v>84</v>
      </c>
      <c r="AV634" s="14" t="s">
        <v>153</v>
      </c>
      <c r="AW634" s="14" t="s">
        <v>37</v>
      </c>
      <c r="AX634" s="14" t="s">
        <v>82</v>
      </c>
      <c r="AY634" s="164" t="s">
        <v>206</v>
      </c>
    </row>
    <row r="635" spans="2:65" s="1" customFormat="1" ht="16.5" customHeight="1">
      <c r="B635" s="33"/>
      <c r="C635" s="175" t="s">
        <v>1381</v>
      </c>
      <c r="D635" s="175" t="s">
        <v>820</v>
      </c>
      <c r="E635" s="176" t="s">
        <v>1382</v>
      </c>
      <c r="F635" s="177" t="s">
        <v>1383</v>
      </c>
      <c r="G635" s="178" t="s">
        <v>238</v>
      </c>
      <c r="H635" s="179">
        <v>59.776</v>
      </c>
      <c r="I635" s="180"/>
      <c r="J635" s="181">
        <f>ROUND(I635*H635,2)</f>
        <v>0</v>
      </c>
      <c r="K635" s="177" t="s">
        <v>212</v>
      </c>
      <c r="L635" s="182"/>
      <c r="M635" s="183" t="s">
        <v>19</v>
      </c>
      <c r="N635" s="184" t="s">
        <v>46</v>
      </c>
      <c r="P635" s="141">
        <f>O635*H635</f>
        <v>0</v>
      </c>
      <c r="Q635" s="141">
        <v>0.0118</v>
      </c>
      <c r="R635" s="141">
        <f>Q635*H635</f>
        <v>0.7053568</v>
      </c>
      <c r="S635" s="141">
        <v>0</v>
      </c>
      <c r="T635" s="142">
        <f>S635*H635</f>
        <v>0</v>
      </c>
      <c r="AR635" s="143" t="s">
        <v>437</v>
      </c>
      <c r="AT635" s="143" t="s">
        <v>820</v>
      </c>
      <c r="AU635" s="143" t="s">
        <v>84</v>
      </c>
      <c r="AY635" s="18" t="s">
        <v>206</v>
      </c>
      <c r="BE635" s="144">
        <f>IF(N635="základní",J635,0)</f>
        <v>0</v>
      </c>
      <c r="BF635" s="144">
        <f>IF(N635="snížená",J635,0)</f>
        <v>0</v>
      </c>
      <c r="BG635" s="144">
        <f>IF(N635="zákl. přenesená",J635,0)</f>
        <v>0</v>
      </c>
      <c r="BH635" s="144">
        <f>IF(N635="sníž. přenesená",J635,0)</f>
        <v>0</v>
      </c>
      <c r="BI635" s="144">
        <f>IF(N635="nulová",J635,0)</f>
        <v>0</v>
      </c>
      <c r="BJ635" s="18" t="s">
        <v>82</v>
      </c>
      <c r="BK635" s="144">
        <f>ROUND(I635*H635,2)</f>
        <v>0</v>
      </c>
      <c r="BL635" s="18" t="s">
        <v>338</v>
      </c>
      <c r="BM635" s="143" t="s">
        <v>1384</v>
      </c>
    </row>
    <row r="636" spans="2:47" s="1" customFormat="1" ht="19.5">
      <c r="B636" s="33"/>
      <c r="D636" s="150" t="s">
        <v>818</v>
      </c>
      <c r="F636" s="174" t="s">
        <v>1385</v>
      </c>
      <c r="I636" s="147"/>
      <c r="L636" s="33"/>
      <c r="M636" s="148"/>
      <c r="T636" s="52"/>
      <c r="AT636" s="18" t="s">
        <v>818</v>
      </c>
      <c r="AU636" s="18" t="s">
        <v>84</v>
      </c>
    </row>
    <row r="637" spans="2:51" s="13" customFormat="1" ht="12">
      <c r="B637" s="156"/>
      <c r="D637" s="150" t="s">
        <v>216</v>
      </c>
      <c r="E637" s="157" t="s">
        <v>19</v>
      </c>
      <c r="F637" s="158" t="s">
        <v>666</v>
      </c>
      <c r="H637" s="159">
        <v>54.342</v>
      </c>
      <c r="I637" s="160"/>
      <c r="L637" s="156"/>
      <c r="M637" s="161"/>
      <c r="T637" s="162"/>
      <c r="AT637" s="157" t="s">
        <v>216</v>
      </c>
      <c r="AU637" s="157" t="s">
        <v>84</v>
      </c>
      <c r="AV637" s="13" t="s">
        <v>84</v>
      </c>
      <c r="AW637" s="13" t="s">
        <v>37</v>
      </c>
      <c r="AX637" s="13" t="s">
        <v>82</v>
      </c>
      <c r="AY637" s="157" t="s">
        <v>206</v>
      </c>
    </row>
    <row r="638" spans="2:51" s="13" customFormat="1" ht="12">
      <c r="B638" s="156"/>
      <c r="D638" s="150" t="s">
        <v>216</v>
      </c>
      <c r="F638" s="158" t="s">
        <v>1386</v>
      </c>
      <c r="H638" s="159">
        <v>59.776</v>
      </c>
      <c r="I638" s="160"/>
      <c r="L638" s="156"/>
      <c r="M638" s="161"/>
      <c r="T638" s="162"/>
      <c r="AT638" s="157" t="s">
        <v>216</v>
      </c>
      <c r="AU638" s="157" t="s">
        <v>84</v>
      </c>
      <c r="AV638" s="13" t="s">
        <v>84</v>
      </c>
      <c r="AW638" s="13" t="s">
        <v>4</v>
      </c>
      <c r="AX638" s="13" t="s">
        <v>82</v>
      </c>
      <c r="AY638" s="157" t="s">
        <v>206</v>
      </c>
    </row>
    <row r="639" spans="2:65" s="1" customFormat="1" ht="37.9" customHeight="1">
      <c r="B639" s="33"/>
      <c r="C639" s="132" t="s">
        <v>1387</v>
      </c>
      <c r="D639" s="132" t="s">
        <v>208</v>
      </c>
      <c r="E639" s="133" t="s">
        <v>1388</v>
      </c>
      <c r="F639" s="134" t="s">
        <v>1389</v>
      </c>
      <c r="G639" s="135" t="s">
        <v>238</v>
      </c>
      <c r="H639" s="136">
        <v>55.358</v>
      </c>
      <c r="I639" s="137"/>
      <c r="J639" s="138">
        <f>ROUND(I639*H639,2)</f>
        <v>0</v>
      </c>
      <c r="K639" s="134" t="s">
        <v>212</v>
      </c>
      <c r="L639" s="33"/>
      <c r="M639" s="139" t="s">
        <v>19</v>
      </c>
      <c r="N639" s="140" t="s">
        <v>46</v>
      </c>
      <c r="P639" s="141">
        <f>O639*H639</f>
        <v>0</v>
      </c>
      <c r="Q639" s="141">
        <v>0.009</v>
      </c>
      <c r="R639" s="141">
        <f>Q639*H639</f>
        <v>0.49822199999999994</v>
      </c>
      <c r="S639" s="141">
        <v>0</v>
      </c>
      <c r="T639" s="142">
        <f>S639*H639</f>
        <v>0</v>
      </c>
      <c r="AR639" s="143" t="s">
        <v>338</v>
      </c>
      <c r="AT639" s="143" t="s">
        <v>208</v>
      </c>
      <c r="AU639" s="143" t="s">
        <v>84</v>
      </c>
      <c r="AY639" s="18" t="s">
        <v>206</v>
      </c>
      <c r="BE639" s="144">
        <f>IF(N639="základní",J639,0)</f>
        <v>0</v>
      </c>
      <c r="BF639" s="144">
        <f>IF(N639="snížená",J639,0)</f>
        <v>0</v>
      </c>
      <c r="BG639" s="144">
        <f>IF(N639="zákl. přenesená",J639,0)</f>
        <v>0</v>
      </c>
      <c r="BH639" s="144">
        <f>IF(N639="sníž. přenesená",J639,0)</f>
        <v>0</v>
      </c>
      <c r="BI639" s="144">
        <f>IF(N639="nulová",J639,0)</f>
        <v>0</v>
      </c>
      <c r="BJ639" s="18" t="s">
        <v>82</v>
      </c>
      <c r="BK639" s="144">
        <f>ROUND(I639*H639,2)</f>
        <v>0</v>
      </c>
      <c r="BL639" s="18" t="s">
        <v>338</v>
      </c>
      <c r="BM639" s="143" t="s">
        <v>1390</v>
      </c>
    </row>
    <row r="640" spans="2:47" s="1" customFormat="1" ht="12">
      <c r="B640" s="33"/>
      <c r="D640" s="145" t="s">
        <v>214</v>
      </c>
      <c r="F640" s="146" t="s">
        <v>1391</v>
      </c>
      <c r="I640" s="147"/>
      <c r="L640" s="33"/>
      <c r="M640" s="148"/>
      <c r="T640" s="52"/>
      <c r="AT640" s="18" t="s">
        <v>214</v>
      </c>
      <c r="AU640" s="18" t="s">
        <v>84</v>
      </c>
    </row>
    <row r="641" spans="2:51" s="13" customFormat="1" ht="12">
      <c r="B641" s="156"/>
      <c r="D641" s="150" t="s">
        <v>216</v>
      </c>
      <c r="E641" s="157" t="s">
        <v>19</v>
      </c>
      <c r="F641" s="158" t="s">
        <v>1392</v>
      </c>
      <c r="H641" s="159">
        <v>6.335</v>
      </c>
      <c r="I641" s="160"/>
      <c r="L641" s="156"/>
      <c r="M641" s="161"/>
      <c r="T641" s="162"/>
      <c r="AT641" s="157" t="s">
        <v>216</v>
      </c>
      <c r="AU641" s="157" t="s">
        <v>84</v>
      </c>
      <c r="AV641" s="13" t="s">
        <v>84</v>
      </c>
      <c r="AW641" s="13" t="s">
        <v>37</v>
      </c>
      <c r="AX641" s="13" t="s">
        <v>75</v>
      </c>
      <c r="AY641" s="157" t="s">
        <v>206</v>
      </c>
    </row>
    <row r="642" spans="2:51" s="13" customFormat="1" ht="12">
      <c r="B642" s="156"/>
      <c r="D642" s="150" t="s">
        <v>216</v>
      </c>
      <c r="E642" s="157" t="s">
        <v>19</v>
      </c>
      <c r="F642" s="158" t="s">
        <v>1393</v>
      </c>
      <c r="H642" s="159">
        <v>20.859</v>
      </c>
      <c r="I642" s="160"/>
      <c r="L642" s="156"/>
      <c r="M642" s="161"/>
      <c r="T642" s="162"/>
      <c r="AT642" s="157" t="s">
        <v>216</v>
      </c>
      <c r="AU642" s="157" t="s">
        <v>84</v>
      </c>
      <c r="AV642" s="13" t="s">
        <v>84</v>
      </c>
      <c r="AW642" s="13" t="s">
        <v>37</v>
      </c>
      <c r="AX642" s="13" t="s">
        <v>75</v>
      </c>
      <c r="AY642" s="157" t="s">
        <v>206</v>
      </c>
    </row>
    <row r="643" spans="2:51" s="13" customFormat="1" ht="12">
      <c r="B643" s="156"/>
      <c r="D643" s="150" t="s">
        <v>216</v>
      </c>
      <c r="E643" s="157" t="s">
        <v>19</v>
      </c>
      <c r="F643" s="158" t="s">
        <v>1394</v>
      </c>
      <c r="H643" s="159">
        <v>20.139</v>
      </c>
      <c r="I643" s="160"/>
      <c r="L643" s="156"/>
      <c r="M643" s="161"/>
      <c r="T643" s="162"/>
      <c r="AT643" s="157" t="s">
        <v>216</v>
      </c>
      <c r="AU643" s="157" t="s">
        <v>84</v>
      </c>
      <c r="AV643" s="13" t="s">
        <v>84</v>
      </c>
      <c r="AW643" s="13" t="s">
        <v>37</v>
      </c>
      <c r="AX643" s="13" t="s">
        <v>75</v>
      </c>
      <c r="AY643" s="157" t="s">
        <v>206</v>
      </c>
    </row>
    <row r="644" spans="2:51" s="13" customFormat="1" ht="12">
      <c r="B644" s="156"/>
      <c r="D644" s="150" t="s">
        <v>216</v>
      </c>
      <c r="E644" s="157" t="s">
        <v>19</v>
      </c>
      <c r="F644" s="158" t="s">
        <v>1395</v>
      </c>
      <c r="H644" s="159">
        <v>8.025</v>
      </c>
      <c r="I644" s="160"/>
      <c r="L644" s="156"/>
      <c r="M644" s="161"/>
      <c r="T644" s="162"/>
      <c r="AT644" s="157" t="s">
        <v>216</v>
      </c>
      <c r="AU644" s="157" t="s">
        <v>84</v>
      </c>
      <c r="AV644" s="13" t="s">
        <v>84</v>
      </c>
      <c r="AW644" s="13" t="s">
        <v>37</v>
      </c>
      <c r="AX644" s="13" t="s">
        <v>75</v>
      </c>
      <c r="AY644" s="157" t="s">
        <v>206</v>
      </c>
    </row>
    <row r="645" spans="2:51" s="14" customFormat="1" ht="12">
      <c r="B645" s="163"/>
      <c r="D645" s="150" t="s">
        <v>216</v>
      </c>
      <c r="E645" s="164" t="s">
        <v>662</v>
      </c>
      <c r="F645" s="165" t="s">
        <v>224</v>
      </c>
      <c r="H645" s="166">
        <v>55.358</v>
      </c>
      <c r="I645" s="167"/>
      <c r="L645" s="163"/>
      <c r="M645" s="168"/>
      <c r="T645" s="169"/>
      <c r="AT645" s="164" t="s">
        <v>216</v>
      </c>
      <c r="AU645" s="164" t="s">
        <v>84</v>
      </c>
      <c r="AV645" s="14" t="s">
        <v>153</v>
      </c>
      <c r="AW645" s="14" t="s">
        <v>37</v>
      </c>
      <c r="AX645" s="14" t="s">
        <v>82</v>
      </c>
      <c r="AY645" s="164" t="s">
        <v>206</v>
      </c>
    </row>
    <row r="646" spans="2:65" s="1" customFormat="1" ht="24.2" customHeight="1">
      <c r="B646" s="33"/>
      <c r="C646" s="175" t="s">
        <v>1396</v>
      </c>
      <c r="D646" s="175" t="s">
        <v>820</v>
      </c>
      <c r="E646" s="176" t="s">
        <v>1397</v>
      </c>
      <c r="F646" s="177" t="s">
        <v>1398</v>
      </c>
      <c r="G646" s="178" t="s">
        <v>238</v>
      </c>
      <c r="H646" s="179">
        <v>63.662</v>
      </c>
      <c r="I646" s="180"/>
      <c r="J646" s="181">
        <f>ROUND(I646*H646,2)</f>
        <v>0</v>
      </c>
      <c r="K646" s="177" t="s">
        <v>212</v>
      </c>
      <c r="L646" s="182"/>
      <c r="M646" s="183" t="s">
        <v>19</v>
      </c>
      <c r="N646" s="184" t="s">
        <v>46</v>
      </c>
      <c r="P646" s="141">
        <f>O646*H646</f>
        <v>0</v>
      </c>
      <c r="Q646" s="141">
        <v>0.02</v>
      </c>
      <c r="R646" s="141">
        <f>Q646*H646</f>
        <v>1.27324</v>
      </c>
      <c r="S646" s="141">
        <v>0</v>
      </c>
      <c r="T646" s="142">
        <f>S646*H646</f>
        <v>0</v>
      </c>
      <c r="AR646" s="143" t="s">
        <v>437</v>
      </c>
      <c r="AT646" s="143" t="s">
        <v>820</v>
      </c>
      <c r="AU646" s="143" t="s">
        <v>84</v>
      </c>
      <c r="AY646" s="18" t="s">
        <v>206</v>
      </c>
      <c r="BE646" s="144">
        <f>IF(N646="základní",J646,0)</f>
        <v>0</v>
      </c>
      <c r="BF646" s="144">
        <f>IF(N646="snížená",J646,0)</f>
        <v>0</v>
      </c>
      <c r="BG646" s="144">
        <f>IF(N646="zákl. přenesená",J646,0)</f>
        <v>0</v>
      </c>
      <c r="BH646" s="144">
        <f>IF(N646="sníž. přenesená",J646,0)</f>
        <v>0</v>
      </c>
      <c r="BI646" s="144">
        <f>IF(N646="nulová",J646,0)</f>
        <v>0</v>
      </c>
      <c r="BJ646" s="18" t="s">
        <v>82</v>
      </c>
      <c r="BK646" s="144">
        <f>ROUND(I646*H646,2)</f>
        <v>0</v>
      </c>
      <c r="BL646" s="18" t="s">
        <v>338</v>
      </c>
      <c r="BM646" s="143" t="s">
        <v>1399</v>
      </c>
    </row>
    <row r="647" spans="2:47" s="1" customFormat="1" ht="19.5">
      <c r="B647" s="33"/>
      <c r="D647" s="150" t="s">
        <v>818</v>
      </c>
      <c r="F647" s="174" t="s">
        <v>1400</v>
      </c>
      <c r="I647" s="147"/>
      <c r="L647" s="33"/>
      <c r="M647" s="148"/>
      <c r="T647" s="52"/>
      <c r="AT647" s="18" t="s">
        <v>818</v>
      </c>
      <c r="AU647" s="18" t="s">
        <v>84</v>
      </c>
    </row>
    <row r="648" spans="2:51" s="13" customFormat="1" ht="12">
      <c r="B648" s="156"/>
      <c r="D648" s="150" t="s">
        <v>216</v>
      </c>
      <c r="E648" s="157" t="s">
        <v>19</v>
      </c>
      <c r="F648" s="158" t="s">
        <v>662</v>
      </c>
      <c r="H648" s="159">
        <v>55.358</v>
      </c>
      <c r="I648" s="160"/>
      <c r="L648" s="156"/>
      <c r="M648" s="161"/>
      <c r="T648" s="162"/>
      <c r="AT648" s="157" t="s">
        <v>216</v>
      </c>
      <c r="AU648" s="157" t="s">
        <v>84</v>
      </c>
      <c r="AV648" s="13" t="s">
        <v>84</v>
      </c>
      <c r="AW648" s="13" t="s">
        <v>37</v>
      </c>
      <c r="AX648" s="13" t="s">
        <v>82</v>
      </c>
      <c r="AY648" s="157" t="s">
        <v>206</v>
      </c>
    </row>
    <row r="649" spans="2:51" s="13" customFormat="1" ht="12">
      <c r="B649" s="156"/>
      <c r="D649" s="150" t="s">
        <v>216</v>
      </c>
      <c r="F649" s="158" t="s">
        <v>1401</v>
      </c>
      <c r="H649" s="159">
        <v>63.662</v>
      </c>
      <c r="I649" s="160"/>
      <c r="L649" s="156"/>
      <c r="M649" s="161"/>
      <c r="T649" s="162"/>
      <c r="AT649" s="157" t="s">
        <v>216</v>
      </c>
      <c r="AU649" s="157" t="s">
        <v>84</v>
      </c>
      <c r="AV649" s="13" t="s">
        <v>84</v>
      </c>
      <c r="AW649" s="13" t="s">
        <v>4</v>
      </c>
      <c r="AX649" s="13" t="s">
        <v>82</v>
      </c>
      <c r="AY649" s="157" t="s">
        <v>206</v>
      </c>
    </row>
    <row r="650" spans="2:65" s="1" customFormat="1" ht="24.2" customHeight="1">
      <c r="B650" s="33"/>
      <c r="C650" s="132" t="s">
        <v>1402</v>
      </c>
      <c r="D650" s="132" t="s">
        <v>208</v>
      </c>
      <c r="E650" s="133" t="s">
        <v>1403</v>
      </c>
      <c r="F650" s="134" t="s">
        <v>1404</v>
      </c>
      <c r="G650" s="135" t="s">
        <v>238</v>
      </c>
      <c r="H650" s="136">
        <v>40.88</v>
      </c>
      <c r="I650" s="137"/>
      <c r="J650" s="138">
        <f>ROUND(I650*H650,2)</f>
        <v>0</v>
      </c>
      <c r="K650" s="134" t="s">
        <v>212</v>
      </c>
      <c r="L650" s="33"/>
      <c r="M650" s="139" t="s">
        <v>19</v>
      </c>
      <c r="N650" s="140" t="s">
        <v>46</v>
      </c>
      <c r="P650" s="141">
        <f>O650*H650</f>
        <v>0</v>
      </c>
      <c r="Q650" s="141">
        <v>0.0005188556</v>
      </c>
      <c r="R650" s="141">
        <f>Q650*H650</f>
        <v>0.021210816928000004</v>
      </c>
      <c r="S650" s="141">
        <v>0</v>
      </c>
      <c r="T650" s="142">
        <f>S650*H650</f>
        <v>0</v>
      </c>
      <c r="AR650" s="143" t="s">
        <v>338</v>
      </c>
      <c r="AT650" s="143" t="s">
        <v>208</v>
      </c>
      <c r="AU650" s="143" t="s">
        <v>84</v>
      </c>
      <c r="AY650" s="18" t="s">
        <v>206</v>
      </c>
      <c r="BE650" s="144">
        <f>IF(N650="základní",J650,0)</f>
        <v>0</v>
      </c>
      <c r="BF650" s="144">
        <f>IF(N650="snížená",J650,0)</f>
        <v>0</v>
      </c>
      <c r="BG650" s="144">
        <f>IF(N650="zákl. přenesená",J650,0)</f>
        <v>0</v>
      </c>
      <c r="BH650" s="144">
        <f>IF(N650="sníž. přenesená",J650,0)</f>
        <v>0</v>
      </c>
      <c r="BI650" s="144">
        <f>IF(N650="nulová",J650,0)</f>
        <v>0</v>
      </c>
      <c r="BJ650" s="18" t="s">
        <v>82</v>
      </c>
      <c r="BK650" s="144">
        <f>ROUND(I650*H650,2)</f>
        <v>0</v>
      </c>
      <c r="BL650" s="18" t="s">
        <v>338</v>
      </c>
      <c r="BM650" s="143" t="s">
        <v>1405</v>
      </c>
    </row>
    <row r="651" spans="2:47" s="1" customFormat="1" ht="12">
      <c r="B651" s="33"/>
      <c r="D651" s="145" t="s">
        <v>214</v>
      </c>
      <c r="F651" s="146" t="s">
        <v>1406</v>
      </c>
      <c r="I651" s="147"/>
      <c r="L651" s="33"/>
      <c r="M651" s="148"/>
      <c r="T651" s="52"/>
      <c r="AT651" s="18" t="s">
        <v>214</v>
      </c>
      <c r="AU651" s="18" t="s">
        <v>84</v>
      </c>
    </row>
    <row r="652" spans="2:51" s="12" customFormat="1" ht="12">
      <c r="B652" s="149"/>
      <c r="D652" s="150" t="s">
        <v>216</v>
      </c>
      <c r="E652" s="151" t="s">
        <v>19</v>
      </c>
      <c r="F652" s="152" t="s">
        <v>719</v>
      </c>
      <c r="H652" s="151" t="s">
        <v>19</v>
      </c>
      <c r="I652" s="153"/>
      <c r="L652" s="149"/>
      <c r="M652" s="154"/>
      <c r="T652" s="155"/>
      <c r="AT652" s="151" t="s">
        <v>216</v>
      </c>
      <c r="AU652" s="151" t="s">
        <v>84</v>
      </c>
      <c r="AV652" s="12" t="s">
        <v>82</v>
      </c>
      <c r="AW652" s="12" t="s">
        <v>37</v>
      </c>
      <c r="AX652" s="12" t="s">
        <v>75</v>
      </c>
      <c r="AY652" s="151" t="s">
        <v>206</v>
      </c>
    </row>
    <row r="653" spans="2:51" s="13" customFormat="1" ht="12">
      <c r="B653" s="156"/>
      <c r="D653" s="150" t="s">
        <v>216</v>
      </c>
      <c r="E653" s="157" t="s">
        <v>19</v>
      </c>
      <c r="F653" s="158" t="s">
        <v>1407</v>
      </c>
      <c r="H653" s="159">
        <v>1.44</v>
      </c>
      <c r="I653" s="160"/>
      <c r="L653" s="156"/>
      <c r="M653" s="161"/>
      <c r="T653" s="162"/>
      <c r="AT653" s="157" t="s">
        <v>216</v>
      </c>
      <c r="AU653" s="157" t="s">
        <v>84</v>
      </c>
      <c r="AV653" s="13" t="s">
        <v>84</v>
      </c>
      <c r="AW653" s="13" t="s">
        <v>37</v>
      </c>
      <c r="AX653" s="13" t="s">
        <v>75</v>
      </c>
      <c r="AY653" s="157" t="s">
        <v>206</v>
      </c>
    </row>
    <row r="654" spans="2:51" s="13" customFormat="1" ht="12">
      <c r="B654" s="156"/>
      <c r="D654" s="150" t="s">
        <v>216</v>
      </c>
      <c r="E654" s="157" t="s">
        <v>19</v>
      </c>
      <c r="F654" s="158" t="s">
        <v>1408</v>
      </c>
      <c r="H654" s="159">
        <v>1.44</v>
      </c>
      <c r="I654" s="160"/>
      <c r="L654" s="156"/>
      <c r="M654" s="161"/>
      <c r="T654" s="162"/>
      <c r="AT654" s="157" t="s">
        <v>216</v>
      </c>
      <c r="AU654" s="157" t="s">
        <v>84</v>
      </c>
      <c r="AV654" s="13" t="s">
        <v>84</v>
      </c>
      <c r="AW654" s="13" t="s">
        <v>37</v>
      </c>
      <c r="AX654" s="13" t="s">
        <v>75</v>
      </c>
      <c r="AY654" s="157" t="s">
        <v>206</v>
      </c>
    </row>
    <row r="655" spans="2:51" s="13" customFormat="1" ht="12">
      <c r="B655" s="156"/>
      <c r="D655" s="150" t="s">
        <v>216</v>
      </c>
      <c r="E655" s="157" t="s">
        <v>19</v>
      </c>
      <c r="F655" s="158" t="s">
        <v>1409</v>
      </c>
      <c r="H655" s="159">
        <v>38</v>
      </c>
      <c r="I655" s="160"/>
      <c r="L655" s="156"/>
      <c r="M655" s="161"/>
      <c r="T655" s="162"/>
      <c r="AT655" s="157" t="s">
        <v>216</v>
      </c>
      <c r="AU655" s="157" t="s">
        <v>84</v>
      </c>
      <c r="AV655" s="13" t="s">
        <v>84</v>
      </c>
      <c r="AW655" s="13" t="s">
        <v>37</v>
      </c>
      <c r="AX655" s="13" t="s">
        <v>75</v>
      </c>
      <c r="AY655" s="157" t="s">
        <v>206</v>
      </c>
    </row>
    <row r="656" spans="2:51" s="14" customFormat="1" ht="12">
      <c r="B656" s="163"/>
      <c r="D656" s="150" t="s">
        <v>216</v>
      </c>
      <c r="E656" s="164" t="s">
        <v>19</v>
      </c>
      <c r="F656" s="165" t="s">
        <v>224</v>
      </c>
      <c r="H656" s="166">
        <v>40.88</v>
      </c>
      <c r="I656" s="167"/>
      <c r="L656" s="163"/>
      <c r="M656" s="168"/>
      <c r="T656" s="169"/>
      <c r="AT656" s="164" t="s">
        <v>216</v>
      </c>
      <c r="AU656" s="164" t="s">
        <v>84</v>
      </c>
      <c r="AV656" s="14" t="s">
        <v>153</v>
      </c>
      <c r="AW656" s="14" t="s">
        <v>37</v>
      </c>
      <c r="AX656" s="14" t="s">
        <v>82</v>
      </c>
      <c r="AY656" s="164" t="s">
        <v>206</v>
      </c>
    </row>
    <row r="657" spans="2:65" s="1" customFormat="1" ht="24.2" customHeight="1">
      <c r="B657" s="33"/>
      <c r="C657" s="175" t="s">
        <v>1410</v>
      </c>
      <c r="D657" s="175" t="s">
        <v>820</v>
      </c>
      <c r="E657" s="176" t="s">
        <v>1411</v>
      </c>
      <c r="F657" s="177" t="s">
        <v>1412</v>
      </c>
      <c r="G657" s="178" t="s">
        <v>238</v>
      </c>
      <c r="H657" s="179">
        <v>44.968</v>
      </c>
      <c r="I657" s="180"/>
      <c r="J657" s="181">
        <f>ROUND(I657*H657,2)</f>
        <v>0</v>
      </c>
      <c r="K657" s="177" t="s">
        <v>212</v>
      </c>
      <c r="L657" s="182"/>
      <c r="M657" s="183" t="s">
        <v>19</v>
      </c>
      <c r="N657" s="184" t="s">
        <v>46</v>
      </c>
      <c r="P657" s="141">
        <f>O657*H657</f>
        <v>0</v>
      </c>
      <c r="Q657" s="141">
        <v>0.012</v>
      </c>
      <c r="R657" s="141">
        <f>Q657*H657</f>
        <v>0.5396160000000001</v>
      </c>
      <c r="S657" s="141">
        <v>0</v>
      </c>
      <c r="T657" s="142">
        <f>S657*H657</f>
        <v>0</v>
      </c>
      <c r="AR657" s="143" t="s">
        <v>437</v>
      </c>
      <c r="AT657" s="143" t="s">
        <v>820</v>
      </c>
      <c r="AU657" s="143" t="s">
        <v>84</v>
      </c>
      <c r="AY657" s="18" t="s">
        <v>206</v>
      </c>
      <c r="BE657" s="144">
        <f>IF(N657="základní",J657,0)</f>
        <v>0</v>
      </c>
      <c r="BF657" s="144">
        <f>IF(N657="snížená",J657,0)</f>
        <v>0</v>
      </c>
      <c r="BG657" s="144">
        <f>IF(N657="zákl. přenesená",J657,0)</f>
        <v>0</v>
      </c>
      <c r="BH657" s="144">
        <f>IF(N657="sníž. přenesená",J657,0)</f>
        <v>0</v>
      </c>
      <c r="BI657" s="144">
        <f>IF(N657="nulová",J657,0)</f>
        <v>0</v>
      </c>
      <c r="BJ657" s="18" t="s">
        <v>82</v>
      </c>
      <c r="BK657" s="144">
        <f>ROUND(I657*H657,2)</f>
        <v>0</v>
      </c>
      <c r="BL657" s="18" t="s">
        <v>338</v>
      </c>
      <c r="BM657" s="143" t="s">
        <v>1413</v>
      </c>
    </row>
    <row r="658" spans="2:51" s="12" customFormat="1" ht="12">
      <c r="B658" s="149"/>
      <c r="D658" s="150" t="s">
        <v>216</v>
      </c>
      <c r="E658" s="151" t="s">
        <v>19</v>
      </c>
      <c r="F658" s="152" t="s">
        <v>719</v>
      </c>
      <c r="H658" s="151" t="s">
        <v>19</v>
      </c>
      <c r="I658" s="153"/>
      <c r="L658" s="149"/>
      <c r="M658" s="154"/>
      <c r="T658" s="155"/>
      <c r="AT658" s="151" t="s">
        <v>216</v>
      </c>
      <c r="AU658" s="151" t="s">
        <v>84</v>
      </c>
      <c r="AV658" s="12" t="s">
        <v>82</v>
      </c>
      <c r="AW658" s="12" t="s">
        <v>37</v>
      </c>
      <c r="AX658" s="12" t="s">
        <v>75</v>
      </c>
      <c r="AY658" s="151" t="s">
        <v>206</v>
      </c>
    </row>
    <row r="659" spans="2:51" s="13" customFormat="1" ht="12">
      <c r="B659" s="156"/>
      <c r="D659" s="150" t="s">
        <v>216</v>
      </c>
      <c r="E659" s="157" t="s">
        <v>19</v>
      </c>
      <c r="F659" s="158" t="s">
        <v>1407</v>
      </c>
      <c r="H659" s="159">
        <v>1.44</v>
      </c>
      <c r="I659" s="160"/>
      <c r="L659" s="156"/>
      <c r="M659" s="161"/>
      <c r="T659" s="162"/>
      <c r="AT659" s="157" t="s">
        <v>216</v>
      </c>
      <c r="AU659" s="157" t="s">
        <v>84</v>
      </c>
      <c r="AV659" s="13" t="s">
        <v>84</v>
      </c>
      <c r="AW659" s="13" t="s">
        <v>37</v>
      </c>
      <c r="AX659" s="13" t="s">
        <v>75</v>
      </c>
      <c r="AY659" s="157" t="s">
        <v>206</v>
      </c>
    </row>
    <row r="660" spans="2:51" s="13" customFormat="1" ht="12">
      <c r="B660" s="156"/>
      <c r="D660" s="150" t="s">
        <v>216</v>
      </c>
      <c r="E660" s="157" t="s">
        <v>19</v>
      </c>
      <c r="F660" s="158" t="s">
        <v>1408</v>
      </c>
      <c r="H660" s="159">
        <v>1.44</v>
      </c>
      <c r="I660" s="160"/>
      <c r="L660" s="156"/>
      <c r="M660" s="161"/>
      <c r="T660" s="162"/>
      <c r="AT660" s="157" t="s">
        <v>216</v>
      </c>
      <c r="AU660" s="157" t="s">
        <v>84</v>
      </c>
      <c r="AV660" s="13" t="s">
        <v>84</v>
      </c>
      <c r="AW660" s="13" t="s">
        <v>37</v>
      </c>
      <c r="AX660" s="13" t="s">
        <v>75</v>
      </c>
      <c r="AY660" s="157" t="s">
        <v>206</v>
      </c>
    </row>
    <row r="661" spans="2:51" s="13" customFormat="1" ht="12">
      <c r="B661" s="156"/>
      <c r="D661" s="150" t="s">
        <v>216</v>
      </c>
      <c r="E661" s="157" t="s">
        <v>19</v>
      </c>
      <c r="F661" s="158" t="s">
        <v>1409</v>
      </c>
      <c r="H661" s="159">
        <v>38</v>
      </c>
      <c r="I661" s="160"/>
      <c r="L661" s="156"/>
      <c r="M661" s="161"/>
      <c r="T661" s="162"/>
      <c r="AT661" s="157" t="s">
        <v>216</v>
      </c>
      <c r="AU661" s="157" t="s">
        <v>84</v>
      </c>
      <c r="AV661" s="13" t="s">
        <v>84</v>
      </c>
      <c r="AW661" s="13" t="s">
        <v>37</v>
      </c>
      <c r="AX661" s="13" t="s">
        <v>75</v>
      </c>
      <c r="AY661" s="157" t="s">
        <v>206</v>
      </c>
    </row>
    <row r="662" spans="2:51" s="14" customFormat="1" ht="12">
      <c r="B662" s="163"/>
      <c r="D662" s="150" t="s">
        <v>216</v>
      </c>
      <c r="E662" s="164" t="s">
        <v>19</v>
      </c>
      <c r="F662" s="165" t="s">
        <v>224</v>
      </c>
      <c r="H662" s="166">
        <v>40.88</v>
      </c>
      <c r="I662" s="167"/>
      <c r="L662" s="163"/>
      <c r="M662" s="168"/>
      <c r="T662" s="169"/>
      <c r="AT662" s="164" t="s">
        <v>216</v>
      </c>
      <c r="AU662" s="164" t="s">
        <v>84</v>
      </c>
      <c r="AV662" s="14" t="s">
        <v>153</v>
      </c>
      <c r="AW662" s="14" t="s">
        <v>37</v>
      </c>
      <c r="AX662" s="14" t="s">
        <v>82</v>
      </c>
      <c r="AY662" s="164" t="s">
        <v>206</v>
      </c>
    </row>
    <row r="663" spans="2:51" s="13" customFormat="1" ht="12">
      <c r="B663" s="156"/>
      <c r="D663" s="150" t="s">
        <v>216</v>
      </c>
      <c r="F663" s="158" t="s">
        <v>1414</v>
      </c>
      <c r="H663" s="159">
        <v>44.968</v>
      </c>
      <c r="I663" s="160"/>
      <c r="L663" s="156"/>
      <c r="M663" s="161"/>
      <c r="T663" s="162"/>
      <c r="AT663" s="157" t="s">
        <v>216</v>
      </c>
      <c r="AU663" s="157" t="s">
        <v>84</v>
      </c>
      <c r="AV663" s="13" t="s">
        <v>84</v>
      </c>
      <c r="AW663" s="13" t="s">
        <v>4</v>
      </c>
      <c r="AX663" s="13" t="s">
        <v>82</v>
      </c>
      <c r="AY663" s="157" t="s">
        <v>206</v>
      </c>
    </row>
    <row r="664" spans="2:65" s="1" customFormat="1" ht="24.2" customHeight="1">
      <c r="B664" s="33"/>
      <c r="C664" s="132" t="s">
        <v>1415</v>
      </c>
      <c r="D664" s="132" t="s">
        <v>208</v>
      </c>
      <c r="E664" s="133" t="s">
        <v>1416</v>
      </c>
      <c r="F664" s="134" t="s">
        <v>1417</v>
      </c>
      <c r="G664" s="135" t="s">
        <v>229</v>
      </c>
      <c r="H664" s="136">
        <v>59.9</v>
      </c>
      <c r="I664" s="137"/>
      <c r="J664" s="138">
        <f>ROUND(I664*H664,2)</f>
        <v>0</v>
      </c>
      <c r="K664" s="134" t="s">
        <v>212</v>
      </c>
      <c r="L664" s="33"/>
      <c r="M664" s="139" t="s">
        <v>19</v>
      </c>
      <c r="N664" s="140" t="s">
        <v>46</v>
      </c>
      <c r="P664" s="141">
        <f>O664*H664</f>
        <v>0</v>
      </c>
      <c r="Q664" s="141">
        <v>3E-05</v>
      </c>
      <c r="R664" s="141">
        <f>Q664*H664</f>
        <v>0.001797</v>
      </c>
      <c r="S664" s="141">
        <v>0</v>
      </c>
      <c r="T664" s="142">
        <f>S664*H664</f>
        <v>0</v>
      </c>
      <c r="AR664" s="143" t="s">
        <v>338</v>
      </c>
      <c r="AT664" s="143" t="s">
        <v>208</v>
      </c>
      <c r="AU664" s="143" t="s">
        <v>84</v>
      </c>
      <c r="AY664" s="18" t="s">
        <v>206</v>
      </c>
      <c r="BE664" s="144">
        <f>IF(N664="základní",J664,0)</f>
        <v>0</v>
      </c>
      <c r="BF664" s="144">
        <f>IF(N664="snížená",J664,0)</f>
        <v>0</v>
      </c>
      <c r="BG664" s="144">
        <f>IF(N664="zákl. přenesená",J664,0)</f>
        <v>0</v>
      </c>
      <c r="BH664" s="144">
        <f>IF(N664="sníž. přenesená",J664,0)</f>
        <v>0</v>
      </c>
      <c r="BI664" s="144">
        <f>IF(N664="nulová",J664,0)</f>
        <v>0</v>
      </c>
      <c r="BJ664" s="18" t="s">
        <v>82</v>
      </c>
      <c r="BK664" s="144">
        <f>ROUND(I664*H664,2)</f>
        <v>0</v>
      </c>
      <c r="BL664" s="18" t="s">
        <v>338</v>
      </c>
      <c r="BM664" s="143" t="s">
        <v>1418</v>
      </c>
    </row>
    <row r="665" spans="2:47" s="1" customFormat="1" ht="12">
      <c r="B665" s="33"/>
      <c r="D665" s="145" t="s">
        <v>214</v>
      </c>
      <c r="F665" s="146" t="s">
        <v>1419</v>
      </c>
      <c r="I665" s="147"/>
      <c r="L665" s="33"/>
      <c r="M665" s="148"/>
      <c r="T665" s="52"/>
      <c r="AT665" s="18" t="s">
        <v>214</v>
      </c>
      <c r="AU665" s="18" t="s">
        <v>84</v>
      </c>
    </row>
    <row r="666" spans="2:51" s="13" customFormat="1" ht="12">
      <c r="B666" s="156"/>
      <c r="D666" s="150" t="s">
        <v>216</v>
      </c>
      <c r="E666" s="157" t="s">
        <v>19</v>
      </c>
      <c r="F666" s="158" t="s">
        <v>1420</v>
      </c>
      <c r="H666" s="159">
        <v>12</v>
      </c>
      <c r="I666" s="160"/>
      <c r="L666" s="156"/>
      <c r="M666" s="161"/>
      <c r="T666" s="162"/>
      <c r="AT666" s="157" t="s">
        <v>216</v>
      </c>
      <c r="AU666" s="157" t="s">
        <v>84</v>
      </c>
      <c r="AV666" s="13" t="s">
        <v>84</v>
      </c>
      <c r="AW666" s="13" t="s">
        <v>37</v>
      </c>
      <c r="AX666" s="13" t="s">
        <v>75</v>
      </c>
      <c r="AY666" s="157" t="s">
        <v>206</v>
      </c>
    </row>
    <row r="667" spans="2:51" s="13" customFormat="1" ht="12">
      <c r="B667" s="156"/>
      <c r="D667" s="150" t="s">
        <v>216</v>
      </c>
      <c r="E667" s="157" t="s">
        <v>19</v>
      </c>
      <c r="F667" s="158" t="s">
        <v>1421</v>
      </c>
      <c r="H667" s="159">
        <v>9.6</v>
      </c>
      <c r="I667" s="160"/>
      <c r="L667" s="156"/>
      <c r="M667" s="161"/>
      <c r="T667" s="162"/>
      <c r="AT667" s="157" t="s">
        <v>216</v>
      </c>
      <c r="AU667" s="157" t="s">
        <v>84</v>
      </c>
      <c r="AV667" s="13" t="s">
        <v>84</v>
      </c>
      <c r="AW667" s="13" t="s">
        <v>37</v>
      </c>
      <c r="AX667" s="13" t="s">
        <v>75</v>
      </c>
      <c r="AY667" s="157" t="s">
        <v>206</v>
      </c>
    </row>
    <row r="668" spans="2:51" s="13" customFormat="1" ht="12">
      <c r="B668" s="156"/>
      <c r="D668" s="150" t="s">
        <v>216</v>
      </c>
      <c r="E668" s="157" t="s">
        <v>19</v>
      </c>
      <c r="F668" s="158" t="s">
        <v>1422</v>
      </c>
      <c r="H668" s="159">
        <v>2.6</v>
      </c>
      <c r="I668" s="160"/>
      <c r="L668" s="156"/>
      <c r="M668" s="161"/>
      <c r="T668" s="162"/>
      <c r="AT668" s="157" t="s">
        <v>216</v>
      </c>
      <c r="AU668" s="157" t="s">
        <v>84</v>
      </c>
      <c r="AV668" s="13" t="s">
        <v>84</v>
      </c>
      <c r="AW668" s="13" t="s">
        <v>37</v>
      </c>
      <c r="AX668" s="13" t="s">
        <v>75</v>
      </c>
      <c r="AY668" s="157" t="s">
        <v>206</v>
      </c>
    </row>
    <row r="669" spans="2:51" s="13" customFormat="1" ht="12">
      <c r="B669" s="156"/>
      <c r="D669" s="150" t="s">
        <v>216</v>
      </c>
      <c r="E669" s="157" t="s">
        <v>19</v>
      </c>
      <c r="F669" s="158" t="s">
        <v>1423</v>
      </c>
      <c r="H669" s="159">
        <v>9.6</v>
      </c>
      <c r="I669" s="160"/>
      <c r="L669" s="156"/>
      <c r="M669" s="161"/>
      <c r="T669" s="162"/>
      <c r="AT669" s="157" t="s">
        <v>216</v>
      </c>
      <c r="AU669" s="157" t="s">
        <v>84</v>
      </c>
      <c r="AV669" s="13" t="s">
        <v>84</v>
      </c>
      <c r="AW669" s="13" t="s">
        <v>37</v>
      </c>
      <c r="AX669" s="13" t="s">
        <v>75</v>
      </c>
      <c r="AY669" s="157" t="s">
        <v>206</v>
      </c>
    </row>
    <row r="670" spans="2:51" s="13" customFormat="1" ht="12">
      <c r="B670" s="156"/>
      <c r="D670" s="150" t="s">
        <v>216</v>
      </c>
      <c r="E670" s="157" t="s">
        <v>19</v>
      </c>
      <c r="F670" s="158" t="s">
        <v>1424</v>
      </c>
      <c r="H670" s="159">
        <v>4.8</v>
      </c>
      <c r="I670" s="160"/>
      <c r="L670" s="156"/>
      <c r="M670" s="161"/>
      <c r="T670" s="162"/>
      <c r="AT670" s="157" t="s">
        <v>216</v>
      </c>
      <c r="AU670" s="157" t="s">
        <v>84</v>
      </c>
      <c r="AV670" s="13" t="s">
        <v>84</v>
      </c>
      <c r="AW670" s="13" t="s">
        <v>37</v>
      </c>
      <c r="AX670" s="13" t="s">
        <v>75</v>
      </c>
      <c r="AY670" s="157" t="s">
        <v>206</v>
      </c>
    </row>
    <row r="671" spans="2:51" s="13" customFormat="1" ht="12">
      <c r="B671" s="156"/>
      <c r="D671" s="150" t="s">
        <v>216</v>
      </c>
      <c r="E671" s="157" t="s">
        <v>19</v>
      </c>
      <c r="F671" s="158" t="s">
        <v>1425</v>
      </c>
      <c r="H671" s="159">
        <v>11.7</v>
      </c>
      <c r="I671" s="160"/>
      <c r="L671" s="156"/>
      <c r="M671" s="161"/>
      <c r="T671" s="162"/>
      <c r="AT671" s="157" t="s">
        <v>216</v>
      </c>
      <c r="AU671" s="157" t="s">
        <v>84</v>
      </c>
      <c r="AV671" s="13" t="s">
        <v>84</v>
      </c>
      <c r="AW671" s="13" t="s">
        <v>37</v>
      </c>
      <c r="AX671" s="13" t="s">
        <v>75</v>
      </c>
      <c r="AY671" s="157" t="s">
        <v>206</v>
      </c>
    </row>
    <row r="672" spans="2:51" s="13" customFormat="1" ht="12">
      <c r="B672" s="156"/>
      <c r="D672" s="150" t="s">
        <v>216</v>
      </c>
      <c r="E672" s="157" t="s">
        <v>19</v>
      </c>
      <c r="F672" s="158" t="s">
        <v>1426</v>
      </c>
      <c r="H672" s="159">
        <v>9.6</v>
      </c>
      <c r="I672" s="160"/>
      <c r="L672" s="156"/>
      <c r="M672" s="161"/>
      <c r="T672" s="162"/>
      <c r="AT672" s="157" t="s">
        <v>216</v>
      </c>
      <c r="AU672" s="157" t="s">
        <v>84</v>
      </c>
      <c r="AV672" s="13" t="s">
        <v>84</v>
      </c>
      <c r="AW672" s="13" t="s">
        <v>37</v>
      </c>
      <c r="AX672" s="13" t="s">
        <v>75</v>
      </c>
      <c r="AY672" s="157" t="s">
        <v>206</v>
      </c>
    </row>
    <row r="673" spans="2:51" s="14" customFormat="1" ht="12">
      <c r="B673" s="163"/>
      <c r="D673" s="150" t="s">
        <v>216</v>
      </c>
      <c r="E673" s="164" t="s">
        <v>19</v>
      </c>
      <c r="F673" s="165" t="s">
        <v>224</v>
      </c>
      <c r="H673" s="166">
        <v>59.9</v>
      </c>
      <c r="I673" s="167"/>
      <c r="L673" s="163"/>
      <c r="M673" s="168"/>
      <c r="T673" s="169"/>
      <c r="AT673" s="164" t="s">
        <v>216</v>
      </c>
      <c r="AU673" s="164" t="s">
        <v>84</v>
      </c>
      <c r="AV673" s="14" t="s">
        <v>153</v>
      </c>
      <c r="AW673" s="14" t="s">
        <v>37</v>
      </c>
      <c r="AX673" s="14" t="s">
        <v>82</v>
      </c>
      <c r="AY673" s="164" t="s">
        <v>206</v>
      </c>
    </row>
    <row r="674" spans="2:65" s="1" customFormat="1" ht="24.2" customHeight="1">
      <c r="B674" s="33"/>
      <c r="C674" s="132" t="s">
        <v>1427</v>
      </c>
      <c r="D674" s="132" t="s">
        <v>208</v>
      </c>
      <c r="E674" s="133" t="s">
        <v>1428</v>
      </c>
      <c r="F674" s="134" t="s">
        <v>1429</v>
      </c>
      <c r="G674" s="135" t="s">
        <v>298</v>
      </c>
      <c r="H674" s="136">
        <v>20</v>
      </c>
      <c r="I674" s="137"/>
      <c r="J674" s="138">
        <f>ROUND(I674*H674,2)</f>
        <v>0</v>
      </c>
      <c r="K674" s="134" t="s">
        <v>212</v>
      </c>
      <c r="L674" s="33"/>
      <c r="M674" s="139" t="s">
        <v>19</v>
      </c>
      <c r="N674" s="140" t="s">
        <v>46</v>
      </c>
      <c r="P674" s="141">
        <f>O674*H674</f>
        <v>0</v>
      </c>
      <c r="Q674" s="141">
        <v>0</v>
      </c>
      <c r="R674" s="141">
        <f>Q674*H674</f>
        <v>0</v>
      </c>
      <c r="S674" s="141">
        <v>0</v>
      </c>
      <c r="T674" s="142">
        <f>S674*H674</f>
        <v>0</v>
      </c>
      <c r="AR674" s="143" t="s">
        <v>338</v>
      </c>
      <c r="AT674" s="143" t="s">
        <v>208</v>
      </c>
      <c r="AU674" s="143" t="s">
        <v>84</v>
      </c>
      <c r="AY674" s="18" t="s">
        <v>206</v>
      </c>
      <c r="BE674" s="144">
        <f>IF(N674="základní",J674,0)</f>
        <v>0</v>
      </c>
      <c r="BF674" s="144">
        <f>IF(N674="snížená",J674,0)</f>
        <v>0</v>
      </c>
      <c r="BG674" s="144">
        <f>IF(N674="zákl. přenesená",J674,0)</f>
        <v>0</v>
      </c>
      <c r="BH674" s="144">
        <f>IF(N674="sníž. přenesená",J674,0)</f>
        <v>0</v>
      </c>
      <c r="BI674" s="144">
        <f>IF(N674="nulová",J674,0)</f>
        <v>0</v>
      </c>
      <c r="BJ674" s="18" t="s">
        <v>82</v>
      </c>
      <c r="BK674" s="144">
        <f>ROUND(I674*H674,2)</f>
        <v>0</v>
      </c>
      <c r="BL674" s="18" t="s">
        <v>338</v>
      </c>
      <c r="BM674" s="143" t="s">
        <v>1430</v>
      </c>
    </row>
    <row r="675" spans="2:47" s="1" customFormat="1" ht="12">
      <c r="B675" s="33"/>
      <c r="D675" s="145" t="s">
        <v>214</v>
      </c>
      <c r="F675" s="146" t="s">
        <v>1431</v>
      </c>
      <c r="I675" s="147"/>
      <c r="L675" s="33"/>
      <c r="M675" s="148"/>
      <c r="T675" s="52"/>
      <c r="AT675" s="18" t="s">
        <v>214</v>
      </c>
      <c r="AU675" s="18" t="s">
        <v>84</v>
      </c>
    </row>
    <row r="676" spans="2:51" s="13" customFormat="1" ht="12">
      <c r="B676" s="156"/>
      <c r="D676" s="150" t="s">
        <v>216</v>
      </c>
      <c r="E676" s="157" t="s">
        <v>19</v>
      </c>
      <c r="F676" s="158" t="s">
        <v>1432</v>
      </c>
      <c r="H676" s="159">
        <v>4</v>
      </c>
      <c r="I676" s="160"/>
      <c r="L676" s="156"/>
      <c r="M676" s="161"/>
      <c r="T676" s="162"/>
      <c r="AT676" s="157" t="s">
        <v>216</v>
      </c>
      <c r="AU676" s="157" t="s">
        <v>84</v>
      </c>
      <c r="AV676" s="13" t="s">
        <v>84</v>
      </c>
      <c r="AW676" s="13" t="s">
        <v>37</v>
      </c>
      <c r="AX676" s="13" t="s">
        <v>75</v>
      </c>
      <c r="AY676" s="157" t="s">
        <v>206</v>
      </c>
    </row>
    <row r="677" spans="2:51" s="13" customFormat="1" ht="12">
      <c r="B677" s="156"/>
      <c r="D677" s="150" t="s">
        <v>216</v>
      </c>
      <c r="E677" s="157" t="s">
        <v>19</v>
      </c>
      <c r="F677" s="158" t="s">
        <v>1433</v>
      </c>
      <c r="H677" s="159">
        <v>4</v>
      </c>
      <c r="I677" s="160"/>
      <c r="L677" s="156"/>
      <c r="M677" s="161"/>
      <c r="T677" s="162"/>
      <c r="AT677" s="157" t="s">
        <v>216</v>
      </c>
      <c r="AU677" s="157" t="s">
        <v>84</v>
      </c>
      <c r="AV677" s="13" t="s">
        <v>84</v>
      </c>
      <c r="AW677" s="13" t="s">
        <v>37</v>
      </c>
      <c r="AX677" s="13" t="s">
        <v>75</v>
      </c>
      <c r="AY677" s="157" t="s">
        <v>206</v>
      </c>
    </row>
    <row r="678" spans="2:51" s="13" customFormat="1" ht="12">
      <c r="B678" s="156"/>
      <c r="D678" s="150" t="s">
        <v>216</v>
      </c>
      <c r="E678" s="157" t="s">
        <v>19</v>
      </c>
      <c r="F678" s="158" t="s">
        <v>1434</v>
      </c>
      <c r="H678" s="159">
        <v>4</v>
      </c>
      <c r="I678" s="160"/>
      <c r="L678" s="156"/>
      <c r="M678" s="161"/>
      <c r="T678" s="162"/>
      <c r="AT678" s="157" t="s">
        <v>216</v>
      </c>
      <c r="AU678" s="157" t="s">
        <v>84</v>
      </c>
      <c r="AV678" s="13" t="s">
        <v>84</v>
      </c>
      <c r="AW678" s="13" t="s">
        <v>37</v>
      </c>
      <c r="AX678" s="13" t="s">
        <v>75</v>
      </c>
      <c r="AY678" s="157" t="s">
        <v>206</v>
      </c>
    </row>
    <row r="679" spans="2:51" s="13" customFormat="1" ht="12">
      <c r="B679" s="156"/>
      <c r="D679" s="150" t="s">
        <v>216</v>
      </c>
      <c r="E679" s="157" t="s">
        <v>19</v>
      </c>
      <c r="F679" s="158" t="s">
        <v>1435</v>
      </c>
      <c r="H679" s="159">
        <v>3</v>
      </c>
      <c r="I679" s="160"/>
      <c r="L679" s="156"/>
      <c r="M679" s="161"/>
      <c r="T679" s="162"/>
      <c r="AT679" s="157" t="s">
        <v>216</v>
      </c>
      <c r="AU679" s="157" t="s">
        <v>84</v>
      </c>
      <c r="AV679" s="13" t="s">
        <v>84</v>
      </c>
      <c r="AW679" s="13" t="s">
        <v>37</v>
      </c>
      <c r="AX679" s="13" t="s">
        <v>75</v>
      </c>
      <c r="AY679" s="157" t="s">
        <v>206</v>
      </c>
    </row>
    <row r="680" spans="2:51" s="13" customFormat="1" ht="12">
      <c r="B680" s="156"/>
      <c r="D680" s="150" t="s">
        <v>216</v>
      </c>
      <c r="E680" s="157" t="s">
        <v>19</v>
      </c>
      <c r="F680" s="158" t="s">
        <v>1436</v>
      </c>
      <c r="H680" s="159">
        <v>5</v>
      </c>
      <c r="I680" s="160"/>
      <c r="L680" s="156"/>
      <c r="M680" s="161"/>
      <c r="T680" s="162"/>
      <c r="AT680" s="157" t="s">
        <v>216</v>
      </c>
      <c r="AU680" s="157" t="s">
        <v>84</v>
      </c>
      <c r="AV680" s="13" t="s">
        <v>84</v>
      </c>
      <c r="AW680" s="13" t="s">
        <v>37</v>
      </c>
      <c r="AX680" s="13" t="s">
        <v>75</v>
      </c>
      <c r="AY680" s="157" t="s">
        <v>206</v>
      </c>
    </row>
    <row r="681" spans="2:51" s="14" customFormat="1" ht="12">
      <c r="B681" s="163"/>
      <c r="D681" s="150" t="s">
        <v>216</v>
      </c>
      <c r="E681" s="164" t="s">
        <v>19</v>
      </c>
      <c r="F681" s="165" t="s">
        <v>224</v>
      </c>
      <c r="H681" s="166">
        <v>20</v>
      </c>
      <c r="I681" s="167"/>
      <c r="L681" s="163"/>
      <c r="M681" s="168"/>
      <c r="T681" s="169"/>
      <c r="AT681" s="164" t="s">
        <v>216</v>
      </c>
      <c r="AU681" s="164" t="s">
        <v>84</v>
      </c>
      <c r="AV681" s="14" t="s">
        <v>153</v>
      </c>
      <c r="AW681" s="14" t="s">
        <v>37</v>
      </c>
      <c r="AX681" s="14" t="s">
        <v>82</v>
      </c>
      <c r="AY681" s="164" t="s">
        <v>206</v>
      </c>
    </row>
    <row r="682" spans="2:65" s="1" customFormat="1" ht="24.2" customHeight="1">
      <c r="B682" s="33"/>
      <c r="C682" s="132" t="s">
        <v>1437</v>
      </c>
      <c r="D682" s="132" t="s">
        <v>208</v>
      </c>
      <c r="E682" s="133" t="s">
        <v>1438</v>
      </c>
      <c r="F682" s="134" t="s">
        <v>1439</v>
      </c>
      <c r="G682" s="135" t="s">
        <v>298</v>
      </c>
      <c r="H682" s="136">
        <v>5</v>
      </c>
      <c r="I682" s="137"/>
      <c r="J682" s="138">
        <f>ROUND(I682*H682,2)</f>
        <v>0</v>
      </c>
      <c r="K682" s="134" t="s">
        <v>212</v>
      </c>
      <c r="L682" s="33"/>
      <c r="M682" s="139" t="s">
        <v>19</v>
      </c>
      <c r="N682" s="140" t="s">
        <v>46</v>
      </c>
      <c r="P682" s="141">
        <f>O682*H682</f>
        <v>0</v>
      </c>
      <c r="Q682" s="141">
        <v>0</v>
      </c>
      <c r="R682" s="141">
        <f>Q682*H682</f>
        <v>0</v>
      </c>
      <c r="S682" s="141">
        <v>0</v>
      </c>
      <c r="T682" s="142">
        <f>S682*H682</f>
        <v>0</v>
      </c>
      <c r="AR682" s="143" t="s">
        <v>338</v>
      </c>
      <c r="AT682" s="143" t="s">
        <v>208</v>
      </c>
      <c r="AU682" s="143" t="s">
        <v>84</v>
      </c>
      <c r="AY682" s="18" t="s">
        <v>206</v>
      </c>
      <c r="BE682" s="144">
        <f>IF(N682="základní",J682,0)</f>
        <v>0</v>
      </c>
      <c r="BF682" s="144">
        <f>IF(N682="snížená",J682,0)</f>
        <v>0</v>
      </c>
      <c r="BG682" s="144">
        <f>IF(N682="zákl. přenesená",J682,0)</f>
        <v>0</v>
      </c>
      <c r="BH682" s="144">
        <f>IF(N682="sníž. přenesená",J682,0)</f>
        <v>0</v>
      </c>
      <c r="BI682" s="144">
        <f>IF(N682="nulová",J682,0)</f>
        <v>0</v>
      </c>
      <c r="BJ682" s="18" t="s">
        <v>82</v>
      </c>
      <c r="BK682" s="144">
        <f>ROUND(I682*H682,2)</f>
        <v>0</v>
      </c>
      <c r="BL682" s="18" t="s">
        <v>338</v>
      </c>
      <c r="BM682" s="143" t="s">
        <v>1440</v>
      </c>
    </row>
    <row r="683" spans="2:47" s="1" customFormat="1" ht="12">
      <c r="B683" s="33"/>
      <c r="D683" s="145" t="s">
        <v>214</v>
      </c>
      <c r="F683" s="146" t="s">
        <v>1441</v>
      </c>
      <c r="I683" s="147"/>
      <c r="L683" s="33"/>
      <c r="M683" s="148"/>
      <c r="T683" s="52"/>
      <c r="AT683" s="18" t="s">
        <v>214</v>
      </c>
      <c r="AU683" s="18" t="s">
        <v>84</v>
      </c>
    </row>
    <row r="684" spans="2:51" s="13" customFormat="1" ht="12">
      <c r="B684" s="156"/>
      <c r="D684" s="150" t="s">
        <v>216</v>
      </c>
      <c r="E684" s="157" t="s">
        <v>19</v>
      </c>
      <c r="F684" s="158" t="s">
        <v>1442</v>
      </c>
      <c r="H684" s="159">
        <v>1</v>
      </c>
      <c r="I684" s="160"/>
      <c r="L684" s="156"/>
      <c r="M684" s="161"/>
      <c r="T684" s="162"/>
      <c r="AT684" s="157" t="s">
        <v>216</v>
      </c>
      <c r="AU684" s="157" t="s">
        <v>84</v>
      </c>
      <c r="AV684" s="13" t="s">
        <v>84</v>
      </c>
      <c r="AW684" s="13" t="s">
        <v>37</v>
      </c>
      <c r="AX684" s="13" t="s">
        <v>75</v>
      </c>
      <c r="AY684" s="157" t="s">
        <v>206</v>
      </c>
    </row>
    <row r="685" spans="2:51" s="13" customFormat="1" ht="12">
      <c r="B685" s="156"/>
      <c r="D685" s="150" t="s">
        <v>216</v>
      </c>
      <c r="E685" s="157" t="s">
        <v>19</v>
      </c>
      <c r="F685" s="158" t="s">
        <v>1443</v>
      </c>
      <c r="H685" s="159">
        <v>2</v>
      </c>
      <c r="I685" s="160"/>
      <c r="L685" s="156"/>
      <c r="M685" s="161"/>
      <c r="T685" s="162"/>
      <c r="AT685" s="157" t="s">
        <v>216</v>
      </c>
      <c r="AU685" s="157" t="s">
        <v>84</v>
      </c>
      <c r="AV685" s="13" t="s">
        <v>84</v>
      </c>
      <c r="AW685" s="13" t="s">
        <v>37</v>
      </c>
      <c r="AX685" s="13" t="s">
        <v>75</v>
      </c>
      <c r="AY685" s="157" t="s">
        <v>206</v>
      </c>
    </row>
    <row r="686" spans="2:51" s="13" customFormat="1" ht="12">
      <c r="B686" s="156"/>
      <c r="D686" s="150" t="s">
        <v>216</v>
      </c>
      <c r="E686" s="157" t="s">
        <v>19</v>
      </c>
      <c r="F686" s="158" t="s">
        <v>1444</v>
      </c>
      <c r="H686" s="159">
        <v>2</v>
      </c>
      <c r="I686" s="160"/>
      <c r="L686" s="156"/>
      <c r="M686" s="161"/>
      <c r="T686" s="162"/>
      <c r="AT686" s="157" t="s">
        <v>216</v>
      </c>
      <c r="AU686" s="157" t="s">
        <v>84</v>
      </c>
      <c r="AV686" s="13" t="s">
        <v>84</v>
      </c>
      <c r="AW686" s="13" t="s">
        <v>37</v>
      </c>
      <c r="AX686" s="13" t="s">
        <v>75</v>
      </c>
      <c r="AY686" s="157" t="s">
        <v>206</v>
      </c>
    </row>
    <row r="687" spans="2:51" s="14" customFormat="1" ht="12">
      <c r="B687" s="163"/>
      <c r="D687" s="150" t="s">
        <v>216</v>
      </c>
      <c r="E687" s="164" t="s">
        <v>19</v>
      </c>
      <c r="F687" s="165" t="s">
        <v>224</v>
      </c>
      <c r="H687" s="166">
        <v>5</v>
      </c>
      <c r="I687" s="167"/>
      <c r="L687" s="163"/>
      <c r="M687" s="168"/>
      <c r="T687" s="169"/>
      <c r="AT687" s="164" t="s">
        <v>216</v>
      </c>
      <c r="AU687" s="164" t="s">
        <v>84</v>
      </c>
      <c r="AV687" s="14" t="s">
        <v>153</v>
      </c>
      <c r="AW687" s="14" t="s">
        <v>37</v>
      </c>
      <c r="AX687" s="14" t="s">
        <v>82</v>
      </c>
      <c r="AY687" s="164" t="s">
        <v>206</v>
      </c>
    </row>
    <row r="688" spans="2:65" s="1" customFormat="1" ht="24.2" customHeight="1">
      <c r="B688" s="33"/>
      <c r="C688" s="132" t="s">
        <v>1445</v>
      </c>
      <c r="D688" s="132" t="s">
        <v>208</v>
      </c>
      <c r="E688" s="133" t="s">
        <v>1446</v>
      </c>
      <c r="F688" s="134" t="s">
        <v>1447</v>
      </c>
      <c r="G688" s="135" t="s">
        <v>298</v>
      </c>
      <c r="H688" s="136">
        <v>2</v>
      </c>
      <c r="I688" s="137"/>
      <c r="J688" s="138">
        <f>ROUND(I688*H688,2)</f>
        <v>0</v>
      </c>
      <c r="K688" s="134" t="s">
        <v>212</v>
      </c>
      <c r="L688" s="33"/>
      <c r="M688" s="139" t="s">
        <v>19</v>
      </c>
      <c r="N688" s="140" t="s">
        <v>46</v>
      </c>
      <c r="P688" s="141">
        <f>O688*H688</f>
        <v>0</v>
      </c>
      <c r="Q688" s="141">
        <v>0</v>
      </c>
      <c r="R688" s="141">
        <f>Q688*H688</f>
        <v>0</v>
      </c>
      <c r="S688" s="141">
        <v>0</v>
      </c>
      <c r="T688" s="142">
        <f>S688*H688</f>
        <v>0</v>
      </c>
      <c r="AR688" s="143" t="s">
        <v>338</v>
      </c>
      <c r="AT688" s="143" t="s">
        <v>208</v>
      </c>
      <c r="AU688" s="143" t="s">
        <v>84</v>
      </c>
      <c r="AY688" s="18" t="s">
        <v>206</v>
      </c>
      <c r="BE688" s="144">
        <f>IF(N688="základní",J688,0)</f>
        <v>0</v>
      </c>
      <c r="BF688" s="144">
        <f>IF(N688="snížená",J688,0)</f>
        <v>0</v>
      </c>
      <c r="BG688" s="144">
        <f>IF(N688="zákl. přenesená",J688,0)</f>
        <v>0</v>
      </c>
      <c r="BH688" s="144">
        <f>IF(N688="sníž. přenesená",J688,0)</f>
        <v>0</v>
      </c>
      <c r="BI688" s="144">
        <f>IF(N688="nulová",J688,0)</f>
        <v>0</v>
      </c>
      <c r="BJ688" s="18" t="s">
        <v>82</v>
      </c>
      <c r="BK688" s="144">
        <f>ROUND(I688*H688,2)</f>
        <v>0</v>
      </c>
      <c r="BL688" s="18" t="s">
        <v>338</v>
      </c>
      <c r="BM688" s="143" t="s">
        <v>1448</v>
      </c>
    </row>
    <row r="689" spans="2:47" s="1" customFormat="1" ht="12">
      <c r="B689" s="33"/>
      <c r="D689" s="145" t="s">
        <v>214</v>
      </c>
      <c r="F689" s="146" t="s">
        <v>1449</v>
      </c>
      <c r="I689" s="147"/>
      <c r="L689" s="33"/>
      <c r="M689" s="148"/>
      <c r="T689" s="52"/>
      <c r="AT689" s="18" t="s">
        <v>214</v>
      </c>
      <c r="AU689" s="18" t="s">
        <v>84</v>
      </c>
    </row>
    <row r="690" spans="2:51" s="13" customFormat="1" ht="12">
      <c r="B690" s="156"/>
      <c r="D690" s="150" t="s">
        <v>216</v>
      </c>
      <c r="E690" s="157" t="s">
        <v>19</v>
      </c>
      <c r="F690" s="158" t="s">
        <v>1244</v>
      </c>
      <c r="H690" s="159">
        <v>1</v>
      </c>
      <c r="I690" s="160"/>
      <c r="L690" s="156"/>
      <c r="M690" s="161"/>
      <c r="T690" s="162"/>
      <c r="AT690" s="157" t="s">
        <v>216</v>
      </c>
      <c r="AU690" s="157" t="s">
        <v>84</v>
      </c>
      <c r="AV690" s="13" t="s">
        <v>84</v>
      </c>
      <c r="AW690" s="13" t="s">
        <v>37</v>
      </c>
      <c r="AX690" s="13" t="s">
        <v>75</v>
      </c>
      <c r="AY690" s="157" t="s">
        <v>206</v>
      </c>
    </row>
    <row r="691" spans="2:51" s="13" customFormat="1" ht="12">
      <c r="B691" s="156"/>
      <c r="D691" s="150" t="s">
        <v>216</v>
      </c>
      <c r="E691" s="157" t="s">
        <v>19</v>
      </c>
      <c r="F691" s="158" t="s">
        <v>1450</v>
      </c>
      <c r="H691" s="159">
        <v>1</v>
      </c>
      <c r="I691" s="160"/>
      <c r="L691" s="156"/>
      <c r="M691" s="161"/>
      <c r="T691" s="162"/>
      <c r="AT691" s="157" t="s">
        <v>216</v>
      </c>
      <c r="AU691" s="157" t="s">
        <v>84</v>
      </c>
      <c r="AV691" s="13" t="s">
        <v>84</v>
      </c>
      <c r="AW691" s="13" t="s">
        <v>37</v>
      </c>
      <c r="AX691" s="13" t="s">
        <v>75</v>
      </c>
      <c r="AY691" s="157" t="s">
        <v>206</v>
      </c>
    </row>
    <row r="692" spans="2:51" s="14" customFormat="1" ht="12">
      <c r="B692" s="163"/>
      <c r="D692" s="150" t="s">
        <v>216</v>
      </c>
      <c r="E692" s="164" t="s">
        <v>19</v>
      </c>
      <c r="F692" s="165" t="s">
        <v>224</v>
      </c>
      <c r="H692" s="166">
        <v>2</v>
      </c>
      <c r="I692" s="167"/>
      <c r="L692" s="163"/>
      <c r="M692" s="168"/>
      <c r="T692" s="169"/>
      <c r="AT692" s="164" t="s">
        <v>216</v>
      </c>
      <c r="AU692" s="164" t="s">
        <v>84</v>
      </c>
      <c r="AV692" s="14" t="s">
        <v>153</v>
      </c>
      <c r="AW692" s="14" t="s">
        <v>37</v>
      </c>
      <c r="AX692" s="14" t="s">
        <v>82</v>
      </c>
      <c r="AY692" s="164" t="s">
        <v>206</v>
      </c>
    </row>
    <row r="693" spans="2:65" s="1" customFormat="1" ht="24.2" customHeight="1">
      <c r="B693" s="33"/>
      <c r="C693" s="132" t="s">
        <v>1451</v>
      </c>
      <c r="D693" s="132" t="s">
        <v>208</v>
      </c>
      <c r="E693" s="133" t="s">
        <v>1452</v>
      </c>
      <c r="F693" s="134" t="s">
        <v>1453</v>
      </c>
      <c r="G693" s="135" t="s">
        <v>238</v>
      </c>
      <c r="H693" s="136">
        <v>109.7</v>
      </c>
      <c r="I693" s="137"/>
      <c r="J693" s="138">
        <f>ROUND(I693*H693,2)</f>
        <v>0</v>
      </c>
      <c r="K693" s="134" t="s">
        <v>212</v>
      </c>
      <c r="L693" s="33"/>
      <c r="M693" s="139" t="s">
        <v>19</v>
      </c>
      <c r="N693" s="140" t="s">
        <v>46</v>
      </c>
      <c r="P693" s="141">
        <f>O693*H693</f>
        <v>0</v>
      </c>
      <c r="Q693" s="141">
        <v>4.5E-05</v>
      </c>
      <c r="R693" s="141">
        <f>Q693*H693</f>
        <v>0.004936500000000001</v>
      </c>
      <c r="S693" s="141">
        <v>0</v>
      </c>
      <c r="T693" s="142">
        <f>S693*H693</f>
        <v>0</v>
      </c>
      <c r="AR693" s="143" t="s">
        <v>338</v>
      </c>
      <c r="AT693" s="143" t="s">
        <v>208</v>
      </c>
      <c r="AU693" s="143" t="s">
        <v>84</v>
      </c>
      <c r="AY693" s="18" t="s">
        <v>206</v>
      </c>
      <c r="BE693" s="144">
        <f>IF(N693="základní",J693,0)</f>
        <v>0</v>
      </c>
      <c r="BF693" s="144">
        <f>IF(N693="snížená",J693,0)</f>
        <v>0</v>
      </c>
      <c r="BG693" s="144">
        <f>IF(N693="zákl. přenesená",J693,0)</f>
        <v>0</v>
      </c>
      <c r="BH693" s="144">
        <f>IF(N693="sníž. přenesená",J693,0)</f>
        <v>0</v>
      </c>
      <c r="BI693" s="144">
        <f>IF(N693="nulová",J693,0)</f>
        <v>0</v>
      </c>
      <c r="BJ693" s="18" t="s">
        <v>82</v>
      </c>
      <c r="BK693" s="144">
        <f>ROUND(I693*H693,2)</f>
        <v>0</v>
      </c>
      <c r="BL693" s="18" t="s">
        <v>338</v>
      </c>
      <c r="BM693" s="143" t="s">
        <v>1454</v>
      </c>
    </row>
    <row r="694" spans="2:47" s="1" customFormat="1" ht="12">
      <c r="B694" s="33"/>
      <c r="D694" s="145" t="s">
        <v>214</v>
      </c>
      <c r="F694" s="146" t="s">
        <v>1455</v>
      </c>
      <c r="I694" s="147"/>
      <c r="L694" s="33"/>
      <c r="M694" s="148"/>
      <c r="T694" s="52"/>
      <c r="AT694" s="18" t="s">
        <v>214</v>
      </c>
      <c r="AU694" s="18" t="s">
        <v>84</v>
      </c>
    </row>
    <row r="695" spans="2:51" s="13" customFormat="1" ht="12">
      <c r="B695" s="156"/>
      <c r="D695" s="150" t="s">
        <v>216</v>
      </c>
      <c r="E695" s="157" t="s">
        <v>19</v>
      </c>
      <c r="F695" s="158" t="s">
        <v>1355</v>
      </c>
      <c r="H695" s="159">
        <v>109.7</v>
      </c>
      <c r="I695" s="160"/>
      <c r="L695" s="156"/>
      <c r="M695" s="161"/>
      <c r="T695" s="162"/>
      <c r="AT695" s="157" t="s">
        <v>216</v>
      </c>
      <c r="AU695" s="157" t="s">
        <v>84</v>
      </c>
      <c r="AV695" s="13" t="s">
        <v>84</v>
      </c>
      <c r="AW695" s="13" t="s">
        <v>37</v>
      </c>
      <c r="AX695" s="13" t="s">
        <v>82</v>
      </c>
      <c r="AY695" s="157" t="s">
        <v>206</v>
      </c>
    </row>
    <row r="696" spans="2:65" s="1" customFormat="1" ht="44.25" customHeight="1">
      <c r="B696" s="33"/>
      <c r="C696" s="132" t="s">
        <v>1456</v>
      </c>
      <c r="D696" s="132" t="s">
        <v>208</v>
      </c>
      <c r="E696" s="133" t="s">
        <v>1457</v>
      </c>
      <c r="F696" s="134" t="s">
        <v>1458</v>
      </c>
      <c r="G696" s="135" t="s">
        <v>211</v>
      </c>
      <c r="H696" s="136">
        <v>3.411</v>
      </c>
      <c r="I696" s="137"/>
      <c r="J696" s="138">
        <f>ROUND(I696*H696,2)</f>
        <v>0</v>
      </c>
      <c r="K696" s="134" t="s">
        <v>212</v>
      </c>
      <c r="L696" s="33"/>
      <c r="M696" s="139" t="s">
        <v>19</v>
      </c>
      <c r="N696" s="140" t="s">
        <v>46</v>
      </c>
      <c r="P696" s="141">
        <f>O696*H696</f>
        <v>0</v>
      </c>
      <c r="Q696" s="141">
        <v>0</v>
      </c>
      <c r="R696" s="141">
        <f>Q696*H696</f>
        <v>0</v>
      </c>
      <c r="S696" s="141">
        <v>0</v>
      </c>
      <c r="T696" s="142">
        <f>S696*H696</f>
        <v>0</v>
      </c>
      <c r="AR696" s="143" t="s">
        <v>338</v>
      </c>
      <c r="AT696" s="143" t="s">
        <v>208</v>
      </c>
      <c r="AU696" s="143" t="s">
        <v>84</v>
      </c>
      <c r="AY696" s="18" t="s">
        <v>206</v>
      </c>
      <c r="BE696" s="144">
        <f>IF(N696="základní",J696,0)</f>
        <v>0</v>
      </c>
      <c r="BF696" s="144">
        <f>IF(N696="snížená",J696,0)</f>
        <v>0</v>
      </c>
      <c r="BG696" s="144">
        <f>IF(N696="zákl. přenesená",J696,0)</f>
        <v>0</v>
      </c>
      <c r="BH696" s="144">
        <f>IF(N696="sníž. přenesená",J696,0)</f>
        <v>0</v>
      </c>
      <c r="BI696" s="144">
        <f>IF(N696="nulová",J696,0)</f>
        <v>0</v>
      </c>
      <c r="BJ696" s="18" t="s">
        <v>82</v>
      </c>
      <c r="BK696" s="144">
        <f>ROUND(I696*H696,2)</f>
        <v>0</v>
      </c>
      <c r="BL696" s="18" t="s">
        <v>338</v>
      </c>
      <c r="BM696" s="143" t="s">
        <v>1459</v>
      </c>
    </row>
    <row r="697" spans="2:47" s="1" customFormat="1" ht="12">
      <c r="B697" s="33"/>
      <c r="D697" s="145" t="s">
        <v>214</v>
      </c>
      <c r="F697" s="146" t="s">
        <v>1460</v>
      </c>
      <c r="I697" s="147"/>
      <c r="L697" s="33"/>
      <c r="M697" s="148"/>
      <c r="T697" s="52"/>
      <c r="AT697" s="18" t="s">
        <v>214</v>
      </c>
      <c r="AU697" s="18" t="s">
        <v>84</v>
      </c>
    </row>
    <row r="698" spans="2:63" s="11" customFormat="1" ht="22.9" customHeight="1">
      <c r="B698" s="120"/>
      <c r="D698" s="121" t="s">
        <v>74</v>
      </c>
      <c r="E698" s="130" t="s">
        <v>624</v>
      </c>
      <c r="F698" s="130" t="s">
        <v>1461</v>
      </c>
      <c r="I698" s="123"/>
      <c r="J698" s="131">
        <f>BK698</f>
        <v>0</v>
      </c>
      <c r="L698" s="120"/>
      <c r="M698" s="125"/>
      <c r="P698" s="126">
        <f>SUM(P699:P714)</f>
        <v>0</v>
      </c>
      <c r="R698" s="126">
        <f>SUM(R699:R714)</f>
        <v>0.00051233975</v>
      </c>
      <c r="T698" s="127">
        <f>SUM(T699:T714)</f>
        <v>0</v>
      </c>
      <c r="AR698" s="121" t="s">
        <v>84</v>
      </c>
      <c r="AT698" s="128" t="s">
        <v>74</v>
      </c>
      <c r="AU698" s="128" t="s">
        <v>82</v>
      </c>
      <c r="AY698" s="121" t="s">
        <v>206</v>
      </c>
      <c r="BK698" s="129">
        <f>SUM(BK699:BK714)</f>
        <v>0</v>
      </c>
    </row>
    <row r="699" spans="2:65" s="1" customFormat="1" ht="24.2" customHeight="1">
      <c r="B699" s="33"/>
      <c r="C699" s="132" t="s">
        <v>1462</v>
      </c>
      <c r="D699" s="132" t="s">
        <v>208</v>
      </c>
      <c r="E699" s="133" t="s">
        <v>1463</v>
      </c>
      <c r="F699" s="134" t="s">
        <v>1464</v>
      </c>
      <c r="G699" s="135" t="s">
        <v>238</v>
      </c>
      <c r="H699" s="136">
        <v>207.462</v>
      </c>
      <c r="I699" s="137"/>
      <c r="J699" s="138">
        <f>ROUND(I699*H699,2)</f>
        <v>0</v>
      </c>
      <c r="K699" s="134" t="s">
        <v>212</v>
      </c>
      <c r="L699" s="33"/>
      <c r="M699" s="139" t="s">
        <v>19</v>
      </c>
      <c r="N699" s="140" t="s">
        <v>46</v>
      </c>
      <c r="P699" s="141">
        <f>O699*H699</f>
        <v>0</v>
      </c>
      <c r="Q699" s="141">
        <v>0</v>
      </c>
      <c r="R699" s="141">
        <f>Q699*H699</f>
        <v>0</v>
      </c>
      <c r="S699" s="141">
        <v>0</v>
      </c>
      <c r="T699" s="142">
        <f>S699*H699</f>
        <v>0</v>
      </c>
      <c r="AR699" s="143" t="s">
        <v>338</v>
      </c>
      <c r="AT699" s="143" t="s">
        <v>208</v>
      </c>
      <c r="AU699" s="143" t="s">
        <v>84</v>
      </c>
      <c r="AY699" s="18" t="s">
        <v>206</v>
      </c>
      <c r="BE699" s="144">
        <f>IF(N699="základní",J699,0)</f>
        <v>0</v>
      </c>
      <c r="BF699" s="144">
        <f>IF(N699="snížená",J699,0)</f>
        <v>0</v>
      </c>
      <c r="BG699" s="144">
        <f>IF(N699="zákl. přenesená",J699,0)</f>
        <v>0</v>
      </c>
      <c r="BH699" s="144">
        <f>IF(N699="sníž. přenesená",J699,0)</f>
        <v>0</v>
      </c>
      <c r="BI699" s="144">
        <f>IF(N699="nulová",J699,0)</f>
        <v>0</v>
      </c>
      <c r="BJ699" s="18" t="s">
        <v>82</v>
      </c>
      <c r="BK699" s="144">
        <f>ROUND(I699*H699,2)</f>
        <v>0</v>
      </c>
      <c r="BL699" s="18" t="s">
        <v>338</v>
      </c>
      <c r="BM699" s="143" t="s">
        <v>1465</v>
      </c>
    </row>
    <row r="700" spans="2:47" s="1" customFormat="1" ht="12">
      <c r="B700" s="33"/>
      <c r="D700" s="145" t="s">
        <v>214</v>
      </c>
      <c r="F700" s="146" t="s">
        <v>1466</v>
      </c>
      <c r="I700" s="147"/>
      <c r="L700" s="33"/>
      <c r="M700" s="148"/>
      <c r="T700" s="52"/>
      <c r="AT700" s="18" t="s">
        <v>214</v>
      </c>
      <c r="AU700" s="18" t="s">
        <v>84</v>
      </c>
    </row>
    <row r="701" spans="2:51" s="13" customFormat="1" ht="12">
      <c r="B701" s="156"/>
      <c r="D701" s="150" t="s">
        <v>216</v>
      </c>
      <c r="E701" s="157" t="s">
        <v>19</v>
      </c>
      <c r="F701" s="158" t="s">
        <v>1467</v>
      </c>
      <c r="H701" s="159">
        <v>207.462</v>
      </c>
      <c r="I701" s="160"/>
      <c r="L701" s="156"/>
      <c r="M701" s="161"/>
      <c r="T701" s="162"/>
      <c r="AT701" s="157" t="s">
        <v>216</v>
      </c>
      <c r="AU701" s="157" t="s">
        <v>84</v>
      </c>
      <c r="AV701" s="13" t="s">
        <v>84</v>
      </c>
      <c r="AW701" s="13" t="s">
        <v>37</v>
      </c>
      <c r="AX701" s="13" t="s">
        <v>82</v>
      </c>
      <c r="AY701" s="157" t="s">
        <v>206</v>
      </c>
    </row>
    <row r="702" spans="2:65" s="1" customFormat="1" ht="16.5" customHeight="1">
      <c r="B702" s="33"/>
      <c r="C702" s="175" t="s">
        <v>1468</v>
      </c>
      <c r="D702" s="175" t="s">
        <v>820</v>
      </c>
      <c r="E702" s="176" t="s">
        <v>1469</v>
      </c>
      <c r="F702" s="177" t="s">
        <v>1470</v>
      </c>
      <c r="G702" s="178" t="s">
        <v>238</v>
      </c>
      <c r="H702" s="179">
        <v>217.835</v>
      </c>
      <c r="I702" s="180"/>
      <c r="J702" s="181">
        <f>ROUND(I702*H702,2)</f>
        <v>0</v>
      </c>
      <c r="K702" s="177" t="s">
        <v>212</v>
      </c>
      <c r="L702" s="182"/>
      <c r="M702" s="183" t="s">
        <v>19</v>
      </c>
      <c r="N702" s="184" t="s">
        <v>46</v>
      </c>
      <c r="P702" s="141">
        <f>O702*H702</f>
        <v>0</v>
      </c>
      <c r="Q702" s="141">
        <v>0</v>
      </c>
      <c r="R702" s="141">
        <f>Q702*H702</f>
        <v>0</v>
      </c>
      <c r="S702" s="141">
        <v>0</v>
      </c>
      <c r="T702" s="142">
        <f>S702*H702</f>
        <v>0</v>
      </c>
      <c r="AR702" s="143" t="s">
        <v>437</v>
      </c>
      <c r="AT702" s="143" t="s">
        <v>820</v>
      </c>
      <c r="AU702" s="143" t="s">
        <v>84</v>
      </c>
      <c r="AY702" s="18" t="s">
        <v>206</v>
      </c>
      <c r="BE702" s="144">
        <f>IF(N702="základní",J702,0)</f>
        <v>0</v>
      </c>
      <c r="BF702" s="144">
        <f>IF(N702="snížená",J702,0)</f>
        <v>0</v>
      </c>
      <c r="BG702" s="144">
        <f>IF(N702="zákl. přenesená",J702,0)</f>
        <v>0</v>
      </c>
      <c r="BH702" s="144">
        <f>IF(N702="sníž. přenesená",J702,0)</f>
        <v>0</v>
      </c>
      <c r="BI702" s="144">
        <f>IF(N702="nulová",J702,0)</f>
        <v>0</v>
      </c>
      <c r="BJ702" s="18" t="s">
        <v>82</v>
      </c>
      <c r="BK702" s="144">
        <f>ROUND(I702*H702,2)</f>
        <v>0</v>
      </c>
      <c r="BL702" s="18" t="s">
        <v>338</v>
      </c>
      <c r="BM702" s="143" t="s">
        <v>1471</v>
      </c>
    </row>
    <row r="703" spans="2:51" s="13" customFormat="1" ht="12">
      <c r="B703" s="156"/>
      <c r="D703" s="150" t="s">
        <v>216</v>
      </c>
      <c r="E703" s="157" t="s">
        <v>19</v>
      </c>
      <c r="F703" s="158" t="s">
        <v>1467</v>
      </c>
      <c r="H703" s="159">
        <v>207.462</v>
      </c>
      <c r="I703" s="160"/>
      <c r="L703" s="156"/>
      <c r="M703" s="161"/>
      <c r="T703" s="162"/>
      <c r="AT703" s="157" t="s">
        <v>216</v>
      </c>
      <c r="AU703" s="157" t="s">
        <v>84</v>
      </c>
      <c r="AV703" s="13" t="s">
        <v>84</v>
      </c>
      <c r="AW703" s="13" t="s">
        <v>37</v>
      </c>
      <c r="AX703" s="13" t="s">
        <v>82</v>
      </c>
      <c r="AY703" s="157" t="s">
        <v>206</v>
      </c>
    </row>
    <row r="704" spans="2:51" s="13" customFormat="1" ht="12">
      <c r="B704" s="156"/>
      <c r="D704" s="150" t="s">
        <v>216</v>
      </c>
      <c r="F704" s="158" t="s">
        <v>1472</v>
      </c>
      <c r="H704" s="159">
        <v>217.835</v>
      </c>
      <c r="I704" s="160"/>
      <c r="L704" s="156"/>
      <c r="M704" s="161"/>
      <c r="T704" s="162"/>
      <c r="AT704" s="157" t="s">
        <v>216</v>
      </c>
      <c r="AU704" s="157" t="s">
        <v>84</v>
      </c>
      <c r="AV704" s="13" t="s">
        <v>84</v>
      </c>
      <c r="AW704" s="13" t="s">
        <v>4</v>
      </c>
      <c r="AX704" s="13" t="s">
        <v>82</v>
      </c>
      <c r="AY704" s="157" t="s">
        <v>206</v>
      </c>
    </row>
    <row r="705" spans="2:65" s="1" customFormat="1" ht="24.2" customHeight="1">
      <c r="B705" s="33"/>
      <c r="C705" s="132" t="s">
        <v>1473</v>
      </c>
      <c r="D705" s="132" t="s">
        <v>208</v>
      </c>
      <c r="E705" s="133" t="s">
        <v>1474</v>
      </c>
      <c r="F705" s="134" t="s">
        <v>1475</v>
      </c>
      <c r="G705" s="135" t="s">
        <v>238</v>
      </c>
      <c r="H705" s="136">
        <v>1.235</v>
      </c>
      <c r="I705" s="137"/>
      <c r="J705" s="138">
        <f>ROUND(I705*H705,2)</f>
        <v>0</v>
      </c>
      <c r="K705" s="134" t="s">
        <v>212</v>
      </c>
      <c r="L705" s="33"/>
      <c r="M705" s="139" t="s">
        <v>19</v>
      </c>
      <c r="N705" s="140" t="s">
        <v>46</v>
      </c>
      <c r="P705" s="141">
        <f>O705*H705</f>
        <v>0</v>
      </c>
      <c r="Q705" s="141">
        <v>0.00016875</v>
      </c>
      <c r="R705" s="141">
        <f>Q705*H705</f>
        <v>0.00020840625000000001</v>
      </c>
      <c r="S705" s="141">
        <v>0</v>
      </c>
      <c r="T705" s="142">
        <f>S705*H705</f>
        <v>0</v>
      </c>
      <c r="AR705" s="143" t="s">
        <v>338</v>
      </c>
      <c r="AT705" s="143" t="s">
        <v>208</v>
      </c>
      <c r="AU705" s="143" t="s">
        <v>84</v>
      </c>
      <c r="AY705" s="18" t="s">
        <v>206</v>
      </c>
      <c r="BE705" s="144">
        <f>IF(N705="základní",J705,0)</f>
        <v>0</v>
      </c>
      <c r="BF705" s="144">
        <f>IF(N705="snížená",J705,0)</f>
        <v>0</v>
      </c>
      <c r="BG705" s="144">
        <f>IF(N705="zákl. přenesená",J705,0)</f>
        <v>0</v>
      </c>
      <c r="BH705" s="144">
        <f>IF(N705="sníž. přenesená",J705,0)</f>
        <v>0</v>
      </c>
      <c r="BI705" s="144">
        <f>IF(N705="nulová",J705,0)</f>
        <v>0</v>
      </c>
      <c r="BJ705" s="18" t="s">
        <v>82</v>
      </c>
      <c r="BK705" s="144">
        <f>ROUND(I705*H705,2)</f>
        <v>0</v>
      </c>
      <c r="BL705" s="18" t="s">
        <v>338</v>
      </c>
      <c r="BM705" s="143" t="s">
        <v>1476</v>
      </c>
    </row>
    <row r="706" spans="2:47" s="1" customFormat="1" ht="12">
      <c r="B706" s="33"/>
      <c r="D706" s="145" t="s">
        <v>214</v>
      </c>
      <c r="F706" s="146" t="s">
        <v>1477</v>
      </c>
      <c r="I706" s="147"/>
      <c r="L706" s="33"/>
      <c r="M706" s="148"/>
      <c r="T706" s="52"/>
      <c r="AT706" s="18" t="s">
        <v>214</v>
      </c>
      <c r="AU706" s="18" t="s">
        <v>84</v>
      </c>
    </row>
    <row r="707" spans="2:51" s="12" customFormat="1" ht="12">
      <c r="B707" s="149"/>
      <c r="D707" s="150" t="s">
        <v>216</v>
      </c>
      <c r="E707" s="151" t="s">
        <v>19</v>
      </c>
      <c r="F707" s="152" t="s">
        <v>1478</v>
      </c>
      <c r="H707" s="151" t="s">
        <v>19</v>
      </c>
      <c r="I707" s="153"/>
      <c r="L707" s="149"/>
      <c r="M707" s="154"/>
      <c r="T707" s="155"/>
      <c r="AT707" s="151" t="s">
        <v>216</v>
      </c>
      <c r="AU707" s="151" t="s">
        <v>84</v>
      </c>
      <c r="AV707" s="12" t="s">
        <v>82</v>
      </c>
      <c r="AW707" s="12" t="s">
        <v>37</v>
      </c>
      <c r="AX707" s="12" t="s">
        <v>75</v>
      </c>
      <c r="AY707" s="151" t="s">
        <v>206</v>
      </c>
    </row>
    <row r="708" spans="2:51" s="12" customFormat="1" ht="12">
      <c r="B708" s="149"/>
      <c r="D708" s="150" t="s">
        <v>216</v>
      </c>
      <c r="E708" s="151" t="s">
        <v>19</v>
      </c>
      <c r="F708" s="152" t="s">
        <v>1479</v>
      </c>
      <c r="H708" s="151" t="s">
        <v>19</v>
      </c>
      <c r="I708" s="153"/>
      <c r="L708" s="149"/>
      <c r="M708" s="154"/>
      <c r="T708" s="155"/>
      <c r="AT708" s="151" t="s">
        <v>216</v>
      </c>
      <c r="AU708" s="151" t="s">
        <v>84</v>
      </c>
      <c r="AV708" s="12" t="s">
        <v>82</v>
      </c>
      <c r="AW708" s="12" t="s">
        <v>37</v>
      </c>
      <c r="AX708" s="12" t="s">
        <v>75</v>
      </c>
      <c r="AY708" s="151" t="s">
        <v>206</v>
      </c>
    </row>
    <row r="709" spans="2:51" s="13" customFormat="1" ht="12">
      <c r="B709" s="156"/>
      <c r="D709" s="150" t="s">
        <v>216</v>
      </c>
      <c r="E709" s="157" t="s">
        <v>19</v>
      </c>
      <c r="F709" s="158" t="s">
        <v>1480</v>
      </c>
      <c r="H709" s="159">
        <v>1.235</v>
      </c>
      <c r="I709" s="160"/>
      <c r="L709" s="156"/>
      <c r="M709" s="161"/>
      <c r="T709" s="162"/>
      <c r="AT709" s="157" t="s">
        <v>216</v>
      </c>
      <c r="AU709" s="157" t="s">
        <v>84</v>
      </c>
      <c r="AV709" s="13" t="s">
        <v>84</v>
      </c>
      <c r="AW709" s="13" t="s">
        <v>37</v>
      </c>
      <c r="AX709" s="13" t="s">
        <v>75</v>
      </c>
      <c r="AY709" s="157" t="s">
        <v>206</v>
      </c>
    </row>
    <row r="710" spans="2:51" s="14" customFormat="1" ht="12">
      <c r="B710" s="163"/>
      <c r="D710" s="150" t="s">
        <v>216</v>
      </c>
      <c r="E710" s="164" t="s">
        <v>19</v>
      </c>
      <c r="F710" s="165" t="s">
        <v>224</v>
      </c>
      <c r="H710" s="166">
        <v>1.235</v>
      </c>
      <c r="I710" s="167"/>
      <c r="L710" s="163"/>
      <c r="M710" s="168"/>
      <c r="T710" s="169"/>
      <c r="AT710" s="164" t="s">
        <v>216</v>
      </c>
      <c r="AU710" s="164" t="s">
        <v>84</v>
      </c>
      <c r="AV710" s="14" t="s">
        <v>153</v>
      </c>
      <c r="AW710" s="14" t="s">
        <v>37</v>
      </c>
      <c r="AX710" s="14" t="s">
        <v>82</v>
      </c>
      <c r="AY710" s="164" t="s">
        <v>206</v>
      </c>
    </row>
    <row r="711" spans="2:65" s="1" customFormat="1" ht="24.2" customHeight="1">
      <c r="B711" s="33"/>
      <c r="C711" s="132" t="s">
        <v>1481</v>
      </c>
      <c r="D711" s="132" t="s">
        <v>208</v>
      </c>
      <c r="E711" s="133" t="s">
        <v>1482</v>
      </c>
      <c r="F711" s="134" t="s">
        <v>1483</v>
      </c>
      <c r="G711" s="135" t="s">
        <v>238</v>
      </c>
      <c r="H711" s="136">
        <v>1.235</v>
      </c>
      <c r="I711" s="137"/>
      <c r="J711" s="138">
        <f>ROUND(I711*H711,2)</f>
        <v>0</v>
      </c>
      <c r="K711" s="134" t="s">
        <v>212</v>
      </c>
      <c r="L711" s="33"/>
      <c r="M711" s="139" t="s">
        <v>19</v>
      </c>
      <c r="N711" s="140" t="s">
        <v>46</v>
      </c>
      <c r="P711" s="141">
        <f>O711*H711</f>
        <v>0</v>
      </c>
      <c r="Q711" s="141">
        <v>0.00012305</v>
      </c>
      <c r="R711" s="141">
        <f>Q711*H711</f>
        <v>0.00015196675000000003</v>
      </c>
      <c r="S711" s="141">
        <v>0</v>
      </c>
      <c r="T711" s="142">
        <f>S711*H711</f>
        <v>0</v>
      </c>
      <c r="AR711" s="143" t="s">
        <v>338</v>
      </c>
      <c r="AT711" s="143" t="s">
        <v>208</v>
      </c>
      <c r="AU711" s="143" t="s">
        <v>84</v>
      </c>
      <c r="AY711" s="18" t="s">
        <v>206</v>
      </c>
      <c r="BE711" s="144">
        <f>IF(N711="základní",J711,0)</f>
        <v>0</v>
      </c>
      <c r="BF711" s="144">
        <f>IF(N711="snížená",J711,0)</f>
        <v>0</v>
      </c>
      <c r="BG711" s="144">
        <f>IF(N711="zákl. přenesená",J711,0)</f>
        <v>0</v>
      </c>
      <c r="BH711" s="144">
        <f>IF(N711="sníž. přenesená",J711,0)</f>
        <v>0</v>
      </c>
      <c r="BI711" s="144">
        <f>IF(N711="nulová",J711,0)</f>
        <v>0</v>
      </c>
      <c r="BJ711" s="18" t="s">
        <v>82</v>
      </c>
      <c r="BK711" s="144">
        <f>ROUND(I711*H711,2)</f>
        <v>0</v>
      </c>
      <c r="BL711" s="18" t="s">
        <v>338</v>
      </c>
      <c r="BM711" s="143" t="s">
        <v>1484</v>
      </c>
    </row>
    <row r="712" spans="2:47" s="1" customFormat="1" ht="12">
      <c r="B712" s="33"/>
      <c r="D712" s="145" t="s">
        <v>214</v>
      </c>
      <c r="F712" s="146" t="s">
        <v>1485</v>
      </c>
      <c r="I712" s="147"/>
      <c r="L712" s="33"/>
      <c r="M712" s="148"/>
      <c r="T712" s="52"/>
      <c r="AT712" s="18" t="s">
        <v>214</v>
      </c>
      <c r="AU712" s="18" t="s">
        <v>84</v>
      </c>
    </row>
    <row r="713" spans="2:65" s="1" customFormat="1" ht="24.2" customHeight="1">
      <c r="B713" s="33"/>
      <c r="C713" s="132" t="s">
        <v>1486</v>
      </c>
      <c r="D713" s="132" t="s">
        <v>208</v>
      </c>
      <c r="E713" s="133" t="s">
        <v>1487</v>
      </c>
      <c r="F713" s="134" t="s">
        <v>1488</v>
      </c>
      <c r="G713" s="135" t="s">
        <v>238</v>
      </c>
      <c r="H713" s="136">
        <v>1.235</v>
      </c>
      <c r="I713" s="137"/>
      <c r="J713" s="138">
        <f>ROUND(I713*H713,2)</f>
        <v>0</v>
      </c>
      <c r="K713" s="134" t="s">
        <v>212</v>
      </c>
      <c r="L713" s="33"/>
      <c r="M713" s="139" t="s">
        <v>19</v>
      </c>
      <c r="N713" s="140" t="s">
        <v>46</v>
      </c>
      <c r="P713" s="141">
        <f>O713*H713</f>
        <v>0</v>
      </c>
      <c r="Q713" s="141">
        <v>0.00012305</v>
      </c>
      <c r="R713" s="141">
        <f>Q713*H713</f>
        <v>0.00015196675000000003</v>
      </c>
      <c r="S713" s="141">
        <v>0</v>
      </c>
      <c r="T713" s="142">
        <f>S713*H713</f>
        <v>0</v>
      </c>
      <c r="AR713" s="143" t="s">
        <v>338</v>
      </c>
      <c r="AT713" s="143" t="s">
        <v>208</v>
      </c>
      <c r="AU713" s="143" t="s">
        <v>84</v>
      </c>
      <c r="AY713" s="18" t="s">
        <v>206</v>
      </c>
      <c r="BE713" s="144">
        <f>IF(N713="základní",J713,0)</f>
        <v>0</v>
      </c>
      <c r="BF713" s="144">
        <f>IF(N713="snížená",J713,0)</f>
        <v>0</v>
      </c>
      <c r="BG713" s="144">
        <f>IF(N713="zákl. přenesená",J713,0)</f>
        <v>0</v>
      </c>
      <c r="BH713" s="144">
        <f>IF(N713="sníž. přenesená",J713,0)</f>
        <v>0</v>
      </c>
      <c r="BI713" s="144">
        <f>IF(N713="nulová",J713,0)</f>
        <v>0</v>
      </c>
      <c r="BJ713" s="18" t="s">
        <v>82</v>
      </c>
      <c r="BK713" s="144">
        <f>ROUND(I713*H713,2)</f>
        <v>0</v>
      </c>
      <c r="BL713" s="18" t="s">
        <v>338</v>
      </c>
      <c r="BM713" s="143" t="s">
        <v>1489</v>
      </c>
    </row>
    <row r="714" spans="2:47" s="1" customFormat="1" ht="12">
      <c r="B714" s="33"/>
      <c r="D714" s="145" t="s">
        <v>214</v>
      </c>
      <c r="F714" s="146" t="s">
        <v>1490</v>
      </c>
      <c r="I714" s="147"/>
      <c r="L714" s="33"/>
      <c r="M714" s="148"/>
      <c r="T714" s="52"/>
      <c r="AT714" s="18" t="s">
        <v>214</v>
      </c>
      <c r="AU714" s="18" t="s">
        <v>84</v>
      </c>
    </row>
    <row r="715" spans="2:63" s="11" customFormat="1" ht="22.9" customHeight="1">
      <c r="B715" s="120"/>
      <c r="D715" s="121" t="s">
        <v>74</v>
      </c>
      <c r="E715" s="130" t="s">
        <v>1491</v>
      </c>
      <c r="F715" s="130" t="s">
        <v>1492</v>
      </c>
      <c r="I715" s="123"/>
      <c r="J715" s="131">
        <f>BK715</f>
        <v>0</v>
      </c>
      <c r="L715" s="120"/>
      <c r="M715" s="125"/>
      <c r="P715" s="126">
        <f>SUM(P716:P747)</f>
        <v>0</v>
      </c>
      <c r="R715" s="126">
        <f>SUM(R716:R747)</f>
        <v>1.2245147277000001</v>
      </c>
      <c r="T715" s="127">
        <f>SUM(T716:T747)</f>
        <v>0.29565599000000004</v>
      </c>
      <c r="AR715" s="121" t="s">
        <v>84</v>
      </c>
      <c r="AT715" s="128" t="s">
        <v>74</v>
      </c>
      <c r="AU715" s="128" t="s">
        <v>82</v>
      </c>
      <c r="AY715" s="121" t="s">
        <v>206</v>
      </c>
      <c r="BK715" s="129">
        <f>SUM(BK716:BK747)</f>
        <v>0</v>
      </c>
    </row>
    <row r="716" spans="2:65" s="1" customFormat="1" ht="24.2" customHeight="1">
      <c r="B716" s="33"/>
      <c r="C716" s="132" t="s">
        <v>1493</v>
      </c>
      <c r="D716" s="132" t="s">
        <v>208</v>
      </c>
      <c r="E716" s="133" t="s">
        <v>1494</v>
      </c>
      <c r="F716" s="134" t="s">
        <v>1495</v>
      </c>
      <c r="G716" s="135" t="s">
        <v>238</v>
      </c>
      <c r="H716" s="136">
        <v>953.729</v>
      </c>
      <c r="I716" s="137"/>
      <c r="J716" s="138">
        <f>ROUND(I716*H716,2)</f>
        <v>0</v>
      </c>
      <c r="K716" s="134" t="s">
        <v>212</v>
      </c>
      <c r="L716" s="33"/>
      <c r="M716" s="139" t="s">
        <v>19</v>
      </c>
      <c r="N716" s="140" t="s">
        <v>46</v>
      </c>
      <c r="P716" s="141">
        <f>O716*H716</f>
        <v>0</v>
      </c>
      <c r="Q716" s="141">
        <v>0</v>
      </c>
      <c r="R716" s="141">
        <f>Q716*H716</f>
        <v>0</v>
      </c>
      <c r="S716" s="141">
        <v>0</v>
      </c>
      <c r="T716" s="142">
        <f>S716*H716</f>
        <v>0</v>
      </c>
      <c r="AR716" s="143" t="s">
        <v>338</v>
      </c>
      <c r="AT716" s="143" t="s">
        <v>208</v>
      </c>
      <c r="AU716" s="143" t="s">
        <v>84</v>
      </c>
      <c r="AY716" s="18" t="s">
        <v>206</v>
      </c>
      <c r="BE716" s="144">
        <f>IF(N716="základní",J716,0)</f>
        <v>0</v>
      </c>
      <c r="BF716" s="144">
        <f>IF(N716="snížená",J716,0)</f>
        <v>0</v>
      </c>
      <c r="BG716" s="144">
        <f>IF(N716="zákl. přenesená",J716,0)</f>
        <v>0</v>
      </c>
      <c r="BH716" s="144">
        <f>IF(N716="sníž. přenesená",J716,0)</f>
        <v>0</v>
      </c>
      <c r="BI716" s="144">
        <f>IF(N716="nulová",J716,0)</f>
        <v>0</v>
      </c>
      <c r="BJ716" s="18" t="s">
        <v>82</v>
      </c>
      <c r="BK716" s="144">
        <f>ROUND(I716*H716,2)</f>
        <v>0</v>
      </c>
      <c r="BL716" s="18" t="s">
        <v>338</v>
      </c>
      <c r="BM716" s="143" t="s">
        <v>1496</v>
      </c>
    </row>
    <row r="717" spans="2:47" s="1" customFormat="1" ht="12">
      <c r="B717" s="33"/>
      <c r="D717" s="145" t="s">
        <v>214</v>
      </c>
      <c r="F717" s="146" t="s">
        <v>1497</v>
      </c>
      <c r="I717" s="147"/>
      <c r="L717" s="33"/>
      <c r="M717" s="148"/>
      <c r="T717" s="52"/>
      <c r="AT717" s="18" t="s">
        <v>214</v>
      </c>
      <c r="AU717" s="18" t="s">
        <v>84</v>
      </c>
    </row>
    <row r="718" spans="2:51" s="13" customFormat="1" ht="12">
      <c r="B718" s="156"/>
      <c r="D718" s="150" t="s">
        <v>216</v>
      </c>
      <c r="E718" s="157" t="s">
        <v>19</v>
      </c>
      <c r="F718" s="158" t="s">
        <v>1498</v>
      </c>
      <c r="H718" s="159">
        <v>953.729</v>
      </c>
      <c r="I718" s="160"/>
      <c r="L718" s="156"/>
      <c r="M718" s="161"/>
      <c r="T718" s="162"/>
      <c r="AT718" s="157" t="s">
        <v>216</v>
      </c>
      <c r="AU718" s="157" t="s">
        <v>84</v>
      </c>
      <c r="AV718" s="13" t="s">
        <v>84</v>
      </c>
      <c r="AW718" s="13" t="s">
        <v>37</v>
      </c>
      <c r="AX718" s="13" t="s">
        <v>82</v>
      </c>
      <c r="AY718" s="157" t="s">
        <v>206</v>
      </c>
    </row>
    <row r="719" spans="2:65" s="1" customFormat="1" ht="16.5" customHeight="1">
      <c r="B719" s="33"/>
      <c r="C719" s="132" t="s">
        <v>1499</v>
      </c>
      <c r="D719" s="132" t="s">
        <v>208</v>
      </c>
      <c r="E719" s="133" t="s">
        <v>1500</v>
      </c>
      <c r="F719" s="134" t="s">
        <v>1501</v>
      </c>
      <c r="G719" s="135" t="s">
        <v>238</v>
      </c>
      <c r="H719" s="136">
        <v>953.729</v>
      </c>
      <c r="I719" s="137"/>
      <c r="J719" s="138">
        <f>ROUND(I719*H719,2)</f>
        <v>0</v>
      </c>
      <c r="K719" s="134" t="s">
        <v>212</v>
      </c>
      <c r="L719" s="33"/>
      <c r="M719" s="139" t="s">
        <v>19</v>
      </c>
      <c r="N719" s="140" t="s">
        <v>46</v>
      </c>
      <c r="P719" s="141">
        <f>O719*H719</f>
        <v>0</v>
      </c>
      <c r="Q719" s="141">
        <v>0.001</v>
      </c>
      <c r="R719" s="141">
        <f>Q719*H719</f>
        <v>0.953729</v>
      </c>
      <c r="S719" s="141">
        <v>0.00031</v>
      </c>
      <c r="T719" s="142">
        <f>S719*H719</f>
        <v>0.29565599000000004</v>
      </c>
      <c r="AR719" s="143" t="s">
        <v>338</v>
      </c>
      <c r="AT719" s="143" t="s">
        <v>208</v>
      </c>
      <c r="AU719" s="143" t="s">
        <v>84</v>
      </c>
      <c r="AY719" s="18" t="s">
        <v>206</v>
      </c>
      <c r="BE719" s="144">
        <f>IF(N719="základní",J719,0)</f>
        <v>0</v>
      </c>
      <c r="BF719" s="144">
        <f>IF(N719="snížená",J719,0)</f>
        <v>0</v>
      </c>
      <c r="BG719" s="144">
        <f>IF(N719="zákl. přenesená",J719,0)</f>
        <v>0</v>
      </c>
      <c r="BH719" s="144">
        <f>IF(N719="sníž. přenesená",J719,0)</f>
        <v>0</v>
      </c>
      <c r="BI719" s="144">
        <f>IF(N719="nulová",J719,0)</f>
        <v>0</v>
      </c>
      <c r="BJ719" s="18" t="s">
        <v>82</v>
      </c>
      <c r="BK719" s="144">
        <f>ROUND(I719*H719,2)</f>
        <v>0</v>
      </c>
      <c r="BL719" s="18" t="s">
        <v>338</v>
      </c>
      <c r="BM719" s="143" t="s">
        <v>1502</v>
      </c>
    </row>
    <row r="720" spans="2:47" s="1" customFormat="1" ht="12">
      <c r="B720" s="33"/>
      <c r="D720" s="145" t="s">
        <v>214</v>
      </c>
      <c r="F720" s="146" t="s">
        <v>1503</v>
      </c>
      <c r="I720" s="147"/>
      <c r="L720" s="33"/>
      <c r="M720" s="148"/>
      <c r="T720" s="52"/>
      <c r="AT720" s="18" t="s">
        <v>214</v>
      </c>
      <c r="AU720" s="18" t="s">
        <v>84</v>
      </c>
    </row>
    <row r="721" spans="2:51" s="13" customFormat="1" ht="12">
      <c r="B721" s="156"/>
      <c r="D721" s="150" t="s">
        <v>216</v>
      </c>
      <c r="E721" s="157" t="s">
        <v>19</v>
      </c>
      <c r="F721" s="158" t="s">
        <v>1498</v>
      </c>
      <c r="H721" s="159">
        <v>953.729</v>
      </c>
      <c r="I721" s="160"/>
      <c r="L721" s="156"/>
      <c r="M721" s="161"/>
      <c r="T721" s="162"/>
      <c r="AT721" s="157" t="s">
        <v>216</v>
      </c>
      <c r="AU721" s="157" t="s">
        <v>84</v>
      </c>
      <c r="AV721" s="13" t="s">
        <v>84</v>
      </c>
      <c r="AW721" s="13" t="s">
        <v>37</v>
      </c>
      <c r="AX721" s="13" t="s">
        <v>82</v>
      </c>
      <c r="AY721" s="157" t="s">
        <v>206</v>
      </c>
    </row>
    <row r="722" spans="2:65" s="1" customFormat="1" ht="37.9" customHeight="1">
      <c r="B722" s="33"/>
      <c r="C722" s="132" t="s">
        <v>1504</v>
      </c>
      <c r="D722" s="132" t="s">
        <v>208</v>
      </c>
      <c r="E722" s="133" t="s">
        <v>1505</v>
      </c>
      <c r="F722" s="134" t="s">
        <v>1506</v>
      </c>
      <c r="G722" s="135" t="s">
        <v>238</v>
      </c>
      <c r="H722" s="136">
        <v>233.317</v>
      </c>
      <c r="I722" s="137"/>
      <c r="J722" s="138">
        <f>ROUND(I722*H722,2)</f>
        <v>0</v>
      </c>
      <c r="K722" s="134" t="s">
        <v>212</v>
      </c>
      <c r="L722" s="33"/>
      <c r="M722" s="139" t="s">
        <v>19</v>
      </c>
      <c r="N722" s="140" t="s">
        <v>46</v>
      </c>
      <c r="P722" s="141">
        <f>O722*H722</f>
        <v>0</v>
      </c>
      <c r="Q722" s="141">
        <v>0.0002584</v>
      </c>
      <c r="R722" s="141">
        <f>Q722*H722</f>
        <v>0.0602891128</v>
      </c>
      <c r="S722" s="141">
        <v>0</v>
      </c>
      <c r="T722" s="142">
        <f>S722*H722</f>
        <v>0</v>
      </c>
      <c r="AR722" s="143" t="s">
        <v>338</v>
      </c>
      <c r="AT722" s="143" t="s">
        <v>208</v>
      </c>
      <c r="AU722" s="143" t="s">
        <v>84</v>
      </c>
      <c r="AY722" s="18" t="s">
        <v>206</v>
      </c>
      <c r="BE722" s="144">
        <f>IF(N722="základní",J722,0)</f>
        <v>0</v>
      </c>
      <c r="BF722" s="144">
        <f>IF(N722="snížená",J722,0)</f>
        <v>0</v>
      </c>
      <c r="BG722" s="144">
        <f>IF(N722="zákl. přenesená",J722,0)</f>
        <v>0</v>
      </c>
      <c r="BH722" s="144">
        <f>IF(N722="sníž. přenesená",J722,0)</f>
        <v>0</v>
      </c>
      <c r="BI722" s="144">
        <f>IF(N722="nulová",J722,0)</f>
        <v>0</v>
      </c>
      <c r="BJ722" s="18" t="s">
        <v>82</v>
      </c>
      <c r="BK722" s="144">
        <f>ROUND(I722*H722,2)</f>
        <v>0</v>
      </c>
      <c r="BL722" s="18" t="s">
        <v>338</v>
      </c>
      <c r="BM722" s="143" t="s">
        <v>1507</v>
      </c>
    </row>
    <row r="723" spans="2:47" s="1" customFormat="1" ht="12">
      <c r="B723" s="33"/>
      <c r="D723" s="145" t="s">
        <v>214</v>
      </c>
      <c r="F723" s="146" t="s">
        <v>1508</v>
      </c>
      <c r="I723" s="147"/>
      <c r="L723" s="33"/>
      <c r="M723" s="148"/>
      <c r="T723" s="52"/>
      <c r="AT723" s="18" t="s">
        <v>214</v>
      </c>
      <c r="AU723" s="18" t="s">
        <v>84</v>
      </c>
    </row>
    <row r="724" spans="2:51" s="13" customFormat="1" ht="12">
      <c r="B724" s="156"/>
      <c r="D724" s="150" t="s">
        <v>216</v>
      </c>
      <c r="E724" s="157" t="s">
        <v>19</v>
      </c>
      <c r="F724" s="158" t="s">
        <v>1509</v>
      </c>
      <c r="H724" s="159">
        <v>120.321</v>
      </c>
      <c r="I724" s="160"/>
      <c r="L724" s="156"/>
      <c r="M724" s="161"/>
      <c r="T724" s="162"/>
      <c r="AT724" s="157" t="s">
        <v>216</v>
      </c>
      <c r="AU724" s="157" t="s">
        <v>84</v>
      </c>
      <c r="AV724" s="13" t="s">
        <v>84</v>
      </c>
      <c r="AW724" s="13" t="s">
        <v>37</v>
      </c>
      <c r="AX724" s="13" t="s">
        <v>75</v>
      </c>
      <c r="AY724" s="157" t="s">
        <v>206</v>
      </c>
    </row>
    <row r="725" spans="2:51" s="13" customFormat="1" ht="12">
      <c r="B725" s="156"/>
      <c r="D725" s="150" t="s">
        <v>216</v>
      </c>
      <c r="E725" s="157" t="s">
        <v>19</v>
      </c>
      <c r="F725" s="158" t="s">
        <v>1510</v>
      </c>
      <c r="H725" s="159">
        <v>67.08</v>
      </c>
      <c r="I725" s="160"/>
      <c r="L725" s="156"/>
      <c r="M725" s="161"/>
      <c r="T725" s="162"/>
      <c r="AT725" s="157" t="s">
        <v>216</v>
      </c>
      <c r="AU725" s="157" t="s">
        <v>84</v>
      </c>
      <c r="AV725" s="13" t="s">
        <v>84</v>
      </c>
      <c r="AW725" s="13" t="s">
        <v>37</v>
      </c>
      <c r="AX725" s="13" t="s">
        <v>75</v>
      </c>
      <c r="AY725" s="157" t="s">
        <v>206</v>
      </c>
    </row>
    <row r="726" spans="2:51" s="13" customFormat="1" ht="12">
      <c r="B726" s="156"/>
      <c r="D726" s="150" t="s">
        <v>216</v>
      </c>
      <c r="E726" s="157" t="s">
        <v>19</v>
      </c>
      <c r="F726" s="158" t="s">
        <v>1511</v>
      </c>
      <c r="H726" s="159">
        <v>45.916</v>
      </c>
      <c r="I726" s="160"/>
      <c r="L726" s="156"/>
      <c r="M726" s="161"/>
      <c r="T726" s="162"/>
      <c r="AT726" s="157" t="s">
        <v>216</v>
      </c>
      <c r="AU726" s="157" t="s">
        <v>84</v>
      </c>
      <c r="AV726" s="13" t="s">
        <v>84</v>
      </c>
      <c r="AW726" s="13" t="s">
        <v>37</v>
      </c>
      <c r="AX726" s="13" t="s">
        <v>75</v>
      </c>
      <c r="AY726" s="157" t="s">
        <v>206</v>
      </c>
    </row>
    <row r="727" spans="2:51" s="14" customFormat="1" ht="12">
      <c r="B727" s="163"/>
      <c r="D727" s="150" t="s">
        <v>216</v>
      </c>
      <c r="E727" s="164" t="s">
        <v>672</v>
      </c>
      <c r="F727" s="165" t="s">
        <v>224</v>
      </c>
      <c r="H727" s="166">
        <v>233.317</v>
      </c>
      <c r="I727" s="167"/>
      <c r="L727" s="163"/>
      <c r="M727" s="168"/>
      <c r="T727" s="169"/>
      <c r="AT727" s="164" t="s">
        <v>216</v>
      </c>
      <c r="AU727" s="164" t="s">
        <v>84</v>
      </c>
      <c r="AV727" s="14" t="s">
        <v>153</v>
      </c>
      <c r="AW727" s="14" t="s">
        <v>37</v>
      </c>
      <c r="AX727" s="14" t="s">
        <v>82</v>
      </c>
      <c r="AY727" s="164" t="s">
        <v>206</v>
      </c>
    </row>
    <row r="728" spans="2:65" s="1" customFormat="1" ht="37.9" customHeight="1">
      <c r="B728" s="33"/>
      <c r="C728" s="132" t="s">
        <v>1512</v>
      </c>
      <c r="D728" s="132" t="s">
        <v>208</v>
      </c>
      <c r="E728" s="133" t="s">
        <v>1513</v>
      </c>
      <c r="F728" s="134" t="s">
        <v>1514</v>
      </c>
      <c r="G728" s="135" t="s">
        <v>238</v>
      </c>
      <c r="H728" s="136">
        <v>311.803</v>
      </c>
      <c r="I728" s="137"/>
      <c r="J728" s="138">
        <f>ROUND(I728*H728,2)</f>
        <v>0</v>
      </c>
      <c r="K728" s="134" t="s">
        <v>212</v>
      </c>
      <c r="L728" s="33"/>
      <c r="M728" s="139" t="s">
        <v>19</v>
      </c>
      <c r="N728" s="140" t="s">
        <v>46</v>
      </c>
      <c r="P728" s="141">
        <f>O728*H728</f>
        <v>0</v>
      </c>
      <c r="Q728" s="141">
        <v>1.43E-05</v>
      </c>
      <c r="R728" s="141">
        <f>Q728*H728</f>
        <v>0.0044587829</v>
      </c>
      <c r="S728" s="141">
        <v>0</v>
      </c>
      <c r="T728" s="142">
        <f>S728*H728</f>
        <v>0</v>
      </c>
      <c r="AR728" s="143" t="s">
        <v>338</v>
      </c>
      <c r="AT728" s="143" t="s">
        <v>208</v>
      </c>
      <c r="AU728" s="143" t="s">
        <v>84</v>
      </c>
      <c r="AY728" s="18" t="s">
        <v>206</v>
      </c>
      <c r="BE728" s="144">
        <f>IF(N728="základní",J728,0)</f>
        <v>0</v>
      </c>
      <c r="BF728" s="144">
        <f>IF(N728="snížená",J728,0)</f>
        <v>0</v>
      </c>
      <c r="BG728" s="144">
        <f>IF(N728="zákl. přenesená",J728,0)</f>
        <v>0</v>
      </c>
      <c r="BH728" s="144">
        <f>IF(N728="sníž. přenesená",J728,0)</f>
        <v>0</v>
      </c>
      <c r="BI728" s="144">
        <f>IF(N728="nulová",J728,0)</f>
        <v>0</v>
      </c>
      <c r="BJ728" s="18" t="s">
        <v>82</v>
      </c>
      <c r="BK728" s="144">
        <f>ROUND(I728*H728,2)</f>
        <v>0</v>
      </c>
      <c r="BL728" s="18" t="s">
        <v>338</v>
      </c>
      <c r="BM728" s="143" t="s">
        <v>1515</v>
      </c>
    </row>
    <row r="729" spans="2:47" s="1" customFormat="1" ht="12">
      <c r="B729" s="33"/>
      <c r="D729" s="145" t="s">
        <v>214</v>
      </c>
      <c r="F729" s="146" t="s">
        <v>1516</v>
      </c>
      <c r="I729" s="147"/>
      <c r="L729" s="33"/>
      <c r="M729" s="148"/>
      <c r="T729" s="52"/>
      <c r="AT729" s="18" t="s">
        <v>214</v>
      </c>
      <c r="AU729" s="18" t="s">
        <v>84</v>
      </c>
    </row>
    <row r="730" spans="2:51" s="13" customFormat="1" ht="22.5">
      <c r="B730" s="156"/>
      <c r="D730" s="150" t="s">
        <v>216</v>
      </c>
      <c r="E730" s="157" t="s">
        <v>19</v>
      </c>
      <c r="F730" s="158" t="s">
        <v>1517</v>
      </c>
      <c r="H730" s="159">
        <v>293.753</v>
      </c>
      <c r="I730" s="160"/>
      <c r="L730" s="156"/>
      <c r="M730" s="161"/>
      <c r="T730" s="162"/>
      <c r="AT730" s="157" t="s">
        <v>216</v>
      </c>
      <c r="AU730" s="157" t="s">
        <v>84</v>
      </c>
      <c r="AV730" s="13" t="s">
        <v>84</v>
      </c>
      <c r="AW730" s="13" t="s">
        <v>37</v>
      </c>
      <c r="AX730" s="13" t="s">
        <v>75</v>
      </c>
      <c r="AY730" s="157" t="s">
        <v>206</v>
      </c>
    </row>
    <row r="731" spans="2:51" s="13" customFormat="1" ht="12">
      <c r="B731" s="156"/>
      <c r="D731" s="150" t="s">
        <v>216</v>
      </c>
      <c r="E731" s="157" t="s">
        <v>19</v>
      </c>
      <c r="F731" s="158" t="s">
        <v>1518</v>
      </c>
      <c r="H731" s="159">
        <v>11.59</v>
      </c>
      <c r="I731" s="160"/>
      <c r="L731" s="156"/>
      <c r="M731" s="161"/>
      <c r="T731" s="162"/>
      <c r="AT731" s="157" t="s">
        <v>216</v>
      </c>
      <c r="AU731" s="157" t="s">
        <v>84</v>
      </c>
      <c r="AV731" s="13" t="s">
        <v>84</v>
      </c>
      <c r="AW731" s="13" t="s">
        <v>37</v>
      </c>
      <c r="AX731" s="13" t="s">
        <v>75</v>
      </c>
      <c r="AY731" s="157" t="s">
        <v>206</v>
      </c>
    </row>
    <row r="732" spans="2:51" s="13" customFormat="1" ht="12">
      <c r="B732" s="156"/>
      <c r="D732" s="150" t="s">
        <v>216</v>
      </c>
      <c r="E732" s="157" t="s">
        <v>19</v>
      </c>
      <c r="F732" s="158" t="s">
        <v>1519</v>
      </c>
      <c r="H732" s="159">
        <v>6.46</v>
      </c>
      <c r="I732" s="160"/>
      <c r="L732" s="156"/>
      <c r="M732" s="161"/>
      <c r="T732" s="162"/>
      <c r="AT732" s="157" t="s">
        <v>216</v>
      </c>
      <c r="AU732" s="157" t="s">
        <v>84</v>
      </c>
      <c r="AV732" s="13" t="s">
        <v>84</v>
      </c>
      <c r="AW732" s="13" t="s">
        <v>37</v>
      </c>
      <c r="AX732" s="13" t="s">
        <v>75</v>
      </c>
      <c r="AY732" s="157" t="s">
        <v>206</v>
      </c>
    </row>
    <row r="733" spans="2:51" s="14" customFormat="1" ht="12">
      <c r="B733" s="163"/>
      <c r="D733" s="150" t="s">
        <v>216</v>
      </c>
      <c r="E733" s="164" t="s">
        <v>19</v>
      </c>
      <c r="F733" s="165" t="s">
        <v>224</v>
      </c>
      <c r="H733" s="166">
        <v>311.803</v>
      </c>
      <c r="I733" s="167"/>
      <c r="L733" s="163"/>
      <c r="M733" s="168"/>
      <c r="T733" s="169"/>
      <c r="AT733" s="164" t="s">
        <v>216</v>
      </c>
      <c r="AU733" s="164" t="s">
        <v>84</v>
      </c>
      <c r="AV733" s="14" t="s">
        <v>153</v>
      </c>
      <c r="AW733" s="14" t="s">
        <v>37</v>
      </c>
      <c r="AX733" s="14" t="s">
        <v>82</v>
      </c>
      <c r="AY733" s="164" t="s">
        <v>206</v>
      </c>
    </row>
    <row r="734" spans="2:65" s="1" customFormat="1" ht="37.9" customHeight="1">
      <c r="B734" s="33"/>
      <c r="C734" s="132" t="s">
        <v>1520</v>
      </c>
      <c r="D734" s="132" t="s">
        <v>208</v>
      </c>
      <c r="E734" s="133" t="s">
        <v>1521</v>
      </c>
      <c r="F734" s="134" t="s">
        <v>1522</v>
      </c>
      <c r="G734" s="135" t="s">
        <v>238</v>
      </c>
      <c r="H734" s="136">
        <v>720.412</v>
      </c>
      <c r="I734" s="137"/>
      <c r="J734" s="138">
        <f>ROUND(I734*H734,2)</f>
        <v>0</v>
      </c>
      <c r="K734" s="134" t="s">
        <v>212</v>
      </c>
      <c r="L734" s="33"/>
      <c r="M734" s="139" t="s">
        <v>19</v>
      </c>
      <c r="N734" s="140" t="s">
        <v>46</v>
      </c>
      <c r="P734" s="141">
        <f>O734*H734</f>
        <v>0</v>
      </c>
      <c r="Q734" s="141">
        <v>0.000286</v>
      </c>
      <c r="R734" s="141">
        <f>Q734*H734</f>
        <v>0.20603783200000003</v>
      </c>
      <c r="S734" s="141">
        <v>0</v>
      </c>
      <c r="T734" s="142">
        <f>S734*H734</f>
        <v>0</v>
      </c>
      <c r="AR734" s="143" t="s">
        <v>338</v>
      </c>
      <c r="AT734" s="143" t="s">
        <v>208</v>
      </c>
      <c r="AU734" s="143" t="s">
        <v>84</v>
      </c>
      <c r="AY734" s="18" t="s">
        <v>206</v>
      </c>
      <c r="BE734" s="144">
        <f>IF(N734="základní",J734,0)</f>
        <v>0</v>
      </c>
      <c r="BF734" s="144">
        <f>IF(N734="snížená",J734,0)</f>
        <v>0</v>
      </c>
      <c r="BG734" s="144">
        <f>IF(N734="zákl. přenesená",J734,0)</f>
        <v>0</v>
      </c>
      <c r="BH734" s="144">
        <f>IF(N734="sníž. přenesená",J734,0)</f>
        <v>0</v>
      </c>
      <c r="BI734" s="144">
        <f>IF(N734="nulová",J734,0)</f>
        <v>0</v>
      </c>
      <c r="BJ734" s="18" t="s">
        <v>82</v>
      </c>
      <c r="BK734" s="144">
        <f>ROUND(I734*H734,2)</f>
        <v>0</v>
      </c>
      <c r="BL734" s="18" t="s">
        <v>338</v>
      </c>
      <c r="BM734" s="143" t="s">
        <v>1523</v>
      </c>
    </row>
    <row r="735" spans="2:47" s="1" customFormat="1" ht="12">
      <c r="B735" s="33"/>
      <c r="D735" s="145" t="s">
        <v>214</v>
      </c>
      <c r="F735" s="146" t="s">
        <v>1524</v>
      </c>
      <c r="I735" s="147"/>
      <c r="L735" s="33"/>
      <c r="M735" s="148"/>
      <c r="T735" s="52"/>
      <c r="AT735" s="18" t="s">
        <v>214</v>
      </c>
      <c r="AU735" s="18" t="s">
        <v>84</v>
      </c>
    </row>
    <row r="736" spans="2:51" s="13" customFormat="1" ht="12">
      <c r="B736" s="156"/>
      <c r="D736" s="150" t="s">
        <v>216</v>
      </c>
      <c r="E736" s="157" t="s">
        <v>19</v>
      </c>
      <c r="F736" s="158" t="s">
        <v>1525</v>
      </c>
      <c r="H736" s="159">
        <v>25.491</v>
      </c>
      <c r="I736" s="160"/>
      <c r="L736" s="156"/>
      <c r="M736" s="161"/>
      <c r="T736" s="162"/>
      <c r="AT736" s="157" t="s">
        <v>216</v>
      </c>
      <c r="AU736" s="157" t="s">
        <v>84</v>
      </c>
      <c r="AV736" s="13" t="s">
        <v>84</v>
      </c>
      <c r="AW736" s="13" t="s">
        <v>37</v>
      </c>
      <c r="AX736" s="13" t="s">
        <v>75</v>
      </c>
      <c r="AY736" s="157" t="s">
        <v>206</v>
      </c>
    </row>
    <row r="737" spans="2:51" s="13" customFormat="1" ht="12">
      <c r="B737" s="156"/>
      <c r="D737" s="150" t="s">
        <v>216</v>
      </c>
      <c r="E737" s="157" t="s">
        <v>19</v>
      </c>
      <c r="F737" s="158" t="s">
        <v>1526</v>
      </c>
      <c r="H737" s="159">
        <v>73.968</v>
      </c>
      <c r="I737" s="160"/>
      <c r="L737" s="156"/>
      <c r="M737" s="161"/>
      <c r="T737" s="162"/>
      <c r="AT737" s="157" t="s">
        <v>216</v>
      </c>
      <c r="AU737" s="157" t="s">
        <v>84</v>
      </c>
      <c r="AV737" s="13" t="s">
        <v>84</v>
      </c>
      <c r="AW737" s="13" t="s">
        <v>37</v>
      </c>
      <c r="AX737" s="13" t="s">
        <v>75</v>
      </c>
      <c r="AY737" s="157" t="s">
        <v>206</v>
      </c>
    </row>
    <row r="738" spans="2:51" s="13" customFormat="1" ht="12">
      <c r="B738" s="156"/>
      <c r="D738" s="150" t="s">
        <v>216</v>
      </c>
      <c r="E738" s="157" t="s">
        <v>19</v>
      </c>
      <c r="F738" s="158" t="s">
        <v>1527</v>
      </c>
      <c r="H738" s="159">
        <v>57.113</v>
      </c>
      <c r="I738" s="160"/>
      <c r="L738" s="156"/>
      <c r="M738" s="161"/>
      <c r="T738" s="162"/>
      <c r="AT738" s="157" t="s">
        <v>216</v>
      </c>
      <c r="AU738" s="157" t="s">
        <v>84</v>
      </c>
      <c r="AV738" s="13" t="s">
        <v>84</v>
      </c>
      <c r="AW738" s="13" t="s">
        <v>37</v>
      </c>
      <c r="AX738" s="13" t="s">
        <v>75</v>
      </c>
      <c r="AY738" s="157" t="s">
        <v>206</v>
      </c>
    </row>
    <row r="739" spans="2:51" s="13" customFormat="1" ht="12">
      <c r="B739" s="156"/>
      <c r="D739" s="150" t="s">
        <v>216</v>
      </c>
      <c r="E739" s="157" t="s">
        <v>19</v>
      </c>
      <c r="F739" s="158" t="s">
        <v>1528</v>
      </c>
      <c r="H739" s="159">
        <v>30.177</v>
      </c>
      <c r="I739" s="160"/>
      <c r="L739" s="156"/>
      <c r="M739" s="161"/>
      <c r="T739" s="162"/>
      <c r="AT739" s="157" t="s">
        <v>216</v>
      </c>
      <c r="AU739" s="157" t="s">
        <v>84</v>
      </c>
      <c r="AV739" s="13" t="s">
        <v>84</v>
      </c>
      <c r="AW739" s="13" t="s">
        <v>37</v>
      </c>
      <c r="AX739" s="13" t="s">
        <v>75</v>
      </c>
      <c r="AY739" s="157" t="s">
        <v>206</v>
      </c>
    </row>
    <row r="740" spans="2:51" s="13" customFormat="1" ht="33.75">
      <c r="B740" s="156"/>
      <c r="D740" s="150" t="s">
        <v>216</v>
      </c>
      <c r="E740" s="157" t="s">
        <v>19</v>
      </c>
      <c r="F740" s="158" t="s">
        <v>1529</v>
      </c>
      <c r="H740" s="159">
        <v>416.201</v>
      </c>
      <c r="I740" s="160"/>
      <c r="L740" s="156"/>
      <c r="M740" s="161"/>
      <c r="T740" s="162"/>
      <c r="AT740" s="157" t="s">
        <v>216</v>
      </c>
      <c r="AU740" s="157" t="s">
        <v>84</v>
      </c>
      <c r="AV740" s="13" t="s">
        <v>84</v>
      </c>
      <c r="AW740" s="13" t="s">
        <v>37</v>
      </c>
      <c r="AX740" s="13" t="s">
        <v>75</v>
      </c>
      <c r="AY740" s="157" t="s">
        <v>206</v>
      </c>
    </row>
    <row r="741" spans="2:51" s="13" customFormat="1" ht="12">
      <c r="B741" s="156"/>
      <c r="D741" s="150" t="s">
        <v>216</v>
      </c>
      <c r="E741" s="157" t="s">
        <v>19</v>
      </c>
      <c r="F741" s="158" t="s">
        <v>1518</v>
      </c>
      <c r="H741" s="159">
        <v>11.59</v>
      </c>
      <c r="I741" s="160"/>
      <c r="L741" s="156"/>
      <c r="M741" s="161"/>
      <c r="T741" s="162"/>
      <c r="AT741" s="157" t="s">
        <v>216</v>
      </c>
      <c r="AU741" s="157" t="s">
        <v>84</v>
      </c>
      <c r="AV741" s="13" t="s">
        <v>84</v>
      </c>
      <c r="AW741" s="13" t="s">
        <v>37</v>
      </c>
      <c r="AX741" s="13" t="s">
        <v>75</v>
      </c>
      <c r="AY741" s="157" t="s">
        <v>206</v>
      </c>
    </row>
    <row r="742" spans="2:51" s="13" customFormat="1" ht="12">
      <c r="B742" s="156"/>
      <c r="D742" s="150" t="s">
        <v>216</v>
      </c>
      <c r="E742" s="157" t="s">
        <v>19</v>
      </c>
      <c r="F742" s="158" t="s">
        <v>1519</v>
      </c>
      <c r="H742" s="159">
        <v>6.46</v>
      </c>
      <c r="I742" s="160"/>
      <c r="L742" s="156"/>
      <c r="M742" s="161"/>
      <c r="T742" s="162"/>
      <c r="AT742" s="157" t="s">
        <v>216</v>
      </c>
      <c r="AU742" s="157" t="s">
        <v>84</v>
      </c>
      <c r="AV742" s="13" t="s">
        <v>84</v>
      </c>
      <c r="AW742" s="13" t="s">
        <v>37</v>
      </c>
      <c r="AX742" s="13" t="s">
        <v>75</v>
      </c>
      <c r="AY742" s="157" t="s">
        <v>206</v>
      </c>
    </row>
    <row r="743" spans="2:51" s="13" customFormat="1" ht="12">
      <c r="B743" s="156"/>
      <c r="D743" s="150" t="s">
        <v>216</v>
      </c>
      <c r="E743" s="157" t="s">
        <v>19</v>
      </c>
      <c r="F743" s="158" t="s">
        <v>1530</v>
      </c>
      <c r="H743" s="159">
        <v>25.99</v>
      </c>
      <c r="I743" s="160"/>
      <c r="L743" s="156"/>
      <c r="M743" s="161"/>
      <c r="T743" s="162"/>
      <c r="AT743" s="157" t="s">
        <v>216</v>
      </c>
      <c r="AU743" s="157" t="s">
        <v>84</v>
      </c>
      <c r="AV743" s="13" t="s">
        <v>84</v>
      </c>
      <c r="AW743" s="13" t="s">
        <v>37</v>
      </c>
      <c r="AX743" s="13" t="s">
        <v>75</v>
      </c>
      <c r="AY743" s="157" t="s">
        <v>206</v>
      </c>
    </row>
    <row r="744" spans="2:51" s="13" customFormat="1" ht="12">
      <c r="B744" s="156"/>
      <c r="D744" s="150" t="s">
        <v>216</v>
      </c>
      <c r="E744" s="157" t="s">
        <v>19</v>
      </c>
      <c r="F744" s="158" t="s">
        <v>1531</v>
      </c>
      <c r="H744" s="159">
        <v>59.902</v>
      </c>
      <c r="I744" s="160"/>
      <c r="L744" s="156"/>
      <c r="M744" s="161"/>
      <c r="T744" s="162"/>
      <c r="AT744" s="157" t="s">
        <v>216</v>
      </c>
      <c r="AU744" s="157" t="s">
        <v>84</v>
      </c>
      <c r="AV744" s="13" t="s">
        <v>84</v>
      </c>
      <c r="AW744" s="13" t="s">
        <v>37</v>
      </c>
      <c r="AX744" s="13" t="s">
        <v>75</v>
      </c>
      <c r="AY744" s="157" t="s">
        <v>206</v>
      </c>
    </row>
    <row r="745" spans="2:51" s="13" customFormat="1" ht="12">
      <c r="B745" s="156"/>
      <c r="D745" s="150" t="s">
        <v>216</v>
      </c>
      <c r="E745" s="157" t="s">
        <v>19</v>
      </c>
      <c r="F745" s="158" t="s">
        <v>1532</v>
      </c>
      <c r="H745" s="159">
        <v>6.76</v>
      </c>
      <c r="I745" s="160"/>
      <c r="L745" s="156"/>
      <c r="M745" s="161"/>
      <c r="T745" s="162"/>
      <c r="AT745" s="157" t="s">
        <v>216</v>
      </c>
      <c r="AU745" s="157" t="s">
        <v>84</v>
      </c>
      <c r="AV745" s="13" t="s">
        <v>84</v>
      </c>
      <c r="AW745" s="13" t="s">
        <v>37</v>
      </c>
      <c r="AX745" s="13" t="s">
        <v>75</v>
      </c>
      <c r="AY745" s="157" t="s">
        <v>206</v>
      </c>
    </row>
    <row r="746" spans="2:51" s="13" customFormat="1" ht="12">
      <c r="B746" s="156"/>
      <c r="D746" s="150" t="s">
        <v>216</v>
      </c>
      <c r="E746" s="157" t="s">
        <v>19</v>
      </c>
      <c r="F746" s="158" t="s">
        <v>1533</v>
      </c>
      <c r="H746" s="159">
        <v>6.76</v>
      </c>
      <c r="I746" s="160"/>
      <c r="L746" s="156"/>
      <c r="M746" s="161"/>
      <c r="T746" s="162"/>
      <c r="AT746" s="157" t="s">
        <v>216</v>
      </c>
      <c r="AU746" s="157" t="s">
        <v>84</v>
      </c>
      <c r="AV746" s="13" t="s">
        <v>84</v>
      </c>
      <c r="AW746" s="13" t="s">
        <v>37</v>
      </c>
      <c r="AX746" s="13" t="s">
        <v>75</v>
      </c>
      <c r="AY746" s="157" t="s">
        <v>206</v>
      </c>
    </row>
    <row r="747" spans="2:51" s="14" customFormat="1" ht="12">
      <c r="B747" s="163"/>
      <c r="D747" s="150" t="s">
        <v>216</v>
      </c>
      <c r="E747" s="164" t="s">
        <v>669</v>
      </c>
      <c r="F747" s="165" t="s">
        <v>224</v>
      </c>
      <c r="H747" s="166">
        <v>720.412</v>
      </c>
      <c r="I747" s="167"/>
      <c r="L747" s="163"/>
      <c r="M747" s="192"/>
      <c r="N747" s="193"/>
      <c r="O747" s="193"/>
      <c r="P747" s="193"/>
      <c r="Q747" s="193"/>
      <c r="R747" s="193"/>
      <c r="S747" s="193"/>
      <c r="T747" s="194"/>
      <c r="AT747" s="164" t="s">
        <v>216</v>
      </c>
      <c r="AU747" s="164" t="s">
        <v>84</v>
      </c>
      <c r="AV747" s="14" t="s">
        <v>153</v>
      </c>
      <c r="AW747" s="14" t="s">
        <v>37</v>
      </c>
      <c r="AX747" s="14" t="s">
        <v>82</v>
      </c>
      <c r="AY747" s="164" t="s">
        <v>206</v>
      </c>
    </row>
    <row r="748" spans="2:12" s="1" customFormat="1" ht="6.95" customHeight="1">
      <c r="B748" s="41"/>
      <c r="C748" s="42"/>
      <c r="D748" s="42"/>
      <c r="E748" s="42"/>
      <c r="F748" s="42"/>
      <c r="G748" s="42"/>
      <c r="H748" s="42"/>
      <c r="I748" s="42"/>
      <c r="J748" s="42"/>
      <c r="K748" s="42"/>
      <c r="L748" s="33"/>
    </row>
  </sheetData>
  <sheetProtection algorithmName="SHA-512" hashValue="nBVt3cQoJgWy+fvzYA32Ti+OIX5Kz8bRH8zbkSlhwNzAA9KkY+1jcssTOPNLRd6srfUTn/hHt7Pp4TpypSE/Tg==" saltValue="8DY+i+GYQpX1O5K1gKhUJcGo4Nuux9tZHGIVBcdLSEqt7a1iha3Gm0TW9B+RJELzauhq7m4FHSXVbqKP/F7mWw==" spinCount="100000" sheet="1" objects="1" scenarios="1" formatColumns="0" formatRows="0" autoFilter="0"/>
  <autoFilter ref="C110:K747"/>
  <mergeCells count="15">
    <mergeCell ref="E97:H97"/>
    <mergeCell ref="E101:H101"/>
    <mergeCell ref="E99:H99"/>
    <mergeCell ref="E103:H103"/>
    <mergeCell ref="L2:V2"/>
    <mergeCell ref="E31:H31"/>
    <mergeCell ref="E52:H52"/>
    <mergeCell ref="E56:H56"/>
    <mergeCell ref="E54:H54"/>
    <mergeCell ref="E58:H58"/>
    <mergeCell ref="E7:H7"/>
    <mergeCell ref="E11:H11"/>
    <mergeCell ref="E9:H9"/>
    <mergeCell ref="E13:H13"/>
    <mergeCell ref="E22:H22"/>
  </mergeCells>
  <hyperlinks>
    <hyperlink ref="F115" r:id="rId1" display="https://podminky.urs.cz/item/CS_URS_2023_02/133112811"/>
    <hyperlink ref="F121" r:id="rId2" display="https://podminky.urs.cz/item/CS_URS_2023_02/162351103"/>
    <hyperlink ref="F127" r:id="rId3" display="https://podminky.urs.cz/item/CS_URS_2023_02/181911101"/>
    <hyperlink ref="F132" r:id="rId4" display="https://podminky.urs.cz/item/CS_URS_2023_02/275313711"/>
    <hyperlink ref="F138" r:id="rId5" display="https://podminky.urs.cz/item/CS_URS_2023_02/275351121"/>
    <hyperlink ref="F142" r:id="rId6" display="https://podminky.urs.cz/item/CS_URS_2023_02/275351122"/>
    <hyperlink ref="F147" r:id="rId7" display="https://podminky.urs.cz/item/CS_URS_2023_02/310271025"/>
    <hyperlink ref="F151" r:id="rId8" display="https://podminky.urs.cz/item/CS_URS_2023_02/317142442"/>
    <hyperlink ref="F158" r:id="rId9" display="https://podminky.urs.cz/item/CS_URS_2023_02/342272205"/>
    <hyperlink ref="F166" r:id="rId10" display="https://podminky.urs.cz/item/CS_URS_2023_02/342272225"/>
    <hyperlink ref="F172" r:id="rId11" display="https://podminky.urs.cz/item/CS_URS_2023_02/342272245"/>
    <hyperlink ref="F184" r:id="rId12" display="https://podminky.urs.cz/item/CS_URS_2023_02/612142001"/>
    <hyperlink ref="F187" r:id="rId13" display="https://podminky.urs.cz/item/CS_URS_2023_02/612311131"/>
    <hyperlink ref="F201" r:id="rId14" display="https://podminky.urs.cz/item/CS_URS_2023_02/631311126"/>
    <hyperlink ref="F209" r:id="rId15" display="https://podminky.urs.cz/item/CS_URS_2023_02/631362021"/>
    <hyperlink ref="F215" r:id="rId16" display="https://podminky.urs.cz/item/CS_URS_2023_02/632451022"/>
    <hyperlink ref="F219" r:id="rId17" display="https://podminky.urs.cz/item/CS_URS_2023_02/642945111"/>
    <hyperlink ref="F223" r:id="rId18" display="https://podminky.urs.cz/item/CS_URS_2023_02/952901111"/>
    <hyperlink ref="F230" r:id="rId19" display="https://podminky.urs.cz/item/CS_URS_2023_02/997013501"/>
    <hyperlink ref="F232" r:id="rId20" display="https://podminky.urs.cz/item/CS_URS_2023_02/997013509"/>
    <hyperlink ref="F235" r:id="rId21" display="https://podminky.urs.cz/item/CS_URS_2023_02/997013631"/>
    <hyperlink ref="F238" r:id="rId22" display="https://podminky.urs.cz/item/CS_URS_2023_02/998011001"/>
    <hyperlink ref="F242" r:id="rId23" display="https://podminky.urs.cz/item/CS_URS_2023_02/751398022"/>
    <hyperlink ref="F247" r:id="rId24" display="https://podminky.urs.cz/item/CS_URS_2023_02/998751101"/>
    <hyperlink ref="F250" r:id="rId25" display="https://podminky.urs.cz/item/CS_URS_2023_02/762523104"/>
    <hyperlink ref="F257" r:id="rId26" display="https://podminky.urs.cz/item/CS_URS_2023_02/762951003"/>
    <hyperlink ref="F264" r:id="rId27" display="https://podminky.urs.cz/item/CS_URS_2023_02/998762101"/>
    <hyperlink ref="F267" r:id="rId28" display="https://podminky.urs.cz/item/CS_URS_2023_02/763121411"/>
    <hyperlink ref="F275" r:id="rId29" display="https://podminky.urs.cz/item/CS_URS_2023_02/763121712"/>
    <hyperlink ref="F283" r:id="rId30" display="https://podminky.urs.cz/item/CS_URS_2023_02/763131411"/>
    <hyperlink ref="F294" r:id="rId31" display="https://podminky.urs.cz/item/CS_URS_2023_02/763131721"/>
    <hyperlink ref="F298" r:id="rId32" display="https://podminky.urs.cz/item/CS_URS_2023_02/763411116"/>
    <hyperlink ref="F307" r:id="rId33" display="https://podminky.urs.cz/item/CS_URS_2023_02/763411126"/>
    <hyperlink ref="F314" r:id="rId34" display="https://podminky.urs.cz/item/CS_URS_2023_02/763431001"/>
    <hyperlink ref="F333" r:id="rId35" display="https://podminky.urs.cz/item/CS_URS_2023_02/763431041"/>
    <hyperlink ref="F336" r:id="rId36" display="https://podminky.urs.cz/item/CS_URS_2023_02/763431701"/>
    <hyperlink ref="F343" r:id="rId37" display="https://podminky.urs.cz/item/CS_URS_2023_02/998763301"/>
    <hyperlink ref="F346" r:id="rId38" display="https://podminky.urs.cz/item/CS_URS_2023_02/766414222"/>
    <hyperlink ref="F354" r:id="rId39" display="https://podminky.urs.cz/item/CS_URS_2023_02/766414233"/>
    <hyperlink ref="F364" r:id="rId40" display="https://podminky.urs.cz/item/CS_URS_2023_02/766417211"/>
    <hyperlink ref="F369" r:id="rId41" display="https://podminky.urs.cz/item/CS_URS_2023_02/766660001"/>
    <hyperlink ref="F372" r:id="rId42" display="https://podminky.urs.cz/item/CS_URS_2023_02/766660201"/>
    <hyperlink ref="F374" r:id="rId43" display="https://podminky.urs.cz/item/CS_URS_2023_02/766682111"/>
    <hyperlink ref="F396" r:id="rId44" display="https://podminky.urs.cz/item/CS_URS_2023_02/998766101"/>
    <hyperlink ref="F399" r:id="rId45" display="https://podminky.urs.cz/item/CS_URS_2023_02/767163121"/>
    <hyperlink ref="F404" r:id="rId46" display="https://podminky.urs.cz/item/CS_URS_2023_02/767163111"/>
    <hyperlink ref="F419" r:id="rId47" display="https://podminky.urs.cz/item/CS_URS_2023_02/767531111"/>
    <hyperlink ref="F430" r:id="rId48" display="https://podminky.urs.cz/item/CS_URS_2023_02/767995112"/>
    <hyperlink ref="F454" r:id="rId49" display="https://podminky.urs.cz/item/CS_URS_2023_02/998767101"/>
    <hyperlink ref="F457" r:id="rId50" display="https://podminky.urs.cz/item/CS_URS_2023_02/771111011"/>
    <hyperlink ref="F460" r:id="rId51" display="https://podminky.urs.cz/item/CS_URS_2023_02/771121011"/>
    <hyperlink ref="F463" r:id="rId52" display="https://podminky.urs.cz/item/CS_URS_2023_02/771151012"/>
    <hyperlink ref="F466" r:id="rId53" display="https://podminky.urs.cz/item/CS_URS_2023_02/771474113"/>
    <hyperlink ref="F481" r:id="rId54" display="https://podminky.urs.cz/item/CS_URS_2023_02/771574433"/>
    <hyperlink ref="F495" r:id="rId55" display="https://podminky.urs.cz/item/CS_URS_2023_02/771574436"/>
    <hyperlink ref="F505" r:id="rId56" display="https://podminky.urs.cz/item/CS_URS_2023_02/771584412"/>
    <hyperlink ref="F515" r:id="rId57" display="https://podminky.urs.cz/item/CS_URS_2023_02/771591112"/>
    <hyperlink ref="F523" r:id="rId58" display="https://podminky.urs.cz/item/CS_URS_2023_02/771591115"/>
    <hyperlink ref="F533" r:id="rId59" display="https://podminky.urs.cz/item/CS_URS_2023_02/771591241"/>
    <hyperlink ref="F541" r:id="rId60" display="https://podminky.urs.cz/item/CS_URS_2023_02/771591242"/>
    <hyperlink ref="F545" r:id="rId61" display="https://podminky.urs.cz/item/CS_URS_2023_02/771591251"/>
    <hyperlink ref="F552" r:id="rId62" display="https://podminky.urs.cz/item/CS_URS_2023_02/771591264"/>
    <hyperlink ref="F560" r:id="rId63" display="https://podminky.urs.cz/item/CS_URS_2023_02/771592011"/>
    <hyperlink ref="F563" r:id="rId64" display="https://podminky.urs.cz/item/CS_URS_2023_02/998771101"/>
    <hyperlink ref="F569" r:id="rId65" display="https://podminky.urs.cz/item/CS_URS_2023_02/775429121"/>
    <hyperlink ref="F580" r:id="rId66" display="https://podminky.urs.cz/item/CS_URS_2023_02/998775101"/>
    <hyperlink ref="F583" r:id="rId67" display="https://podminky.urs.cz/item/CS_URS_2023_02/776111311"/>
    <hyperlink ref="F586" r:id="rId68" display="https://podminky.urs.cz/item/CS_URS_2023_02/776121321"/>
    <hyperlink ref="F589" r:id="rId69" display="https://podminky.urs.cz/item/CS_URS_2023_02/776141112"/>
    <hyperlink ref="F592" r:id="rId70" display="https://podminky.urs.cz/item/CS_URS_2023_02/776221111"/>
    <hyperlink ref="F599" r:id="rId71" display="https://podminky.urs.cz/item/CS_URS_2023_02/776421111"/>
    <hyperlink ref="F604" r:id="rId72" display="https://podminky.urs.cz/item/CS_URS_2023_02/998776101"/>
    <hyperlink ref="F614" r:id="rId73" display="https://podminky.urs.cz/item/CS_URS_2023_02/781111011"/>
    <hyperlink ref="F617" r:id="rId74" display="https://podminky.urs.cz/item/CS_URS_2023_02/781131112"/>
    <hyperlink ref="F623" r:id="rId75" display="https://podminky.urs.cz/item/CS_URS_2023_02/781131232"/>
    <hyperlink ref="F629" r:id="rId76" display="https://podminky.urs.cz/item/CS_URS_2023_02/781474112"/>
    <hyperlink ref="F640" r:id="rId77" display="https://podminky.urs.cz/item/CS_URS_2023_02/781474153"/>
    <hyperlink ref="F651" r:id="rId78" display="https://podminky.urs.cz/item/CS_URS_2023_02/781491012"/>
    <hyperlink ref="F665" r:id="rId79" display="https://podminky.urs.cz/item/CS_URS_2023_02/781495115"/>
    <hyperlink ref="F675" r:id="rId80" display="https://podminky.urs.cz/item/CS_URS_2023_02/781495141"/>
    <hyperlink ref="F683" r:id="rId81" display="https://podminky.urs.cz/item/CS_URS_2023_02/781495142"/>
    <hyperlink ref="F689" r:id="rId82" display="https://podminky.urs.cz/item/CS_URS_2023_02/781495143"/>
    <hyperlink ref="F694" r:id="rId83" display="https://podminky.urs.cz/item/CS_URS_2023_02/781495211"/>
    <hyperlink ref="F697" r:id="rId84" display="https://podminky.urs.cz/item/CS_URS_2023_02/998781101"/>
    <hyperlink ref="F700" r:id="rId85" display="https://podminky.urs.cz/item/CS_URS_2023_02/783000103"/>
    <hyperlink ref="F706" r:id="rId86" display="https://podminky.urs.cz/item/CS_URS_2023_02/783314201"/>
    <hyperlink ref="F712" r:id="rId87" display="https://podminky.urs.cz/item/CS_URS_2023_02/783315101"/>
    <hyperlink ref="F714" r:id="rId88" display="https://podminky.urs.cz/item/CS_URS_2023_02/783317101"/>
    <hyperlink ref="F717" r:id="rId89" display="https://podminky.urs.cz/item/CS_URS_2023_02/784111001"/>
    <hyperlink ref="F720" r:id="rId90" display="https://podminky.urs.cz/item/CS_URS_2023_02/784121001"/>
    <hyperlink ref="F723" r:id="rId91" display="https://podminky.urs.cz/item/CS_URS_2023_02/784211101"/>
    <hyperlink ref="F729" r:id="rId92" display="https://podminky.urs.cz/item/CS_URS_2023_02/784221155"/>
    <hyperlink ref="F735" r:id="rId93" display="https://podminky.urs.cz/item/CS_URS_2023_02/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7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102</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165</v>
      </c>
      <c r="F9" s="295"/>
      <c r="G9" s="295"/>
      <c r="H9" s="295"/>
      <c r="L9" s="21"/>
    </row>
    <row r="10" spans="2:12" ht="12" customHeight="1">
      <c r="B10" s="21"/>
      <c r="D10" s="28" t="s">
        <v>166</v>
      </c>
      <c r="L10" s="21"/>
    </row>
    <row r="11" spans="2:12" s="1" customFormat="1" ht="16.5" customHeight="1">
      <c r="B11" s="33"/>
      <c r="E11" s="304" t="s">
        <v>1534</v>
      </c>
      <c r="F11" s="337"/>
      <c r="G11" s="337"/>
      <c r="H11" s="337"/>
      <c r="L11" s="33"/>
    </row>
    <row r="12" spans="2:12" s="1" customFormat="1" ht="12" customHeight="1">
      <c r="B12" s="33"/>
      <c r="D12" s="28" t="s">
        <v>168</v>
      </c>
      <c r="L12" s="33"/>
    </row>
    <row r="13" spans="2:12" s="1" customFormat="1" ht="16.5" customHeight="1">
      <c r="B13" s="33"/>
      <c r="E13" s="322" t="s">
        <v>1535</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ROUND(J100,2)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ROUND((SUM(BE100:BE176)),2)</f>
        <v>0</v>
      </c>
      <c r="I37" s="94">
        <v>0.21</v>
      </c>
      <c r="J37" s="81">
        <f>ROUND(((SUM(BE100:BE176))*I37),2)</f>
        <v>0</v>
      </c>
      <c r="L37" s="33"/>
    </row>
    <row r="38" spans="2:12" s="1" customFormat="1" ht="14.45" customHeight="1">
      <c r="B38" s="33"/>
      <c r="E38" s="28" t="s">
        <v>47</v>
      </c>
      <c r="F38" s="81">
        <f>ROUND((SUM(BF100:BF176)),2)</f>
        <v>0</v>
      </c>
      <c r="I38" s="94">
        <v>0.15</v>
      </c>
      <c r="J38" s="81">
        <f>ROUND(((SUM(BF100:BF176))*I38),2)</f>
        <v>0</v>
      </c>
      <c r="L38" s="33"/>
    </row>
    <row r="39" spans="2:12" s="1" customFormat="1" ht="14.45" customHeight="1" hidden="1">
      <c r="B39" s="33"/>
      <c r="E39" s="28" t="s">
        <v>48</v>
      </c>
      <c r="F39" s="81">
        <f>ROUND((SUM(BG100:BG176)),2)</f>
        <v>0</v>
      </c>
      <c r="I39" s="94">
        <v>0.21</v>
      </c>
      <c r="J39" s="81">
        <f>0</f>
        <v>0</v>
      </c>
      <c r="L39" s="33"/>
    </row>
    <row r="40" spans="2:12" s="1" customFormat="1" ht="14.45" customHeight="1" hidden="1">
      <c r="B40" s="33"/>
      <c r="E40" s="28" t="s">
        <v>49</v>
      </c>
      <c r="F40" s="81">
        <f>ROUND((SUM(BH100:BH176)),2)</f>
        <v>0</v>
      </c>
      <c r="I40" s="94">
        <v>0.15</v>
      </c>
      <c r="J40" s="81">
        <f>0</f>
        <v>0</v>
      </c>
      <c r="L40" s="33"/>
    </row>
    <row r="41" spans="2:12" s="1" customFormat="1" ht="14.45" customHeight="1" hidden="1">
      <c r="B41" s="33"/>
      <c r="E41" s="28" t="s">
        <v>50</v>
      </c>
      <c r="F41" s="81">
        <f>ROUND((SUM(BI100:BI176)),2)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165</v>
      </c>
      <c r="F54" s="295"/>
      <c r="G54" s="295"/>
      <c r="H54" s="295"/>
      <c r="L54" s="21"/>
    </row>
    <row r="55" spans="2:12" ht="12" customHeight="1">
      <c r="B55" s="21"/>
      <c r="C55" s="28" t="s">
        <v>166</v>
      </c>
      <c r="L55" s="21"/>
    </row>
    <row r="56" spans="2:12" s="1" customFormat="1" ht="16.5" customHeight="1">
      <c r="B56" s="33"/>
      <c r="E56" s="304" t="s">
        <v>1534</v>
      </c>
      <c r="F56" s="337"/>
      <c r="G56" s="337"/>
      <c r="H56" s="337"/>
      <c r="L56" s="33"/>
    </row>
    <row r="57" spans="2:12" s="1" customFormat="1" ht="12" customHeight="1">
      <c r="B57" s="33"/>
      <c r="C57" s="28" t="s">
        <v>168</v>
      </c>
      <c r="L57" s="33"/>
    </row>
    <row r="58" spans="2:12" s="1" customFormat="1" ht="16.5" customHeight="1">
      <c r="B58" s="33"/>
      <c r="E58" s="322" t="str">
        <f>E13</f>
        <v>D.1-01.4.1 - Zařízení vzduchotechniky a klimatizace</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J100</f>
        <v>0</v>
      </c>
      <c r="L67" s="33"/>
      <c r="AU67" s="18" t="s">
        <v>173</v>
      </c>
    </row>
    <row r="68" spans="2:12" s="8" customFormat="1" ht="24.95" customHeight="1">
      <c r="B68" s="104"/>
      <c r="D68" s="105" t="s">
        <v>1536</v>
      </c>
      <c r="E68" s="106"/>
      <c r="F68" s="106"/>
      <c r="G68" s="106"/>
      <c r="H68" s="106"/>
      <c r="I68" s="106"/>
      <c r="J68" s="107">
        <f>J101</f>
        <v>0</v>
      </c>
      <c r="L68" s="104"/>
    </row>
    <row r="69" spans="2:12" s="8" customFormat="1" ht="24.95" customHeight="1">
      <c r="B69" s="104"/>
      <c r="D69" s="105" t="s">
        <v>1537</v>
      </c>
      <c r="E69" s="106"/>
      <c r="F69" s="106"/>
      <c r="G69" s="106"/>
      <c r="H69" s="106"/>
      <c r="I69" s="106"/>
      <c r="J69" s="107">
        <f>J106</f>
        <v>0</v>
      </c>
      <c r="L69" s="104"/>
    </row>
    <row r="70" spans="2:12" s="8" customFormat="1" ht="24.95" customHeight="1">
      <c r="B70" s="104"/>
      <c r="D70" s="105" t="s">
        <v>1538</v>
      </c>
      <c r="E70" s="106"/>
      <c r="F70" s="106"/>
      <c r="G70" s="106"/>
      <c r="H70" s="106"/>
      <c r="I70" s="106"/>
      <c r="J70" s="107">
        <f>J112</f>
        <v>0</v>
      </c>
      <c r="L70" s="104"/>
    </row>
    <row r="71" spans="2:12" s="8" customFormat="1" ht="24.95" customHeight="1">
      <c r="B71" s="104"/>
      <c r="D71" s="105" t="s">
        <v>1539</v>
      </c>
      <c r="E71" s="106"/>
      <c r="F71" s="106"/>
      <c r="G71" s="106"/>
      <c r="H71" s="106"/>
      <c r="I71" s="106"/>
      <c r="J71" s="107">
        <f>J115</f>
        <v>0</v>
      </c>
      <c r="L71" s="104"/>
    </row>
    <row r="72" spans="2:12" s="8" customFormat="1" ht="24.95" customHeight="1">
      <c r="B72" s="104"/>
      <c r="D72" s="105" t="s">
        <v>1540</v>
      </c>
      <c r="E72" s="106"/>
      <c r="F72" s="106"/>
      <c r="G72" s="106"/>
      <c r="H72" s="106"/>
      <c r="I72" s="106"/>
      <c r="J72" s="107">
        <f>J121</f>
        <v>0</v>
      </c>
      <c r="L72" s="104"/>
    </row>
    <row r="73" spans="2:12" s="8" customFormat="1" ht="24.95" customHeight="1">
      <c r="B73" s="104"/>
      <c r="D73" s="105" t="s">
        <v>1541</v>
      </c>
      <c r="E73" s="106"/>
      <c r="F73" s="106"/>
      <c r="G73" s="106"/>
      <c r="H73" s="106"/>
      <c r="I73" s="106"/>
      <c r="J73" s="107">
        <f>J123</f>
        <v>0</v>
      </c>
      <c r="L73" s="104"/>
    </row>
    <row r="74" spans="2:12" s="8" customFormat="1" ht="24.95" customHeight="1">
      <c r="B74" s="104"/>
      <c r="D74" s="105" t="s">
        <v>1542</v>
      </c>
      <c r="E74" s="106"/>
      <c r="F74" s="106"/>
      <c r="G74" s="106"/>
      <c r="H74" s="106"/>
      <c r="I74" s="106"/>
      <c r="J74" s="107">
        <f>J142</f>
        <v>0</v>
      </c>
      <c r="L74" s="104"/>
    </row>
    <row r="75" spans="2:12" s="8" customFormat="1" ht="24.95" customHeight="1">
      <c r="B75" s="104"/>
      <c r="D75" s="105" t="s">
        <v>1543</v>
      </c>
      <c r="E75" s="106"/>
      <c r="F75" s="106"/>
      <c r="G75" s="106"/>
      <c r="H75" s="106"/>
      <c r="I75" s="106"/>
      <c r="J75" s="107">
        <f>J158</f>
        <v>0</v>
      </c>
      <c r="L75" s="104"/>
    </row>
    <row r="76" spans="2:12" s="8" customFormat="1" ht="24.95" customHeight="1">
      <c r="B76" s="104"/>
      <c r="D76" s="105" t="s">
        <v>1544</v>
      </c>
      <c r="E76" s="106"/>
      <c r="F76" s="106"/>
      <c r="G76" s="106"/>
      <c r="H76" s="106"/>
      <c r="I76" s="106"/>
      <c r="J76" s="107">
        <f>J174</f>
        <v>0</v>
      </c>
      <c r="L76" s="104"/>
    </row>
    <row r="77" spans="2:12" s="1" customFormat="1" ht="21.75" customHeight="1">
      <c r="B77" s="33"/>
      <c r="L77" s="33"/>
    </row>
    <row r="78" spans="2:12" s="1" customFormat="1" ht="6.95" customHeight="1">
      <c r="B78" s="41"/>
      <c r="C78" s="42"/>
      <c r="D78" s="42"/>
      <c r="E78" s="42"/>
      <c r="F78" s="42"/>
      <c r="G78" s="42"/>
      <c r="H78" s="42"/>
      <c r="I78" s="42"/>
      <c r="J78" s="42"/>
      <c r="K78" s="42"/>
      <c r="L78" s="33"/>
    </row>
    <row r="82" spans="2:12" s="1" customFormat="1" ht="6.95" customHeight="1">
      <c r="B82" s="43"/>
      <c r="C82" s="44"/>
      <c r="D82" s="44"/>
      <c r="E82" s="44"/>
      <c r="F82" s="44"/>
      <c r="G82" s="44"/>
      <c r="H82" s="44"/>
      <c r="I82" s="44"/>
      <c r="J82" s="44"/>
      <c r="K82" s="44"/>
      <c r="L82" s="33"/>
    </row>
    <row r="83" spans="2:12" s="1" customFormat="1" ht="24.95" customHeight="1">
      <c r="B83" s="33"/>
      <c r="C83" s="22" t="s">
        <v>191</v>
      </c>
      <c r="L83" s="33"/>
    </row>
    <row r="84" spans="2:12" s="1" customFormat="1" ht="6.95" customHeight="1">
      <c r="B84" s="33"/>
      <c r="L84" s="33"/>
    </row>
    <row r="85" spans="2:12" s="1" customFormat="1" ht="12" customHeight="1">
      <c r="B85" s="33"/>
      <c r="C85" s="28" t="s">
        <v>16</v>
      </c>
      <c r="L85" s="33"/>
    </row>
    <row r="86" spans="2:12" s="1" customFormat="1" ht="16.5" customHeight="1">
      <c r="B86" s="33"/>
      <c r="E86" s="335" t="str">
        <f>E7</f>
        <v>AREÁL KLÍŠE, ÚSTÍ NAD LABEM – WELLNESS A FITNESS</v>
      </c>
      <c r="F86" s="336"/>
      <c r="G86" s="336"/>
      <c r="H86" s="336"/>
      <c r="L86" s="33"/>
    </row>
    <row r="87" spans="2:12" ht="12" customHeight="1">
      <c r="B87" s="21"/>
      <c r="C87" s="28" t="s">
        <v>164</v>
      </c>
      <c r="L87" s="21"/>
    </row>
    <row r="88" spans="2:12" ht="16.5" customHeight="1">
      <c r="B88" s="21"/>
      <c r="E88" s="335" t="s">
        <v>165</v>
      </c>
      <c r="F88" s="295"/>
      <c r="G88" s="295"/>
      <c r="H88" s="295"/>
      <c r="L88" s="21"/>
    </row>
    <row r="89" spans="2:12" ht="12" customHeight="1">
      <c r="B89" s="21"/>
      <c r="C89" s="28" t="s">
        <v>166</v>
      </c>
      <c r="L89" s="21"/>
    </row>
    <row r="90" spans="2:12" s="1" customFormat="1" ht="16.5" customHeight="1">
      <c r="B90" s="33"/>
      <c r="E90" s="304" t="s">
        <v>1534</v>
      </c>
      <c r="F90" s="337"/>
      <c r="G90" s="337"/>
      <c r="H90" s="337"/>
      <c r="L90" s="33"/>
    </row>
    <row r="91" spans="2:12" s="1" customFormat="1" ht="12" customHeight="1">
      <c r="B91" s="33"/>
      <c r="C91" s="28" t="s">
        <v>168</v>
      </c>
      <c r="L91" s="33"/>
    </row>
    <row r="92" spans="2:12" s="1" customFormat="1" ht="16.5" customHeight="1">
      <c r="B92" s="33"/>
      <c r="E92" s="322" t="str">
        <f>E13</f>
        <v>D.1-01.4.1 - Zařízení vzduchotechniky a klimatizace</v>
      </c>
      <c r="F92" s="337"/>
      <c r="G92" s="337"/>
      <c r="H92" s="337"/>
      <c r="L92" s="33"/>
    </row>
    <row r="93" spans="2:12" s="1" customFormat="1" ht="6.95" customHeight="1">
      <c r="B93" s="33"/>
      <c r="L93" s="33"/>
    </row>
    <row r="94" spans="2:12" s="1" customFormat="1" ht="12" customHeight="1">
      <c r="B94" s="33"/>
      <c r="C94" s="28" t="s">
        <v>21</v>
      </c>
      <c r="F94" s="26" t="str">
        <f>F16</f>
        <v>ÚSTÍ NAD LABEM</v>
      </c>
      <c r="I94" s="28" t="s">
        <v>23</v>
      </c>
      <c r="J94" s="49" t="str">
        <f>IF(J16="","",J16)</f>
        <v>14. 11. 2023</v>
      </c>
      <c r="L94" s="33"/>
    </row>
    <row r="95" spans="2:12" s="1" customFormat="1" ht="6.95" customHeight="1">
      <c r="B95" s="33"/>
      <c r="L95" s="33"/>
    </row>
    <row r="96" spans="2:12" s="1" customFormat="1" ht="15.2" customHeight="1">
      <c r="B96" s="33"/>
      <c r="C96" s="28" t="s">
        <v>25</v>
      </c>
      <c r="F96" s="26" t="str">
        <f>E19</f>
        <v>Městské služby Ústí nad Labem p.o.</v>
      </c>
      <c r="I96" s="28" t="s">
        <v>33</v>
      </c>
      <c r="J96" s="31" t="str">
        <f>E25</f>
        <v>Specta s.r.o.</v>
      </c>
      <c r="L96" s="33"/>
    </row>
    <row r="97" spans="2:12" s="1" customFormat="1" ht="15.2" customHeight="1">
      <c r="B97" s="33"/>
      <c r="C97" s="28" t="s">
        <v>31</v>
      </c>
      <c r="F97" s="26" t="str">
        <f>IF(E22="","",E22)</f>
        <v>Vyplň údaj</v>
      </c>
      <c r="I97" s="28" t="s">
        <v>38</v>
      </c>
      <c r="J97" s="31" t="str">
        <f>E28</f>
        <v>Specta s.r.o.</v>
      </c>
      <c r="L97" s="33"/>
    </row>
    <row r="98" spans="2:12" s="1" customFormat="1" ht="10.35" customHeight="1">
      <c r="B98" s="33"/>
      <c r="L98" s="33"/>
    </row>
    <row r="99" spans="2:20" s="10" customFormat="1" ht="29.25" customHeight="1">
      <c r="B99" s="112"/>
      <c r="C99" s="113" t="s">
        <v>192</v>
      </c>
      <c r="D99" s="114" t="s">
        <v>60</v>
      </c>
      <c r="E99" s="114" t="s">
        <v>56</v>
      </c>
      <c r="F99" s="114" t="s">
        <v>57</v>
      </c>
      <c r="G99" s="114" t="s">
        <v>193</v>
      </c>
      <c r="H99" s="114" t="s">
        <v>194</v>
      </c>
      <c r="I99" s="114" t="s">
        <v>195</v>
      </c>
      <c r="J99" s="114" t="s">
        <v>172</v>
      </c>
      <c r="K99" s="115" t="s">
        <v>196</v>
      </c>
      <c r="L99" s="112"/>
      <c r="M99" s="55" t="s">
        <v>19</v>
      </c>
      <c r="N99" s="56" t="s">
        <v>45</v>
      </c>
      <c r="O99" s="56" t="s">
        <v>197</v>
      </c>
      <c r="P99" s="56" t="s">
        <v>198</v>
      </c>
      <c r="Q99" s="56" t="s">
        <v>199</v>
      </c>
      <c r="R99" s="56" t="s">
        <v>200</v>
      </c>
      <c r="S99" s="56" t="s">
        <v>201</v>
      </c>
      <c r="T99" s="57" t="s">
        <v>202</v>
      </c>
    </row>
    <row r="100" spans="2:63" s="1" customFormat="1" ht="22.9" customHeight="1">
      <c r="B100" s="33"/>
      <c r="C100" s="60" t="s">
        <v>203</v>
      </c>
      <c r="J100" s="116">
        <f>BK100</f>
        <v>0</v>
      </c>
      <c r="L100" s="33"/>
      <c r="M100" s="58"/>
      <c r="N100" s="50"/>
      <c r="O100" s="50"/>
      <c r="P100" s="117">
        <f>P101+P106+P112+P115+P121+P123+P142+P158+P174</f>
        <v>0</v>
      </c>
      <c r="Q100" s="50"/>
      <c r="R100" s="117">
        <f>R101+R106+R112+R115+R121+R123+R142+R158+R174</f>
        <v>0</v>
      </c>
      <c r="S100" s="50"/>
      <c r="T100" s="118">
        <f>T101+T106+T112+T115+T121+T123+T142+T158+T174</f>
        <v>0</v>
      </c>
      <c r="AT100" s="18" t="s">
        <v>74</v>
      </c>
      <c r="AU100" s="18" t="s">
        <v>173</v>
      </c>
      <c r="BK100" s="119">
        <f>BK101+BK106+BK112+BK115+BK121+BK123+BK142+BK158+BK174</f>
        <v>0</v>
      </c>
    </row>
    <row r="101" spans="2:63" s="11" customFormat="1" ht="25.9" customHeight="1">
      <c r="B101" s="120"/>
      <c r="D101" s="121" t="s">
        <v>74</v>
      </c>
      <c r="E101" s="122" t="s">
        <v>1545</v>
      </c>
      <c r="F101" s="122" t="s">
        <v>1546</v>
      </c>
      <c r="I101" s="123"/>
      <c r="J101" s="124">
        <f>BK101</f>
        <v>0</v>
      </c>
      <c r="L101" s="120"/>
      <c r="M101" s="125"/>
      <c r="P101" s="126">
        <f>SUM(P102:P105)</f>
        <v>0</v>
      </c>
      <c r="R101" s="126">
        <f>SUM(R102:R105)</f>
        <v>0</v>
      </c>
      <c r="T101" s="127">
        <f>SUM(T102:T105)</f>
        <v>0</v>
      </c>
      <c r="AR101" s="121" t="s">
        <v>82</v>
      </c>
      <c r="AT101" s="128" t="s">
        <v>74</v>
      </c>
      <c r="AU101" s="128" t="s">
        <v>75</v>
      </c>
      <c r="AY101" s="121" t="s">
        <v>206</v>
      </c>
      <c r="BK101" s="129">
        <f>SUM(BK102:BK105)</f>
        <v>0</v>
      </c>
    </row>
    <row r="102" spans="2:65" s="1" customFormat="1" ht="16.5" customHeight="1">
      <c r="B102" s="33"/>
      <c r="C102" s="132" t="s">
        <v>82</v>
      </c>
      <c r="D102" s="132" t="s">
        <v>208</v>
      </c>
      <c r="E102" s="133" t="s">
        <v>1547</v>
      </c>
      <c r="F102" s="134" t="s">
        <v>1548</v>
      </c>
      <c r="G102" s="135" t="s">
        <v>1549</v>
      </c>
      <c r="H102" s="136">
        <v>450</v>
      </c>
      <c r="I102" s="137"/>
      <c r="J102" s="138">
        <f>ROUND(I102*H102,2)</f>
        <v>0</v>
      </c>
      <c r="K102" s="134" t="s">
        <v>19</v>
      </c>
      <c r="L102" s="33"/>
      <c r="M102" s="139" t="s">
        <v>19</v>
      </c>
      <c r="N102" s="140" t="s">
        <v>46</v>
      </c>
      <c r="P102" s="141">
        <f>O102*H102</f>
        <v>0</v>
      </c>
      <c r="Q102" s="141">
        <v>0</v>
      </c>
      <c r="R102" s="141">
        <f>Q102*H102</f>
        <v>0</v>
      </c>
      <c r="S102" s="141">
        <v>0</v>
      </c>
      <c r="T102" s="142">
        <f>S102*H102</f>
        <v>0</v>
      </c>
      <c r="AR102" s="143" t="s">
        <v>338</v>
      </c>
      <c r="AT102" s="143" t="s">
        <v>208</v>
      </c>
      <c r="AU102" s="143" t="s">
        <v>82</v>
      </c>
      <c r="AY102" s="18" t="s">
        <v>206</v>
      </c>
      <c r="BE102" s="144">
        <f>IF(N102="základní",J102,0)</f>
        <v>0</v>
      </c>
      <c r="BF102" s="144">
        <f>IF(N102="snížená",J102,0)</f>
        <v>0</v>
      </c>
      <c r="BG102" s="144">
        <f>IF(N102="zákl. přenesená",J102,0)</f>
        <v>0</v>
      </c>
      <c r="BH102" s="144">
        <f>IF(N102="sníž. přenesená",J102,0)</f>
        <v>0</v>
      </c>
      <c r="BI102" s="144">
        <f>IF(N102="nulová",J102,0)</f>
        <v>0</v>
      </c>
      <c r="BJ102" s="18" t="s">
        <v>82</v>
      </c>
      <c r="BK102" s="144">
        <f>ROUND(I102*H102,2)</f>
        <v>0</v>
      </c>
      <c r="BL102" s="18" t="s">
        <v>338</v>
      </c>
      <c r="BM102" s="143" t="s">
        <v>1550</v>
      </c>
    </row>
    <row r="103" spans="2:65" s="1" customFormat="1" ht="16.5" customHeight="1">
      <c r="B103" s="33"/>
      <c r="C103" s="132" t="s">
        <v>84</v>
      </c>
      <c r="D103" s="132" t="s">
        <v>208</v>
      </c>
      <c r="E103" s="133" t="s">
        <v>1551</v>
      </c>
      <c r="F103" s="134" t="s">
        <v>1552</v>
      </c>
      <c r="G103" s="135" t="s">
        <v>1549</v>
      </c>
      <c r="H103" s="136">
        <v>110</v>
      </c>
      <c r="I103" s="137"/>
      <c r="J103" s="138">
        <f>ROUND(I103*H103,2)</f>
        <v>0</v>
      </c>
      <c r="K103" s="134" t="s">
        <v>19</v>
      </c>
      <c r="L103" s="33"/>
      <c r="M103" s="139" t="s">
        <v>19</v>
      </c>
      <c r="N103" s="140" t="s">
        <v>46</v>
      </c>
      <c r="P103" s="141">
        <f>O103*H103</f>
        <v>0</v>
      </c>
      <c r="Q103" s="141">
        <v>0</v>
      </c>
      <c r="R103" s="141">
        <f>Q103*H103</f>
        <v>0</v>
      </c>
      <c r="S103" s="141">
        <v>0</v>
      </c>
      <c r="T103" s="142">
        <f>S103*H103</f>
        <v>0</v>
      </c>
      <c r="AR103" s="143" t="s">
        <v>338</v>
      </c>
      <c r="AT103" s="143" t="s">
        <v>208</v>
      </c>
      <c r="AU103" s="143" t="s">
        <v>82</v>
      </c>
      <c r="AY103" s="18" t="s">
        <v>206</v>
      </c>
      <c r="BE103" s="144">
        <f>IF(N103="základní",J103,0)</f>
        <v>0</v>
      </c>
      <c r="BF103" s="144">
        <f>IF(N103="snížená",J103,0)</f>
        <v>0</v>
      </c>
      <c r="BG103" s="144">
        <f>IF(N103="zákl. přenesená",J103,0)</f>
        <v>0</v>
      </c>
      <c r="BH103" s="144">
        <f>IF(N103="sníž. přenesená",J103,0)</f>
        <v>0</v>
      </c>
      <c r="BI103" s="144">
        <f>IF(N103="nulová",J103,0)</f>
        <v>0</v>
      </c>
      <c r="BJ103" s="18" t="s">
        <v>82</v>
      </c>
      <c r="BK103" s="144">
        <f>ROUND(I103*H103,2)</f>
        <v>0</v>
      </c>
      <c r="BL103" s="18" t="s">
        <v>338</v>
      </c>
      <c r="BM103" s="143" t="s">
        <v>1553</v>
      </c>
    </row>
    <row r="104" spans="2:65" s="1" customFormat="1" ht="123" customHeight="1">
      <c r="B104" s="33"/>
      <c r="C104" s="132" t="s">
        <v>92</v>
      </c>
      <c r="D104" s="132" t="s">
        <v>208</v>
      </c>
      <c r="E104" s="133" t="s">
        <v>1554</v>
      </c>
      <c r="F104" s="134" t="s">
        <v>1555</v>
      </c>
      <c r="G104" s="135" t="s">
        <v>1556</v>
      </c>
      <c r="H104" s="136">
        <v>1</v>
      </c>
      <c r="I104" s="137"/>
      <c r="J104" s="138">
        <f>ROUND(I104*H104,2)</f>
        <v>0</v>
      </c>
      <c r="K104" s="134" t="s">
        <v>19</v>
      </c>
      <c r="L104" s="33"/>
      <c r="M104" s="139" t="s">
        <v>19</v>
      </c>
      <c r="N104" s="140" t="s">
        <v>46</v>
      </c>
      <c r="P104" s="141">
        <f>O104*H104</f>
        <v>0</v>
      </c>
      <c r="Q104" s="141">
        <v>0</v>
      </c>
      <c r="R104" s="141">
        <f>Q104*H104</f>
        <v>0</v>
      </c>
      <c r="S104" s="141">
        <v>0</v>
      </c>
      <c r="T104" s="142">
        <f>S104*H104</f>
        <v>0</v>
      </c>
      <c r="AR104" s="143" t="s">
        <v>338</v>
      </c>
      <c r="AT104" s="143" t="s">
        <v>208</v>
      </c>
      <c r="AU104" s="143" t="s">
        <v>82</v>
      </c>
      <c r="AY104" s="18" t="s">
        <v>206</v>
      </c>
      <c r="BE104" s="144">
        <f>IF(N104="základní",J104,0)</f>
        <v>0</v>
      </c>
      <c r="BF104" s="144">
        <f>IF(N104="snížená",J104,0)</f>
        <v>0</v>
      </c>
      <c r="BG104" s="144">
        <f>IF(N104="zákl. přenesená",J104,0)</f>
        <v>0</v>
      </c>
      <c r="BH104" s="144">
        <f>IF(N104="sníž. přenesená",J104,0)</f>
        <v>0</v>
      </c>
      <c r="BI104" s="144">
        <f>IF(N104="nulová",J104,0)</f>
        <v>0</v>
      </c>
      <c r="BJ104" s="18" t="s">
        <v>82</v>
      </c>
      <c r="BK104" s="144">
        <f>ROUND(I104*H104,2)</f>
        <v>0</v>
      </c>
      <c r="BL104" s="18" t="s">
        <v>338</v>
      </c>
      <c r="BM104" s="143" t="s">
        <v>1557</v>
      </c>
    </row>
    <row r="105" spans="2:65" s="1" customFormat="1" ht="37.9" customHeight="1">
      <c r="B105" s="33"/>
      <c r="C105" s="132" t="s">
        <v>153</v>
      </c>
      <c r="D105" s="132" t="s">
        <v>208</v>
      </c>
      <c r="E105" s="133" t="s">
        <v>1558</v>
      </c>
      <c r="F105" s="134" t="s">
        <v>1559</v>
      </c>
      <c r="G105" s="135" t="s">
        <v>1098</v>
      </c>
      <c r="H105" s="136">
        <v>1300</v>
      </c>
      <c r="I105" s="137"/>
      <c r="J105" s="138">
        <f>ROUND(I105*H105,2)</f>
        <v>0</v>
      </c>
      <c r="K105" s="134" t="s">
        <v>19</v>
      </c>
      <c r="L105" s="33"/>
      <c r="M105" s="139" t="s">
        <v>19</v>
      </c>
      <c r="N105" s="140" t="s">
        <v>46</v>
      </c>
      <c r="P105" s="141">
        <f>O105*H105</f>
        <v>0</v>
      </c>
      <c r="Q105" s="141">
        <v>0</v>
      </c>
      <c r="R105" s="141">
        <f>Q105*H105</f>
        <v>0</v>
      </c>
      <c r="S105" s="141">
        <v>0</v>
      </c>
      <c r="T105" s="142">
        <f>S105*H105</f>
        <v>0</v>
      </c>
      <c r="AR105" s="143" t="s">
        <v>338</v>
      </c>
      <c r="AT105" s="143" t="s">
        <v>208</v>
      </c>
      <c r="AU105" s="143" t="s">
        <v>82</v>
      </c>
      <c r="AY105" s="18" t="s">
        <v>206</v>
      </c>
      <c r="BE105" s="144">
        <f>IF(N105="základní",J105,0)</f>
        <v>0</v>
      </c>
      <c r="BF105" s="144">
        <f>IF(N105="snížená",J105,0)</f>
        <v>0</v>
      </c>
      <c r="BG105" s="144">
        <f>IF(N105="zákl. přenesená",J105,0)</f>
        <v>0</v>
      </c>
      <c r="BH105" s="144">
        <f>IF(N105="sníž. přenesená",J105,0)</f>
        <v>0</v>
      </c>
      <c r="BI105" s="144">
        <f>IF(N105="nulová",J105,0)</f>
        <v>0</v>
      </c>
      <c r="BJ105" s="18" t="s">
        <v>82</v>
      </c>
      <c r="BK105" s="144">
        <f>ROUND(I105*H105,2)</f>
        <v>0</v>
      </c>
      <c r="BL105" s="18" t="s">
        <v>338</v>
      </c>
      <c r="BM105" s="143" t="s">
        <v>1560</v>
      </c>
    </row>
    <row r="106" spans="2:63" s="11" customFormat="1" ht="25.9" customHeight="1">
      <c r="B106" s="120"/>
      <c r="D106" s="121" t="s">
        <v>74</v>
      </c>
      <c r="E106" s="122" t="s">
        <v>1561</v>
      </c>
      <c r="F106" s="122" t="s">
        <v>1562</v>
      </c>
      <c r="I106" s="123"/>
      <c r="J106" s="124">
        <f>BK106</f>
        <v>0</v>
      </c>
      <c r="L106" s="120"/>
      <c r="M106" s="125"/>
      <c r="P106" s="126">
        <f>SUM(P107:P111)</f>
        <v>0</v>
      </c>
      <c r="R106" s="126">
        <f>SUM(R107:R111)</f>
        <v>0</v>
      </c>
      <c r="T106" s="127">
        <f>SUM(T107:T111)</f>
        <v>0</v>
      </c>
      <c r="AR106" s="121" t="s">
        <v>82</v>
      </c>
      <c r="AT106" s="128" t="s">
        <v>74</v>
      </c>
      <c r="AU106" s="128" t="s">
        <v>75</v>
      </c>
      <c r="AY106" s="121" t="s">
        <v>206</v>
      </c>
      <c r="BK106" s="129">
        <f>SUM(BK107:BK111)</f>
        <v>0</v>
      </c>
    </row>
    <row r="107" spans="2:65" s="1" customFormat="1" ht="16.5" customHeight="1">
      <c r="B107" s="33"/>
      <c r="C107" s="132" t="s">
        <v>156</v>
      </c>
      <c r="D107" s="132" t="s">
        <v>208</v>
      </c>
      <c r="E107" s="133" t="s">
        <v>1563</v>
      </c>
      <c r="F107" s="134" t="s">
        <v>1564</v>
      </c>
      <c r="G107" s="135" t="s">
        <v>1549</v>
      </c>
      <c r="H107" s="136">
        <v>60</v>
      </c>
      <c r="I107" s="137"/>
      <c r="J107" s="138">
        <f>ROUND(I107*H107,2)</f>
        <v>0</v>
      </c>
      <c r="K107" s="134" t="s">
        <v>19</v>
      </c>
      <c r="L107" s="33"/>
      <c r="M107" s="139" t="s">
        <v>19</v>
      </c>
      <c r="N107" s="140" t="s">
        <v>46</v>
      </c>
      <c r="P107" s="141">
        <f>O107*H107</f>
        <v>0</v>
      </c>
      <c r="Q107" s="141">
        <v>0</v>
      </c>
      <c r="R107" s="141">
        <f>Q107*H107</f>
        <v>0</v>
      </c>
      <c r="S107" s="141">
        <v>0</v>
      </c>
      <c r="T107" s="142">
        <f>S107*H107</f>
        <v>0</v>
      </c>
      <c r="AR107" s="143" t="s">
        <v>338</v>
      </c>
      <c r="AT107" s="143" t="s">
        <v>208</v>
      </c>
      <c r="AU107" s="143" t="s">
        <v>82</v>
      </c>
      <c r="AY107" s="18" t="s">
        <v>206</v>
      </c>
      <c r="BE107" s="144">
        <f>IF(N107="základní",J107,0)</f>
        <v>0</v>
      </c>
      <c r="BF107" s="144">
        <f>IF(N107="snížená",J107,0)</f>
        <v>0</v>
      </c>
      <c r="BG107" s="144">
        <f>IF(N107="zákl. přenesená",J107,0)</f>
        <v>0</v>
      </c>
      <c r="BH107" s="144">
        <f>IF(N107="sníž. přenesená",J107,0)</f>
        <v>0</v>
      </c>
      <c r="BI107" s="144">
        <f>IF(N107="nulová",J107,0)</f>
        <v>0</v>
      </c>
      <c r="BJ107" s="18" t="s">
        <v>82</v>
      </c>
      <c r="BK107" s="144">
        <f>ROUND(I107*H107,2)</f>
        <v>0</v>
      </c>
      <c r="BL107" s="18" t="s">
        <v>338</v>
      </c>
      <c r="BM107" s="143" t="s">
        <v>1565</v>
      </c>
    </row>
    <row r="108" spans="2:65" s="1" customFormat="1" ht="21.75" customHeight="1">
      <c r="B108" s="33"/>
      <c r="C108" s="132" t="s">
        <v>257</v>
      </c>
      <c r="D108" s="132" t="s">
        <v>208</v>
      </c>
      <c r="E108" s="133" t="s">
        <v>1566</v>
      </c>
      <c r="F108" s="134" t="s">
        <v>1567</v>
      </c>
      <c r="G108" s="135" t="s">
        <v>1549</v>
      </c>
      <c r="H108" s="136">
        <v>15</v>
      </c>
      <c r="I108" s="137"/>
      <c r="J108" s="138">
        <f>ROUND(I108*H108,2)</f>
        <v>0</v>
      </c>
      <c r="K108" s="134" t="s">
        <v>19</v>
      </c>
      <c r="L108" s="33"/>
      <c r="M108" s="139" t="s">
        <v>19</v>
      </c>
      <c r="N108" s="140" t="s">
        <v>46</v>
      </c>
      <c r="P108" s="141">
        <f>O108*H108</f>
        <v>0</v>
      </c>
      <c r="Q108" s="141">
        <v>0</v>
      </c>
      <c r="R108" s="141">
        <f>Q108*H108</f>
        <v>0</v>
      </c>
      <c r="S108" s="141">
        <v>0</v>
      </c>
      <c r="T108" s="142">
        <f>S108*H108</f>
        <v>0</v>
      </c>
      <c r="AR108" s="143" t="s">
        <v>338</v>
      </c>
      <c r="AT108" s="143" t="s">
        <v>208</v>
      </c>
      <c r="AU108" s="143" t="s">
        <v>82</v>
      </c>
      <c r="AY108" s="18" t="s">
        <v>206</v>
      </c>
      <c r="BE108" s="144">
        <f>IF(N108="základní",J108,0)</f>
        <v>0</v>
      </c>
      <c r="BF108" s="144">
        <f>IF(N108="snížená",J108,0)</f>
        <v>0</v>
      </c>
      <c r="BG108" s="144">
        <f>IF(N108="zákl. přenesená",J108,0)</f>
        <v>0</v>
      </c>
      <c r="BH108" s="144">
        <f>IF(N108="sníž. přenesená",J108,0)</f>
        <v>0</v>
      </c>
      <c r="BI108" s="144">
        <f>IF(N108="nulová",J108,0)</f>
        <v>0</v>
      </c>
      <c r="BJ108" s="18" t="s">
        <v>82</v>
      </c>
      <c r="BK108" s="144">
        <f>ROUND(I108*H108,2)</f>
        <v>0</v>
      </c>
      <c r="BL108" s="18" t="s">
        <v>338</v>
      </c>
      <c r="BM108" s="143" t="s">
        <v>1568</v>
      </c>
    </row>
    <row r="109" spans="2:65" s="1" customFormat="1" ht="16.5" customHeight="1">
      <c r="B109" s="33"/>
      <c r="C109" s="132" t="s">
        <v>265</v>
      </c>
      <c r="D109" s="132" t="s">
        <v>208</v>
      </c>
      <c r="E109" s="133" t="s">
        <v>1569</v>
      </c>
      <c r="F109" s="134" t="s">
        <v>1570</v>
      </c>
      <c r="G109" s="135" t="s">
        <v>1549</v>
      </c>
      <c r="H109" s="136">
        <v>5</v>
      </c>
      <c r="I109" s="137"/>
      <c r="J109" s="138">
        <f>ROUND(I109*H109,2)</f>
        <v>0</v>
      </c>
      <c r="K109" s="134" t="s">
        <v>19</v>
      </c>
      <c r="L109" s="33"/>
      <c r="M109" s="139" t="s">
        <v>19</v>
      </c>
      <c r="N109" s="140" t="s">
        <v>46</v>
      </c>
      <c r="P109" s="141">
        <f>O109*H109</f>
        <v>0</v>
      </c>
      <c r="Q109" s="141">
        <v>0</v>
      </c>
      <c r="R109" s="141">
        <f>Q109*H109</f>
        <v>0</v>
      </c>
      <c r="S109" s="141">
        <v>0</v>
      </c>
      <c r="T109" s="142">
        <f>S109*H109</f>
        <v>0</v>
      </c>
      <c r="AR109" s="143" t="s">
        <v>338</v>
      </c>
      <c r="AT109" s="143" t="s">
        <v>208</v>
      </c>
      <c r="AU109" s="143" t="s">
        <v>82</v>
      </c>
      <c r="AY109" s="18" t="s">
        <v>206</v>
      </c>
      <c r="BE109" s="144">
        <f>IF(N109="základní",J109,0)</f>
        <v>0</v>
      </c>
      <c r="BF109" s="144">
        <f>IF(N109="snížená",J109,0)</f>
        <v>0</v>
      </c>
      <c r="BG109" s="144">
        <f>IF(N109="zákl. přenesená",J109,0)</f>
        <v>0</v>
      </c>
      <c r="BH109" s="144">
        <f>IF(N109="sníž. přenesená",J109,0)</f>
        <v>0</v>
      </c>
      <c r="BI109" s="144">
        <f>IF(N109="nulová",J109,0)</f>
        <v>0</v>
      </c>
      <c r="BJ109" s="18" t="s">
        <v>82</v>
      </c>
      <c r="BK109" s="144">
        <f>ROUND(I109*H109,2)</f>
        <v>0</v>
      </c>
      <c r="BL109" s="18" t="s">
        <v>338</v>
      </c>
      <c r="BM109" s="143" t="s">
        <v>1571</v>
      </c>
    </row>
    <row r="110" spans="2:65" s="1" customFormat="1" ht="16.5" customHeight="1">
      <c r="B110" s="33"/>
      <c r="C110" s="132" t="s">
        <v>271</v>
      </c>
      <c r="D110" s="132" t="s">
        <v>208</v>
      </c>
      <c r="E110" s="133" t="s">
        <v>1572</v>
      </c>
      <c r="F110" s="134" t="s">
        <v>1573</v>
      </c>
      <c r="G110" s="135" t="s">
        <v>1556</v>
      </c>
      <c r="H110" s="136">
        <v>1</v>
      </c>
      <c r="I110" s="137"/>
      <c r="J110" s="138">
        <f>ROUND(I110*H110,2)</f>
        <v>0</v>
      </c>
      <c r="K110" s="134" t="s">
        <v>19</v>
      </c>
      <c r="L110" s="33"/>
      <c r="M110" s="139" t="s">
        <v>19</v>
      </c>
      <c r="N110" s="140" t="s">
        <v>46</v>
      </c>
      <c r="P110" s="141">
        <f>O110*H110</f>
        <v>0</v>
      </c>
      <c r="Q110" s="141">
        <v>0</v>
      </c>
      <c r="R110" s="141">
        <f>Q110*H110</f>
        <v>0</v>
      </c>
      <c r="S110" s="141">
        <v>0</v>
      </c>
      <c r="T110" s="142">
        <f>S110*H110</f>
        <v>0</v>
      </c>
      <c r="AR110" s="143" t="s">
        <v>338</v>
      </c>
      <c r="AT110" s="143" t="s">
        <v>208</v>
      </c>
      <c r="AU110" s="143" t="s">
        <v>82</v>
      </c>
      <c r="AY110" s="18" t="s">
        <v>206</v>
      </c>
      <c r="BE110" s="144">
        <f>IF(N110="základní",J110,0)</f>
        <v>0</v>
      </c>
      <c r="BF110" s="144">
        <f>IF(N110="snížená",J110,0)</f>
        <v>0</v>
      </c>
      <c r="BG110" s="144">
        <f>IF(N110="zákl. přenesená",J110,0)</f>
        <v>0</v>
      </c>
      <c r="BH110" s="144">
        <f>IF(N110="sníž. přenesená",J110,0)</f>
        <v>0</v>
      </c>
      <c r="BI110" s="144">
        <f>IF(N110="nulová",J110,0)</f>
        <v>0</v>
      </c>
      <c r="BJ110" s="18" t="s">
        <v>82</v>
      </c>
      <c r="BK110" s="144">
        <f>ROUND(I110*H110,2)</f>
        <v>0</v>
      </c>
      <c r="BL110" s="18" t="s">
        <v>338</v>
      </c>
      <c r="BM110" s="143" t="s">
        <v>1574</v>
      </c>
    </row>
    <row r="111" spans="2:65" s="1" customFormat="1" ht="16.5" customHeight="1">
      <c r="B111" s="33"/>
      <c r="C111" s="132" t="s">
        <v>225</v>
      </c>
      <c r="D111" s="132" t="s">
        <v>208</v>
      </c>
      <c r="E111" s="133" t="s">
        <v>1575</v>
      </c>
      <c r="F111" s="134" t="s">
        <v>1576</v>
      </c>
      <c r="G111" s="135" t="s">
        <v>1556</v>
      </c>
      <c r="H111" s="136">
        <v>1</v>
      </c>
      <c r="I111" s="137"/>
      <c r="J111" s="138">
        <f>ROUND(I111*H111,2)</f>
        <v>0</v>
      </c>
      <c r="K111" s="134" t="s">
        <v>19</v>
      </c>
      <c r="L111" s="33"/>
      <c r="M111" s="139" t="s">
        <v>19</v>
      </c>
      <c r="N111" s="140" t="s">
        <v>46</v>
      </c>
      <c r="P111" s="141">
        <f>O111*H111</f>
        <v>0</v>
      </c>
      <c r="Q111" s="141">
        <v>0</v>
      </c>
      <c r="R111" s="141">
        <f>Q111*H111</f>
        <v>0</v>
      </c>
      <c r="S111" s="141">
        <v>0</v>
      </c>
      <c r="T111" s="142">
        <f>S111*H111</f>
        <v>0</v>
      </c>
      <c r="AR111" s="143" t="s">
        <v>338</v>
      </c>
      <c r="AT111" s="143" t="s">
        <v>208</v>
      </c>
      <c r="AU111" s="143" t="s">
        <v>82</v>
      </c>
      <c r="AY111" s="18" t="s">
        <v>206</v>
      </c>
      <c r="BE111" s="144">
        <f>IF(N111="základní",J111,0)</f>
        <v>0</v>
      </c>
      <c r="BF111" s="144">
        <f>IF(N111="snížená",J111,0)</f>
        <v>0</v>
      </c>
      <c r="BG111" s="144">
        <f>IF(N111="zákl. přenesená",J111,0)</f>
        <v>0</v>
      </c>
      <c r="BH111" s="144">
        <f>IF(N111="sníž. přenesená",J111,0)</f>
        <v>0</v>
      </c>
      <c r="BI111" s="144">
        <f>IF(N111="nulová",J111,0)</f>
        <v>0</v>
      </c>
      <c r="BJ111" s="18" t="s">
        <v>82</v>
      </c>
      <c r="BK111" s="144">
        <f>ROUND(I111*H111,2)</f>
        <v>0</v>
      </c>
      <c r="BL111" s="18" t="s">
        <v>338</v>
      </c>
      <c r="BM111" s="143" t="s">
        <v>1577</v>
      </c>
    </row>
    <row r="112" spans="2:63" s="11" customFormat="1" ht="25.9" customHeight="1">
      <c r="B112" s="120"/>
      <c r="D112" s="121" t="s">
        <v>74</v>
      </c>
      <c r="E112" s="122" t="s">
        <v>1578</v>
      </c>
      <c r="F112" s="122" t="s">
        <v>1579</v>
      </c>
      <c r="I112" s="123"/>
      <c r="J112" s="124">
        <f>BK112</f>
        <v>0</v>
      </c>
      <c r="L112" s="120"/>
      <c r="M112" s="125"/>
      <c r="P112" s="126">
        <f>SUM(P113:P114)</f>
        <v>0</v>
      </c>
      <c r="R112" s="126">
        <f>SUM(R113:R114)</f>
        <v>0</v>
      </c>
      <c r="T112" s="127">
        <f>SUM(T113:T114)</f>
        <v>0</v>
      </c>
      <c r="AR112" s="121" t="s">
        <v>82</v>
      </c>
      <c r="AT112" s="128" t="s">
        <v>74</v>
      </c>
      <c r="AU112" s="128" t="s">
        <v>75</v>
      </c>
      <c r="AY112" s="121" t="s">
        <v>206</v>
      </c>
      <c r="BK112" s="129">
        <f>SUM(BK113:BK114)</f>
        <v>0</v>
      </c>
    </row>
    <row r="113" spans="2:65" s="1" customFormat="1" ht="44.25" customHeight="1">
      <c r="B113" s="33"/>
      <c r="C113" s="132" t="s">
        <v>287</v>
      </c>
      <c r="D113" s="132" t="s">
        <v>208</v>
      </c>
      <c r="E113" s="133" t="s">
        <v>1580</v>
      </c>
      <c r="F113" s="134" t="s">
        <v>1581</v>
      </c>
      <c r="G113" s="135" t="s">
        <v>1549</v>
      </c>
      <c r="H113" s="136">
        <v>10</v>
      </c>
      <c r="I113" s="137"/>
      <c r="J113" s="138">
        <f>ROUND(I113*H113,2)</f>
        <v>0</v>
      </c>
      <c r="K113" s="134" t="s">
        <v>19</v>
      </c>
      <c r="L113" s="33"/>
      <c r="M113" s="139" t="s">
        <v>19</v>
      </c>
      <c r="N113" s="140" t="s">
        <v>46</v>
      </c>
      <c r="P113" s="141">
        <f>O113*H113</f>
        <v>0</v>
      </c>
      <c r="Q113" s="141">
        <v>0</v>
      </c>
      <c r="R113" s="141">
        <f>Q113*H113</f>
        <v>0</v>
      </c>
      <c r="S113" s="141">
        <v>0</v>
      </c>
      <c r="T113" s="142">
        <f>S113*H113</f>
        <v>0</v>
      </c>
      <c r="AR113" s="143" t="s">
        <v>338</v>
      </c>
      <c r="AT113" s="143" t="s">
        <v>208</v>
      </c>
      <c r="AU113" s="143" t="s">
        <v>82</v>
      </c>
      <c r="AY113" s="18" t="s">
        <v>206</v>
      </c>
      <c r="BE113" s="144">
        <f>IF(N113="základní",J113,0)</f>
        <v>0</v>
      </c>
      <c r="BF113" s="144">
        <f>IF(N113="snížená",J113,0)</f>
        <v>0</v>
      </c>
      <c r="BG113" s="144">
        <f>IF(N113="zákl. přenesená",J113,0)</f>
        <v>0</v>
      </c>
      <c r="BH113" s="144">
        <f>IF(N113="sníž. přenesená",J113,0)</f>
        <v>0</v>
      </c>
      <c r="BI113" s="144">
        <f>IF(N113="nulová",J113,0)</f>
        <v>0</v>
      </c>
      <c r="BJ113" s="18" t="s">
        <v>82</v>
      </c>
      <c r="BK113" s="144">
        <f>ROUND(I113*H113,2)</f>
        <v>0</v>
      </c>
      <c r="BL113" s="18" t="s">
        <v>338</v>
      </c>
      <c r="BM113" s="143" t="s">
        <v>1582</v>
      </c>
    </row>
    <row r="114" spans="2:65" s="1" customFormat="1" ht="44.25" customHeight="1">
      <c r="B114" s="33"/>
      <c r="C114" s="132" t="s">
        <v>295</v>
      </c>
      <c r="D114" s="132" t="s">
        <v>208</v>
      </c>
      <c r="E114" s="133" t="s">
        <v>1583</v>
      </c>
      <c r="F114" s="134" t="s">
        <v>1584</v>
      </c>
      <c r="G114" s="135" t="s">
        <v>238</v>
      </c>
      <c r="H114" s="136">
        <v>500</v>
      </c>
      <c r="I114" s="137"/>
      <c r="J114" s="138">
        <f>ROUND(I114*H114,2)</f>
        <v>0</v>
      </c>
      <c r="K114" s="134" t="s">
        <v>19</v>
      </c>
      <c r="L114" s="33"/>
      <c r="M114" s="139" t="s">
        <v>19</v>
      </c>
      <c r="N114" s="140" t="s">
        <v>46</v>
      </c>
      <c r="P114" s="141">
        <f>O114*H114</f>
        <v>0</v>
      </c>
      <c r="Q114" s="141">
        <v>0</v>
      </c>
      <c r="R114" s="141">
        <f>Q114*H114</f>
        <v>0</v>
      </c>
      <c r="S114" s="141">
        <v>0</v>
      </c>
      <c r="T114" s="142">
        <f>S114*H114</f>
        <v>0</v>
      </c>
      <c r="AR114" s="143" t="s">
        <v>338</v>
      </c>
      <c r="AT114" s="143" t="s">
        <v>208</v>
      </c>
      <c r="AU114" s="143" t="s">
        <v>82</v>
      </c>
      <c r="AY114" s="18" t="s">
        <v>206</v>
      </c>
      <c r="BE114" s="144">
        <f>IF(N114="základní",J114,0)</f>
        <v>0</v>
      </c>
      <c r="BF114" s="144">
        <f>IF(N114="snížená",J114,0)</f>
        <v>0</v>
      </c>
      <c r="BG114" s="144">
        <f>IF(N114="zákl. přenesená",J114,0)</f>
        <v>0</v>
      </c>
      <c r="BH114" s="144">
        <f>IF(N114="sníž. přenesená",J114,0)</f>
        <v>0</v>
      </c>
      <c r="BI114" s="144">
        <f>IF(N114="nulová",J114,0)</f>
        <v>0</v>
      </c>
      <c r="BJ114" s="18" t="s">
        <v>82</v>
      </c>
      <c r="BK114" s="144">
        <f>ROUND(I114*H114,2)</f>
        <v>0</v>
      </c>
      <c r="BL114" s="18" t="s">
        <v>338</v>
      </c>
      <c r="BM114" s="143" t="s">
        <v>1585</v>
      </c>
    </row>
    <row r="115" spans="2:63" s="11" customFormat="1" ht="25.9" customHeight="1">
      <c r="B115" s="120"/>
      <c r="D115" s="121" t="s">
        <v>74</v>
      </c>
      <c r="E115" s="122" t="s">
        <v>1586</v>
      </c>
      <c r="F115" s="122" t="s">
        <v>1587</v>
      </c>
      <c r="I115" s="123"/>
      <c r="J115" s="124">
        <f>BK115</f>
        <v>0</v>
      </c>
      <c r="L115" s="120"/>
      <c r="M115" s="125"/>
      <c r="P115" s="126">
        <f>SUM(P116:P120)</f>
        <v>0</v>
      </c>
      <c r="R115" s="126">
        <f>SUM(R116:R120)</f>
        <v>0</v>
      </c>
      <c r="T115" s="127">
        <f>SUM(T116:T120)</f>
        <v>0</v>
      </c>
      <c r="AR115" s="121" t="s">
        <v>82</v>
      </c>
      <c r="AT115" s="128" t="s">
        <v>74</v>
      </c>
      <c r="AU115" s="128" t="s">
        <v>75</v>
      </c>
      <c r="AY115" s="121" t="s">
        <v>206</v>
      </c>
      <c r="BK115" s="129">
        <f>SUM(BK116:BK120)</f>
        <v>0</v>
      </c>
    </row>
    <row r="116" spans="2:65" s="1" customFormat="1" ht="33" customHeight="1">
      <c r="B116" s="33"/>
      <c r="C116" s="175" t="s">
        <v>307</v>
      </c>
      <c r="D116" s="175" t="s">
        <v>820</v>
      </c>
      <c r="E116" s="176" t="s">
        <v>1588</v>
      </c>
      <c r="F116" s="177" t="s">
        <v>1589</v>
      </c>
      <c r="G116" s="178" t="s">
        <v>1556</v>
      </c>
      <c r="H116" s="179">
        <v>1</v>
      </c>
      <c r="I116" s="180"/>
      <c r="J116" s="181">
        <f>ROUND(I116*H116,2)</f>
        <v>0</v>
      </c>
      <c r="K116" s="177" t="s">
        <v>19</v>
      </c>
      <c r="L116" s="182"/>
      <c r="M116" s="183" t="s">
        <v>19</v>
      </c>
      <c r="N116" s="184" t="s">
        <v>46</v>
      </c>
      <c r="P116" s="141">
        <f>O116*H116</f>
        <v>0</v>
      </c>
      <c r="Q116" s="141">
        <v>0</v>
      </c>
      <c r="R116" s="141">
        <f>Q116*H116</f>
        <v>0</v>
      </c>
      <c r="S116" s="141">
        <v>0</v>
      </c>
      <c r="T116" s="142">
        <f>S116*H116</f>
        <v>0</v>
      </c>
      <c r="AR116" s="143" t="s">
        <v>437</v>
      </c>
      <c r="AT116" s="143" t="s">
        <v>820</v>
      </c>
      <c r="AU116" s="143" t="s">
        <v>82</v>
      </c>
      <c r="AY116" s="18" t="s">
        <v>206</v>
      </c>
      <c r="BE116" s="144">
        <f>IF(N116="základní",J116,0)</f>
        <v>0</v>
      </c>
      <c r="BF116" s="144">
        <f>IF(N116="snížená",J116,0)</f>
        <v>0</v>
      </c>
      <c r="BG116" s="144">
        <f>IF(N116="zákl. přenesená",J116,0)</f>
        <v>0</v>
      </c>
      <c r="BH116" s="144">
        <f>IF(N116="sníž. přenesená",J116,0)</f>
        <v>0</v>
      </c>
      <c r="BI116" s="144">
        <f>IF(N116="nulová",J116,0)</f>
        <v>0</v>
      </c>
      <c r="BJ116" s="18" t="s">
        <v>82</v>
      </c>
      <c r="BK116" s="144">
        <f>ROUND(I116*H116,2)</f>
        <v>0</v>
      </c>
      <c r="BL116" s="18" t="s">
        <v>338</v>
      </c>
      <c r="BM116" s="143" t="s">
        <v>1590</v>
      </c>
    </row>
    <row r="117" spans="2:65" s="1" customFormat="1" ht="33" customHeight="1">
      <c r="B117" s="33"/>
      <c r="C117" s="175" t="s">
        <v>314</v>
      </c>
      <c r="D117" s="175" t="s">
        <v>820</v>
      </c>
      <c r="E117" s="176" t="s">
        <v>1591</v>
      </c>
      <c r="F117" s="177" t="s">
        <v>1592</v>
      </c>
      <c r="G117" s="178" t="s">
        <v>1556</v>
      </c>
      <c r="H117" s="179">
        <v>1</v>
      </c>
      <c r="I117" s="180"/>
      <c r="J117" s="181">
        <f>ROUND(I117*H117,2)</f>
        <v>0</v>
      </c>
      <c r="K117" s="177" t="s">
        <v>19</v>
      </c>
      <c r="L117" s="182"/>
      <c r="M117" s="183" t="s">
        <v>19</v>
      </c>
      <c r="N117" s="184" t="s">
        <v>46</v>
      </c>
      <c r="P117" s="141">
        <f>O117*H117</f>
        <v>0</v>
      </c>
      <c r="Q117" s="141">
        <v>0</v>
      </c>
      <c r="R117" s="141">
        <f>Q117*H117</f>
        <v>0</v>
      </c>
      <c r="S117" s="141">
        <v>0</v>
      </c>
      <c r="T117" s="142">
        <f>S117*H117</f>
        <v>0</v>
      </c>
      <c r="AR117" s="143" t="s">
        <v>437</v>
      </c>
      <c r="AT117" s="143" t="s">
        <v>820</v>
      </c>
      <c r="AU117" s="143" t="s">
        <v>82</v>
      </c>
      <c r="AY117" s="18" t="s">
        <v>206</v>
      </c>
      <c r="BE117" s="144">
        <f>IF(N117="základní",J117,0)</f>
        <v>0</v>
      </c>
      <c r="BF117" s="144">
        <f>IF(N117="snížená",J117,0)</f>
        <v>0</v>
      </c>
      <c r="BG117" s="144">
        <f>IF(N117="zákl. přenesená",J117,0)</f>
        <v>0</v>
      </c>
      <c r="BH117" s="144">
        <f>IF(N117="sníž. přenesená",J117,0)</f>
        <v>0</v>
      </c>
      <c r="BI117" s="144">
        <f>IF(N117="nulová",J117,0)</f>
        <v>0</v>
      </c>
      <c r="BJ117" s="18" t="s">
        <v>82</v>
      </c>
      <c r="BK117" s="144">
        <f>ROUND(I117*H117,2)</f>
        <v>0</v>
      </c>
      <c r="BL117" s="18" t="s">
        <v>338</v>
      </c>
      <c r="BM117" s="143" t="s">
        <v>1593</v>
      </c>
    </row>
    <row r="118" spans="2:65" s="1" customFormat="1" ht="33" customHeight="1">
      <c r="B118" s="33"/>
      <c r="C118" s="175" t="s">
        <v>321</v>
      </c>
      <c r="D118" s="175" t="s">
        <v>820</v>
      </c>
      <c r="E118" s="176" t="s">
        <v>1594</v>
      </c>
      <c r="F118" s="177" t="s">
        <v>1595</v>
      </c>
      <c r="G118" s="178" t="s">
        <v>1556</v>
      </c>
      <c r="H118" s="179">
        <v>1</v>
      </c>
      <c r="I118" s="180"/>
      <c r="J118" s="181">
        <f>ROUND(I118*H118,2)</f>
        <v>0</v>
      </c>
      <c r="K118" s="177" t="s">
        <v>19</v>
      </c>
      <c r="L118" s="182"/>
      <c r="M118" s="183" t="s">
        <v>19</v>
      </c>
      <c r="N118" s="184" t="s">
        <v>46</v>
      </c>
      <c r="P118" s="141">
        <f>O118*H118</f>
        <v>0</v>
      </c>
      <c r="Q118" s="141">
        <v>0</v>
      </c>
      <c r="R118" s="141">
        <f>Q118*H118</f>
        <v>0</v>
      </c>
      <c r="S118" s="141">
        <v>0</v>
      </c>
      <c r="T118" s="142">
        <f>S118*H118</f>
        <v>0</v>
      </c>
      <c r="AR118" s="143" t="s">
        <v>437</v>
      </c>
      <c r="AT118" s="143" t="s">
        <v>820</v>
      </c>
      <c r="AU118" s="143" t="s">
        <v>82</v>
      </c>
      <c r="AY118" s="18" t="s">
        <v>206</v>
      </c>
      <c r="BE118" s="144">
        <f>IF(N118="základní",J118,0)</f>
        <v>0</v>
      </c>
      <c r="BF118" s="144">
        <f>IF(N118="snížená",J118,0)</f>
        <v>0</v>
      </c>
      <c r="BG118" s="144">
        <f>IF(N118="zákl. přenesená",J118,0)</f>
        <v>0</v>
      </c>
      <c r="BH118" s="144">
        <f>IF(N118="sníž. přenesená",J118,0)</f>
        <v>0</v>
      </c>
      <c r="BI118" s="144">
        <f>IF(N118="nulová",J118,0)</f>
        <v>0</v>
      </c>
      <c r="BJ118" s="18" t="s">
        <v>82</v>
      </c>
      <c r="BK118" s="144">
        <f>ROUND(I118*H118,2)</f>
        <v>0</v>
      </c>
      <c r="BL118" s="18" t="s">
        <v>338</v>
      </c>
      <c r="BM118" s="143" t="s">
        <v>1596</v>
      </c>
    </row>
    <row r="119" spans="2:65" s="1" customFormat="1" ht="33" customHeight="1">
      <c r="B119" s="33"/>
      <c r="C119" s="175" t="s">
        <v>8</v>
      </c>
      <c r="D119" s="175" t="s">
        <v>820</v>
      </c>
      <c r="E119" s="176" t="s">
        <v>1597</v>
      </c>
      <c r="F119" s="177" t="s">
        <v>1598</v>
      </c>
      <c r="G119" s="178" t="s">
        <v>1556</v>
      </c>
      <c r="H119" s="179">
        <v>1</v>
      </c>
      <c r="I119" s="180"/>
      <c r="J119" s="181">
        <f>ROUND(I119*H119,2)</f>
        <v>0</v>
      </c>
      <c r="K119" s="177" t="s">
        <v>19</v>
      </c>
      <c r="L119" s="182"/>
      <c r="M119" s="183" t="s">
        <v>19</v>
      </c>
      <c r="N119" s="184" t="s">
        <v>46</v>
      </c>
      <c r="P119" s="141">
        <f>O119*H119</f>
        <v>0</v>
      </c>
      <c r="Q119" s="141">
        <v>0</v>
      </c>
      <c r="R119" s="141">
        <f>Q119*H119</f>
        <v>0</v>
      </c>
      <c r="S119" s="141">
        <v>0</v>
      </c>
      <c r="T119" s="142">
        <f>S119*H119</f>
        <v>0</v>
      </c>
      <c r="AR119" s="143" t="s">
        <v>437</v>
      </c>
      <c r="AT119" s="143" t="s">
        <v>820</v>
      </c>
      <c r="AU119" s="143" t="s">
        <v>82</v>
      </c>
      <c r="AY119" s="18" t="s">
        <v>206</v>
      </c>
      <c r="BE119" s="144">
        <f>IF(N119="základní",J119,0)</f>
        <v>0</v>
      </c>
      <c r="BF119" s="144">
        <f>IF(N119="snížená",J119,0)</f>
        <v>0</v>
      </c>
      <c r="BG119" s="144">
        <f>IF(N119="zákl. přenesená",J119,0)</f>
        <v>0</v>
      </c>
      <c r="BH119" s="144">
        <f>IF(N119="sníž. přenesená",J119,0)</f>
        <v>0</v>
      </c>
      <c r="BI119" s="144">
        <f>IF(N119="nulová",J119,0)</f>
        <v>0</v>
      </c>
      <c r="BJ119" s="18" t="s">
        <v>82</v>
      </c>
      <c r="BK119" s="144">
        <f>ROUND(I119*H119,2)</f>
        <v>0</v>
      </c>
      <c r="BL119" s="18" t="s">
        <v>338</v>
      </c>
      <c r="BM119" s="143" t="s">
        <v>1599</v>
      </c>
    </row>
    <row r="120" spans="2:65" s="1" customFormat="1" ht="37.9" customHeight="1">
      <c r="B120" s="33"/>
      <c r="C120" s="175" t="s">
        <v>338</v>
      </c>
      <c r="D120" s="175" t="s">
        <v>820</v>
      </c>
      <c r="E120" s="176" t="s">
        <v>1600</v>
      </c>
      <c r="F120" s="177" t="s">
        <v>1601</v>
      </c>
      <c r="G120" s="178" t="s">
        <v>238</v>
      </c>
      <c r="H120" s="179">
        <v>2.5</v>
      </c>
      <c r="I120" s="180"/>
      <c r="J120" s="181">
        <f>ROUND(I120*H120,2)</f>
        <v>0</v>
      </c>
      <c r="K120" s="177" t="s">
        <v>19</v>
      </c>
      <c r="L120" s="182"/>
      <c r="M120" s="183" t="s">
        <v>19</v>
      </c>
      <c r="N120" s="184" t="s">
        <v>46</v>
      </c>
      <c r="P120" s="141">
        <f>O120*H120</f>
        <v>0</v>
      </c>
      <c r="Q120" s="141">
        <v>0</v>
      </c>
      <c r="R120" s="141">
        <f>Q120*H120</f>
        <v>0</v>
      </c>
      <c r="S120" s="141">
        <v>0</v>
      </c>
      <c r="T120" s="142">
        <f>S120*H120</f>
        <v>0</v>
      </c>
      <c r="AR120" s="143" t="s">
        <v>437</v>
      </c>
      <c r="AT120" s="143" t="s">
        <v>820</v>
      </c>
      <c r="AU120" s="143" t="s">
        <v>82</v>
      </c>
      <c r="AY120" s="18" t="s">
        <v>206</v>
      </c>
      <c r="BE120" s="144">
        <f>IF(N120="základní",J120,0)</f>
        <v>0</v>
      </c>
      <c r="BF120" s="144">
        <f>IF(N120="snížená",J120,0)</f>
        <v>0</v>
      </c>
      <c r="BG120" s="144">
        <f>IF(N120="zákl. přenesená",J120,0)</f>
        <v>0</v>
      </c>
      <c r="BH120" s="144">
        <f>IF(N120="sníž. přenesená",J120,0)</f>
        <v>0</v>
      </c>
      <c r="BI120" s="144">
        <f>IF(N120="nulová",J120,0)</f>
        <v>0</v>
      </c>
      <c r="BJ120" s="18" t="s">
        <v>82</v>
      </c>
      <c r="BK120" s="144">
        <f>ROUND(I120*H120,2)</f>
        <v>0</v>
      </c>
      <c r="BL120" s="18" t="s">
        <v>338</v>
      </c>
      <c r="BM120" s="143" t="s">
        <v>1602</v>
      </c>
    </row>
    <row r="121" spans="2:63" s="11" customFormat="1" ht="25.9" customHeight="1">
      <c r="B121" s="120"/>
      <c r="D121" s="121" t="s">
        <v>74</v>
      </c>
      <c r="E121" s="122" t="s">
        <v>1603</v>
      </c>
      <c r="F121" s="122" t="s">
        <v>1604</v>
      </c>
      <c r="I121" s="123"/>
      <c r="J121" s="124">
        <f>BK121</f>
        <v>0</v>
      </c>
      <c r="L121" s="120"/>
      <c r="M121" s="125"/>
      <c r="P121" s="126">
        <f>P122</f>
        <v>0</v>
      </c>
      <c r="R121" s="126">
        <f>R122</f>
        <v>0</v>
      </c>
      <c r="T121" s="127">
        <f>T122</f>
        <v>0</v>
      </c>
      <c r="AR121" s="121" t="s">
        <v>82</v>
      </c>
      <c r="AT121" s="128" t="s">
        <v>74</v>
      </c>
      <c r="AU121" s="128" t="s">
        <v>75</v>
      </c>
      <c r="AY121" s="121" t="s">
        <v>206</v>
      </c>
      <c r="BK121" s="129">
        <f>BK122</f>
        <v>0</v>
      </c>
    </row>
    <row r="122" spans="2:65" s="1" customFormat="1" ht="16.5" customHeight="1">
      <c r="B122" s="33"/>
      <c r="C122" s="175" t="s">
        <v>343</v>
      </c>
      <c r="D122" s="175" t="s">
        <v>820</v>
      </c>
      <c r="E122" s="176" t="s">
        <v>1605</v>
      </c>
      <c r="F122" s="177" t="s">
        <v>1606</v>
      </c>
      <c r="G122" s="178" t="s">
        <v>1556</v>
      </c>
      <c r="H122" s="179">
        <v>2</v>
      </c>
      <c r="I122" s="180"/>
      <c r="J122" s="181">
        <f>ROUND(I122*H122,2)</f>
        <v>0</v>
      </c>
      <c r="K122" s="177" t="s">
        <v>19</v>
      </c>
      <c r="L122" s="182"/>
      <c r="M122" s="183" t="s">
        <v>19</v>
      </c>
      <c r="N122" s="184" t="s">
        <v>46</v>
      </c>
      <c r="P122" s="141">
        <f>O122*H122</f>
        <v>0</v>
      </c>
      <c r="Q122" s="141">
        <v>0</v>
      </c>
      <c r="R122" s="141">
        <f>Q122*H122</f>
        <v>0</v>
      </c>
      <c r="S122" s="141">
        <v>0</v>
      </c>
      <c r="T122" s="142">
        <f>S122*H122</f>
        <v>0</v>
      </c>
      <c r="AR122" s="143" t="s">
        <v>437</v>
      </c>
      <c r="AT122" s="143" t="s">
        <v>820</v>
      </c>
      <c r="AU122" s="143" t="s">
        <v>82</v>
      </c>
      <c r="AY122" s="18" t="s">
        <v>206</v>
      </c>
      <c r="BE122" s="144">
        <f>IF(N122="základní",J122,0)</f>
        <v>0</v>
      </c>
      <c r="BF122" s="144">
        <f>IF(N122="snížená",J122,0)</f>
        <v>0</v>
      </c>
      <c r="BG122" s="144">
        <f>IF(N122="zákl. přenesená",J122,0)</f>
        <v>0</v>
      </c>
      <c r="BH122" s="144">
        <f>IF(N122="sníž. přenesená",J122,0)</f>
        <v>0</v>
      </c>
      <c r="BI122" s="144">
        <f>IF(N122="nulová",J122,0)</f>
        <v>0</v>
      </c>
      <c r="BJ122" s="18" t="s">
        <v>82</v>
      </c>
      <c r="BK122" s="144">
        <f>ROUND(I122*H122,2)</f>
        <v>0</v>
      </c>
      <c r="BL122" s="18" t="s">
        <v>338</v>
      </c>
      <c r="BM122" s="143" t="s">
        <v>1607</v>
      </c>
    </row>
    <row r="123" spans="2:63" s="11" customFormat="1" ht="25.9" customHeight="1">
      <c r="B123" s="120"/>
      <c r="D123" s="121" t="s">
        <v>74</v>
      </c>
      <c r="E123" s="122" t="s">
        <v>1608</v>
      </c>
      <c r="F123" s="122" t="s">
        <v>1609</v>
      </c>
      <c r="I123" s="123"/>
      <c r="J123" s="124">
        <f>BK123</f>
        <v>0</v>
      </c>
      <c r="L123" s="120"/>
      <c r="M123" s="125"/>
      <c r="P123" s="126">
        <f>SUM(P124:P141)</f>
        <v>0</v>
      </c>
      <c r="R123" s="126">
        <f>SUM(R124:R141)</f>
        <v>0</v>
      </c>
      <c r="T123" s="127">
        <f>SUM(T124:T141)</f>
        <v>0</v>
      </c>
      <c r="AR123" s="121" t="s">
        <v>82</v>
      </c>
      <c r="AT123" s="128" t="s">
        <v>74</v>
      </c>
      <c r="AU123" s="128" t="s">
        <v>75</v>
      </c>
      <c r="AY123" s="121" t="s">
        <v>206</v>
      </c>
      <c r="BK123" s="129">
        <f>SUM(BK124:BK141)</f>
        <v>0</v>
      </c>
    </row>
    <row r="124" spans="2:65" s="1" customFormat="1" ht="24.2" customHeight="1">
      <c r="B124" s="33"/>
      <c r="C124" s="175" t="s">
        <v>348</v>
      </c>
      <c r="D124" s="175" t="s">
        <v>820</v>
      </c>
      <c r="E124" s="176" t="s">
        <v>1610</v>
      </c>
      <c r="F124" s="177" t="s">
        <v>1611</v>
      </c>
      <c r="G124" s="178" t="s">
        <v>1556</v>
      </c>
      <c r="H124" s="179">
        <v>12</v>
      </c>
      <c r="I124" s="180"/>
      <c r="J124" s="181">
        <f aca="true" t="shared" si="0" ref="J124:J141">ROUND(I124*H124,2)</f>
        <v>0</v>
      </c>
      <c r="K124" s="177" t="s">
        <v>19</v>
      </c>
      <c r="L124" s="182"/>
      <c r="M124" s="183" t="s">
        <v>19</v>
      </c>
      <c r="N124" s="184" t="s">
        <v>46</v>
      </c>
      <c r="P124" s="141">
        <f aca="true" t="shared" si="1" ref="P124:P141">O124*H124</f>
        <v>0</v>
      </c>
      <c r="Q124" s="141">
        <v>0</v>
      </c>
      <c r="R124" s="141">
        <f aca="true" t="shared" si="2" ref="R124:R141">Q124*H124</f>
        <v>0</v>
      </c>
      <c r="S124" s="141">
        <v>0</v>
      </c>
      <c r="T124" s="142">
        <f aca="true" t="shared" si="3" ref="T124:T141">S124*H124</f>
        <v>0</v>
      </c>
      <c r="AR124" s="143" t="s">
        <v>437</v>
      </c>
      <c r="AT124" s="143" t="s">
        <v>820</v>
      </c>
      <c r="AU124" s="143" t="s">
        <v>82</v>
      </c>
      <c r="AY124" s="18" t="s">
        <v>206</v>
      </c>
      <c r="BE124" s="144">
        <f aca="true" t="shared" si="4" ref="BE124:BE141">IF(N124="základní",J124,0)</f>
        <v>0</v>
      </c>
      <c r="BF124" s="144">
        <f aca="true" t="shared" si="5" ref="BF124:BF141">IF(N124="snížená",J124,0)</f>
        <v>0</v>
      </c>
      <c r="BG124" s="144">
        <f aca="true" t="shared" si="6" ref="BG124:BG141">IF(N124="zákl. přenesená",J124,0)</f>
        <v>0</v>
      </c>
      <c r="BH124" s="144">
        <f aca="true" t="shared" si="7" ref="BH124:BH141">IF(N124="sníž. přenesená",J124,0)</f>
        <v>0</v>
      </c>
      <c r="BI124" s="144">
        <f aca="true" t="shared" si="8" ref="BI124:BI141">IF(N124="nulová",J124,0)</f>
        <v>0</v>
      </c>
      <c r="BJ124" s="18" t="s">
        <v>82</v>
      </c>
      <c r="BK124" s="144">
        <f aca="true" t="shared" si="9" ref="BK124:BK141">ROUND(I124*H124,2)</f>
        <v>0</v>
      </c>
      <c r="BL124" s="18" t="s">
        <v>338</v>
      </c>
      <c r="BM124" s="143" t="s">
        <v>1612</v>
      </c>
    </row>
    <row r="125" spans="2:65" s="1" customFormat="1" ht="24.2" customHeight="1">
      <c r="B125" s="33"/>
      <c r="C125" s="175" t="s">
        <v>354</v>
      </c>
      <c r="D125" s="175" t="s">
        <v>820</v>
      </c>
      <c r="E125" s="176" t="s">
        <v>1613</v>
      </c>
      <c r="F125" s="177" t="s">
        <v>1614</v>
      </c>
      <c r="G125" s="178" t="s">
        <v>1556</v>
      </c>
      <c r="H125" s="179">
        <v>1</v>
      </c>
      <c r="I125" s="180"/>
      <c r="J125" s="181">
        <f t="shared" si="0"/>
        <v>0</v>
      </c>
      <c r="K125" s="177" t="s">
        <v>19</v>
      </c>
      <c r="L125" s="182"/>
      <c r="M125" s="183" t="s">
        <v>19</v>
      </c>
      <c r="N125" s="184" t="s">
        <v>46</v>
      </c>
      <c r="P125" s="141">
        <f t="shared" si="1"/>
        <v>0</v>
      </c>
      <c r="Q125" s="141">
        <v>0</v>
      </c>
      <c r="R125" s="141">
        <f t="shared" si="2"/>
        <v>0</v>
      </c>
      <c r="S125" s="141">
        <v>0</v>
      </c>
      <c r="T125" s="142">
        <f t="shared" si="3"/>
        <v>0</v>
      </c>
      <c r="AR125" s="143" t="s">
        <v>437</v>
      </c>
      <c r="AT125" s="143" t="s">
        <v>820</v>
      </c>
      <c r="AU125" s="143" t="s">
        <v>82</v>
      </c>
      <c r="AY125" s="18" t="s">
        <v>206</v>
      </c>
      <c r="BE125" s="144">
        <f t="shared" si="4"/>
        <v>0</v>
      </c>
      <c r="BF125" s="144">
        <f t="shared" si="5"/>
        <v>0</v>
      </c>
      <c r="BG125" s="144">
        <f t="shared" si="6"/>
        <v>0</v>
      </c>
      <c r="BH125" s="144">
        <f t="shared" si="7"/>
        <v>0</v>
      </c>
      <c r="BI125" s="144">
        <f t="shared" si="8"/>
        <v>0</v>
      </c>
      <c r="BJ125" s="18" t="s">
        <v>82</v>
      </c>
      <c r="BK125" s="144">
        <f t="shared" si="9"/>
        <v>0</v>
      </c>
      <c r="BL125" s="18" t="s">
        <v>338</v>
      </c>
      <c r="BM125" s="143" t="s">
        <v>1615</v>
      </c>
    </row>
    <row r="126" spans="2:65" s="1" customFormat="1" ht="24.2" customHeight="1">
      <c r="B126" s="33"/>
      <c r="C126" s="175" t="s">
        <v>359</v>
      </c>
      <c r="D126" s="175" t="s">
        <v>820</v>
      </c>
      <c r="E126" s="176" t="s">
        <v>1616</v>
      </c>
      <c r="F126" s="177" t="s">
        <v>1617</v>
      </c>
      <c r="G126" s="178" t="s">
        <v>1556</v>
      </c>
      <c r="H126" s="179">
        <v>5</v>
      </c>
      <c r="I126" s="180"/>
      <c r="J126" s="181">
        <f t="shared" si="0"/>
        <v>0</v>
      </c>
      <c r="K126" s="177" t="s">
        <v>19</v>
      </c>
      <c r="L126" s="182"/>
      <c r="M126" s="183" t="s">
        <v>19</v>
      </c>
      <c r="N126" s="184" t="s">
        <v>46</v>
      </c>
      <c r="P126" s="141">
        <f t="shared" si="1"/>
        <v>0</v>
      </c>
      <c r="Q126" s="141">
        <v>0</v>
      </c>
      <c r="R126" s="141">
        <f t="shared" si="2"/>
        <v>0</v>
      </c>
      <c r="S126" s="141">
        <v>0</v>
      </c>
      <c r="T126" s="142">
        <f t="shared" si="3"/>
        <v>0</v>
      </c>
      <c r="AR126" s="143" t="s">
        <v>437</v>
      </c>
      <c r="AT126" s="143" t="s">
        <v>820</v>
      </c>
      <c r="AU126" s="143" t="s">
        <v>82</v>
      </c>
      <c r="AY126" s="18" t="s">
        <v>206</v>
      </c>
      <c r="BE126" s="144">
        <f t="shared" si="4"/>
        <v>0</v>
      </c>
      <c r="BF126" s="144">
        <f t="shared" si="5"/>
        <v>0</v>
      </c>
      <c r="BG126" s="144">
        <f t="shared" si="6"/>
        <v>0</v>
      </c>
      <c r="BH126" s="144">
        <f t="shared" si="7"/>
        <v>0</v>
      </c>
      <c r="BI126" s="144">
        <f t="shared" si="8"/>
        <v>0</v>
      </c>
      <c r="BJ126" s="18" t="s">
        <v>82</v>
      </c>
      <c r="BK126" s="144">
        <f t="shared" si="9"/>
        <v>0</v>
      </c>
      <c r="BL126" s="18" t="s">
        <v>338</v>
      </c>
      <c r="BM126" s="143" t="s">
        <v>1618</v>
      </c>
    </row>
    <row r="127" spans="2:65" s="1" customFormat="1" ht="44.25" customHeight="1">
      <c r="B127" s="33"/>
      <c r="C127" s="175" t="s">
        <v>7</v>
      </c>
      <c r="D127" s="175" t="s">
        <v>820</v>
      </c>
      <c r="E127" s="176" t="s">
        <v>1619</v>
      </c>
      <c r="F127" s="177" t="s">
        <v>1620</v>
      </c>
      <c r="G127" s="178" t="s">
        <v>1556</v>
      </c>
      <c r="H127" s="179">
        <v>6</v>
      </c>
      <c r="I127" s="180"/>
      <c r="J127" s="181">
        <f t="shared" si="0"/>
        <v>0</v>
      </c>
      <c r="K127" s="177" t="s">
        <v>19</v>
      </c>
      <c r="L127" s="182"/>
      <c r="M127" s="183" t="s">
        <v>19</v>
      </c>
      <c r="N127" s="184" t="s">
        <v>46</v>
      </c>
      <c r="P127" s="141">
        <f t="shared" si="1"/>
        <v>0</v>
      </c>
      <c r="Q127" s="141">
        <v>0</v>
      </c>
      <c r="R127" s="141">
        <f t="shared" si="2"/>
        <v>0</v>
      </c>
      <c r="S127" s="141">
        <v>0</v>
      </c>
      <c r="T127" s="142">
        <f t="shared" si="3"/>
        <v>0</v>
      </c>
      <c r="AR127" s="143" t="s">
        <v>437</v>
      </c>
      <c r="AT127" s="143" t="s">
        <v>820</v>
      </c>
      <c r="AU127" s="143" t="s">
        <v>82</v>
      </c>
      <c r="AY127" s="18" t="s">
        <v>206</v>
      </c>
      <c r="BE127" s="144">
        <f t="shared" si="4"/>
        <v>0</v>
      </c>
      <c r="BF127" s="144">
        <f t="shared" si="5"/>
        <v>0</v>
      </c>
      <c r="BG127" s="144">
        <f t="shared" si="6"/>
        <v>0</v>
      </c>
      <c r="BH127" s="144">
        <f t="shared" si="7"/>
        <v>0</v>
      </c>
      <c r="BI127" s="144">
        <f t="shared" si="8"/>
        <v>0</v>
      </c>
      <c r="BJ127" s="18" t="s">
        <v>82</v>
      </c>
      <c r="BK127" s="144">
        <f t="shared" si="9"/>
        <v>0</v>
      </c>
      <c r="BL127" s="18" t="s">
        <v>338</v>
      </c>
      <c r="BM127" s="143" t="s">
        <v>1621</v>
      </c>
    </row>
    <row r="128" spans="2:65" s="1" customFormat="1" ht="24.2" customHeight="1">
      <c r="B128" s="33"/>
      <c r="C128" s="175" t="s">
        <v>368</v>
      </c>
      <c r="D128" s="175" t="s">
        <v>820</v>
      </c>
      <c r="E128" s="176" t="s">
        <v>1622</v>
      </c>
      <c r="F128" s="177" t="s">
        <v>1623</v>
      </c>
      <c r="G128" s="178" t="s">
        <v>1556</v>
      </c>
      <c r="H128" s="179">
        <v>3</v>
      </c>
      <c r="I128" s="180"/>
      <c r="J128" s="181">
        <f t="shared" si="0"/>
        <v>0</v>
      </c>
      <c r="K128" s="177" t="s">
        <v>19</v>
      </c>
      <c r="L128" s="182"/>
      <c r="M128" s="183" t="s">
        <v>19</v>
      </c>
      <c r="N128" s="184" t="s">
        <v>46</v>
      </c>
      <c r="P128" s="141">
        <f t="shared" si="1"/>
        <v>0</v>
      </c>
      <c r="Q128" s="141">
        <v>0</v>
      </c>
      <c r="R128" s="141">
        <f t="shared" si="2"/>
        <v>0</v>
      </c>
      <c r="S128" s="141">
        <v>0</v>
      </c>
      <c r="T128" s="142">
        <f t="shared" si="3"/>
        <v>0</v>
      </c>
      <c r="AR128" s="143" t="s">
        <v>437</v>
      </c>
      <c r="AT128" s="143" t="s">
        <v>820</v>
      </c>
      <c r="AU128" s="143" t="s">
        <v>82</v>
      </c>
      <c r="AY128" s="18" t="s">
        <v>206</v>
      </c>
      <c r="BE128" s="144">
        <f t="shared" si="4"/>
        <v>0</v>
      </c>
      <c r="BF128" s="144">
        <f t="shared" si="5"/>
        <v>0</v>
      </c>
      <c r="BG128" s="144">
        <f t="shared" si="6"/>
        <v>0</v>
      </c>
      <c r="BH128" s="144">
        <f t="shared" si="7"/>
        <v>0</v>
      </c>
      <c r="BI128" s="144">
        <f t="shared" si="8"/>
        <v>0</v>
      </c>
      <c r="BJ128" s="18" t="s">
        <v>82</v>
      </c>
      <c r="BK128" s="144">
        <f t="shared" si="9"/>
        <v>0</v>
      </c>
      <c r="BL128" s="18" t="s">
        <v>338</v>
      </c>
      <c r="BM128" s="143" t="s">
        <v>1624</v>
      </c>
    </row>
    <row r="129" spans="2:65" s="1" customFormat="1" ht="24.2" customHeight="1">
      <c r="B129" s="33"/>
      <c r="C129" s="175" t="s">
        <v>373</v>
      </c>
      <c r="D129" s="175" t="s">
        <v>820</v>
      </c>
      <c r="E129" s="176" t="s">
        <v>1625</v>
      </c>
      <c r="F129" s="177" t="s">
        <v>1626</v>
      </c>
      <c r="G129" s="178" t="s">
        <v>1556</v>
      </c>
      <c r="H129" s="179">
        <v>1</v>
      </c>
      <c r="I129" s="180"/>
      <c r="J129" s="181">
        <f t="shared" si="0"/>
        <v>0</v>
      </c>
      <c r="K129" s="177" t="s">
        <v>19</v>
      </c>
      <c r="L129" s="182"/>
      <c r="M129" s="183" t="s">
        <v>19</v>
      </c>
      <c r="N129" s="184" t="s">
        <v>46</v>
      </c>
      <c r="P129" s="141">
        <f t="shared" si="1"/>
        <v>0</v>
      </c>
      <c r="Q129" s="141">
        <v>0</v>
      </c>
      <c r="R129" s="141">
        <f t="shared" si="2"/>
        <v>0</v>
      </c>
      <c r="S129" s="141">
        <v>0</v>
      </c>
      <c r="T129" s="142">
        <f t="shared" si="3"/>
        <v>0</v>
      </c>
      <c r="AR129" s="143" t="s">
        <v>437</v>
      </c>
      <c r="AT129" s="143" t="s">
        <v>820</v>
      </c>
      <c r="AU129" s="143" t="s">
        <v>82</v>
      </c>
      <c r="AY129" s="18" t="s">
        <v>206</v>
      </c>
      <c r="BE129" s="144">
        <f t="shared" si="4"/>
        <v>0</v>
      </c>
      <c r="BF129" s="144">
        <f t="shared" si="5"/>
        <v>0</v>
      </c>
      <c r="BG129" s="144">
        <f t="shared" si="6"/>
        <v>0</v>
      </c>
      <c r="BH129" s="144">
        <f t="shared" si="7"/>
        <v>0</v>
      </c>
      <c r="BI129" s="144">
        <f t="shared" si="8"/>
        <v>0</v>
      </c>
      <c r="BJ129" s="18" t="s">
        <v>82</v>
      </c>
      <c r="BK129" s="144">
        <f t="shared" si="9"/>
        <v>0</v>
      </c>
      <c r="BL129" s="18" t="s">
        <v>338</v>
      </c>
      <c r="BM129" s="143" t="s">
        <v>1627</v>
      </c>
    </row>
    <row r="130" spans="2:65" s="1" customFormat="1" ht="24.2" customHeight="1">
      <c r="B130" s="33"/>
      <c r="C130" s="175" t="s">
        <v>380</v>
      </c>
      <c r="D130" s="175" t="s">
        <v>820</v>
      </c>
      <c r="E130" s="176" t="s">
        <v>1628</v>
      </c>
      <c r="F130" s="177" t="s">
        <v>1629</v>
      </c>
      <c r="G130" s="178" t="s">
        <v>1556</v>
      </c>
      <c r="H130" s="179">
        <v>1</v>
      </c>
      <c r="I130" s="180"/>
      <c r="J130" s="181">
        <f t="shared" si="0"/>
        <v>0</v>
      </c>
      <c r="K130" s="177" t="s">
        <v>19</v>
      </c>
      <c r="L130" s="182"/>
      <c r="M130" s="183" t="s">
        <v>19</v>
      </c>
      <c r="N130" s="184" t="s">
        <v>46</v>
      </c>
      <c r="P130" s="141">
        <f t="shared" si="1"/>
        <v>0</v>
      </c>
      <c r="Q130" s="141">
        <v>0</v>
      </c>
      <c r="R130" s="141">
        <f t="shared" si="2"/>
        <v>0</v>
      </c>
      <c r="S130" s="141">
        <v>0</v>
      </c>
      <c r="T130" s="142">
        <f t="shared" si="3"/>
        <v>0</v>
      </c>
      <c r="AR130" s="143" t="s">
        <v>437</v>
      </c>
      <c r="AT130" s="143" t="s">
        <v>820</v>
      </c>
      <c r="AU130" s="143" t="s">
        <v>82</v>
      </c>
      <c r="AY130" s="18" t="s">
        <v>206</v>
      </c>
      <c r="BE130" s="144">
        <f t="shared" si="4"/>
        <v>0</v>
      </c>
      <c r="BF130" s="144">
        <f t="shared" si="5"/>
        <v>0</v>
      </c>
      <c r="BG130" s="144">
        <f t="shared" si="6"/>
        <v>0</v>
      </c>
      <c r="BH130" s="144">
        <f t="shared" si="7"/>
        <v>0</v>
      </c>
      <c r="BI130" s="144">
        <f t="shared" si="8"/>
        <v>0</v>
      </c>
      <c r="BJ130" s="18" t="s">
        <v>82</v>
      </c>
      <c r="BK130" s="144">
        <f t="shared" si="9"/>
        <v>0</v>
      </c>
      <c r="BL130" s="18" t="s">
        <v>338</v>
      </c>
      <c r="BM130" s="143" t="s">
        <v>1630</v>
      </c>
    </row>
    <row r="131" spans="2:65" s="1" customFormat="1" ht="24.2" customHeight="1">
      <c r="B131" s="33"/>
      <c r="C131" s="175" t="s">
        <v>389</v>
      </c>
      <c r="D131" s="175" t="s">
        <v>820</v>
      </c>
      <c r="E131" s="176" t="s">
        <v>1631</v>
      </c>
      <c r="F131" s="177" t="s">
        <v>1632</v>
      </c>
      <c r="G131" s="178" t="s">
        <v>1556</v>
      </c>
      <c r="H131" s="179">
        <v>5</v>
      </c>
      <c r="I131" s="180"/>
      <c r="J131" s="181">
        <f t="shared" si="0"/>
        <v>0</v>
      </c>
      <c r="K131" s="177" t="s">
        <v>19</v>
      </c>
      <c r="L131" s="182"/>
      <c r="M131" s="183" t="s">
        <v>19</v>
      </c>
      <c r="N131" s="184" t="s">
        <v>46</v>
      </c>
      <c r="P131" s="141">
        <f t="shared" si="1"/>
        <v>0</v>
      </c>
      <c r="Q131" s="141">
        <v>0</v>
      </c>
      <c r="R131" s="141">
        <f t="shared" si="2"/>
        <v>0</v>
      </c>
      <c r="S131" s="141">
        <v>0</v>
      </c>
      <c r="T131" s="142">
        <f t="shared" si="3"/>
        <v>0</v>
      </c>
      <c r="AR131" s="143" t="s">
        <v>437</v>
      </c>
      <c r="AT131" s="143" t="s">
        <v>820</v>
      </c>
      <c r="AU131" s="143" t="s">
        <v>82</v>
      </c>
      <c r="AY131" s="18" t="s">
        <v>206</v>
      </c>
      <c r="BE131" s="144">
        <f t="shared" si="4"/>
        <v>0</v>
      </c>
      <c r="BF131" s="144">
        <f t="shared" si="5"/>
        <v>0</v>
      </c>
      <c r="BG131" s="144">
        <f t="shared" si="6"/>
        <v>0</v>
      </c>
      <c r="BH131" s="144">
        <f t="shared" si="7"/>
        <v>0</v>
      </c>
      <c r="BI131" s="144">
        <f t="shared" si="8"/>
        <v>0</v>
      </c>
      <c r="BJ131" s="18" t="s">
        <v>82</v>
      </c>
      <c r="BK131" s="144">
        <f t="shared" si="9"/>
        <v>0</v>
      </c>
      <c r="BL131" s="18" t="s">
        <v>338</v>
      </c>
      <c r="BM131" s="143" t="s">
        <v>1633</v>
      </c>
    </row>
    <row r="132" spans="2:65" s="1" customFormat="1" ht="16.5" customHeight="1">
      <c r="B132" s="33"/>
      <c r="C132" s="175" t="s">
        <v>397</v>
      </c>
      <c r="D132" s="175" t="s">
        <v>820</v>
      </c>
      <c r="E132" s="176" t="s">
        <v>1634</v>
      </c>
      <c r="F132" s="177" t="s">
        <v>1635</v>
      </c>
      <c r="G132" s="178" t="s">
        <v>229</v>
      </c>
      <c r="H132" s="179">
        <v>18</v>
      </c>
      <c r="I132" s="180"/>
      <c r="J132" s="181">
        <f t="shared" si="0"/>
        <v>0</v>
      </c>
      <c r="K132" s="177" t="s">
        <v>19</v>
      </c>
      <c r="L132" s="182"/>
      <c r="M132" s="183" t="s">
        <v>19</v>
      </c>
      <c r="N132" s="184" t="s">
        <v>46</v>
      </c>
      <c r="P132" s="141">
        <f t="shared" si="1"/>
        <v>0</v>
      </c>
      <c r="Q132" s="141">
        <v>0</v>
      </c>
      <c r="R132" s="141">
        <f t="shared" si="2"/>
        <v>0</v>
      </c>
      <c r="S132" s="141">
        <v>0</v>
      </c>
      <c r="T132" s="142">
        <f t="shared" si="3"/>
        <v>0</v>
      </c>
      <c r="AR132" s="143" t="s">
        <v>437</v>
      </c>
      <c r="AT132" s="143" t="s">
        <v>820</v>
      </c>
      <c r="AU132" s="143" t="s">
        <v>82</v>
      </c>
      <c r="AY132" s="18" t="s">
        <v>206</v>
      </c>
      <c r="BE132" s="144">
        <f t="shared" si="4"/>
        <v>0</v>
      </c>
      <c r="BF132" s="144">
        <f t="shared" si="5"/>
        <v>0</v>
      </c>
      <c r="BG132" s="144">
        <f t="shared" si="6"/>
        <v>0</v>
      </c>
      <c r="BH132" s="144">
        <f t="shared" si="7"/>
        <v>0</v>
      </c>
      <c r="BI132" s="144">
        <f t="shared" si="8"/>
        <v>0</v>
      </c>
      <c r="BJ132" s="18" t="s">
        <v>82</v>
      </c>
      <c r="BK132" s="144">
        <f t="shared" si="9"/>
        <v>0</v>
      </c>
      <c r="BL132" s="18" t="s">
        <v>338</v>
      </c>
      <c r="BM132" s="143" t="s">
        <v>1636</v>
      </c>
    </row>
    <row r="133" spans="2:65" s="1" customFormat="1" ht="16.5" customHeight="1">
      <c r="B133" s="33"/>
      <c r="C133" s="175" t="s">
        <v>403</v>
      </c>
      <c r="D133" s="175" t="s">
        <v>820</v>
      </c>
      <c r="E133" s="176" t="s">
        <v>1637</v>
      </c>
      <c r="F133" s="177" t="s">
        <v>1638</v>
      </c>
      <c r="G133" s="178" t="s">
        <v>229</v>
      </c>
      <c r="H133" s="179">
        <v>15</v>
      </c>
      <c r="I133" s="180"/>
      <c r="J133" s="181">
        <f t="shared" si="0"/>
        <v>0</v>
      </c>
      <c r="K133" s="177" t="s">
        <v>19</v>
      </c>
      <c r="L133" s="182"/>
      <c r="M133" s="183" t="s">
        <v>19</v>
      </c>
      <c r="N133" s="184" t="s">
        <v>46</v>
      </c>
      <c r="P133" s="141">
        <f t="shared" si="1"/>
        <v>0</v>
      </c>
      <c r="Q133" s="141">
        <v>0</v>
      </c>
      <c r="R133" s="141">
        <f t="shared" si="2"/>
        <v>0</v>
      </c>
      <c r="S133" s="141">
        <v>0</v>
      </c>
      <c r="T133" s="142">
        <f t="shared" si="3"/>
        <v>0</v>
      </c>
      <c r="AR133" s="143" t="s">
        <v>437</v>
      </c>
      <c r="AT133" s="143" t="s">
        <v>820</v>
      </c>
      <c r="AU133" s="143" t="s">
        <v>82</v>
      </c>
      <c r="AY133" s="18" t="s">
        <v>206</v>
      </c>
      <c r="BE133" s="144">
        <f t="shared" si="4"/>
        <v>0</v>
      </c>
      <c r="BF133" s="144">
        <f t="shared" si="5"/>
        <v>0</v>
      </c>
      <c r="BG133" s="144">
        <f t="shared" si="6"/>
        <v>0</v>
      </c>
      <c r="BH133" s="144">
        <f t="shared" si="7"/>
        <v>0</v>
      </c>
      <c r="BI133" s="144">
        <f t="shared" si="8"/>
        <v>0</v>
      </c>
      <c r="BJ133" s="18" t="s">
        <v>82</v>
      </c>
      <c r="BK133" s="144">
        <f t="shared" si="9"/>
        <v>0</v>
      </c>
      <c r="BL133" s="18" t="s">
        <v>338</v>
      </c>
      <c r="BM133" s="143" t="s">
        <v>1639</v>
      </c>
    </row>
    <row r="134" spans="2:65" s="1" customFormat="1" ht="16.5" customHeight="1">
      <c r="B134" s="33"/>
      <c r="C134" s="175" t="s">
        <v>413</v>
      </c>
      <c r="D134" s="175" t="s">
        <v>820</v>
      </c>
      <c r="E134" s="176" t="s">
        <v>1640</v>
      </c>
      <c r="F134" s="177" t="s">
        <v>1641</v>
      </c>
      <c r="G134" s="178" t="s">
        <v>1556</v>
      </c>
      <c r="H134" s="179">
        <v>5</v>
      </c>
      <c r="I134" s="180"/>
      <c r="J134" s="181">
        <f t="shared" si="0"/>
        <v>0</v>
      </c>
      <c r="K134" s="177" t="s">
        <v>19</v>
      </c>
      <c r="L134" s="182"/>
      <c r="M134" s="183" t="s">
        <v>19</v>
      </c>
      <c r="N134" s="184" t="s">
        <v>46</v>
      </c>
      <c r="P134" s="141">
        <f t="shared" si="1"/>
        <v>0</v>
      </c>
      <c r="Q134" s="141">
        <v>0</v>
      </c>
      <c r="R134" s="141">
        <f t="shared" si="2"/>
        <v>0</v>
      </c>
      <c r="S134" s="141">
        <v>0</v>
      </c>
      <c r="T134" s="142">
        <f t="shared" si="3"/>
        <v>0</v>
      </c>
      <c r="AR134" s="143" t="s">
        <v>437</v>
      </c>
      <c r="AT134" s="143" t="s">
        <v>820</v>
      </c>
      <c r="AU134" s="143" t="s">
        <v>82</v>
      </c>
      <c r="AY134" s="18" t="s">
        <v>206</v>
      </c>
      <c r="BE134" s="144">
        <f t="shared" si="4"/>
        <v>0</v>
      </c>
      <c r="BF134" s="144">
        <f t="shared" si="5"/>
        <v>0</v>
      </c>
      <c r="BG134" s="144">
        <f t="shared" si="6"/>
        <v>0</v>
      </c>
      <c r="BH134" s="144">
        <f t="shared" si="7"/>
        <v>0</v>
      </c>
      <c r="BI134" s="144">
        <f t="shared" si="8"/>
        <v>0</v>
      </c>
      <c r="BJ134" s="18" t="s">
        <v>82</v>
      </c>
      <c r="BK134" s="144">
        <f t="shared" si="9"/>
        <v>0</v>
      </c>
      <c r="BL134" s="18" t="s">
        <v>338</v>
      </c>
      <c r="BM134" s="143" t="s">
        <v>1642</v>
      </c>
    </row>
    <row r="135" spans="2:65" s="1" customFormat="1" ht="16.5" customHeight="1">
      <c r="B135" s="33"/>
      <c r="C135" s="175" t="s">
        <v>418</v>
      </c>
      <c r="D135" s="175" t="s">
        <v>820</v>
      </c>
      <c r="E135" s="176" t="s">
        <v>1643</v>
      </c>
      <c r="F135" s="177" t="s">
        <v>1644</v>
      </c>
      <c r="G135" s="178" t="s">
        <v>1556</v>
      </c>
      <c r="H135" s="179">
        <v>2</v>
      </c>
      <c r="I135" s="180"/>
      <c r="J135" s="181">
        <f t="shared" si="0"/>
        <v>0</v>
      </c>
      <c r="K135" s="177" t="s">
        <v>19</v>
      </c>
      <c r="L135" s="182"/>
      <c r="M135" s="183" t="s">
        <v>19</v>
      </c>
      <c r="N135" s="184" t="s">
        <v>46</v>
      </c>
      <c r="P135" s="141">
        <f t="shared" si="1"/>
        <v>0</v>
      </c>
      <c r="Q135" s="141">
        <v>0</v>
      </c>
      <c r="R135" s="141">
        <f t="shared" si="2"/>
        <v>0</v>
      </c>
      <c r="S135" s="141">
        <v>0</v>
      </c>
      <c r="T135" s="142">
        <f t="shared" si="3"/>
        <v>0</v>
      </c>
      <c r="AR135" s="143" t="s">
        <v>437</v>
      </c>
      <c r="AT135" s="143" t="s">
        <v>820</v>
      </c>
      <c r="AU135" s="143" t="s">
        <v>82</v>
      </c>
      <c r="AY135" s="18" t="s">
        <v>206</v>
      </c>
      <c r="BE135" s="144">
        <f t="shared" si="4"/>
        <v>0</v>
      </c>
      <c r="BF135" s="144">
        <f t="shared" si="5"/>
        <v>0</v>
      </c>
      <c r="BG135" s="144">
        <f t="shared" si="6"/>
        <v>0</v>
      </c>
      <c r="BH135" s="144">
        <f t="shared" si="7"/>
        <v>0</v>
      </c>
      <c r="BI135" s="144">
        <f t="shared" si="8"/>
        <v>0</v>
      </c>
      <c r="BJ135" s="18" t="s">
        <v>82</v>
      </c>
      <c r="BK135" s="144">
        <f t="shared" si="9"/>
        <v>0</v>
      </c>
      <c r="BL135" s="18" t="s">
        <v>338</v>
      </c>
      <c r="BM135" s="143" t="s">
        <v>1645</v>
      </c>
    </row>
    <row r="136" spans="2:65" s="1" customFormat="1" ht="21.75" customHeight="1">
      <c r="B136" s="33"/>
      <c r="C136" s="175" t="s">
        <v>423</v>
      </c>
      <c r="D136" s="175" t="s">
        <v>820</v>
      </c>
      <c r="E136" s="176" t="s">
        <v>1646</v>
      </c>
      <c r="F136" s="177" t="s">
        <v>1647</v>
      </c>
      <c r="G136" s="178" t="s">
        <v>229</v>
      </c>
      <c r="H136" s="179">
        <v>9</v>
      </c>
      <c r="I136" s="180"/>
      <c r="J136" s="181">
        <f t="shared" si="0"/>
        <v>0</v>
      </c>
      <c r="K136" s="177" t="s">
        <v>19</v>
      </c>
      <c r="L136" s="182"/>
      <c r="M136" s="183" t="s">
        <v>19</v>
      </c>
      <c r="N136" s="184" t="s">
        <v>46</v>
      </c>
      <c r="P136" s="141">
        <f t="shared" si="1"/>
        <v>0</v>
      </c>
      <c r="Q136" s="141">
        <v>0</v>
      </c>
      <c r="R136" s="141">
        <f t="shared" si="2"/>
        <v>0</v>
      </c>
      <c r="S136" s="141">
        <v>0</v>
      </c>
      <c r="T136" s="142">
        <f t="shared" si="3"/>
        <v>0</v>
      </c>
      <c r="AR136" s="143" t="s">
        <v>437</v>
      </c>
      <c r="AT136" s="143" t="s">
        <v>820</v>
      </c>
      <c r="AU136" s="143" t="s">
        <v>82</v>
      </c>
      <c r="AY136" s="18" t="s">
        <v>206</v>
      </c>
      <c r="BE136" s="144">
        <f t="shared" si="4"/>
        <v>0</v>
      </c>
      <c r="BF136" s="144">
        <f t="shared" si="5"/>
        <v>0</v>
      </c>
      <c r="BG136" s="144">
        <f t="shared" si="6"/>
        <v>0</v>
      </c>
      <c r="BH136" s="144">
        <f t="shared" si="7"/>
        <v>0</v>
      </c>
      <c r="BI136" s="144">
        <f t="shared" si="8"/>
        <v>0</v>
      </c>
      <c r="BJ136" s="18" t="s">
        <v>82</v>
      </c>
      <c r="BK136" s="144">
        <f t="shared" si="9"/>
        <v>0</v>
      </c>
      <c r="BL136" s="18" t="s">
        <v>338</v>
      </c>
      <c r="BM136" s="143" t="s">
        <v>1648</v>
      </c>
    </row>
    <row r="137" spans="2:65" s="1" customFormat="1" ht="21.75" customHeight="1">
      <c r="B137" s="33"/>
      <c r="C137" s="175" t="s">
        <v>430</v>
      </c>
      <c r="D137" s="175" t="s">
        <v>820</v>
      </c>
      <c r="E137" s="176" t="s">
        <v>1649</v>
      </c>
      <c r="F137" s="177" t="s">
        <v>1650</v>
      </c>
      <c r="G137" s="178" t="s">
        <v>229</v>
      </c>
      <c r="H137" s="179">
        <v>1</v>
      </c>
      <c r="I137" s="180"/>
      <c r="J137" s="181">
        <f t="shared" si="0"/>
        <v>0</v>
      </c>
      <c r="K137" s="177" t="s">
        <v>19</v>
      </c>
      <c r="L137" s="182"/>
      <c r="M137" s="183" t="s">
        <v>19</v>
      </c>
      <c r="N137" s="184" t="s">
        <v>46</v>
      </c>
      <c r="P137" s="141">
        <f t="shared" si="1"/>
        <v>0</v>
      </c>
      <c r="Q137" s="141">
        <v>0</v>
      </c>
      <c r="R137" s="141">
        <f t="shared" si="2"/>
        <v>0</v>
      </c>
      <c r="S137" s="141">
        <v>0</v>
      </c>
      <c r="T137" s="142">
        <f t="shared" si="3"/>
        <v>0</v>
      </c>
      <c r="AR137" s="143" t="s">
        <v>437</v>
      </c>
      <c r="AT137" s="143" t="s">
        <v>820</v>
      </c>
      <c r="AU137" s="143" t="s">
        <v>82</v>
      </c>
      <c r="AY137" s="18" t="s">
        <v>206</v>
      </c>
      <c r="BE137" s="144">
        <f t="shared" si="4"/>
        <v>0</v>
      </c>
      <c r="BF137" s="144">
        <f t="shared" si="5"/>
        <v>0</v>
      </c>
      <c r="BG137" s="144">
        <f t="shared" si="6"/>
        <v>0</v>
      </c>
      <c r="BH137" s="144">
        <f t="shared" si="7"/>
        <v>0</v>
      </c>
      <c r="BI137" s="144">
        <f t="shared" si="8"/>
        <v>0</v>
      </c>
      <c r="BJ137" s="18" t="s">
        <v>82</v>
      </c>
      <c r="BK137" s="144">
        <f t="shared" si="9"/>
        <v>0</v>
      </c>
      <c r="BL137" s="18" t="s">
        <v>338</v>
      </c>
      <c r="BM137" s="143" t="s">
        <v>1651</v>
      </c>
    </row>
    <row r="138" spans="2:65" s="1" customFormat="1" ht="76.35" customHeight="1">
      <c r="B138" s="33"/>
      <c r="C138" s="175" t="s">
        <v>437</v>
      </c>
      <c r="D138" s="175" t="s">
        <v>820</v>
      </c>
      <c r="E138" s="176" t="s">
        <v>1652</v>
      </c>
      <c r="F138" s="177" t="s">
        <v>1653</v>
      </c>
      <c r="G138" s="178" t="s">
        <v>238</v>
      </c>
      <c r="H138" s="179">
        <v>2</v>
      </c>
      <c r="I138" s="180"/>
      <c r="J138" s="181">
        <f t="shared" si="0"/>
        <v>0</v>
      </c>
      <c r="K138" s="177" t="s">
        <v>19</v>
      </c>
      <c r="L138" s="182"/>
      <c r="M138" s="183" t="s">
        <v>19</v>
      </c>
      <c r="N138" s="184" t="s">
        <v>46</v>
      </c>
      <c r="P138" s="141">
        <f t="shared" si="1"/>
        <v>0</v>
      </c>
      <c r="Q138" s="141">
        <v>0</v>
      </c>
      <c r="R138" s="141">
        <f t="shared" si="2"/>
        <v>0</v>
      </c>
      <c r="S138" s="141">
        <v>0</v>
      </c>
      <c r="T138" s="142">
        <f t="shared" si="3"/>
        <v>0</v>
      </c>
      <c r="AR138" s="143" t="s">
        <v>437</v>
      </c>
      <c r="AT138" s="143" t="s">
        <v>820</v>
      </c>
      <c r="AU138" s="143" t="s">
        <v>82</v>
      </c>
      <c r="AY138" s="18" t="s">
        <v>206</v>
      </c>
      <c r="BE138" s="144">
        <f t="shared" si="4"/>
        <v>0</v>
      </c>
      <c r="BF138" s="144">
        <f t="shared" si="5"/>
        <v>0</v>
      </c>
      <c r="BG138" s="144">
        <f t="shared" si="6"/>
        <v>0</v>
      </c>
      <c r="BH138" s="144">
        <f t="shared" si="7"/>
        <v>0</v>
      </c>
      <c r="BI138" s="144">
        <f t="shared" si="8"/>
        <v>0</v>
      </c>
      <c r="BJ138" s="18" t="s">
        <v>82</v>
      </c>
      <c r="BK138" s="144">
        <f t="shared" si="9"/>
        <v>0</v>
      </c>
      <c r="BL138" s="18" t="s">
        <v>338</v>
      </c>
      <c r="BM138" s="143" t="s">
        <v>1654</v>
      </c>
    </row>
    <row r="139" spans="2:65" s="1" customFormat="1" ht="49.15" customHeight="1">
      <c r="B139" s="33"/>
      <c r="C139" s="175" t="s">
        <v>443</v>
      </c>
      <c r="D139" s="175" t="s">
        <v>820</v>
      </c>
      <c r="E139" s="176" t="s">
        <v>1655</v>
      </c>
      <c r="F139" s="177" t="s">
        <v>1656</v>
      </c>
      <c r="G139" s="178" t="s">
        <v>238</v>
      </c>
      <c r="H139" s="179">
        <v>105</v>
      </c>
      <c r="I139" s="180"/>
      <c r="J139" s="181">
        <f t="shared" si="0"/>
        <v>0</v>
      </c>
      <c r="K139" s="177" t="s">
        <v>19</v>
      </c>
      <c r="L139" s="182"/>
      <c r="M139" s="183" t="s">
        <v>19</v>
      </c>
      <c r="N139" s="184" t="s">
        <v>46</v>
      </c>
      <c r="P139" s="141">
        <f t="shared" si="1"/>
        <v>0</v>
      </c>
      <c r="Q139" s="141">
        <v>0</v>
      </c>
      <c r="R139" s="141">
        <f t="shared" si="2"/>
        <v>0</v>
      </c>
      <c r="S139" s="141">
        <v>0</v>
      </c>
      <c r="T139" s="142">
        <f t="shared" si="3"/>
        <v>0</v>
      </c>
      <c r="AR139" s="143" t="s">
        <v>437</v>
      </c>
      <c r="AT139" s="143" t="s">
        <v>820</v>
      </c>
      <c r="AU139" s="143" t="s">
        <v>82</v>
      </c>
      <c r="AY139" s="18" t="s">
        <v>206</v>
      </c>
      <c r="BE139" s="144">
        <f t="shared" si="4"/>
        <v>0</v>
      </c>
      <c r="BF139" s="144">
        <f t="shared" si="5"/>
        <v>0</v>
      </c>
      <c r="BG139" s="144">
        <f t="shared" si="6"/>
        <v>0</v>
      </c>
      <c r="BH139" s="144">
        <f t="shared" si="7"/>
        <v>0</v>
      </c>
      <c r="BI139" s="144">
        <f t="shared" si="8"/>
        <v>0</v>
      </c>
      <c r="BJ139" s="18" t="s">
        <v>82</v>
      </c>
      <c r="BK139" s="144">
        <f t="shared" si="9"/>
        <v>0</v>
      </c>
      <c r="BL139" s="18" t="s">
        <v>338</v>
      </c>
      <c r="BM139" s="143" t="s">
        <v>1657</v>
      </c>
    </row>
    <row r="140" spans="2:65" s="1" customFormat="1" ht="37.9" customHeight="1">
      <c r="B140" s="33"/>
      <c r="C140" s="175" t="s">
        <v>448</v>
      </c>
      <c r="D140" s="175" t="s">
        <v>820</v>
      </c>
      <c r="E140" s="176" t="s">
        <v>1658</v>
      </c>
      <c r="F140" s="177" t="s">
        <v>1659</v>
      </c>
      <c r="G140" s="178" t="s">
        <v>238</v>
      </c>
      <c r="H140" s="179">
        <v>105</v>
      </c>
      <c r="I140" s="180"/>
      <c r="J140" s="181">
        <f t="shared" si="0"/>
        <v>0</v>
      </c>
      <c r="K140" s="177" t="s">
        <v>19</v>
      </c>
      <c r="L140" s="182"/>
      <c r="M140" s="183" t="s">
        <v>19</v>
      </c>
      <c r="N140" s="184" t="s">
        <v>46</v>
      </c>
      <c r="P140" s="141">
        <f t="shared" si="1"/>
        <v>0</v>
      </c>
      <c r="Q140" s="141">
        <v>0</v>
      </c>
      <c r="R140" s="141">
        <f t="shared" si="2"/>
        <v>0</v>
      </c>
      <c r="S140" s="141">
        <v>0</v>
      </c>
      <c r="T140" s="142">
        <f t="shared" si="3"/>
        <v>0</v>
      </c>
      <c r="AR140" s="143" t="s">
        <v>437</v>
      </c>
      <c r="AT140" s="143" t="s">
        <v>820</v>
      </c>
      <c r="AU140" s="143" t="s">
        <v>82</v>
      </c>
      <c r="AY140" s="18" t="s">
        <v>206</v>
      </c>
      <c r="BE140" s="144">
        <f t="shared" si="4"/>
        <v>0</v>
      </c>
      <c r="BF140" s="144">
        <f t="shared" si="5"/>
        <v>0</v>
      </c>
      <c r="BG140" s="144">
        <f t="shared" si="6"/>
        <v>0</v>
      </c>
      <c r="BH140" s="144">
        <f t="shared" si="7"/>
        <v>0</v>
      </c>
      <c r="BI140" s="144">
        <f t="shared" si="8"/>
        <v>0</v>
      </c>
      <c r="BJ140" s="18" t="s">
        <v>82</v>
      </c>
      <c r="BK140" s="144">
        <f t="shared" si="9"/>
        <v>0</v>
      </c>
      <c r="BL140" s="18" t="s">
        <v>338</v>
      </c>
      <c r="BM140" s="143" t="s">
        <v>1660</v>
      </c>
    </row>
    <row r="141" spans="2:65" s="1" customFormat="1" ht="16.5" customHeight="1">
      <c r="B141" s="33"/>
      <c r="C141" s="175" t="s">
        <v>453</v>
      </c>
      <c r="D141" s="175" t="s">
        <v>820</v>
      </c>
      <c r="E141" s="176" t="s">
        <v>1661</v>
      </c>
      <c r="F141" s="177" t="s">
        <v>1662</v>
      </c>
      <c r="G141" s="178" t="s">
        <v>1556</v>
      </c>
      <c r="H141" s="179">
        <v>4</v>
      </c>
      <c r="I141" s="180"/>
      <c r="J141" s="181">
        <f t="shared" si="0"/>
        <v>0</v>
      </c>
      <c r="K141" s="177" t="s">
        <v>19</v>
      </c>
      <c r="L141" s="182"/>
      <c r="M141" s="183" t="s">
        <v>19</v>
      </c>
      <c r="N141" s="184" t="s">
        <v>46</v>
      </c>
      <c r="P141" s="141">
        <f t="shared" si="1"/>
        <v>0</v>
      </c>
      <c r="Q141" s="141">
        <v>0</v>
      </c>
      <c r="R141" s="141">
        <f t="shared" si="2"/>
        <v>0</v>
      </c>
      <c r="S141" s="141">
        <v>0</v>
      </c>
      <c r="T141" s="142">
        <f t="shared" si="3"/>
        <v>0</v>
      </c>
      <c r="AR141" s="143" t="s">
        <v>437</v>
      </c>
      <c r="AT141" s="143" t="s">
        <v>820</v>
      </c>
      <c r="AU141" s="143" t="s">
        <v>82</v>
      </c>
      <c r="AY141" s="18" t="s">
        <v>206</v>
      </c>
      <c r="BE141" s="144">
        <f t="shared" si="4"/>
        <v>0</v>
      </c>
      <c r="BF141" s="144">
        <f t="shared" si="5"/>
        <v>0</v>
      </c>
      <c r="BG141" s="144">
        <f t="shared" si="6"/>
        <v>0</v>
      </c>
      <c r="BH141" s="144">
        <f t="shared" si="7"/>
        <v>0</v>
      </c>
      <c r="BI141" s="144">
        <f t="shared" si="8"/>
        <v>0</v>
      </c>
      <c r="BJ141" s="18" t="s">
        <v>82</v>
      </c>
      <c r="BK141" s="144">
        <f t="shared" si="9"/>
        <v>0</v>
      </c>
      <c r="BL141" s="18" t="s">
        <v>338</v>
      </c>
      <c r="BM141" s="143" t="s">
        <v>1663</v>
      </c>
    </row>
    <row r="142" spans="2:63" s="11" customFormat="1" ht="25.9" customHeight="1">
      <c r="B142" s="120"/>
      <c r="D142" s="121" t="s">
        <v>74</v>
      </c>
      <c r="E142" s="122" t="s">
        <v>1664</v>
      </c>
      <c r="F142" s="122" t="s">
        <v>1665</v>
      </c>
      <c r="I142" s="123"/>
      <c r="J142" s="124">
        <f>BK142</f>
        <v>0</v>
      </c>
      <c r="L142" s="120"/>
      <c r="M142" s="125"/>
      <c r="P142" s="126">
        <f>SUM(P143:P157)</f>
        <v>0</v>
      </c>
      <c r="R142" s="126">
        <f>SUM(R143:R157)</f>
        <v>0</v>
      </c>
      <c r="T142" s="127">
        <f>SUM(T143:T157)</f>
        <v>0</v>
      </c>
      <c r="AR142" s="121" t="s">
        <v>82</v>
      </c>
      <c r="AT142" s="128" t="s">
        <v>74</v>
      </c>
      <c r="AU142" s="128" t="s">
        <v>75</v>
      </c>
      <c r="AY142" s="121" t="s">
        <v>206</v>
      </c>
      <c r="BK142" s="129">
        <f>SUM(BK143:BK157)</f>
        <v>0</v>
      </c>
    </row>
    <row r="143" spans="2:65" s="1" customFormat="1" ht="44.25" customHeight="1">
      <c r="B143" s="33"/>
      <c r="C143" s="175" t="s">
        <v>458</v>
      </c>
      <c r="D143" s="175" t="s">
        <v>820</v>
      </c>
      <c r="E143" s="176" t="s">
        <v>1666</v>
      </c>
      <c r="F143" s="177" t="s">
        <v>1667</v>
      </c>
      <c r="G143" s="178" t="s">
        <v>1556</v>
      </c>
      <c r="H143" s="179">
        <v>4</v>
      </c>
      <c r="I143" s="180"/>
      <c r="J143" s="181">
        <f aca="true" t="shared" si="10" ref="J143:J157">ROUND(I143*H143,2)</f>
        <v>0</v>
      </c>
      <c r="K143" s="177" t="s">
        <v>19</v>
      </c>
      <c r="L143" s="182"/>
      <c r="M143" s="183" t="s">
        <v>19</v>
      </c>
      <c r="N143" s="184" t="s">
        <v>46</v>
      </c>
      <c r="P143" s="141">
        <f aca="true" t="shared" si="11" ref="P143:P157">O143*H143</f>
        <v>0</v>
      </c>
      <c r="Q143" s="141">
        <v>0</v>
      </c>
      <c r="R143" s="141">
        <f aca="true" t="shared" si="12" ref="R143:R157">Q143*H143</f>
        <v>0</v>
      </c>
      <c r="S143" s="141">
        <v>0</v>
      </c>
      <c r="T143" s="142">
        <f aca="true" t="shared" si="13" ref="T143:T157">S143*H143</f>
        <v>0</v>
      </c>
      <c r="AR143" s="143" t="s">
        <v>437</v>
      </c>
      <c r="AT143" s="143" t="s">
        <v>820</v>
      </c>
      <c r="AU143" s="143" t="s">
        <v>82</v>
      </c>
      <c r="AY143" s="18" t="s">
        <v>206</v>
      </c>
      <c r="BE143" s="144">
        <f aca="true" t="shared" si="14" ref="BE143:BE157">IF(N143="základní",J143,0)</f>
        <v>0</v>
      </c>
      <c r="BF143" s="144">
        <f aca="true" t="shared" si="15" ref="BF143:BF157">IF(N143="snížená",J143,0)</f>
        <v>0</v>
      </c>
      <c r="BG143" s="144">
        <f aca="true" t="shared" si="16" ref="BG143:BG157">IF(N143="zákl. přenesená",J143,0)</f>
        <v>0</v>
      </c>
      <c r="BH143" s="144">
        <f aca="true" t="shared" si="17" ref="BH143:BH157">IF(N143="sníž. přenesená",J143,0)</f>
        <v>0</v>
      </c>
      <c r="BI143" s="144">
        <f aca="true" t="shared" si="18" ref="BI143:BI157">IF(N143="nulová",J143,0)</f>
        <v>0</v>
      </c>
      <c r="BJ143" s="18" t="s">
        <v>82</v>
      </c>
      <c r="BK143" s="144">
        <f aca="true" t="shared" si="19" ref="BK143:BK157">ROUND(I143*H143,2)</f>
        <v>0</v>
      </c>
      <c r="BL143" s="18" t="s">
        <v>338</v>
      </c>
      <c r="BM143" s="143" t="s">
        <v>1668</v>
      </c>
    </row>
    <row r="144" spans="2:65" s="1" customFormat="1" ht="44.25" customHeight="1">
      <c r="B144" s="33"/>
      <c r="C144" s="175" t="s">
        <v>463</v>
      </c>
      <c r="D144" s="175" t="s">
        <v>820</v>
      </c>
      <c r="E144" s="176" t="s">
        <v>1669</v>
      </c>
      <c r="F144" s="177" t="s">
        <v>1670</v>
      </c>
      <c r="G144" s="178" t="s">
        <v>1556</v>
      </c>
      <c r="H144" s="179">
        <v>3</v>
      </c>
      <c r="I144" s="180"/>
      <c r="J144" s="181">
        <f t="shared" si="10"/>
        <v>0</v>
      </c>
      <c r="K144" s="177" t="s">
        <v>19</v>
      </c>
      <c r="L144" s="182"/>
      <c r="M144" s="183" t="s">
        <v>19</v>
      </c>
      <c r="N144" s="184" t="s">
        <v>46</v>
      </c>
      <c r="P144" s="141">
        <f t="shared" si="11"/>
        <v>0</v>
      </c>
      <c r="Q144" s="141">
        <v>0</v>
      </c>
      <c r="R144" s="141">
        <f t="shared" si="12"/>
        <v>0</v>
      </c>
      <c r="S144" s="141">
        <v>0</v>
      </c>
      <c r="T144" s="142">
        <f t="shared" si="13"/>
        <v>0</v>
      </c>
      <c r="AR144" s="143" t="s">
        <v>437</v>
      </c>
      <c r="AT144" s="143" t="s">
        <v>820</v>
      </c>
      <c r="AU144" s="143" t="s">
        <v>82</v>
      </c>
      <c r="AY144" s="18" t="s">
        <v>206</v>
      </c>
      <c r="BE144" s="144">
        <f t="shared" si="14"/>
        <v>0</v>
      </c>
      <c r="BF144" s="144">
        <f t="shared" si="15"/>
        <v>0</v>
      </c>
      <c r="BG144" s="144">
        <f t="shared" si="16"/>
        <v>0</v>
      </c>
      <c r="BH144" s="144">
        <f t="shared" si="17"/>
        <v>0</v>
      </c>
      <c r="BI144" s="144">
        <f t="shared" si="18"/>
        <v>0</v>
      </c>
      <c r="BJ144" s="18" t="s">
        <v>82</v>
      </c>
      <c r="BK144" s="144">
        <f t="shared" si="19"/>
        <v>0</v>
      </c>
      <c r="BL144" s="18" t="s">
        <v>338</v>
      </c>
      <c r="BM144" s="143" t="s">
        <v>1671</v>
      </c>
    </row>
    <row r="145" spans="2:65" s="1" customFormat="1" ht="24.2" customHeight="1">
      <c r="B145" s="33"/>
      <c r="C145" s="175" t="s">
        <v>468</v>
      </c>
      <c r="D145" s="175" t="s">
        <v>820</v>
      </c>
      <c r="E145" s="176" t="s">
        <v>1672</v>
      </c>
      <c r="F145" s="177" t="s">
        <v>1673</v>
      </c>
      <c r="G145" s="178" t="s">
        <v>1556</v>
      </c>
      <c r="H145" s="179">
        <v>1</v>
      </c>
      <c r="I145" s="180"/>
      <c r="J145" s="181">
        <f t="shared" si="10"/>
        <v>0</v>
      </c>
      <c r="K145" s="177" t="s">
        <v>19</v>
      </c>
      <c r="L145" s="182"/>
      <c r="M145" s="183" t="s">
        <v>19</v>
      </c>
      <c r="N145" s="184" t="s">
        <v>46</v>
      </c>
      <c r="P145" s="141">
        <f t="shared" si="11"/>
        <v>0</v>
      </c>
      <c r="Q145" s="141">
        <v>0</v>
      </c>
      <c r="R145" s="141">
        <f t="shared" si="12"/>
        <v>0</v>
      </c>
      <c r="S145" s="141">
        <v>0</v>
      </c>
      <c r="T145" s="142">
        <f t="shared" si="13"/>
        <v>0</v>
      </c>
      <c r="AR145" s="143" t="s">
        <v>437</v>
      </c>
      <c r="AT145" s="143" t="s">
        <v>820</v>
      </c>
      <c r="AU145" s="143" t="s">
        <v>82</v>
      </c>
      <c r="AY145" s="18" t="s">
        <v>206</v>
      </c>
      <c r="BE145" s="144">
        <f t="shared" si="14"/>
        <v>0</v>
      </c>
      <c r="BF145" s="144">
        <f t="shared" si="15"/>
        <v>0</v>
      </c>
      <c r="BG145" s="144">
        <f t="shared" si="16"/>
        <v>0</v>
      </c>
      <c r="BH145" s="144">
        <f t="shared" si="17"/>
        <v>0</v>
      </c>
      <c r="BI145" s="144">
        <f t="shared" si="18"/>
        <v>0</v>
      </c>
      <c r="BJ145" s="18" t="s">
        <v>82</v>
      </c>
      <c r="BK145" s="144">
        <f t="shared" si="19"/>
        <v>0</v>
      </c>
      <c r="BL145" s="18" t="s">
        <v>338</v>
      </c>
      <c r="BM145" s="143" t="s">
        <v>1674</v>
      </c>
    </row>
    <row r="146" spans="2:65" s="1" customFormat="1" ht="24.2" customHeight="1">
      <c r="B146" s="33"/>
      <c r="C146" s="175" t="s">
        <v>475</v>
      </c>
      <c r="D146" s="175" t="s">
        <v>820</v>
      </c>
      <c r="E146" s="176" t="s">
        <v>1675</v>
      </c>
      <c r="F146" s="177" t="s">
        <v>1626</v>
      </c>
      <c r="G146" s="178" t="s">
        <v>1556</v>
      </c>
      <c r="H146" s="179">
        <v>1</v>
      </c>
      <c r="I146" s="180"/>
      <c r="J146" s="181">
        <f t="shared" si="10"/>
        <v>0</v>
      </c>
      <c r="K146" s="177" t="s">
        <v>19</v>
      </c>
      <c r="L146" s="182"/>
      <c r="M146" s="183" t="s">
        <v>19</v>
      </c>
      <c r="N146" s="184" t="s">
        <v>46</v>
      </c>
      <c r="P146" s="141">
        <f t="shared" si="11"/>
        <v>0</v>
      </c>
      <c r="Q146" s="141">
        <v>0</v>
      </c>
      <c r="R146" s="141">
        <f t="shared" si="12"/>
        <v>0</v>
      </c>
      <c r="S146" s="141">
        <v>0</v>
      </c>
      <c r="T146" s="142">
        <f t="shared" si="13"/>
        <v>0</v>
      </c>
      <c r="AR146" s="143" t="s">
        <v>437</v>
      </c>
      <c r="AT146" s="143" t="s">
        <v>820</v>
      </c>
      <c r="AU146" s="143" t="s">
        <v>82</v>
      </c>
      <c r="AY146" s="18" t="s">
        <v>206</v>
      </c>
      <c r="BE146" s="144">
        <f t="shared" si="14"/>
        <v>0</v>
      </c>
      <c r="BF146" s="144">
        <f t="shared" si="15"/>
        <v>0</v>
      </c>
      <c r="BG146" s="144">
        <f t="shared" si="16"/>
        <v>0</v>
      </c>
      <c r="BH146" s="144">
        <f t="shared" si="17"/>
        <v>0</v>
      </c>
      <c r="BI146" s="144">
        <f t="shared" si="18"/>
        <v>0</v>
      </c>
      <c r="BJ146" s="18" t="s">
        <v>82</v>
      </c>
      <c r="BK146" s="144">
        <f t="shared" si="19"/>
        <v>0</v>
      </c>
      <c r="BL146" s="18" t="s">
        <v>338</v>
      </c>
      <c r="BM146" s="143" t="s">
        <v>1676</v>
      </c>
    </row>
    <row r="147" spans="2:65" s="1" customFormat="1" ht="37.9" customHeight="1">
      <c r="B147" s="33"/>
      <c r="C147" s="175" t="s">
        <v>486</v>
      </c>
      <c r="D147" s="175" t="s">
        <v>820</v>
      </c>
      <c r="E147" s="176" t="s">
        <v>1677</v>
      </c>
      <c r="F147" s="177" t="s">
        <v>1678</v>
      </c>
      <c r="G147" s="178" t="s">
        <v>1556</v>
      </c>
      <c r="H147" s="179">
        <v>1</v>
      </c>
      <c r="I147" s="180"/>
      <c r="J147" s="181">
        <f t="shared" si="10"/>
        <v>0</v>
      </c>
      <c r="K147" s="177" t="s">
        <v>19</v>
      </c>
      <c r="L147" s="182"/>
      <c r="M147" s="183" t="s">
        <v>19</v>
      </c>
      <c r="N147" s="184" t="s">
        <v>46</v>
      </c>
      <c r="P147" s="141">
        <f t="shared" si="11"/>
        <v>0</v>
      </c>
      <c r="Q147" s="141">
        <v>0</v>
      </c>
      <c r="R147" s="141">
        <f t="shared" si="12"/>
        <v>0</v>
      </c>
      <c r="S147" s="141">
        <v>0</v>
      </c>
      <c r="T147" s="142">
        <f t="shared" si="13"/>
        <v>0</v>
      </c>
      <c r="AR147" s="143" t="s">
        <v>437</v>
      </c>
      <c r="AT147" s="143" t="s">
        <v>820</v>
      </c>
      <c r="AU147" s="143" t="s">
        <v>82</v>
      </c>
      <c r="AY147" s="18" t="s">
        <v>206</v>
      </c>
      <c r="BE147" s="144">
        <f t="shared" si="14"/>
        <v>0</v>
      </c>
      <c r="BF147" s="144">
        <f t="shared" si="15"/>
        <v>0</v>
      </c>
      <c r="BG147" s="144">
        <f t="shared" si="16"/>
        <v>0</v>
      </c>
      <c r="BH147" s="144">
        <f t="shared" si="17"/>
        <v>0</v>
      </c>
      <c r="BI147" s="144">
        <f t="shared" si="18"/>
        <v>0</v>
      </c>
      <c r="BJ147" s="18" t="s">
        <v>82</v>
      </c>
      <c r="BK147" s="144">
        <f t="shared" si="19"/>
        <v>0</v>
      </c>
      <c r="BL147" s="18" t="s">
        <v>338</v>
      </c>
      <c r="BM147" s="143" t="s">
        <v>1679</v>
      </c>
    </row>
    <row r="148" spans="2:65" s="1" customFormat="1" ht="37.9" customHeight="1">
      <c r="B148" s="33"/>
      <c r="C148" s="175" t="s">
        <v>494</v>
      </c>
      <c r="D148" s="175" t="s">
        <v>820</v>
      </c>
      <c r="E148" s="176" t="s">
        <v>1680</v>
      </c>
      <c r="F148" s="177" t="s">
        <v>1681</v>
      </c>
      <c r="G148" s="178" t="s">
        <v>1556</v>
      </c>
      <c r="H148" s="179">
        <v>1</v>
      </c>
      <c r="I148" s="180"/>
      <c r="J148" s="181">
        <f t="shared" si="10"/>
        <v>0</v>
      </c>
      <c r="K148" s="177" t="s">
        <v>19</v>
      </c>
      <c r="L148" s="182"/>
      <c r="M148" s="183" t="s">
        <v>19</v>
      </c>
      <c r="N148" s="184" t="s">
        <v>46</v>
      </c>
      <c r="P148" s="141">
        <f t="shared" si="11"/>
        <v>0</v>
      </c>
      <c r="Q148" s="141">
        <v>0</v>
      </c>
      <c r="R148" s="141">
        <f t="shared" si="12"/>
        <v>0</v>
      </c>
      <c r="S148" s="141">
        <v>0</v>
      </c>
      <c r="T148" s="142">
        <f t="shared" si="13"/>
        <v>0</v>
      </c>
      <c r="AR148" s="143" t="s">
        <v>437</v>
      </c>
      <c r="AT148" s="143" t="s">
        <v>820</v>
      </c>
      <c r="AU148" s="143" t="s">
        <v>82</v>
      </c>
      <c r="AY148" s="18" t="s">
        <v>206</v>
      </c>
      <c r="BE148" s="144">
        <f t="shared" si="14"/>
        <v>0</v>
      </c>
      <c r="BF148" s="144">
        <f t="shared" si="15"/>
        <v>0</v>
      </c>
      <c r="BG148" s="144">
        <f t="shared" si="16"/>
        <v>0</v>
      </c>
      <c r="BH148" s="144">
        <f t="shared" si="17"/>
        <v>0</v>
      </c>
      <c r="BI148" s="144">
        <f t="shared" si="18"/>
        <v>0</v>
      </c>
      <c r="BJ148" s="18" t="s">
        <v>82</v>
      </c>
      <c r="BK148" s="144">
        <f t="shared" si="19"/>
        <v>0</v>
      </c>
      <c r="BL148" s="18" t="s">
        <v>338</v>
      </c>
      <c r="BM148" s="143" t="s">
        <v>1682</v>
      </c>
    </row>
    <row r="149" spans="2:65" s="1" customFormat="1" ht="16.5" customHeight="1">
      <c r="B149" s="33"/>
      <c r="C149" s="175" t="s">
        <v>506</v>
      </c>
      <c r="D149" s="175" t="s">
        <v>820</v>
      </c>
      <c r="E149" s="176" t="s">
        <v>1683</v>
      </c>
      <c r="F149" s="177" t="s">
        <v>1635</v>
      </c>
      <c r="G149" s="178" t="s">
        <v>229</v>
      </c>
      <c r="H149" s="179">
        <v>18</v>
      </c>
      <c r="I149" s="180"/>
      <c r="J149" s="181">
        <f t="shared" si="10"/>
        <v>0</v>
      </c>
      <c r="K149" s="177" t="s">
        <v>19</v>
      </c>
      <c r="L149" s="182"/>
      <c r="M149" s="183" t="s">
        <v>19</v>
      </c>
      <c r="N149" s="184" t="s">
        <v>46</v>
      </c>
      <c r="P149" s="141">
        <f t="shared" si="11"/>
        <v>0</v>
      </c>
      <c r="Q149" s="141">
        <v>0</v>
      </c>
      <c r="R149" s="141">
        <f t="shared" si="12"/>
        <v>0</v>
      </c>
      <c r="S149" s="141">
        <v>0</v>
      </c>
      <c r="T149" s="142">
        <f t="shared" si="13"/>
        <v>0</v>
      </c>
      <c r="AR149" s="143" t="s">
        <v>437</v>
      </c>
      <c r="AT149" s="143" t="s">
        <v>820</v>
      </c>
      <c r="AU149" s="143" t="s">
        <v>82</v>
      </c>
      <c r="AY149" s="18" t="s">
        <v>206</v>
      </c>
      <c r="BE149" s="144">
        <f t="shared" si="14"/>
        <v>0</v>
      </c>
      <c r="BF149" s="144">
        <f t="shared" si="15"/>
        <v>0</v>
      </c>
      <c r="BG149" s="144">
        <f t="shared" si="16"/>
        <v>0</v>
      </c>
      <c r="BH149" s="144">
        <f t="shared" si="17"/>
        <v>0</v>
      </c>
      <c r="BI149" s="144">
        <f t="shared" si="18"/>
        <v>0</v>
      </c>
      <c r="BJ149" s="18" t="s">
        <v>82</v>
      </c>
      <c r="BK149" s="144">
        <f t="shared" si="19"/>
        <v>0</v>
      </c>
      <c r="BL149" s="18" t="s">
        <v>338</v>
      </c>
      <c r="BM149" s="143" t="s">
        <v>1684</v>
      </c>
    </row>
    <row r="150" spans="2:65" s="1" customFormat="1" ht="16.5" customHeight="1">
      <c r="B150" s="33"/>
      <c r="C150" s="175" t="s">
        <v>513</v>
      </c>
      <c r="D150" s="175" t="s">
        <v>820</v>
      </c>
      <c r="E150" s="176" t="s">
        <v>1685</v>
      </c>
      <c r="F150" s="177" t="s">
        <v>1686</v>
      </c>
      <c r="G150" s="178" t="s">
        <v>229</v>
      </c>
      <c r="H150" s="179">
        <v>1</v>
      </c>
      <c r="I150" s="180"/>
      <c r="J150" s="181">
        <f t="shared" si="10"/>
        <v>0</v>
      </c>
      <c r="K150" s="177" t="s">
        <v>19</v>
      </c>
      <c r="L150" s="182"/>
      <c r="M150" s="183" t="s">
        <v>19</v>
      </c>
      <c r="N150" s="184" t="s">
        <v>46</v>
      </c>
      <c r="P150" s="141">
        <f t="shared" si="11"/>
        <v>0</v>
      </c>
      <c r="Q150" s="141">
        <v>0</v>
      </c>
      <c r="R150" s="141">
        <f t="shared" si="12"/>
        <v>0</v>
      </c>
      <c r="S150" s="141">
        <v>0</v>
      </c>
      <c r="T150" s="142">
        <f t="shared" si="13"/>
        <v>0</v>
      </c>
      <c r="AR150" s="143" t="s">
        <v>437</v>
      </c>
      <c r="AT150" s="143" t="s">
        <v>820</v>
      </c>
      <c r="AU150" s="143" t="s">
        <v>82</v>
      </c>
      <c r="AY150" s="18" t="s">
        <v>206</v>
      </c>
      <c r="BE150" s="144">
        <f t="shared" si="14"/>
        <v>0</v>
      </c>
      <c r="BF150" s="144">
        <f t="shared" si="15"/>
        <v>0</v>
      </c>
      <c r="BG150" s="144">
        <f t="shared" si="16"/>
        <v>0</v>
      </c>
      <c r="BH150" s="144">
        <f t="shared" si="17"/>
        <v>0</v>
      </c>
      <c r="BI150" s="144">
        <f t="shared" si="18"/>
        <v>0</v>
      </c>
      <c r="BJ150" s="18" t="s">
        <v>82</v>
      </c>
      <c r="BK150" s="144">
        <f t="shared" si="19"/>
        <v>0</v>
      </c>
      <c r="BL150" s="18" t="s">
        <v>338</v>
      </c>
      <c r="BM150" s="143" t="s">
        <v>1687</v>
      </c>
    </row>
    <row r="151" spans="2:65" s="1" customFormat="1" ht="16.5" customHeight="1">
      <c r="B151" s="33"/>
      <c r="C151" s="175" t="s">
        <v>520</v>
      </c>
      <c r="D151" s="175" t="s">
        <v>820</v>
      </c>
      <c r="E151" s="176" t="s">
        <v>1688</v>
      </c>
      <c r="F151" s="177" t="s">
        <v>1638</v>
      </c>
      <c r="G151" s="178" t="s">
        <v>229</v>
      </c>
      <c r="H151" s="179">
        <v>1</v>
      </c>
      <c r="I151" s="180"/>
      <c r="J151" s="181">
        <f t="shared" si="10"/>
        <v>0</v>
      </c>
      <c r="K151" s="177" t="s">
        <v>19</v>
      </c>
      <c r="L151" s="182"/>
      <c r="M151" s="183" t="s">
        <v>19</v>
      </c>
      <c r="N151" s="184" t="s">
        <v>46</v>
      </c>
      <c r="P151" s="141">
        <f t="shared" si="11"/>
        <v>0</v>
      </c>
      <c r="Q151" s="141">
        <v>0</v>
      </c>
      <c r="R151" s="141">
        <f t="shared" si="12"/>
        <v>0</v>
      </c>
      <c r="S151" s="141">
        <v>0</v>
      </c>
      <c r="T151" s="142">
        <f t="shared" si="13"/>
        <v>0</v>
      </c>
      <c r="AR151" s="143" t="s">
        <v>437</v>
      </c>
      <c r="AT151" s="143" t="s">
        <v>820</v>
      </c>
      <c r="AU151" s="143" t="s">
        <v>82</v>
      </c>
      <c r="AY151" s="18" t="s">
        <v>206</v>
      </c>
      <c r="BE151" s="144">
        <f t="shared" si="14"/>
        <v>0</v>
      </c>
      <c r="BF151" s="144">
        <f t="shared" si="15"/>
        <v>0</v>
      </c>
      <c r="BG151" s="144">
        <f t="shared" si="16"/>
        <v>0</v>
      </c>
      <c r="BH151" s="144">
        <f t="shared" si="17"/>
        <v>0</v>
      </c>
      <c r="BI151" s="144">
        <f t="shared" si="18"/>
        <v>0</v>
      </c>
      <c r="BJ151" s="18" t="s">
        <v>82</v>
      </c>
      <c r="BK151" s="144">
        <f t="shared" si="19"/>
        <v>0</v>
      </c>
      <c r="BL151" s="18" t="s">
        <v>338</v>
      </c>
      <c r="BM151" s="143" t="s">
        <v>1689</v>
      </c>
    </row>
    <row r="152" spans="2:65" s="1" customFormat="1" ht="16.5" customHeight="1">
      <c r="B152" s="33"/>
      <c r="C152" s="175" t="s">
        <v>537</v>
      </c>
      <c r="D152" s="175" t="s">
        <v>820</v>
      </c>
      <c r="E152" s="176" t="s">
        <v>1690</v>
      </c>
      <c r="F152" s="177" t="s">
        <v>1641</v>
      </c>
      <c r="G152" s="178" t="s">
        <v>1556</v>
      </c>
      <c r="H152" s="179">
        <v>5</v>
      </c>
      <c r="I152" s="180"/>
      <c r="J152" s="181">
        <f t="shared" si="10"/>
        <v>0</v>
      </c>
      <c r="K152" s="177" t="s">
        <v>19</v>
      </c>
      <c r="L152" s="182"/>
      <c r="M152" s="183" t="s">
        <v>19</v>
      </c>
      <c r="N152" s="184" t="s">
        <v>46</v>
      </c>
      <c r="P152" s="141">
        <f t="shared" si="11"/>
        <v>0</v>
      </c>
      <c r="Q152" s="141">
        <v>0</v>
      </c>
      <c r="R152" s="141">
        <f t="shared" si="12"/>
        <v>0</v>
      </c>
      <c r="S152" s="141">
        <v>0</v>
      </c>
      <c r="T152" s="142">
        <f t="shared" si="13"/>
        <v>0</v>
      </c>
      <c r="AR152" s="143" t="s">
        <v>437</v>
      </c>
      <c r="AT152" s="143" t="s">
        <v>820</v>
      </c>
      <c r="AU152" s="143" t="s">
        <v>82</v>
      </c>
      <c r="AY152" s="18" t="s">
        <v>206</v>
      </c>
      <c r="BE152" s="144">
        <f t="shared" si="14"/>
        <v>0</v>
      </c>
      <c r="BF152" s="144">
        <f t="shared" si="15"/>
        <v>0</v>
      </c>
      <c r="BG152" s="144">
        <f t="shared" si="16"/>
        <v>0</v>
      </c>
      <c r="BH152" s="144">
        <f t="shared" si="17"/>
        <v>0</v>
      </c>
      <c r="BI152" s="144">
        <f t="shared" si="18"/>
        <v>0</v>
      </c>
      <c r="BJ152" s="18" t="s">
        <v>82</v>
      </c>
      <c r="BK152" s="144">
        <f t="shared" si="19"/>
        <v>0</v>
      </c>
      <c r="BL152" s="18" t="s">
        <v>338</v>
      </c>
      <c r="BM152" s="143" t="s">
        <v>1691</v>
      </c>
    </row>
    <row r="153" spans="2:65" s="1" customFormat="1" ht="16.5" customHeight="1">
      <c r="B153" s="33"/>
      <c r="C153" s="175" t="s">
        <v>548</v>
      </c>
      <c r="D153" s="175" t="s">
        <v>820</v>
      </c>
      <c r="E153" s="176" t="s">
        <v>1692</v>
      </c>
      <c r="F153" s="177" t="s">
        <v>1693</v>
      </c>
      <c r="G153" s="178" t="s">
        <v>1556</v>
      </c>
      <c r="H153" s="179">
        <v>1</v>
      </c>
      <c r="I153" s="180"/>
      <c r="J153" s="181">
        <f t="shared" si="10"/>
        <v>0</v>
      </c>
      <c r="K153" s="177" t="s">
        <v>19</v>
      </c>
      <c r="L153" s="182"/>
      <c r="M153" s="183" t="s">
        <v>19</v>
      </c>
      <c r="N153" s="184" t="s">
        <v>46</v>
      </c>
      <c r="P153" s="141">
        <f t="shared" si="11"/>
        <v>0</v>
      </c>
      <c r="Q153" s="141">
        <v>0</v>
      </c>
      <c r="R153" s="141">
        <f t="shared" si="12"/>
        <v>0</v>
      </c>
      <c r="S153" s="141">
        <v>0</v>
      </c>
      <c r="T153" s="142">
        <f t="shared" si="13"/>
        <v>0</v>
      </c>
      <c r="AR153" s="143" t="s">
        <v>437</v>
      </c>
      <c r="AT153" s="143" t="s">
        <v>820</v>
      </c>
      <c r="AU153" s="143" t="s">
        <v>82</v>
      </c>
      <c r="AY153" s="18" t="s">
        <v>206</v>
      </c>
      <c r="BE153" s="144">
        <f t="shared" si="14"/>
        <v>0</v>
      </c>
      <c r="BF153" s="144">
        <f t="shared" si="15"/>
        <v>0</v>
      </c>
      <c r="BG153" s="144">
        <f t="shared" si="16"/>
        <v>0</v>
      </c>
      <c r="BH153" s="144">
        <f t="shared" si="17"/>
        <v>0</v>
      </c>
      <c r="BI153" s="144">
        <f t="shared" si="18"/>
        <v>0</v>
      </c>
      <c r="BJ153" s="18" t="s">
        <v>82</v>
      </c>
      <c r="BK153" s="144">
        <f t="shared" si="19"/>
        <v>0</v>
      </c>
      <c r="BL153" s="18" t="s">
        <v>338</v>
      </c>
      <c r="BM153" s="143" t="s">
        <v>1694</v>
      </c>
    </row>
    <row r="154" spans="2:65" s="1" customFormat="1" ht="16.5" customHeight="1">
      <c r="B154" s="33"/>
      <c r="C154" s="175" t="s">
        <v>560</v>
      </c>
      <c r="D154" s="175" t="s">
        <v>820</v>
      </c>
      <c r="E154" s="176" t="s">
        <v>1695</v>
      </c>
      <c r="F154" s="177" t="s">
        <v>1644</v>
      </c>
      <c r="G154" s="178" t="s">
        <v>1556</v>
      </c>
      <c r="H154" s="179">
        <v>1</v>
      </c>
      <c r="I154" s="180"/>
      <c r="J154" s="181">
        <f t="shared" si="10"/>
        <v>0</v>
      </c>
      <c r="K154" s="177" t="s">
        <v>19</v>
      </c>
      <c r="L154" s="182"/>
      <c r="M154" s="183" t="s">
        <v>19</v>
      </c>
      <c r="N154" s="184" t="s">
        <v>46</v>
      </c>
      <c r="P154" s="141">
        <f t="shared" si="11"/>
        <v>0</v>
      </c>
      <c r="Q154" s="141">
        <v>0</v>
      </c>
      <c r="R154" s="141">
        <f t="shared" si="12"/>
        <v>0</v>
      </c>
      <c r="S154" s="141">
        <v>0</v>
      </c>
      <c r="T154" s="142">
        <f t="shared" si="13"/>
        <v>0</v>
      </c>
      <c r="AR154" s="143" t="s">
        <v>437</v>
      </c>
      <c r="AT154" s="143" t="s">
        <v>820</v>
      </c>
      <c r="AU154" s="143" t="s">
        <v>82</v>
      </c>
      <c r="AY154" s="18" t="s">
        <v>206</v>
      </c>
      <c r="BE154" s="144">
        <f t="shared" si="14"/>
        <v>0</v>
      </c>
      <c r="BF154" s="144">
        <f t="shared" si="15"/>
        <v>0</v>
      </c>
      <c r="BG154" s="144">
        <f t="shared" si="16"/>
        <v>0</v>
      </c>
      <c r="BH154" s="144">
        <f t="shared" si="17"/>
        <v>0</v>
      </c>
      <c r="BI154" s="144">
        <f t="shared" si="18"/>
        <v>0</v>
      </c>
      <c r="BJ154" s="18" t="s">
        <v>82</v>
      </c>
      <c r="BK154" s="144">
        <f t="shared" si="19"/>
        <v>0</v>
      </c>
      <c r="BL154" s="18" t="s">
        <v>338</v>
      </c>
      <c r="BM154" s="143" t="s">
        <v>1696</v>
      </c>
    </row>
    <row r="155" spans="2:65" s="1" customFormat="1" ht="49.15" customHeight="1">
      <c r="B155" s="33"/>
      <c r="C155" s="175" t="s">
        <v>570</v>
      </c>
      <c r="D155" s="175" t="s">
        <v>820</v>
      </c>
      <c r="E155" s="176" t="s">
        <v>1697</v>
      </c>
      <c r="F155" s="177" t="s">
        <v>1656</v>
      </c>
      <c r="G155" s="178" t="s">
        <v>238</v>
      </c>
      <c r="H155" s="179">
        <v>70</v>
      </c>
      <c r="I155" s="180"/>
      <c r="J155" s="181">
        <f t="shared" si="10"/>
        <v>0</v>
      </c>
      <c r="K155" s="177" t="s">
        <v>19</v>
      </c>
      <c r="L155" s="182"/>
      <c r="M155" s="183" t="s">
        <v>19</v>
      </c>
      <c r="N155" s="184" t="s">
        <v>46</v>
      </c>
      <c r="P155" s="141">
        <f t="shared" si="11"/>
        <v>0</v>
      </c>
      <c r="Q155" s="141">
        <v>0</v>
      </c>
      <c r="R155" s="141">
        <f t="shared" si="12"/>
        <v>0</v>
      </c>
      <c r="S155" s="141">
        <v>0</v>
      </c>
      <c r="T155" s="142">
        <f t="shared" si="13"/>
        <v>0</v>
      </c>
      <c r="AR155" s="143" t="s">
        <v>437</v>
      </c>
      <c r="AT155" s="143" t="s">
        <v>820</v>
      </c>
      <c r="AU155" s="143" t="s">
        <v>82</v>
      </c>
      <c r="AY155" s="18" t="s">
        <v>206</v>
      </c>
      <c r="BE155" s="144">
        <f t="shared" si="14"/>
        <v>0</v>
      </c>
      <c r="BF155" s="144">
        <f t="shared" si="15"/>
        <v>0</v>
      </c>
      <c r="BG155" s="144">
        <f t="shared" si="16"/>
        <v>0</v>
      </c>
      <c r="BH155" s="144">
        <f t="shared" si="17"/>
        <v>0</v>
      </c>
      <c r="BI155" s="144">
        <f t="shared" si="18"/>
        <v>0</v>
      </c>
      <c r="BJ155" s="18" t="s">
        <v>82</v>
      </c>
      <c r="BK155" s="144">
        <f t="shared" si="19"/>
        <v>0</v>
      </c>
      <c r="BL155" s="18" t="s">
        <v>338</v>
      </c>
      <c r="BM155" s="143" t="s">
        <v>1698</v>
      </c>
    </row>
    <row r="156" spans="2:65" s="1" customFormat="1" ht="33" customHeight="1">
      <c r="B156" s="33"/>
      <c r="C156" s="175" t="s">
        <v>579</v>
      </c>
      <c r="D156" s="175" t="s">
        <v>820</v>
      </c>
      <c r="E156" s="176" t="s">
        <v>1699</v>
      </c>
      <c r="F156" s="177" t="s">
        <v>1700</v>
      </c>
      <c r="G156" s="178" t="s">
        <v>238</v>
      </c>
      <c r="H156" s="179">
        <v>11</v>
      </c>
      <c r="I156" s="180"/>
      <c r="J156" s="181">
        <f t="shared" si="10"/>
        <v>0</v>
      </c>
      <c r="K156" s="177" t="s">
        <v>19</v>
      </c>
      <c r="L156" s="182"/>
      <c r="M156" s="183" t="s">
        <v>19</v>
      </c>
      <c r="N156" s="184" t="s">
        <v>46</v>
      </c>
      <c r="P156" s="141">
        <f t="shared" si="11"/>
        <v>0</v>
      </c>
      <c r="Q156" s="141">
        <v>0</v>
      </c>
      <c r="R156" s="141">
        <f t="shared" si="12"/>
        <v>0</v>
      </c>
      <c r="S156" s="141">
        <v>0</v>
      </c>
      <c r="T156" s="142">
        <f t="shared" si="13"/>
        <v>0</v>
      </c>
      <c r="AR156" s="143" t="s">
        <v>437</v>
      </c>
      <c r="AT156" s="143" t="s">
        <v>820</v>
      </c>
      <c r="AU156" s="143" t="s">
        <v>82</v>
      </c>
      <c r="AY156" s="18" t="s">
        <v>206</v>
      </c>
      <c r="BE156" s="144">
        <f t="shared" si="14"/>
        <v>0</v>
      </c>
      <c r="BF156" s="144">
        <f t="shared" si="15"/>
        <v>0</v>
      </c>
      <c r="BG156" s="144">
        <f t="shared" si="16"/>
        <v>0</v>
      </c>
      <c r="BH156" s="144">
        <f t="shared" si="17"/>
        <v>0</v>
      </c>
      <c r="BI156" s="144">
        <f t="shared" si="18"/>
        <v>0</v>
      </c>
      <c r="BJ156" s="18" t="s">
        <v>82</v>
      </c>
      <c r="BK156" s="144">
        <f t="shared" si="19"/>
        <v>0</v>
      </c>
      <c r="BL156" s="18" t="s">
        <v>338</v>
      </c>
      <c r="BM156" s="143" t="s">
        <v>1701</v>
      </c>
    </row>
    <row r="157" spans="2:65" s="1" customFormat="1" ht="16.5" customHeight="1">
      <c r="B157" s="33"/>
      <c r="C157" s="175" t="s">
        <v>595</v>
      </c>
      <c r="D157" s="175" t="s">
        <v>820</v>
      </c>
      <c r="E157" s="176" t="s">
        <v>1702</v>
      </c>
      <c r="F157" s="177" t="s">
        <v>1662</v>
      </c>
      <c r="G157" s="178" t="s">
        <v>1556</v>
      </c>
      <c r="H157" s="179">
        <v>4</v>
      </c>
      <c r="I157" s="180"/>
      <c r="J157" s="181">
        <f t="shared" si="10"/>
        <v>0</v>
      </c>
      <c r="K157" s="177" t="s">
        <v>19</v>
      </c>
      <c r="L157" s="182"/>
      <c r="M157" s="183" t="s">
        <v>19</v>
      </c>
      <c r="N157" s="184" t="s">
        <v>46</v>
      </c>
      <c r="P157" s="141">
        <f t="shared" si="11"/>
        <v>0</v>
      </c>
      <c r="Q157" s="141">
        <v>0</v>
      </c>
      <c r="R157" s="141">
        <f t="shared" si="12"/>
        <v>0</v>
      </c>
      <c r="S157" s="141">
        <v>0</v>
      </c>
      <c r="T157" s="142">
        <f t="shared" si="13"/>
        <v>0</v>
      </c>
      <c r="AR157" s="143" t="s">
        <v>437</v>
      </c>
      <c r="AT157" s="143" t="s">
        <v>820</v>
      </c>
      <c r="AU157" s="143" t="s">
        <v>82</v>
      </c>
      <c r="AY157" s="18" t="s">
        <v>206</v>
      </c>
      <c r="BE157" s="144">
        <f t="shared" si="14"/>
        <v>0</v>
      </c>
      <c r="BF157" s="144">
        <f t="shared" si="15"/>
        <v>0</v>
      </c>
      <c r="BG157" s="144">
        <f t="shared" si="16"/>
        <v>0</v>
      </c>
      <c r="BH157" s="144">
        <f t="shared" si="17"/>
        <v>0</v>
      </c>
      <c r="BI157" s="144">
        <f t="shared" si="18"/>
        <v>0</v>
      </c>
      <c r="BJ157" s="18" t="s">
        <v>82</v>
      </c>
      <c r="BK157" s="144">
        <f t="shared" si="19"/>
        <v>0</v>
      </c>
      <c r="BL157" s="18" t="s">
        <v>338</v>
      </c>
      <c r="BM157" s="143" t="s">
        <v>1703</v>
      </c>
    </row>
    <row r="158" spans="2:63" s="11" customFormat="1" ht="25.9" customHeight="1">
      <c r="B158" s="120"/>
      <c r="D158" s="121" t="s">
        <v>74</v>
      </c>
      <c r="E158" s="122" t="s">
        <v>1704</v>
      </c>
      <c r="F158" s="122" t="s">
        <v>1705</v>
      </c>
      <c r="I158" s="123"/>
      <c r="J158" s="124">
        <f>BK158</f>
        <v>0</v>
      </c>
      <c r="L158" s="120"/>
      <c r="M158" s="125"/>
      <c r="P158" s="126">
        <f>SUM(P159:P173)</f>
        <v>0</v>
      </c>
      <c r="R158" s="126">
        <f>SUM(R159:R173)</f>
        <v>0</v>
      </c>
      <c r="T158" s="127">
        <f>SUM(T159:T173)</f>
        <v>0</v>
      </c>
      <c r="AR158" s="121" t="s">
        <v>82</v>
      </c>
      <c r="AT158" s="128" t="s">
        <v>74</v>
      </c>
      <c r="AU158" s="128" t="s">
        <v>75</v>
      </c>
      <c r="AY158" s="121" t="s">
        <v>206</v>
      </c>
      <c r="BK158" s="129">
        <f>SUM(BK159:BK173)</f>
        <v>0</v>
      </c>
    </row>
    <row r="159" spans="2:65" s="1" customFormat="1" ht="24.2" customHeight="1">
      <c r="B159" s="33"/>
      <c r="C159" s="175" t="s">
        <v>601</v>
      </c>
      <c r="D159" s="175" t="s">
        <v>820</v>
      </c>
      <c r="E159" s="176" t="s">
        <v>1706</v>
      </c>
      <c r="F159" s="177" t="s">
        <v>1707</v>
      </c>
      <c r="G159" s="178" t="s">
        <v>1556</v>
      </c>
      <c r="H159" s="179">
        <v>1</v>
      </c>
      <c r="I159" s="180"/>
      <c r="J159" s="181">
        <f aca="true" t="shared" si="20" ref="J159:J173">ROUND(I159*H159,2)</f>
        <v>0</v>
      </c>
      <c r="K159" s="177" t="s">
        <v>19</v>
      </c>
      <c r="L159" s="182"/>
      <c r="M159" s="183" t="s">
        <v>19</v>
      </c>
      <c r="N159" s="184" t="s">
        <v>46</v>
      </c>
      <c r="P159" s="141">
        <f aca="true" t="shared" si="21" ref="P159:P173">O159*H159</f>
        <v>0</v>
      </c>
      <c r="Q159" s="141">
        <v>0</v>
      </c>
      <c r="R159" s="141">
        <f aca="true" t="shared" si="22" ref="R159:R173">Q159*H159</f>
        <v>0</v>
      </c>
      <c r="S159" s="141">
        <v>0</v>
      </c>
      <c r="T159" s="142">
        <f aca="true" t="shared" si="23" ref="T159:T173">S159*H159</f>
        <v>0</v>
      </c>
      <c r="AR159" s="143" t="s">
        <v>437</v>
      </c>
      <c r="AT159" s="143" t="s">
        <v>820</v>
      </c>
      <c r="AU159" s="143" t="s">
        <v>82</v>
      </c>
      <c r="AY159" s="18" t="s">
        <v>206</v>
      </c>
      <c r="BE159" s="144">
        <f aca="true" t="shared" si="24" ref="BE159:BE173">IF(N159="základní",J159,0)</f>
        <v>0</v>
      </c>
      <c r="BF159" s="144">
        <f aca="true" t="shared" si="25" ref="BF159:BF173">IF(N159="snížená",J159,0)</f>
        <v>0</v>
      </c>
      <c r="BG159" s="144">
        <f aca="true" t="shared" si="26" ref="BG159:BG173">IF(N159="zákl. přenesená",J159,0)</f>
        <v>0</v>
      </c>
      <c r="BH159" s="144">
        <f aca="true" t="shared" si="27" ref="BH159:BH173">IF(N159="sníž. přenesená",J159,0)</f>
        <v>0</v>
      </c>
      <c r="BI159" s="144">
        <f aca="true" t="shared" si="28" ref="BI159:BI173">IF(N159="nulová",J159,0)</f>
        <v>0</v>
      </c>
      <c r="BJ159" s="18" t="s">
        <v>82</v>
      </c>
      <c r="BK159" s="144">
        <f aca="true" t="shared" si="29" ref="BK159:BK173">ROUND(I159*H159,2)</f>
        <v>0</v>
      </c>
      <c r="BL159" s="18" t="s">
        <v>338</v>
      </c>
      <c r="BM159" s="143" t="s">
        <v>1708</v>
      </c>
    </row>
    <row r="160" spans="2:65" s="1" customFormat="1" ht="24.2" customHeight="1">
      <c r="B160" s="33"/>
      <c r="C160" s="175" t="s">
        <v>609</v>
      </c>
      <c r="D160" s="175" t="s">
        <v>820</v>
      </c>
      <c r="E160" s="176" t="s">
        <v>1709</v>
      </c>
      <c r="F160" s="177" t="s">
        <v>1710</v>
      </c>
      <c r="G160" s="178" t="s">
        <v>1556</v>
      </c>
      <c r="H160" s="179">
        <v>9</v>
      </c>
      <c r="I160" s="180"/>
      <c r="J160" s="181">
        <f t="shared" si="20"/>
        <v>0</v>
      </c>
      <c r="K160" s="177" t="s">
        <v>19</v>
      </c>
      <c r="L160" s="182"/>
      <c r="M160" s="183" t="s">
        <v>19</v>
      </c>
      <c r="N160" s="184" t="s">
        <v>46</v>
      </c>
      <c r="P160" s="141">
        <f t="shared" si="21"/>
        <v>0</v>
      </c>
      <c r="Q160" s="141">
        <v>0</v>
      </c>
      <c r="R160" s="141">
        <f t="shared" si="22"/>
        <v>0</v>
      </c>
      <c r="S160" s="141">
        <v>0</v>
      </c>
      <c r="T160" s="142">
        <f t="shared" si="23"/>
        <v>0</v>
      </c>
      <c r="AR160" s="143" t="s">
        <v>437</v>
      </c>
      <c r="AT160" s="143" t="s">
        <v>820</v>
      </c>
      <c r="AU160" s="143" t="s">
        <v>82</v>
      </c>
      <c r="AY160" s="18" t="s">
        <v>206</v>
      </c>
      <c r="BE160" s="144">
        <f t="shared" si="24"/>
        <v>0</v>
      </c>
      <c r="BF160" s="144">
        <f t="shared" si="25"/>
        <v>0</v>
      </c>
      <c r="BG160" s="144">
        <f t="shared" si="26"/>
        <v>0</v>
      </c>
      <c r="BH160" s="144">
        <f t="shared" si="27"/>
        <v>0</v>
      </c>
      <c r="BI160" s="144">
        <f t="shared" si="28"/>
        <v>0</v>
      </c>
      <c r="BJ160" s="18" t="s">
        <v>82</v>
      </c>
      <c r="BK160" s="144">
        <f t="shared" si="29"/>
        <v>0</v>
      </c>
      <c r="BL160" s="18" t="s">
        <v>338</v>
      </c>
      <c r="BM160" s="143" t="s">
        <v>1711</v>
      </c>
    </row>
    <row r="161" spans="2:65" s="1" customFormat="1" ht="16.5" customHeight="1">
      <c r="B161" s="33"/>
      <c r="C161" s="175" t="s">
        <v>626</v>
      </c>
      <c r="D161" s="175" t="s">
        <v>820</v>
      </c>
      <c r="E161" s="176" t="s">
        <v>1712</v>
      </c>
      <c r="F161" s="177" t="s">
        <v>1635</v>
      </c>
      <c r="G161" s="178" t="s">
        <v>229</v>
      </c>
      <c r="H161" s="179">
        <v>8</v>
      </c>
      <c r="I161" s="180"/>
      <c r="J161" s="181">
        <f t="shared" si="20"/>
        <v>0</v>
      </c>
      <c r="K161" s="177" t="s">
        <v>19</v>
      </c>
      <c r="L161" s="182"/>
      <c r="M161" s="183" t="s">
        <v>19</v>
      </c>
      <c r="N161" s="184" t="s">
        <v>46</v>
      </c>
      <c r="P161" s="141">
        <f t="shared" si="21"/>
        <v>0</v>
      </c>
      <c r="Q161" s="141">
        <v>0</v>
      </c>
      <c r="R161" s="141">
        <f t="shared" si="22"/>
        <v>0</v>
      </c>
      <c r="S161" s="141">
        <v>0</v>
      </c>
      <c r="T161" s="142">
        <f t="shared" si="23"/>
        <v>0</v>
      </c>
      <c r="AR161" s="143" t="s">
        <v>437</v>
      </c>
      <c r="AT161" s="143" t="s">
        <v>820</v>
      </c>
      <c r="AU161" s="143" t="s">
        <v>82</v>
      </c>
      <c r="AY161" s="18" t="s">
        <v>206</v>
      </c>
      <c r="BE161" s="144">
        <f t="shared" si="24"/>
        <v>0</v>
      </c>
      <c r="BF161" s="144">
        <f t="shared" si="25"/>
        <v>0</v>
      </c>
      <c r="BG161" s="144">
        <f t="shared" si="26"/>
        <v>0</v>
      </c>
      <c r="BH161" s="144">
        <f t="shared" si="27"/>
        <v>0</v>
      </c>
      <c r="BI161" s="144">
        <f t="shared" si="28"/>
        <v>0</v>
      </c>
      <c r="BJ161" s="18" t="s">
        <v>82</v>
      </c>
      <c r="BK161" s="144">
        <f t="shared" si="29"/>
        <v>0</v>
      </c>
      <c r="BL161" s="18" t="s">
        <v>338</v>
      </c>
      <c r="BM161" s="143" t="s">
        <v>1713</v>
      </c>
    </row>
    <row r="162" spans="2:65" s="1" customFormat="1" ht="16.5" customHeight="1">
      <c r="B162" s="33"/>
      <c r="C162" s="175" t="s">
        <v>974</v>
      </c>
      <c r="D162" s="175" t="s">
        <v>820</v>
      </c>
      <c r="E162" s="176" t="s">
        <v>1714</v>
      </c>
      <c r="F162" s="177" t="s">
        <v>1715</v>
      </c>
      <c r="G162" s="178" t="s">
        <v>229</v>
      </c>
      <c r="H162" s="179">
        <v>15</v>
      </c>
      <c r="I162" s="180"/>
      <c r="J162" s="181">
        <f t="shared" si="20"/>
        <v>0</v>
      </c>
      <c r="K162" s="177" t="s">
        <v>19</v>
      </c>
      <c r="L162" s="182"/>
      <c r="M162" s="183" t="s">
        <v>19</v>
      </c>
      <c r="N162" s="184" t="s">
        <v>46</v>
      </c>
      <c r="P162" s="141">
        <f t="shared" si="21"/>
        <v>0</v>
      </c>
      <c r="Q162" s="141">
        <v>0</v>
      </c>
      <c r="R162" s="141">
        <f t="shared" si="22"/>
        <v>0</v>
      </c>
      <c r="S162" s="141">
        <v>0</v>
      </c>
      <c r="T162" s="142">
        <f t="shared" si="23"/>
        <v>0</v>
      </c>
      <c r="AR162" s="143" t="s">
        <v>437</v>
      </c>
      <c r="AT162" s="143" t="s">
        <v>820</v>
      </c>
      <c r="AU162" s="143" t="s">
        <v>82</v>
      </c>
      <c r="AY162" s="18" t="s">
        <v>206</v>
      </c>
      <c r="BE162" s="144">
        <f t="shared" si="24"/>
        <v>0</v>
      </c>
      <c r="BF162" s="144">
        <f t="shared" si="25"/>
        <v>0</v>
      </c>
      <c r="BG162" s="144">
        <f t="shared" si="26"/>
        <v>0</v>
      </c>
      <c r="BH162" s="144">
        <f t="shared" si="27"/>
        <v>0</v>
      </c>
      <c r="BI162" s="144">
        <f t="shared" si="28"/>
        <v>0</v>
      </c>
      <c r="BJ162" s="18" t="s">
        <v>82</v>
      </c>
      <c r="BK162" s="144">
        <f t="shared" si="29"/>
        <v>0</v>
      </c>
      <c r="BL162" s="18" t="s">
        <v>338</v>
      </c>
      <c r="BM162" s="143" t="s">
        <v>1716</v>
      </c>
    </row>
    <row r="163" spans="2:65" s="1" customFormat="1" ht="16.5" customHeight="1">
      <c r="B163" s="33"/>
      <c r="C163" s="175" t="s">
        <v>979</v>
      </c>
      <c r="D163" s="175" t="s">
        <v>820</v>
      </c>
      <c r="E163" s="176" t="s">
        <v>1717</v>
      </c>
      <c r="F163" s="177" t="s">
        <v>1638</v>
      </c>
      <c r="G163" s="178" t="s">
        <v>229</v>
      </c>
      <c r="H163" s="179">
        <v>9</v>
      </c>
      <c r="I163" s="180"/>
      <c r="J163" s="181">
        <f t="shared" si="20"/>
        <v>0</v>
      </c>
      <c r="K163" s="177" t="s">
        <v>19</v>
      </c>
      <c r="L163" s="182"/>
      <c r="M163" s="183" t="s">
        <v>19</v>
      </c>
      <c r="N163" s="184" t="s">
        <v>46</v>
      </c>
      <c r="P163" s="141">
        <f t="shared" si="21"/>
        <v>0</v>
      </c>
      <c r="Q163" s="141">
        <v>0</v>
      </c>
      <c r="R163" s="141">
        <f t="shared" si="22"/>
        <v>0</v>
      </c>
      <c r="S163" s="141">
        <v>0</v>
      </c>
      <c r="T163" s="142">
        <f t="shared" si="23"/>
        <v>0</v>
      </c>
      <c r="AR163" s="143" t="s">
        <v>437</v>
      </c>
      <c r="AT163" s="143" t="s">
        <v>820</v>
      </c>
      <c r="AU163" s="143" t="s">
        <v>82</v>
      </c>
      <c r="AY163" s="18" t="s">
        <v>206</v>
      </c>
      <c r="BE163" s="144">
        <f t="shared" si="24"/>
        <v>0</v>
      </c>
      <c r="BF163" s="144">
        <f t="shared" si="25"/>
        <v>0</v>
      </c>
      <c r="BG163" s="144">
        <f t="shared" si="26"/>
        <v>0</v>
      </c>
      <c r="BH163" s="144">
        <f t="shared" si="27"/>
        <v>0</v>
      </c>
      <c r="BI163" s="144">
        <f t="shared" si="28"/>
        <v>0</v>
      </c>
      <c r="BJ163" s="18" t="s">
        <v>82</v>
      </c>
      <c r="BK163" s="144">
        <f t="shared" si="29"/>
        <v>0</v>
      </c>
      <c r="BL163" s="18" t="s">
        <v>338</v>
      </c>
      <c r="BM163" s="143" t="s">
        <v>1718</v>
      </c>
    </row>
    <row r="164" spans="2:65" s="1" customFormat="1" ht="16.5" customHeight="1">
      <c r="B164" s="33"/>
      <c r="C164" s="175" t="s">
        <v>984</v>
      </c>
      <c r="D164" s="175" t="s">
        <v>820</v>
      </c>
      <c r="E164" s="176" t="s">
        <v>1719</v>
      </c>
      <c r="F164" s="177" t="s">
        <v>1720</v>
      </c>
      <c r="G164" s="178" t="s">
        <v>1556</v>
      </c>
      <c r="H164" s="179">
        <v>1</v>
      </c>
      <c r="I164" s="180"/>
      <c r="J164" s="181">
        <f t="shared" si="20"/>
        <v>0</v>
      </c>
      <c r="K164" s="177" t="s">
        <v>19</v>
      </c>
      <c r="L164" s="182"/>
      <c r="M164" s="183" t="s">
        <v>19</v>
      </c>
      <c r="N164" s="184" t="s">
        <v>46</v>
      </c>
      <c r="P164" s="141">
        <f t="shared" si="21"/>
        <v>0</v>
      </c>
      <c r="Q164" s="141">
        <v>0</v>
      </c>
      <c r="R164" s="141">
        <f t="shared" si="22"/>
        <v>0</v>
      </c>
      <c r="S164" s="141">
        <v>0</v>
      </c>
      <c r="T164" s="142">
        <f t="shared" si="23"/>
        <v>0</v>
      </c>
      <c r="AR164" s="143" t="s">
        <v>437</v>
      </c>
      <c r="AT164" s="143" t="s">
        <v>820</v>
      </c>
      <c r="AU164" s="143" t="s">
        <v>82</v>
      </c>
      <c r="AY164" s="18" t="s">
        <v>206</v>
      </c>
      <c r="BE164" s="144">
        <f t="shared" si="24"/>
        <v>0</v>
      </c>
      <c r="BF164" s="144">
        <f t="shared" si="25"/>
        <v>0</v>
      </c>
      <c r="BG164" s="144">
        <f t="shared" si="26"/>
        <v>0</v>
      </c>
      <c r="BH164" s="144">
        <f t="shared" si="27"/>
        <v>0</v>
      </c>
      <c r="BI164" s="144">
        <f t="shared" si="28"/>
        <v>0</v>
      </c>
      <c r="BJ164" s="18" t="s">
        <v>82</v>
      </c>
      <c r="BK164" s="144">
        <f t="shared" si="29"/>
        <v>0</v>
      </c>
      <c r="BL164" s="18" t="s">
        <v>338</v>
      </c>
      <c r="BM164" s="143" t="s">
        <v>1721</v>
      </c>
    </row>
    <row r="165" spans="2:65" s="1" customFormat="1" ht="16.5" customHeight="1">
      <c r="B165" s="33"/>
      <c r="C165" s="175" t="s">
        <v>989</v>
      </c>
      <c r="D165" s="175" t="s">
        <v>820</v>
      </c>
      <c r="E165" s="176" t="s">
        <v>1722</v>
      </c>
      <c r="F165" s="177" t="s">
        <v>1723</v>
      </c>
      <c r="G165" s="178" t="s">
        <v>1556</v>
      </c>
      <c r="H165" s="179">
        <v>1</v>
      </c>
      <c r="I165" s="180"/>
      <c r="J165" s="181">
        <f t="shared" si="20"/>
        <v>0</v>
      </c>
      <c r="K165" s="177" t="s">
        <v>19</v>
      </c>
      <c r="L165" s="182"/>
      <c r="M165" s="183" t="s">
        <v>19</v>
      </c>
      <c r="N165" s="184" t="s">
        <v>46</v>
      </c>
      <c r="P165" s="141">
        <f t="shared" si="21"/>
        <v>0</v>
      </c>
      <c r="Q165" s="141">
        <v>0</v>
      </c>
      <c r="R165" s="141">
        <f t="shared" si="22"/>
        <v>0</v>
      </c>
      <c r="S165" s="141">
        <v>0</v>
      </c>
      <c r="T165" s="142">
        <f t="shared" si="23"/>
        <v>0</v>
      </c>
      <c r="AR165" s="143" t="s">
        <v>437</v>
      </c>
      <c r="AT165" s="143" t="s">
        <v>820</v>
      </c>
      <c r="AU165" s="143" t="s">
        <v>82</v>
      </c>
      <c r="AY165" s="18" t="s">
        <v>206</v>
      </c>
      <c r="BE165" s="144">
        <f t="shared" si="24"/>
        <v>0</v>
      </c>
      <c r="BF165" s="144">
        <f t="shared" si="25"/>
        <v>0</v>
      </c>
      <c r="BG165" s="144">
        <f t="shared" si="26"/>
        <v>0</v>
      </c>
      <c r="BH165" s="144">
        <f t="shared" si="27"/>
        <v>0</v>
      </c>
      <c r="BI165" s="144">
        <f t="shared" si="28"/>
        <v>0</v>
      </c>
      <c r="BJ165" s="18" t="s">
        <v>82</v>
      </c>
      <c r="BK165" s="144">
        <f t="shared" si="29"/>
        <v>0</v>
      </c>
      <c r="BL165" s="18" t="s">
        <v>338</v>
      </c>
      <c r="BM165" s="143" t="s">
        <v>1724</v>
      </c>
    </row>
    <row r="166" spans="2:65" s="1" customFormat="1" ht="16.5" customHeight="1">
      <c r="B166" s="33"/>
      <c r="C166" s="175" t="s">
        <v>994</v>
      </c>
      <c r="D166" s="175" t="s">
        <v>820</v>
      </c>
      <c r="E166" s="176" t="s">
        <v>1725</v>
      </c>
      <c r="F166" s="177" t="s">
        <v>1726</v>
      </c>
      <c r="G166" s="178" t="s">
        <v>1556</v>
      </c>
      <c r="H166" s="179">
        <v>1</v>
      </c>
      <c r="I166" s="180"/>
      <c r="J166" s="181">
        <f t="shared" si="20"/>
        <v>0</v>
      </c>
      <c r="K166" s="177" t="s">
        <v>19</v>
      </c>
      <c r="L166" s="182"/>
      <c r="M166" s="183" t="s">
        <v>19</v>
      </c>
      <c r="N166" s="184" t="s">
        <v>46</v>
      </c>
      <c r="P166" s="141">
        <f t="shared" si="21"/>
        <v>0</v>
      </c>
      <c r="Q166" s="141">
        <v>0</v>
      </c>
      <c r="R166" s="141">
        <f t="shared" si="22"/>
        <v>0</v>
      </c>
      <c r="S166" s="141">
        <v>0</v>
      </c>
      <c r="T166" s="142">
        <f t="shared" si="23"/>
        <v>0</v>
      </c>
      <c r="AR166" s="143" t="s">
        <v>437</v>
      </c>
      <c r="AT166" s="143" t="s">
        <v>820</v>
      </c>
      <c r="AU166" s="143" t="s">
        <v>82</v>
      </c>
      <c r="AY166" s="18" t="s">
        <v>206</v>
      </c>
      <c r="BE166" s="144">
        <f t="shared" si="24"/>
        <v>0</v>
      </c>
      <c r="BF166" s="144">
        <f t="shared" si="25"/>
        <v>0</v>
      </c>
      <c r="BG166" s="144">
        <f t="shared" si="26"/>
        <v>0</v>
      </c>
      <c r="BH166" s="144">
        <f t="shared" si="27"/>
        <v>0</v>
      </c>
      <c r="BI166" s="144">
        <f t="shared" si="28"/>
        <v>0</v>
      </c>
      <c r="BJ166" s="18" t="s">
        <v>82</v>
      </c>
      <c r="BK166" s="144">
        <f t="shared" si="29"/>
        <v>0</v>
      </c>
      <c r="BL166" s="18" t="s">
        <v>338</v>
      </c>
      <c r="BM166" s="143" t="s">
        <v>1727</v>
      </c>
    </row>
    <row r="167" spans="2:65" s="1" customFormat="1" ht="16.5" customHeight="1">
      <c r="B167" s="33"/>
      <c r="C167" s="175" t="s">
        <v>999</v>
      </c>
      <c r="D167" s="175" t="s">
        <v>820</v>
      </c>
      <c r="E167" s="176" t="s">
        <v>1728</v>
      </c>
      <c r="F167" s="177" t="s">
        <v>1729</v>
      </c>
      <c r="G167" s="178" t="s">
        <v>1556</v>
      </c>
      <c r="H167" s="179">
        <v>1</v>
      </c>
      <c r="I167" s="180"/>
      <c r="J167" s="181">
        <f t="shared" si="20"/>
        <v>0</v>
      </c>
      <c r="K167" s="177" t="s">
        <v>19</v>
      </c>
      <c r="L167" s="182"/>
      <c r="M167" s="183" t="s">
        <v>19</v>
      </c>
      <c r="N167" s="184" t="s">
        <v>46</v>
      </c>
      <c r="P167" s="141">
        <f t="shared" si="21"/>
        <v>0</v>
      </c>
      <c r="Q167" s="141">
        <v>0</v>
      </c>
      <c r="R167" s="141">
        <f t="shared" si="22"/>
        <v>0</v>
      </c>
      <c r="S167" s="141">
        <v>0</v>
      </c>
      <c r="T167" s="142">
        <f t="shared" si="23"/>
        <v>0</v>
      </c>
      <c r="AR167" s="143" t="s">
        <v>437</v>
      </c>
      <c r="AT167" s="143" t="s">
        <v>820</v>
      </c>
      <c r="AU167" s="143" t="s">
        <v>82</v>
      </c>
      <c r="AY167" s="18" t="s">
        <v>206</v>
      </c>
      <c r="BE167" s="144">
        <f t="shared" si="24"/>
        <v>0</v>
      </c>
      <c r="BF167" s="144">
        <f t="shared" si="25"/>
        <v>0</v>
      </c>
      <c r="BG167" s="144">
        <f t="shared" si="26"/>
        <v>0</v>
      </c>
      <c r="BH167" s="144">
        <f t="shared" si="27"/>
        <v>0</v>
      </c>
      <c r="BI167" s="144">
        <f t="shared" si="28"/>
        <v>0</v>
      </c>
      <c r="BJ167" s="18" t="s">
        <v>82</v>
      </c>
      <c r="BK167" s="144">
        <f t="shared" si="29"/>
        <v>0</v>
      </c>
      <c r="BL167" s="18" t="s">
        <v>338</v>
      </c>
      <c r="BM167" s="143" t="s">
        <v>1730</v>
      </c>
    </row>
    <row r="168" spans="2:65" s="1" customFormat="1" ht="16.5" customHeight="1">
      <c r="B168" s="33"/>
      <c r="C168" s="175" t="s">
        <v>1004</v>
      </c>
      <c r="D168" s="175" t="s">
        <v>820</v>
      </c>
      <c r="E168" s="176" t="s">
        <v>1731</v>
      </c>
      <c r="F168" s="177" t="s">
        <v>1732</v>
      </c>
      <c r="G168" s="178" t="s">
        <v>1556</v>
      </c>
      <c r="H168" s="179">
        <v>3</v>
      </c>
      <c r="I168" s="180"/>
      <c r="J168" s="181">
        <f t="shared" si="20"/>
        <v>0</v>
      </c>
      <c r="K168" s="177" t="s">
        <v>19</v>
      </c>
      <c r="L168" s="182"/>
      <c r="M168" s="183" t="s">
        <v>19</v>
      </c>
      <c r="N168" s="184" t="s">
        <v>46</v>
      </c>
      <c r="P168" s="141">
        <f t="shared" si="21"/>
        <v>0</v>
      </c>
      <c r="Q168" s="141">
        <v>0</v>
      </c>
      <c r="R168" s="141">
        <f t="shared" si="22"/>
        <v>0</v>
      </c>
      <c r="S168" s="141">
        <v>0</v>
      </c>
      <c r="T168" s="142">
        <f t="shared" si="23"/>
        <v>0</v>
      </c>
      <c r="AR168" s="143" t="s">
        <v>437</v>
      </c>
      <c r="AT168" s="143" t="s">
        <v>820</v>
      </c>
      <c r="AU168" s="143" t="s">
        <v>82</v>
      </c>
      <c r="AY168" s="18" t="s">
        <v>206</v>
      </c>
      <c r="BE168" s="144">
        <f t="shared" si="24"/>
        <v>0</v>
      </c>
      <c r="BF168" s="144">
        <f t="shared" si="25"/>
        <v>0</v>
      </c>
      <c r="BG168" s="144">
        <f t="shared" si="26"/>
        <v>0</v>
      </c>
      <c r="BH168" s="144">
        <f t="shared" si="27"/>
        <v>0</v>
      </c>
      <c r="BI168" s="144">
        <f t="shared" si="28"/>
        <v>0</v>
      </c>
      <c r="BJ168" s="18" t="s">
        <v>82</v>
      </c>
      <c r="BK168" s="144">
        <f t="shared" si="29"/>
        <v>0</v>
      </c>
      <c r="BL168" s="18" t="s">
        <v>338</v>
      </c>
      <c r="BM168" s="143" t="s">
        <v>1733</v>
      </c>
    </row>
    <row r="169" spans="2:65" s="1" customFormat="1" ht="16.5" customHeight="1">
      <c r="B169" s="33"/>
      <c r="C169" s="175" t="s">
        <v>1009</v>
      </c>
      <c r="D169" s="175" t="s">
        <v>820</v>
      </c>
      <c r="E169" s="176" t="s">
        <v>1734</v>
      </c>
      <c r="F169" s="177" t="s">
        <v>1735</v>
      </c>
      <c r="G169" s="178" t="s">
        <v>1556</v>
      </c>
      <c r="H169" s="179">
        <v>2</v>
      </c>
      <c r="I169" s="180"/>
      <c r="J169" s="181">
        <f t="shared" si="20"/>
        <v>0</v>
      </c>
      <c r="K169" s="177" t="s">
        <v>19</v>
      </c>
      <c r="L169" s="182"/>
      <c r="M169" s="183" t="s">
        <v>19</v>
      </c>
      <c r="N169" s="184" t="s">
        <v>46</v>
      </c>
      <c r="P169" s="141">
        <f t="shared" si="21"/>
        <v>0</v>
      </c>
      <c r="Q169" s="141">
        <v>0</v>
      </c>
      <c r="R169" s="141">
        <f t="shared" si="22"/>
        <v>0</v>
      </c>
      <c r="S169" s="141">
        <v>0</v>
      </c>
      <c r="T169" s="142">
        <f t="shared" si="23"/>
        <v>0</v>
      </c>
      <c r="AR169" s="143" t="s">
        <v>437</v>
      </c>
      <c r="AT169" s="143" t="s">
        <v>820</v>
      </c>
      <c r="AU169" s="143" t="s">
        <v>82</v>
      </c>
      <c r="AY169" s="18" t="s">
        <v>206</v>
      </c>
      <c r="BE169" s="144">
        <f t="shared" si="24"/>
        <v>0</v>
      </c>
      <c r="BF169" s="144">
        <f t="shared" si="25"/>
        <v>0</v>
      </c>
      <c r="BG169" s="144">
        <f t="shared" si="26"/>
        <v>0</v>
      </c>
      <c r="BH169" s="144">
        <f t="shared" si="27"/>
        <v>0</v>
      </c>
      <c r="BI169" s="144">
        <f t="shared" si="28"/>
        <v>0</v>
      </c>
      <c r="BJ169" s="18" t="s">
        <v>82</v>
      </c>
      <c r="BK169" s="144">
        <f t="shared" si="29"/>
        <v>0</v>
      </c>
      <c r="BL169" s="18" t="s">
        <v>338</v>
      </c>
      <c r="BM169" s="143" t="s">
        <v>1736</v>
      </c>
    </row>
    <row r="170" spans="2:65" s="1" customFormat="1" ht="16.5" customHeight="1">
      <c r="B170" s="33"/>
      <c r="C170" s="175" t="s">
        <v>1014</v>
      </c>
      <c r="D170" s="175" t="s">
        <v>820</v>
      </c>
      <c r="E170" s="176" t="s">
        <v>1737</v>
      </c>
      <c r="F170" s="177" t="s">
        <v>1644</v>
      </c>
      <c r="G170" s="178" t="s">
        <v>1556</v>
      </c>
      <c r="H170" s="179">
        <v>11</v>
      </c>
      <c r="I170" s="180"/>
      <c r="J170" s="181">
        <f t="shared" si="20"/>
        <v>0</v>
      </c>
      <c r="K170" s="177" t="s">
        <v>19</v>
      </c>
      <c r="L170" s="182"/>
      <c r="M170" s="183" t="s">
        <v>19</v>
      </c>
      <c r="N170" s="184" t="s">
        <v>46</v>
      </c>
      <c r="P170" s="141">
        <f t="shared" si="21"/>
        <v>0</v>
      </c>
      <c r="Q170" s="141">
        <v>0</v>
      </c>
      <c r="R170" s="141">
        <f t="shared" si="22"/>
        <v>0</v>
      </c>
      <c r="S170" s="141">
        <v>0</v>
      </c>
      <c r="T170" s="142">
        <f t="shared" si="23"/>
        <v>0</v>
      </c>
      <c r="AR170" s="143" t="s">
        <v>437</v>
      </c>
      <c r="AT170" s="143" t="s">
        <v>820</v>
      </c>
      <c r="AU170" s="143" t="s">
        <v>82</v>
      </c>
      <c r="AY170" s="18" t="s">
        <v>206</v>
      </c>
      <c r="BE170" s="144">
        <f t="shared" si="24"/>
        <v>0</v>
      </c>
      <c r="BF170" s="144">
        <f t="shared" si="25"/>
        <v>0</v>
      </c>
      <c r="BG170" s="144">
        <f t="shared" si="26"/>
        <v>0</v>
      </c>
      <c r="BH170" s="144">
        <f t="shared" si="27"/>
        <v>0</v>
      </c>
      <c r="BI170" s="144">
        <f t="shared" si="28"/>
        <v>0</v>
      </c>
      <c r="BJ170" s="18" t="s">
        <v>82</v>
      </c>
      <c r="BK170" s="144">
        <f t="shared" si="29"/>
        <v>0</v>
      </c>
      <c r="BL170" s="18" t="s">
        <v>338</v>
      </c>
      <c r="BM170" s="143" t="s">
        <v>1738</v>
      </c>
    </row>
    <row r="171" spans="2:65" s="1" customFormat="1" ht="16.5" customHeight="1">
      <c r="B171" s="33"/>
      <c r="C171" s="175" t="s">
        <v>1019</v>
      </c>
      <c r="D171" s="175" t="s">
        <v>820</v>
      </c>
      <c r="E171" s="176" t="s">
        <v>1739</v>
      </c>
      <c r="F171" s="177" t="s">
        <v>1740</v>
      </c>
      <c r="G171" s="178" t="s">
        <v>1556</v>
      </c>
      <c r="H171" s="179">
        <v>1</v>
      </c>
      <c r="I171" s="180"/>
      <c r="J171" s="181">
        <f t="shared" si="20"/>
        <v>0</v>
      </c>
      <c r="K171" s="177" t="s">
        <v>19</v>
      </c>
      <c r="L171" s="182"/>
      <c r="M171" s="183" t="s">
        <v>19</v>
      </c>
      <c r="N171" s="184" t="s">
        <v>46</v>
      </c>
      <c r="P171" s="141">
        <f t="shared" si="21"/>
        <v>0</v>
      </c>
      <c r="Q171" s="141">
        <v>0</v>
      </c>
      <c r="R171" s="141">
        <f t="shared" si="22"/>
        <v>0</v>
      </c>
      <c r="S171" s="141">
        <v>0</v>
      </c>
      <c r="T171" s="142">
        <f t="shared" si="23"/>
        <v>0</v>
      </c>
      <c r="AR171" s="143" t="s">
        <v>437</v>
      </c>
      <c r="AT171" s="143" t="s">
        <v>820</v>
      </c>
      <c r="AU171" s="143" t="s">
        <v>82</v>
      </c>
      <c r="AY171" s="18" t="s">
        <v>206</v>
      </c>
      <c r="BE171" s="144">
        <f t="shared" si="24"/>
        <v>0</v>
      </c>
      <c r="BF171" s="144">
        <f t="shared" si="25"/>
        <v>0</v>
      </c>
      <c r="BG171" s="144">
        <f t="shared" si="26"/>
        <v>0</v>
      </c>
      <c r="BH171" s="144">
        <f t="shared" si="27"/>
        <v>0</v>
      </c>
      <c r="BI171" s="144">
        <f t="shared" si="28"/>
        <v>0</v>
      </c>
      <c r="BJ171" s="18" t="s">
        <v>82</v>
      </c>
      <c r="BK171" s="144">
        <f t="shared" si="29"/>
        <v>0</v>
      </c>
      <c r="BL171" s="18" t="s">
        <v>338</v>
      </c>
      <c r="BM171" s="143" t="s">
        <v>1741</v>
      </c>
    </row>
    <row r="172" spans="2:65" s="1" customFormat="1" ht="16.5" customHeight="1">
      <c r="B172" s="33"/>
      <c r="C172" s="175" t="s">
        <v>1024</v>
      </c>
      <c r="D172" s="175" t="s">
        <v>820</v>
      </c>
      <c r="E172" s="176" t="s">
        <v>1742</v>
      </c>
      <c r="F172" s="177" t="s">
        <v>1743</v>
      </c>
      <c r="G172" s="178" t="s">
        <v>1556</v>
      </c>
      <c r="H172" s="179">
        <v>1</v>
      </c>
      <c r="I172" s="180"/>
      <c r="J172" s="181">
        <f t="shared" si="20"/>
        <v>0</v>
      </c>
      <c r="K172" s="177" t="s">
        <v>19</v>
      </c>
      <c r="L172" s="182"/>
      <c r="M172" s="183" t="s">
        <v>19</v>
      </c>
      <c r="N172" s="184" t="s">
        <v>46</v>
      </c>
      <c r="P172" s="141">
        <f t="shared" si="21"/>
        <v>0</v>
      </c>
      <c r="Q172" s="141">
        <v>0</v>
      </c>
      <c r="R172" s="141">
        <f t="shared" si="22"/>
        <v>0</v>
      </c>
      <c r="S172" s="141">
        <v>0</v>
      </c>
      <c r="T172" s="142">
        <f t="shared" si="23"/>
        <v>0</v>
      </c>
      <c r="AR172" s="143" t="s">
        <v>437</v>
      </c>
      <c r="AT172" s="143" t="s">
        <v>820</v>
      </c>
      <c r="AU172" s="143" t="s">
        <v>82</v>
      </c>
      <c r="AY172" s="18" t="s">
        <v>206</v>
      </c>
      <c r="BE172" s="144">
        <f t="shared" si="24"/>
        <v>0</v>
      </c>
      <c r="BF172" s="144">
        <f t="shared" si="25"/>
        <v>0</v>
      </c>
      <c r="BG172" s="144">
        <f t="shared" si="26"/>
        <v>0</v>
      </c>
      <c r="BH172" s="144">
        <f t="shared" si="27"/>
        <v>0</v>
      </c>
      <c r="BI172" s="144">
        <f t="shared" si="28"/>
        <v>0</v>
      </c>
      <c r="BJ172" s="18" t="s">
        <v>82</v>
      </c>
      <c r="BK172" s="144">
        <f t="shared" si="29"/>
        <v>0</v>
      </c>
      <c r="BL172" s="18" t="s">
        <v>338</v>
      </c>
      <c r="BM172" s="143" t="s">
        <v>1744</v>
      </c>
    </row>
    <row r="173" spans="2:65" s="1" customFormat="1" ht="16.5" customHeight="1">
      <c r="B173" s="33"/>
      <c r="C173" s="175" t="s">
        <v>1031</v>
      </c>
      <c r="D173" s="175" t="s">
        <v>820</v>
      </c>
      <c r="E173" s="176" t="s">
        <v>1745</v>
      </c>
      <c r="F173" s="177" t="s">
        <v>1746</v>
      </c>
      <c r="G173" s="178" t="s">
        <v>1556</v>
      </c>
      <c r="H173" s="179">
        <v>1</v>
      </c>
      <c r="I173" s="180"/>
      <c r="J173" s="181">
        <f t="shared" si="20"/>
        <v>0</v>
      </c>
      <c r="K173" s="177" t="s">
        <v>19</v>
      </c>
      <c r="L173" s="182"/>
      <c r="M173" s="183" t="s">
        <v>19</v>
      </c>
      <c r="N173" s="184" t="s">
        <v>46</v>
      </c>
      <c r="P173" s="141">
        <f t="shared" si="21"/>
        <v>0</v>
      </c>
      <c r="Q173" s="141">
        <v>0</v>
      </c>
      <c r="R173" s="141">
        <f t="shared" si="22"/>
        <v>0</v>
      </c>
      <c r="S173" s="141">
        <v>0</v>
      </c>
      <c r="T173" s="142">
        <f t="shared" si="23"/>
        <v>0</v>
      </c>
      <c r="AR173" s="143" t="s">
        <v>437</v>
      </c>
      <c r="AT173" s="143" t="s">
        <v>820</v>
      </c>
      <c r="AU173" s="143" t="s">
        <v>82</v>
      </c>
      <c r="AY173" s="18" t="s">
        <v>206</v>
      </c>
      <c r="BE173" s="144">
        <f t="shared" si="24"/>
        <v>0</v>
      </c>
      <c r="BF173" s="144">
        <f t="shared" si="25"/>
        <v>0</v>
      </c>
      <c r="BG173" s="144">
        <f t="shared" si="26"/>
        <v>0</v>
      </c>
      <c r="BH173" s="144">
        <f t="shared" si="27"/>
        <v>0</v>
      </c>
      <c r="BI173" s="144">
        <f t="shared" si="28"/>
        <v>0</v>
      </c>
      <c r="BJ173" s="18" t="s">
        <v>82</v>
      </c>
      <c r="BK173" s="144">
        <f t="shared" si="29"/>
        <v>0</v>
      </c>
      <c r="BL173" s="18" t="s">
        <v>338</v>
      </c>
      <c r="BM173" s="143" t="s">
        <v>1747</v>
      </c>
    </row>
    <row r="174" spans="2:63" s="11" customFormat="1" ht="25.9" customHeight="1">
      <c r="B174" s="120"/>
      <c r="D174" s="121" t="s">
        <v>74</v>
      </c>
      <c r="E174" s="122" t="s">
        <v>1748</v>
      </c>
      <c r="F174" s="122" t="s">
        <v>1749</v>
      </c>
      <c r="I174" s="123"/>
      <c r="J174" s="124">
        <f>BK174</f>
        <v>0</v>
      </c>
      <c r="L174" s="120"/>
      <c r="M174" s="125"/>
      <c r="P174" s="126">
        <f>SUM(P175:P176)</f>
        <v>0</v>
      </c>
      <c r="R174" s="126">
        <f>SUM(R175:R176)</f>
        <v>0</v>
      </c>
      <c r="T174" s="127">
        <f>SUM(T175:T176)</f>
        <v>0</v>
      </c>
      <c r="AR174" s="121" t="s">
        <v>82</v>
      </c>
      <c r="AT174" s="128" t="s">
        <v>74</v>
      </c>
      <c r="AU174" s="128" t="s">
        <v>75</v>
      </c>
      <c r="AY174" s="121" t="s">
        <v>206</v>
      </c>
      <c r="BK174" s="129">
        <f>SUM(BK175:BK176)</f>
        <v>0</v>
      </c>
    </row>
    <row r="175" spans="2:65" s="1" customFormat="1" ht="62.65" customHeight="1">
      <c r="B175" s="33"/>
      <c r="C175" s="175" t="s">
        <v>1037</v>
      </c>
      <c r="D175" s="175" t="s">
        <v>820</v>
      </c>
      <c r="E175" s="176" t="s">
        <v>1750</v>
      </c>
      <c r="F175" s="177" t="s">
        <v>1751</v>
      </c>
      <c r="G175" s="178" t="s">
        <v>1098</v>
      </c>
      <c r="H175" s="179">
        <v>170</v>
      </c>
      <c r="I175" s="180"/>
      <c r="J175" s="181">
        <f>ROUND(I175*H175,2)</f>
        <v>0</v>
      </c>
      <c r="K175" s="177" t="s">
        <v>19</v>
      </c>
      <c r="L175" s="182"/>
      <c r="M175" s="183" t="s">
        <v>19</v>
      </c>
      <c r="N175" s="184" t="s">
        <v>46</v>
      </c>
      <c r="P175" s="141">
        <f>O175*H175</f>
        <v>0</v>
      </c>
      <c r="Q175" s="141">
        <v>0</v>
      </c>
      <c r="R175" s="141">
        <f>Q175*H175</f>
        <v>0</v>
      </c>
      <c r="S175" s="141">
        <v>0</v>
      </c>
      <c r="T175" s="142">
        <f>S175*H175</f>
        <v>0</v>
      </c>
      <c r="AR175" s="143" t="s">
        <v>437</v>
      </c>
      <c r="AT175" s="143" t="s">
        <v>820</v>
      </c>
      <c r="AU175" s="143" t="s">
        <v>82</v>
      </c>
      <c r="AY175" s="18" t="s">
        <v>206</v>
      </c>
      <c r="BE175" s="144">
        <f>IF(N175="základní",J175,0)</f>
        <v>0</v>
      </c>
      <c r="BF175" s="144">
        <f>IF(N175="snížená",J175,0)</f>
        <v>0</v>
      </c>
      <c r="BG175" s="144">
        <f>IF(N175="zákl. přenesená",J175,0)</f>
        <v>0</v>
      </c>
      <c r="BH175" s="144">
        <f>IF(N175="sníž. přenesená",J175,0)</f>
        <v>0</v>
      </c>
      <c r="BI175" s="144">
        <f>IF(N175="nulová",J175,0)</f>
        <v>0</v>
      </c>
      <c r="BJ175" s="18" t="s">
        <v>82</v>
      </c>
      <c r="BK175" s="144">
        <f>ROUND(I175*H175,2)</f>
        <v>0</v>
      </c>
      <c r="BL175" s="18" t="s">
        <v>338</v>
      </c>
      <c r="BM175" s="143" t="s">
        <v>1752</v>
      </c>
    </row>
    <row r="176" spans="2:65" s="1" customFormat="1" ht="16.5" customHeight="1">
      <c r="B176" s="33"/>
      <c r="C176" s="175" t="s">
        <v>1042</v>
      </c>
      <c r="D176" s="175" t="s">
        <v>820</v>
      </c>
      <c r="E176" s="176" t="s">
        <v>1753</v>
      </c>
      <c r="F176" s="177" t="s">
        <v>1754</v>
      </c>
      <c r="G176" s="178" t="s">
        <v>1556</v>
      </c>
      <c r="H176" s="179">
        <v>10</v>
      </c>
      <c r="I176" s="180"/>
      <c r="J176" s="181">
        <f>ROUND(I176*H176,2)</f>
        <v>0</v>
      </c>
      <c r="K176" s="177" t="s">
        <v>19</v>
      </c>
      <c r="L176" s="182"/>
      <c r="M176" s="195" t="s">
        <v>19</v>
      </c>
      <c r="N176" s="196" t="s">
        <v>46</v>
      </c>
      <c r="O176" s="197"/>
      <c r="P176" s="198">
        <f>O176*H176</f>
        <v>0</v>
      </c>
      <c r="Q176" s="198">
        <v>0</v>
      </c>
      <c r="R176" s="198">
        <f>Q176*H176</f>
        <v>0</v>
      </c>
      <c r="S176" s="198">
        <v>0</v>
      </c>
      <c r="T176" s="199">
        <f>S176*H176</f>
        <v>0</v>
      </c>
      <c r="AR176" s="143" t="s">
        <v>437</v>
      </c>
      <c r="AT176" s="143" t="s">
        <v>820</v>
      </c>
      <c r="AU176" s="143" t="s">
        <v>82</v>
      </c>
      <c r="AY176" s="18" t="s">
        <v>206</v>
      </c>
      <c r="BE176" s="144">
        <f>IF(N176="základní",J176,0)</f>
        <v>0</v>
      </c>
      <c r="BF176" s="144">
        <f>IF(N176="snížená",J176,0)</f>
        <v>0</v>
      </c>
      <c r="BG176" s="144">
        <f>IF(N176="zákl. přenesená",J176,0)</f>
        <v>0</v>
      </c>
      <c r="BH176" s="144">
        <f>IF(N176="sníž. přenesená",J176,0)</f>
        <v>0</v>
      </c>
      <c r="BI176" s="144">
        <f>IF(N176="nulová",J176,0)</f>
        <v>0</v>
      </c>
      <c r="BJ176" s="18" t="s">
        <v>82</v>
      </c>
      <c r="BK176" s="144">
        <f>ROUND(I176*H176,2)</f>
        <v>0</v>
      </c>
      <c r="BL176" s="18" t="s">
        <v>338</v>
      </c>
      <c r="BM176" s="143" t="s">
        <v>1755</v>
      </c>
    </row>
    <row r="177" spans="2:12" s="1" customFormat="1" ht="6.95" customHeight="1">
      <c r="B177" s="41"/>
      <c r="C177" s="42"/>
      <c r="D177" s="42"/>
      <c r="E177" s="42"/>
      <c r="F177" s="42"/>
      <c r="G177" s="42"/>
      <c r="H177" s="42"/>
      <c r="I177" s="42"/>
      <c r="J177" s="42"/>
      <c r="K177" s="42"/>
      <c r="L177" s="33"/>
    </row>
  </sheetData>
  <sheetProtection algorithmName="SHA-512" hashValue="WBMIJ+2hpy1QNPnT7+lt4h1HgYnSFFLO7ayzHubTdWcXZjdJ5p8DXRoi83ZgzU2Na7tI04w7QjSmM/Ai6wmWow==" saltValue="x7uQA7azxmiv6owslr6AQN5wIHND4tMWQv/6KwL2C+VBrePWNnY8peoCkZY3yYg5uFpmcMOngtkv89Gcb9XR+A==" spinCount="100000" sheet="1" objects="1" scenarios="1" formatColumns="0" formatRows="0" autoFilter="0"/>
  <autoFilter ref="C99:K176"/>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105</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165</v>
      </c>
      <c r="F9" s="295"/>
      <c r="G9" s="295"/>
      <c r="H9" s="295"/>
      <c r="L9" s="21"/>
    </row>
    <row r="10" spans="2:12" ht="12" customHeight="1">
      <c r="B10" s="21"/>
      <c r="D10" s="28" t="s">
        <v>166</v>
      </c>
      <c r="L10" s="21"/>
    </row>
    <row r="11" spans="2:12" s="1" customFormat="1" ht="16.5" customHeight="1">
      <c r="B11" s="33"/>
      <c r="E11" s="304" t="s">
        <v>1534</v>
      </c>
      <c r="F11" s="337"/>
      <c r="G11" s="337"/>
      <c r="H11" s="337"/>
      <c r="L11" s="33"/>
    </row>
    <row r="12" spans="2:12" s="1" customFormat="1" ht="12" customHeight="1">
      <c r="B12" s="33"/>
      <c r="D12" s="28" t="s">
        <v>168</v>
      </c>
      <c r="L12" s="33"/>
    </row>
    <row r="13" spans="2:12" s="1" customFormat="1" ht="16.5" customHeight="1">
      <c r="B13" s="33"/>
      <c r="E13" s="322" t="s">
        <v>1756</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ROUND(J96,2)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ROUND((SUM(BE96:BE143)),2)</f>
        <v>0</v>
      </c>
      <c r="I37" s="94">
        <v>0.21</v>
      </c>
      <c r="J37" s="81">
        <f>ROUND(((SUM(BE96:BE143))*I37),2)</f>
        <v>0</v>
      </c>
      <c r="L37" s="33"/>
    </row>
    <row r="38" spans="2:12" s="1" customFormat="1" ht="14.45" customHeight="1">
      <c r="B38" s="33"/>
      <c r="E38" s="28" t="s">
        <v>47</v>
      </c>
      <c r="F38" s="81">
        <f>ROUND((SUM(BF96:BF143)),2)</f>
        <v>0</v>
      </c>
      <c r="I38" s="94">
        <v>0.15</v>
      </c>
      <c r="J38" s="81">
        <f>ROUND(((SUM(BF96:BF143))*I38),2)</f>
        <v>0</v>
      </c>
      <c r="L38" s="33"/>
    </row>
    <row r="39" spans="2:12" s="1" customFormat="1" ht="14.45" customHeight="1" hidden="1">
      <c r="B39" s="33"/>
      <c r="E39" s="28" t="s">
        <v>48</v>
      </c>
      <c r="F39" s="81">
        <f>ROUND((SUM(BG96:BG143)),2)</f>
        <v>0</v>
      </c>
      <c r="I39" s="94">
        <v>0.21</v>
      </c>
      <c r="J39" s="81">
        <f>0</f>
        <v>0</v>
      </c>
      <c r="L39" s="33"/>
    </row>
    <row r="40" spans="2:12" s="1" customFormat="1" ht="14.45" customHeight="1" hidden="1">
      <c r="B40" s="33"/>
      <c r="E40" s="28" t="s">
        <v>49</v>
      </c>
      <c r="F40" s="81">
        <f>ROUND((SUM(BH96:BH143)),2)</f>
        <v>0</v>
      </c>
      <c r="I40" s="94">
        <v>0.15</v>
      </c>
      <c r="J40" s="81">
        <f>0</f>
        <v>0</v>
      </c>
      <c r="L40" s="33"/>
    </row>
    <row r="41" spans="2:12" s="1" customFormat="1" ht="14.45" customHeight="1" hidden="1">
      <c r="B41" s="33"/>
      <c r="E41" s="28" t="s">
        <v>50</v>
      </c>
      <c r="F41" s="81">
        <f>ROUND((SUM(BI96:BI143)),2)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165</v>
      </c>
      <c r="F54" s="295"/>
      <c r="G54" s="295"/>
      <c r="H54" s="295"/>
      <c r="L54" s="21"/>
    </row>
    <row r="55" spans="2:12" ht="12" customHeight="1">
      <c r="B55" s="21"/>
      <c r="C55" s="28" t="s">
        <v>166</v>
      </c>
      <c r="L55" s="21"/>
    </row>
    <row r="56" spans="2:12" s="1" customFormat="1" ht="16.5" customHeight="1">
      <c r="B56" s="33"/>
      <c r="E56" s="304" t="s">
        <v>1534</v>
      </c>
      <c r="F56" s="337"/>
      <c r="G56" s="337"/>
      <c r="H56" s="337"/>
      <c r="L56" s="33"/>
    </row>
    <row r="57" spans="2:12" s="1" customFormat="1" ht="12" customHeight="1">
      <c r="B57" s="33"/>
      <c r="C57" s="28" t="s">
        <v>168</v>
      </c>
      <c r="L57" s="33"/>
    </row>
    <row r="58" spans="2:12" s="1" customFormat="1" ht="16.5" customHeight="1">
      <c r="B58" s="33"/>
      <c r="E58" s="322" t="str">
        <f>E13</f>
        <v>D.1-01.4.2 - Zařízení pro vytápění</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J96</f>
        <v>0</v>
      </c>
      <c r="L67" s="33"/>
      <c r="AU67" s="18" t="s">
        <v>173</v>
      </c>
    </row>
    <row r="68" spans="2:12" s="8" customFormat="1" ht="24.95" customHeight="1">
      <c r="B68" s="104"/>
      <c r="D68" s="105" t="s">
        <v>1536</v>
      </c>
      <c r="E68" s="106"/>
      <c r="F68" s="106"/>
      <c r="G68" s="106"/>
      <c r="H68" s="106"/>
      <c r="I68" s="106"/>
      <c r="J68" s="107">
        <f>J97</f>
        <v>0</v>
      </c>
      <c r="L68" s="104"/>
    </row>
    <row r="69" spans="2:12" s="8" customFormat="1" ht="24.95" customHeight="1">
      <c r="B69" s="104"/>
      <c r="D69" s="105" t="s">
        <v>1537</v>
      </c>
      <c r="E69" s="106"/>
      <c r="F69" s="106"/>
      <c r="G69" s="106"/>
      <c r="H69" s="106"/>
      <c r="I69" s="106"/>
      <c r="J69" s="107">
        <f>J104</f>
        <v>0</v>
      </c>
      <c r="L69" s="104"/>
    </row>
    <row r="70" spans="2:12" s="8" customFormat="1" ht="24.95" customHeight="1">
      <c r="B70" s="104"/>
      <c r="D70" s="105" t="s">
        <v>1538</v>
      </c>
      <c r="E70" s="106"/>
      <c r="F70" s="106"/>
      <c r="G70" s="106"/>
      <c r="H70" s="106"/>
      <c r="I70" s="106"/>
      <c r="J70" s="107">
        <f>J110</f>
        <v>0</v>
      </c>
      <c r="L70" s="104"/>
    </row>
    <row r="71" spans="2:12" s="8" customFormat="1" ht="24.95" customHeight="1">
      <c r="B71" s="104"/>
      <c r="D71" s="105" t="s">
        <v>1757</v>
      </c>
      <c r="E71" s="106"/>
      <c r="F71" s="106"/>
      <c r="G71" s="106"/>
      <c r="H71" s="106"/>
      <c r="I71" s="106"/>
      <c r="J71" s="107">
        <f>J113</f>
        <v>0</v>
      </c>
      <c r="L71" s="104"/>
    </row>
    <row r="72" spans="2:12" s="8" customFormat="1" ht="24.95" customHeight="1">
      <c r="B72" s="104"/>
      <c r="D72" s="105" t="s">
        <v>1758</v>
      </c>
      <c r="E72" s="106"/>
      <c r="F72" s="106"/>
      <c r="G72" s="106"/>
      <c r="H72" s="106"/>
      <c r="I72" s="106"/>
      <c r="J72" s="107">
        <f>J126</f>
        <v>0</v>
      </c>
      <c r="L72" s="104"/>
    </row>
    <row r="73" spans="2:12" s="1" customFormat="1" ht="21.75" customHeight="1">
      <c r="B73" s="33"/>
      <c r="L73" s="33"/>
    </row>
    <row r="74" spans="2:12" s="1" customFormat="1" ht="6.95" customHeight="1">
      <c r="B74" s="41"/>
      <c r="C74" s="42"/>
      <c r="D74" s="42"/>
      <c r="E74" s="42"/>
      <c r="F74" s="42"/>
      <c r="G74" s="42"/>
      <c r="H74" s="42"/>
      <c r="I74" s="42"/>
      <c r="J74" s="42"/>
      <c r="K74" s="42"/>
      <c r="L74" s="33"/>
    </row>
    <row r="78" spans="2:12" s="1" customFormat="1" ht="6.95" customHeight="1">
      <c r="B78" s="43"/>
      <c r="C78" s="44"/>
      <c r="D78" s="44"/>
      <c r="E78" s="44"/>
      <c r="F78" s="44"/>
      <c r="G78" s="44"/>
      <c r="H78" s="44"/>
      <c r="I78" s="44"/>
      <c r="J78" s="44"/>
      <c r="K78" s="44"/>
      <c r="L78" s="33"/>
    </row>
    <row r="79" spans="2:12" s="1" customFormat="1" ht="24.95" customHeight="1">
      <c r="B79" s="33"/>
      <c r="C79" s="22" t="s">
        <v>191</v>
      </c>
      <c r="L79" s="33"/>
    </row>
    <row r="80" spans="2:12" s="1" customFormat="1" ht="6.95" customHeight="1">
      <c r="B80" s="33"/>
      <c r="L80" s="33"/>
    </row>
    <row r="81" spans="2:12" s="1" customFormat="1" ht="12" customHeight="1">
      <c r="B81" s="33"/>
      <c r="C81" s="28" t="s">
        <v>16</v>
      </c>
      <c r="L81" s="33"/>
    </row>
    <row r="82" spans="2:12" s="1" customFormat="1" ht="16.5" customHeight="1">
      <c r="B82" s="33"/>
      <c r="E82" s="335" t="str">
        <f>E7</f>
        <v>AREÁL KLÍŠE, ÚSTÍ NAD LABEM – WELLNESS A FITNESS</v>
      </c>
      <c r="F82" s="336"/>
      <c r="G82" s="336"/>
      <c r="H82" s="336"/>
      <c r="L82" s="33"/>
    </row>
    <row r="83" spans="2:12" ht="12" customHeight="1">
      <c r="B83" s="21"/>
      <c r="C83" s="28" t="s">
        <v>164</v>
      </c>
      <c r="L83" s="21"/>
    </row>
    <row r="84" spans="2:12" ht="16.5" customHeight="1">
      <c r="B84" s="21"/>
      <c r="E84" s="335" t="s">
        <v>165</v>
      </c>
      <c r="F84" s="295"/>
      <c r="G84" s="295"/>
      <c r="H84" s="295"/>
      <c r="L84" s="21"/>
    </row>
    <row r="85" spans="2:12" ht="12" customHeight="1">
      <c r="B85" s="21"/>
      <c r="C85" s="28" t="s">
        <v>166</v>
      </c>
      <c r="L85" s="21"/>
    </row>
    <row r="86" spans="2:12" s="1" customFormat="1" ht="16.5" customHeight="1">
      <c r="B86" s="33"/>
      <c r="E86" s="304" t="s">
        <v>1534</v>
      </c>
      <c r="F86" s="337"/>
      <c r="G86" s="337"/>
      <c r="H86" s="337"/>
      <c r="L86" s="33"/>
    </row>
    <row r="87" spans="2:12" s="1" customFormat="1" ht="12" customHeight="1">
      <c r="B87" s="33"/>
      <c r="C87" s="28" t="s">
        <v>168</v>
      </c>
      <c r="L87" s="33"/>
    </row>
    <row r="88" spans="2:12" s="1" customFormat="1" ht="16.5" customHeight="1">
      <c r="B88" s="33"/>
      <c r="E88" s="322" t="str">
        <f>E13</f>
        <v>D.1-01.4.2 - Zařízení pro vytápění</v>
      </c>
      <c r="F88" s="337"/>
      <c r="G88" s="337"/>
      <c r="H88" s="337"/>
      <c r="L88" s="33"/>
    </row>
    <row r="89" spans="2:12" s="1" customFormat="1" ht="6.95" customHeight="1">
      <c r="B89" s="33"/>
      <c r="L89" s="33"/>
    </row>
    <row r="90" spans="2:12" s="1" customFormat="1" ht="12" customHeight="1">
      <c r="B90" s="33"/>
      <c r="C90" s="28" t="s">
        <v>21</v>
      </c>
      <c r="F90" s="26" t="str">
        <f>F16</f>
        <v>ÚSTÍ NAD LABEM</v>
      </c>
      <c r="I90" s="28" t="s">
        <v>23</v>
      </c>
      <c r="J90" s="49" t="str">
        <f>IF(J16="","",J16)</f>
        <v>14. 11. 2023</v>
      </c>
      <c r="L90" s="33"/>
    </row>
    <row r="91" spans="2:12" s="1" customFormat="1" ht="6.95" customHeight="1">
      <c r="B91" s="33"/>
      <c r="L91" s="33"/>
    </row>
    <row r="92" spans="2:12" s="1" customFormat="1" ht="15.2" customHeight="1">
      <c r="B92" s="33"/>
      <c r="C92" s="28" t="s">
        <v>25</v>
      </c>
      <c r="F92" s="26" t="str">
        <f>E19</f>
        <v>Městské služby Ústí nad Labem p.o.</v>
      </c>
      <c r="I92" s="28" t="s">
        <v>33</v>
      </c>
      <c r="J92" s="31" t="str">
        <f>E25</f>
        <v>Specta s.r.o.</v>
      </c>
      <c r="L92" s="33"/>
    </row>
    <row r="93" spans="2:12" s="1" customFormat="1" ht="15.2" customHeight="1">
      <c r="B93" s="33"/>
      <c r="C93" s="28" t="s">
        <v>31</v>
      </c>
      <c r="F93" s="26" t="str">
        <f>IF(E22="","",E22)</f>
        <v>Vyplň údaj</v>
      </c>
      <c r="I93" s="28" t="s">
        <v>38</v>
      </c>
      <c r="J93" s="31" t="str">
        <f>E28</f>
        <v>Specta s.r.o.</v>
      </c>
      <c r="L93" s="33"/>
    </row>
    <row r="94" spans="2:12" s="1" customFormat="1" ht="10.35" customHeight="1">
      <c r="B94" s="33"/>
      <c r="L94" s="33"/>
    </row>
    <row r="95" spans="2:20" s="10" customFormat="1" ht="29.25" customHeight="1">
      <c r="B95" s="112"/>
      <c r="C95" s="113" t="s">
        <v>192</v>
      </c>
      <c r="D95" s="114" t="s">
        <v>60</v>
      </c>
      <c r="E95" s="114" t="s">
        <v>56</v>
      </c>
      <c r="F95" s="114" t="s">
        <v>57</v>
      </c>
      <c r="G95" s="114" t="s">
        <v>193</v>
      </c>
      <c r="H95" s="114" t="s">
        <v>194</v>
      </c>
      <c r="I95" s="114" t="s">
        <v>195</v>
      </c>
      <c r="J95" s="114" t="s">
        <v>172</v>
      </c>
      <c r="K95" s="115" t="s">
        <v>196</v>
      </c>
      <c r="L95" s="112"/>
      <c r="M95" s="55" t="s">
        <v>19</v>
      </c>
      <c r="N95" s="56" t="s">
        <v>45</v>
      </c>
      <c r="O95" s="56" t="s">
        <v>197</v>
      </c>
      <c r="P95" s="56" t="s">
        <v>198</v>
      </c>
      <c r="Q95" s="56" t="s">
        <v>199</v>
      </c>
      <c r="R95" s="56" t="s">
        <v>200</v>
      </c>
      <c r="S95" s="56" t="s">
        <v>201</v>
      </c>
      <c r="T95" s="57" t="s">
        <v>202</v>
      </c>
    </row>
    <row r="96" spans="2:63" s="1" customFormat="1" ht="22.9" customHeight="1">
      <c r="B96" s="33"/>
      <c r="C96" s="60" t="s">
        <v>203</v>
      </c>
      <c r="J96" s="116">
        <f>BK96</f>
        <v>0</v>
      </c>
      <c r="L96" s="33"/>
      <c r="M96" s="58"/>
      <c r="N96" s="50"/>
      <c r="O96" s="50"/>
      <c r="P96" s="117">
        <f>P97+P104+P110+P113+P126</f>
        <v>0</v>
      </c>
      <c r="Q96" s="50"/>
      <c r="R96" s="117">
        <f>R97+R104+R110+R113+R126</f>
        <v>0</v>
      </c>
      <c r="S96" s="50"/>
      <c r="T96" s="118">
        <f>T97+T104+T110+T113+T126</f>
        <v>0</v>
      </c>
      <c r="AT96" s="18" t="s">
        <v>74</v>
      </c>
      <c r="AU96" s="18" t="s">
        <v>173</v>
      </c>
      <c r="BK96" s="119">
        <f>BK97+BK104+BK110+BK113+BK126</f>
        <v>0</v>
      </c>
    </row>
    <row r="97" spans="2:63" s="11" customFormat="1" ht="25.9" customHeight="1">
      <c r="B97" s="120"/>
      <c r="D97" s="121" t="s">
        <v>74</v>
      </c>
      <c r="E97" s="122" t="s">
        <v>1545</v>
      </c>
      <c r="F97" s="122" t="s">
        <v>1546</v>
      </c>
      <c r="I97" s="123"/>
      <c r="J97" s="124">
        <f>BK97</f>
        <v>0</v>
      </c>
      <c r="L97" s="120"/>
      <c r="M97" s="125"/>
      <c r="P97" s="126">
        <f>SUM(P98:P103)</f>
        <v>0</v>
      </c>
      <c r="R97" s="126">
        <f>SUM(R98:R103)</f>
        <v>0</v>
      </c>
      <c r="T97" s="127">
        <f>SUM(T98:T103)</f>
        <v>0</v>
      </c>
      <c r="AR97" s="121" t="s">
        <v>82</v>
      </c>
      <c r="AT97" s="128" t="s">
        <v>74</v>
      </c>
      <c r="AU97" s="128" t="s">
        <v>75</v>
      </c>
      <c r="AY97" s="121" t="s">
        <v>206</v>
      </c>
      <c r="BK97" s="129">
        <f>SUM(BK98:BK103)</f>
        <v>0</v>
      </c>
    </row>
    <row r="98" spans="2:65" s="1" customFormat="1" ht="16.5" customHeight="1">
      <c r="B98" s="33"/>
      <c r="C98" s="132" t="s">
        <v>82</v>
      </c>
      <c r="D98" s="132" t="s">
        <v>208</v>
      </c>
      <c r="E98" s="133" t="s">
        <v>1547</v>
      </c>
      <c r="F98" s="134" t="s">
        <v>1759</v>
      </c>
      <c r="G98" s="135" t="s">
        <v>1549</v>
      </c>
      <c r="H98" s="136">
        <v>350</v>
      </c>
      <c r="I98" s="137"/>
      <c r="J98" s="138">
        <f aca="true" t="shared" si="0" ref="J98:J103">ROUND(I98*H98,2)</f>
        <v>0</v>
      </c>
      <c r="K98" s="134" t="s">
        <v>19</v>
      </c>
      <c r="L98" s="33"/>
      <c r="M98" s="139" t="s">
        <v>19</v>
      </c>
      <c r="N98" s="140" t="s">
        <v>46</v>
      </c>
      <c r="P98" s="141">
        <f aca="true" t="shared" si="1" ref="P98:P103">O98*H98</f>
        <v>0</v>
      </c>
      <c r="Q98" s="141">
        <v>0</v>
      </c>
      <c r="R98" s="141">
        <f aca="true" t="shared" si="2" ref="R98:R103">Q98*H98</f>
        <v>0</v>
      </c>
      <c r="S98" s="141">
        <v>0</v>
      </c>
      <c r="T98" s="142">
        <f aca="true" t="shared" si="3" ref="T98:T103">S98*H98</f>
        <v>0</v>
      </c>
      <c r="AR98" s="143" t="s">
        <v>338</v>
      </c>
      <c r="AT98" s="143" t="s">
        <v>208</v>
      </c>
      <c r="AU98" s="143" t="s">
        <v>82</v>
      </c>
      <c r="AY98" s="18" t="s">
        <v>206</v>
      </c>
      <c r="BE98" s="144">
        <f aca="true" t="shared" si="4" ref="BE98:BE103">IF(N98="základní",J98,0)</f>
        <v>0</v>
      </c>
      <c r="BF98" s="144">
        <f aca="true" t="shared" si="5" ref="BF98:BF103">IF(N98="snížená",J98,0)</f>
        <v>0</v>
      </c>
      <c r="BG98" s="144">
        <f aca="true" t="shared" si="6" ref="BG98:BG103">IF(N98="zákl. přenesená",J98,0)</f>
        <v>0</v>
      </c>
      <c r="BH98" s="144">
        <f aca="true" t="shared" si="7" ref="BH98:BH103">IF(N98="sníž. přenesená",J98,0)</f>
        <v>0</v>
      </c>
      <c r="BI98" s="144">
        <f aca="true" t="shared" si="8" ref="BI98:BI103">IF(N98="nulová",J98,0)</f>
        <v>0</v>
      </c>
      <c r="BJ98" s="18" t="s">
        <v>82</v>
      </c>
      <c r="BK98" s="144">
        <f aca="true" t="shared" si="9" ref="BK98:BK103">ROUND(I98*H98,2)</f>
        <v>0</v>
      </c>
      <c r="BL98" s="18" t="s">
        <v>338</v>
      </c>
      <c r="BM98" s="143" t="s">
        <v>1760</v>
      </c>
    </row>
    <row r="99" spans="2:65" s="1" customFormat="1" ht="16.5" customHeight="1">
      <c r="B99" s="33"/>
      <c r="C99" s="132" t="s">
        <v>84</v>
      </c>
      <c r="D99" s="132" t="s">
        <v>208</v>
      </c>
      <c r="E99" s="133" t="s">
        <v>1551</v>
      </c>
      <c r="F99" s="134" t="s">
        <v>1761</v>
      </c>
      <c r="G99" s="135" t="s">
        <v>1549</v>
      </c>
      <c r="H99" s="136">
        <v>80</v>
      </c>
      <c r="I99" s="137"/>
      <c r="J99" s="138">
        <f t="shared" si="0"/>
        <v>0</v>
      </c>
      <c r="K99" s="134" t="s">
        <v>19</v>
      </c>
      <c r="L99" s="33"/>
      <c r="M99" s="139" t="s">
        <v>19</v>
      </c>
      <c r="N99" s="140" t="s">
        <v>46</v>
      </c>
      <c r="P99" s="141">
        <f t="shared" si="1"/>
        <v>0</v>
      </c>
      <c r="Q99" s="141">
        <v>0</v>
      </c>
      <c r="R99" s="141">
        <f t="shared" si="2"/>
        <v>0</v>
      </c>
      <c r="S99" s="141">
        <v>0</v>
      </c>
      <c r="T99" s="142">
        <f t="shared" si="3"/>
        <v>0</v>
      </c>
      <c r="AR99" s="143" t="s">
        <v>338</v>
      </c>
      <c r="AT99" s="143" t="s">
        <v>208</v>
      </c>
      <c r="AU99" s="143" t="s">
        <v>82</v>
      </c>
      <c r="AY99" s="18" t="s">
        <v>206</v>
      </c>
      <c r="BE99" s="144">
        <f t="shared" si="4"/>
        <v>0</v>
      </c>
      <c r="BF99" s="144">
        <f t="shared" si="5"/>
        <v>0</v>
      </c>
      <c r="BG99" s="144">
        <f t="shared" si="6"/>
        <v>0</v>
      </c>
      <c r="BH99" s="144">
        <f t="shared" si="7"/>
        <v>0</v>
      </c>
      <c r="BI99" s="144">
        <f t="shared" si="8"/>
        <v>0</v>
      </c>
      <c r="BJ99" s="18" t="s">
        <v>82</v>
      </c>
      <c r="BK99" s="144">
        <f t="shared" si="9"/>
        <v>0</v>
      </c>
      <c r="BL99" s="18" t="s">
        <v>338</v>
      </c>
      <c r="BM99" s="143" t="s">
        <v>1762</v>
      </c>
    </row>
    <row r="100" spans="2:65" s="1" customFormat="1" ht="66.75" customHeight="1">
      <c r="B100" s="33"/>
      <c r="C100" s="132" t="s">
        <v>92</v>
      </c>
      <c r="D100" s="132" t="s">
        <v>208</v>
      </c>
      <c r="E100" s="133" t="s">
        <v>1554</v>
      </c>
      <c r="F100" s="134" t="s">
        <v>1763</v>
      </c>
      <c r="G100" s="135" t="s">
        <v>1556</v>
      </c>
      <c r="H100" s="136">
        <v>9</v>
      </c>
      <c r="I100" s="137"/>
      <c r="J100" s="138">
        <f t="shared" si="0"/>
        <v>0</v>
      </c>
      <c r="K100" s="134" t="s">
        <v>19</v>
      </c>
      <c r="L100" s="33"/>
      <c r="M100" s="139" t="s">
        <v>19</v>
      </c>
      <c r="N100" s="140" t="s">
        <v>46</v>
      </c>
      <c r="P100" s="141">
        <f t="shared" si="1"/>
        <v>0</v>
      </c>
      <c r="Q100" s="141">
        <v>0</v>
      </c>
      <c r="R100" s="141">
        <f t="shared" si="2"/>
        <v>0</v>
      </c>
      <c r="S100" s="141">
        <v>0</v>
      </c>
      <c r="T100" s="142">
        <f t="shared" si="3"/>
        <v>0</v>
      </c>
      <c r="AR100" s="143" t="s">
        <v>338</v>
      </c>
      <c r="AT100" s="143" t="s">
        <v>208</v>
      </c>
      <c r="AU100" s="143" t="s">
        <v>82</v>
      </c>
      <c r="AY100" s="18" t="s">
        <v>206</v>
      </c>
      <c r="BE100" s="144">
        <f t="shared" si="4"/>
        <v>0</v>
      </c>
      <c r="BF100" s="144">
        <f t="shared" si="5"/>
        <v>0</v>
      </c>
      <c r="BG100" s="144">
        <f t="shared" si="6"/>
        <v>0</v>
      </c>
      <c r="BH100" s="144">
        <f t="shared" si="7"/>
        <v>0</v>
      </c>
      <c r="BI100" s="144">
        <f t="shared" si="8"/>
        <v>0</v>
      </c>
      <c r="BJ100" s="18" t="s">
        <v>82</v>
      </c>
      <c r="BK100" s="144">
        <f t="shared" si="9"/>
        <v>0</v>
      </c>
      <c r="BL100" s="18" t="s">
        <v>338</v>
      </c>
      <c r="BM100" s="143" t="s">
        <v>1764</v>
      </c>
    </row>
    <row r="101" spans="2:65" s="1" customFormat="1" ht="55.5" customHeight="1">
      <c r="B101" s="33"/>
      <c r="C101" s="132" t="s">
        <v>153</v>
      </c>
      <c r="D101" s="132" t="s">
        <v>208</v>
      </c>
      <c r="E101" s="133" t="s">
        <v>1558</v>
      </c>
      <c r="F101" s="134" t="s">
        <v>1765</v>
      </c>
      <c r="G101" s="135" t="s">
        <v>1556</v>
      </c>
      <c r="H101" s="136">
        <v>1</v>
      </c>
      <c r="I101" s="137"/>
      <c r="J101" s="138">
        <f t="shared" si="0"/>
        <v>0</v>
      </c>
      <c r="K101" s="134" t="s">
        <v>19</v>
      </c>
      <c r="L101" s="33"/>
      <c r="M101" s="139" t="s">
        <v>19</v>
      </c>
      <c r="N101" s="140" t="s">
        <v>46</v>
      </c>
      <c r="P101" s="141">
        <f t="shared" si="1"/>
        <v>0</v>
      </c>
      <c r="Q101" s="141">
        <v>0</v>
      </c>
      <c r="R101" s="141">
        <f t="shared" si="2"/>
        <v>0</v>
      </c>
      <c r="S101" s="141">
        <v>0</v>
      </c>
      <c r="T101" s="142">
        <f t="shared" si="3"/>
        <v>0</v>
      </c>
      <c r="AR101" s="143" t="s">
        <v>338</v>
      </c>
      <c r="AT101" s="143" t="s">
        <v>208</v>
      </c>
      <c r="AU101" s="143" t="s">
        <v>82</v>
      </c>
      <c r="AY101" s="18" t="s">
        <v>206</v>
      </c>
      <c r="BE101" s="144">
        <f t="shared" si="4"/>
        <v>0</v>
      </c>
      <c r="BF101" s="144">
        <f t="shared" si="5"/>
        <v>0</v>
      </c>
      <c r="BG101" s="144">
        <f t="shared" si="6"/>
        <v>0</v>
      </c>
      <c r="BH101" s="144">
        <f t="shared" si="7"/>
        <v>0</v>
      </c>
      <c r="BI101" s="144">
        <f t="shared" si="8"/>
        <v>0</v>
      </c>
      <c r="BJ101" s="18" t="s">
        <v>82</v>
      </c>
      <c r="BK101" s="144">
        <f t="shared" si="9"/>
        <v>0</v>
      </c>
      <c r="BL101" s="18" t="s">
        <v>338</v>
      </c>
      <c r="BM101" s="143" t="s">
        <v>1766</v>
      </c>
    </row>
    <row r="102" spans="2:65" s="1" customFormat="1" ht="24.2" customHeight="1">
      <c r="B102" s="33"/>
      <c r="C102" s="132" t="s">
        <v>156</v>
      </c>
      <c r="D102" s="132" t="s">
        <v>208</v>
      </c>
      <c r="E102" s="133" t="s">
        <v>1767</v>
      </c>
      <c r="F102" s="134" t="s">
        <v>1768</v>
      </c>
      <c r="G102" s="135" t="s">
        <v>1556</v>
      </c>
      <c r="H102" s="136">
        <v>2</v>
      </c>
      <c r="I102" s="137"/>
      <c r="J102" s="138">
        <f t="shared" si="0"/>
        <v>0</v>
      </c>
      <c r="K102" s="134" t="s">
        <v>19</v>
      </c>
      <c r="L102" s="33"/>
      <c r="M102" s="139" t="s">
        <v>19</v>
      </c>
      <c r="N102" s="140" t="s">
        <v>46</v>
      </c>
      <c r="P102" s="141">
        <f t="shared" si="1"/>
        <v>0</v>
      </c>
      <c r="Q102" s="141">
        <v>0</v>
      </c>
      <c r="R102" s="141">
        <f t="shared" si="2"/>
        <v>0</v>
      </c>
      <c r="S102" s="141">
        <v>0</v>
      </c>
      <c r="T102" s="142">
        <f t="shared" si="3"/>
        <v>0</v>
      </c>
      <c r="AR102" s="143" t="s">
        <v>338</v>
      </c>
      <c r="AT102" s="143" t="s">
        <v>208</v>
      </c>
      <c r="AU102" s="143" t="s">
        <v>82</v>
      </c>
      <c r="AY102" s="18" t="s">
        <v>206</v>
      </c>
      <c r="BE102" s="144">
        <f t="shared" si="4"/>
        <v>0</v>
      </c>
      <c r="BF102" s="144">
        <f t="shared" si="5"/>
        <v>0</v>
      </c>
      <c r="BG102" s="144">
        <f t="shared" si="6"/>
        <v>0</v>
      </c>
      <c r="BH102" s="144">
        <f t="shared" si="7"/>
        <v>0</v>
      </c>
      <c r="BI102" s="144">
        <f t="shared" si="8"/>
        <v>0</v>
      </c>
      <c r="BJ102" s="18" t="s">
        <v>82</v>
      </c>
      <c r="BK102" s="144">
        <f t="shared" si="9"/>
        <v>0</v>
      </c>
      <c r="BL102" s="18" t="s">
        <v>338</v>
      </c>
      <c r="BM102" s="143" t="s">
        <v>1769</v>
      </c>
    </row>
    <row r="103" spans="2:65" s="1" customFormat="1" ht="44.25" customHeight="1">
      <c r="B103" s="33"/>
      <c r="C103" s="132" t="s">
        <v>257</v>
      </c>
      <c r="D103" s="132" t="s">
        <v>208</v>
      </c>
      <c r="E103" s="133" t="s">
        <v>1770</v>
      </c>
      <c r="F103" s="134" t="s">
        <v>1771</v>
      </c>
      <c r="G103" s="135" t="s">
        <v>796</v>
      </c>
      <c r="H103" s="136">
        <v>1</v>
      </c>
      <c r="I103" s="137"/>
      <c r="J103" s="138">
        <f t="shared" si="0"/>
        <v>0</v>
      </c>
      <c r="K103" s="134" t="s">
        <v>19</v>
      </c>
      <c r="L103" s="33"/>
      <c r="M103" s="139" t="s">
        <v>19</v>
      </c>
      <c r="N103" s="140" t="s">
        <v>46</v>
      </c>
      <c r="P103" s="141">
        <f t="shared" si="1"/>
        <v>0</v>
      </c>
      <c r="Q103" s="141">
        <v>0</v>
      </c>
      <c r="R103" s="141">
        <f t="shared" si="2"/>
        <v>0</v>
      </c>
      <c r="S103" s="141">
        <v>0</v>
      </c>
      <c r="T103" s="142">
        <f t="shared" si="3"/>
        <v>0</v>
      </c>
      <c r="AR103" s="143" t="s">
        <v>338</v>
      </c>
      <c r="AT103" s="143" t="s">
        <v>208</v>
      </c>
      <c r="AU103" s="143" t="s">
        <v>82</v>
      </c>
      <c r="AY103" s="18" t="s">
        <v>206</v>
      </c>
      <c r="BE103" s="144">
        <f t="shared" si="4"/>
        <v>0</v>
      </c>
      <c r="BF103" s="144">
        <f t="shared" si="5"/>
        <v>0</v>
      </c>
      <c r="BG103" s="144">
        <f t="shared" si="6"/>
        <v>0</v>
      </c>
      <c r="BH103" s="144">
        <f t="shared" si="7"/>
        <v>0</v>
      </c>
      <c r="BI103" s="144">
        <f t="shared" si="8"/>
        <v>0</v>
      </c>
      <c r="BJ103" s="18" t="s">
        <v>82</v>
      </c>
      <c r="BK103" s="144">
        <f t="shared" si="9"/>
        <v>0</v>
      </c>
      <c r="BL103" s="18" t="s">
        <v>338</v>
      </c>
      <c r="BM103" s="143" t="s">
        <v>1772</v>
      </c>
    </row>
    <row r="104" spans="2:63" s="11" customFormat="1" ht="25.9" customHeight="1">
      <c r="B104" s="120"/>
      <c r="D104" s="121" t="s">
        <v>74</v>
      </c>
      <c r="E104" s="122" t="s">
        <v>1561</v>
      </c>
      <c r="F104" s="122" t="s">
        <v>1562</v>
      </c>
      <c r="I104" s="123"/>
      <c r="J104" s="124">
        <f>BK104</f>
        <v>0</v>
      </c>
      <c r="L104" s="120"/>
      <c r="M104" s="125"/>
      <c r="P104" s="126">
        <f>SUM(P105:P109)</f>
        <v>0</v>
      </c>
      <c r="R104" s="126">
        <f>SUM(R105:R109)</f>
        <v>0</v>
      </c>
      <c r="T104" s="127">
        <f>SUM(T105:T109)</f>
        <v>0</v>
      </c>
      <c r="AR104" s="121" t="s">
        <v>82</v>
      </c>
      <c r="AT104" s="128" t="s">
        <v>74</v>
      </c>
      <c r="AU104" s="128" t="s">
        <v>75</v>
      </c>
      <c r="AY104" s="121" t="s">
        <v>206</v>
      </c>
      <c r="BK104" s="129">
        <f>SUM(BK105:BK109)</f>
        <v>0</v>
      </c>
    </row>
    <row r="105" spans="2:65" s="1" customFormat="1" ht="16.5" customHeight="1">
      <c r="B105" s="33"/>
      <c r="C105" s="132" t="s">
        <v>265</v>
      </c>
      <c r="D105" s="132" t="s">
        <v>208</v>
      </c>
      <c r="E105" s="133" t="s">
        <v>1563</v>
      </c>
      <c r="F105" s="134" t="s">
        <v>1773</v>
      </c>
      <c r="G105" s="135" t="s">
        <v>1549</v>
      </c>
      <c r="H105" s="136">
        <v>80</v>
      </c>
      <c r="I105" s="137"/>
      <c r="J105" s="138">
        <f>ROUND(I105*H105,2)</f>
        <v>0</v>
      </c>
      <c r="K105" s="134" t="s">
        <v>19</v>
      </c>
      <c r="L105" s="33"/>
      <c r="M105" s="139" t="s">
        <v>19</v>
      </c>
      <c r="N105" s="140" t="s">
        <v>46</v>
      </c>
      <c r="P105" s="141">
        <f>O105*H105</f>
        <v>0</v>
      </c>
      <c r="Q105" s="141">
        <v>0</v>
      </c>
      <c r="R105" s="141">
        <f>Q105*H105</f>
        <v>0</v>
      </c>
      <c r="S105" s="141">
        <v>0</v>
      </c>
      <c r="T105" s="142">
        <f>S105*H105</f>
        <v>0</v>
      </c>
      <c r="AR105" s="143" t="s">
        <v>338</v>
      </c>
      <c r="AT105" s="143" t="s">
        <v>208</v>
      </c>
      <c r="AU105" s="143" t="s">
        <v>82</v>
      </c>
      <c r="AY105" s="18" t="s">
        <v>206</v>
      </c>
      <c r="BE105" s="144">
        <f>IF(N105="základní",J105,0)</f>
        <v>0</v>
      </c>
      <c r="BF105" s="144">
        <f>IF(N105="snížená",J105,0)</f>
        <v>0</v>
      </c>
      <c r="BG105" s="144">
        <f>IF(N105="zákl. přenesená",J105,0)</f>
        <v>0</v>
      </c>
      <c r="BH105" s="144">
        <f>IF(N105="sníž. přenesená",J105,0)</f>
        <v>0</v>
      </c>
      <c r="BI105" s="144">
        <f>IF(N105="nulová",J105,0)</f>
        <v>0</v>
      </c>
      <c r="BJ105" s="18" t="s">
        <v>82</v>
      </c>
      <c r="BK105" s="144">
        <f>ROUND(I105*H105,2)</f>
        <v>0</v>
      </c>
      <c r="BL105" s="18" t="s">
        <v>338</v>
      </c>
      <c r="BM105" s="143" t="s">
        <v>1774</v>
      </c>
    </row>
    <row r="106" spans="2:65" s="1" customFormat="1" ht="16.5" customHeight="1">
      <c r="B106" s="33"/>
      <c r="C106" s="132" t="s">
        <v>271</v>
      </c>
      <c r="D106" s="132" t="s">
        <v>208</v>
      </c>
      <c r="E106" s="133" t="s">
        <v>1566</v>
      </c>
      <c r="F106" s="134" t="s">
        <v>1775</v>
      </c>
      <c r="G106" s="135" t="s">
        <v>1549</v>
      </c>
      <c r="H106" s="136">
        <v>25</v>
      </c>
      <c r="I106" s="137"/>
      <c r="J106" s="138">
        <f>ROUND(I106*H106,2)</f>
        <v>0</v>
      </c>
      <c r="K106" s="134" t="s">
        <v>19</v>
      </c>
      <c r="L106" s="33"/>
      <c r="M106" s="139" t="s">
        <v>19</v>
      </c>
      <c r="N106" s="140" t="s">
        <v>46</v>
      </c>
      <c r="P106" s="141">
        <f>O106*H106</f>
        <v>0</v>
      </c>
      <c r="Q106" s="141">
        <v>0</v>
      </c>
      <c r="R106" s="141">
        <f>Q106*H106</f>
        <v>0</v>
      </c>
      <c r="S106" s="141">
        <v>0</v>
      </c>
      <c r="T106" s="142">
        <f>S106*H106</f>
        <v>0</v>
      </c>
      <c r="AR106" s="143" t="s">
        <v>338</v>
      </c>
      <c r="AT106" s="143" t="s">
        <v>208</v>
      </c>
      <c r="AU106" s="143" t="s">
        <v>82</v>
      </c>
      <c r="AY106" s="18" t="s">
        <v>206</v>
      </c>
      <c r="BE106" s="144">
        <f>IF(N106="základní",J106,0)</f>
        <v>0</v>
      </c>
      <c r="BF106" s="144">
        <f>IF(N106="snížená",J106,0)</f>
        <v>0</v>
      </c>
      <c r="BG106" s="144">
        <f>IF(N106="zákl. přenesená",J106,0)</f>
        <v>0</v>
      </c>
      <c r="BH106" s="144">
        <f>IF(N106="sníž. přenesená",J106,0)</f>
        <v>0</v>
      </c>
      <c r="BI106" s="144">
        <f>IF(N106="nulová",J106,0)</f>
        <v>0</v>
      </c>
      <c r="BJ106" s="18" t="s">
        <v>82</v>
      </c>
      <c r="BK106" s="144">
        <f>ROUND(I106*H106,2)</f>
        <v>0</v>
      </c>
      <c r="BL106" s="18" t="s">
        <v>338</v>
      </c>
      <c r="BM106" s="143" t="s">
        <v>1776</v>
      </c>
    </row>
    <row r="107" spans="2:65" s="1" customFormat="1" ht="16.5" customHeight="1">
      <c r="B107" s="33"/>
      <c r="C107" s="132" t="s">
        <v>225</v>
      </c>
      <c r="D107" s="132" t="s">
        <v>208</v>
      </c>
      <c r="E107" s="133" t="s">
        <v>1569</v>
      </c>
      <c r="F107" s="134" t="s">
        <v>1570</v>
      </c>
      <c r="G107" s="135" t="s">
        <v>1549</v>
      </c>
      <c r="H107" s="136">
        <v>5</v>
      </c>
      <c r="I107" s="137"/>
      <c r="J107" s="138">
        <f>ROUND(I107*H107,2)</f>
        <v>0</v>
      </c>
      <c r="K107" s="134" t="s">
        <v>19</v>
      </c>
      <c r="L107" s="33"/>
      <c r="M107" s="139" t="s">
        <v>19</v>
      </c>
      <c r="N107" s="140" t="s">
        <v>46</v>
      </c>
      <c r="P107" s="141">
        <f>O107*H107</f>
        <v>0</v>
      </c>
      <c r="Q107" s="141">
        <v>0</v>
      </c>
      <c r="R107" s="141">
        <f>Q107*H107</f>
        <v>0</v>
      </c>
      <c r="S107" s="141">
        <v>0</v>
      </c>
      <c r="T107" s="142">
        <f>S107*H107</f>
        <v>0</v>
      </c>
      <c r="AR107" s="143" t="s">
        <v>338</v>
      </c>
      <c r="AT107" s="143" t="s">
        <v>208</v>
      </c>
      <c r="AU107" s="143" t="s">
        <v>82</v>
      </c>
      <c r="AY107" s="18" t="s">
        <v>206</v>
      </c>
      <c r="BE107" s="144">
        <f>IF(N107="základní",J107,0)</f>
        <v>0</v>
      </c>
      <c r="BF107" s="144">
        <f>IF(N107="snížená",J107,0)</f>
        <v>0</v>
      </c>
      <c r="BG107" s="144">
        <f>IF(N107="zákl. přenesená",J107,0)</f>
        <v>0</v>
      </c>
      <c r="BH107" s="144">
        <f>IF(N107="sníž. přenesená",J107,0)</f>
        <v>0</v>
      </c>
      <c r="BI107" s="144">
        <f>IF(N107="nulová",J107,0)</f>
        <v>0</v>
      </c>
      <c r="BJ107" s="18" t="s">
        <v>82</v>
      </c>
      <c r="BK107" s="144">
        <f>ROUND(I107*H107,2)</f>
        <v>0</v>
      </c>
      <c r="BL107" s="18" t="s">
        <v>338</v>
      </c>
      <c r="BM107" s="143" t="s">
        <v>1777</v>
      </c>
    </row>
    <row r="108" spans="2:65" s="1" customFormat="1" ht="16.5" customHeight="1">
      <c r="B108" s="33"/>
      <c r="C108" s="132" t="s">
        <v>287</v>
      </c>
      <c r="D108" s="132" t="s">
        <v>208</v>
      </c>
      <c r="E108" s="133" t="s">
        <v>1572</v>
      </c>
      <c r="F108" s="134" t="s">
        <v>1573</v>
      </c>
      <c r="G108" s="135" t="s">
        <v>1556</v>
      </c>
      <c r="H108" s="136">
        <v>1</v>
      </c>
      <c r="I108" s="137"/>
      <c r="J108" s="138">
        <f>ROUND(I108*H108,2)</f>
        <v>0</v>
      </c>
      <c r="K108" s="134" t="s">
        <v>19</v>
      </c>
      <c r="L108" s="33"/>
      <c r="M108" s="139" t="s">
        <v>19</v>
      </c>
      <c r="N108" s="140" t="s">
        <v>46</v>
      </c>
      <c r="P108" s="141">
        <f>O108*H108</f>
        <v>0</v>
      </c>
      <c r="Q108" s="141">
        <v>0</v>
      </c>
      <c r="R108" s="141">
        <f>Q108*H108</f>
        <v>0</v>
      </c>
      <c r="S108" s="141">
        <v>0</v>
      </c>
      <c r="T108" s="142">
        <f>S108*H108</f>
        <v>0</v>
      </c>
      <c r="AR108" s="143" t="s">
        <v>338</v>
      </c>
      <c r="AT108" s="143" t="s">
        <v>208</v>
      </c>
      <c r="AU108" s="143" t="s">
        <v>82</v>
      </c>
      <c r="AY108" s="18" t="s">
        <v>206</v>
      </c>
      <c r="BE108" s="144">
        <f>IF(N108="základní",J108,0)</f>
        <v>0</v>
      </c>
      <c r="BF108" s="144">
        <f>IF(N108="snížená",J108,0)</f>
        <v>0</v>
      </c>
      <c r="BG108" s="144">
        <f>IF(N108="zákl. přenesená",J108,0)</f>
        <v>0</v>
      </c>
      <c r="BH108" s="144">
        <f>IF(N108="sníž. přenesená",J108,0)</f>
        <v>0</v>
      </c>
      <c r="BI108" s="144">
        <f>IF(N108="nulová",J108,0)</f>
        <v>0</v>
      </c>
      <c r="BJ108" s="18" t="s">
        <v>82</v>
      </c>
      <c r="BK108" s="144">
        <f>ROUND(I108*H108,2)</f>
        <v>0</v>
      </c>
      <c r="BL108" s="18" t="s">
        <v>338</v>
      </c>
      <c r="BM108" s="143" t="s">
        <v>1778</v>
      </c>
    </row>
    <row r="109" spans="2:65" s="1" customFormat="1" ht="16.5" customHeight="1">
      <c r="B109" s="33"/>
      <c r="C109" s="132" t="s">
        <v>295</v>
      </c>
      <c r="D109" s="132" t="s">
        <v>208</v>
      </c>
      <c r="E109" s="133" t="s">
        <v>1575</v>
      </c>
      <c r="F109" s="134" t="s">
        <v>1576</v>
      </c>
      <c r="G109" s="135" t="s">
        <v>1556</v>
      </c>
      <c r="H109" s="136">
        <v>1</v>
      </c>
      <c r="I109" s="137"/>
      <c r="J109" s="138">
        <f>ROUND(I109*H109,2)</f>
        <v>0</v>
      </c>
      <c r="K109" s="134" t="s">
        <v>19</v>
      </c>
      <c r="L109" s="33"/>
      <c r="M109" s="139" t="s">
        <v>19</v>
      </c>
      <c r="N109" s="140" t="s">
        <v>46</v>
      </c>
      <c r="P109" s="141">
        <f>O109*H109</f>
        <v>0</v>
      </c>
      <c r="Q109" s="141">
        <v>0</v>
      </c>
      <c r="R109" s="141">
        <f>Q109*H109</f>
        <v>0</v>
      </c>
      <c r="S109" s="141">
        <v>0</v>
      </c>
      <c r="T109" s="142">
        <f>S109*H109</f>
        <v>0</v>
      </c>
      <c r="AR109" s="143" t="s">
        <v>338</v>
      </c>
      <c r="AT109" s="143" t="s">
        <v>208</v>
      </c>
      <c r="AU109" s="143" t="s">
        <v>82</v>
      </c>
      <c r="AY109" s="18" t="s">
        <v>206</v>
      </c>
      <c r="BE109" s="144">
        <f>IF(N109="základní",J109,0)</f>
        <v>0</v>
      </c>
      <c r="BF109" s="144">
        <f>IF(N109="snížená",J109,0)</f>
        <v>0</v>
      </c>
      <c r="BG109" s="144">
        <f>IF(N109="zákl. přenesená",J109,0)</f>
        <v>0</v>
      </c>
      <c r="BH109" s="144">
        <f>IF(N109="sníž. přenesená",J109,0)</f>
        <v>0</v>
      </c>
      <c r="BI109" s="144">
        <f>IF(N109="nulová",J109,0)</f>
        <v>0</v>
      </c>
      <c r="BJ109" s="18" t="s">
        <v>82</v>
      </c>
      <c r="BK109" s="144">
        <f>ROUND(I109*H109,2)</f>
        <v>0</v>
      </c>
      <c r="BL109" s="18" t="s">
        <v>338</v>
      </c>
      <c r="BM109" s="143" t="s">
        <v>1779</v>
      </c>
    </row>
    <row r="110" spans="2:63" s="11" customFormat="1" ht="25.9" customHeight="1">
      <c r="B110" s="120"/>
      <c r="D110" s="121" t="s">
        <v>74</v>
      </c>
      <c r="E110" s="122" t="s">
        <v>1578</v>
      </c>
      <c r="F110" s="122" t="s">
        <v>1579</v>
      </c>
      <c r="I110" s="123"/>
      <c r="J110" s="124">
        <f>BK110</f>
        <v>0</v>
      </c>
      <c r="L110" s="120"/>
      <c r="M110" s="125"/>
      <c r="P110" s="126">
        <f>SUM(P111:P112)</f>
        <v>0</v>
      </c>
      <c r="R110" s="126">
        <f>SUM(R111:R112)</f>
        <v>0</v>
      </c>
      <c r="T110" s="127">
        <f>SUM(T111:T112)</f>
        <v>0</v>
      </c>
      <c r="AR110" s="121" t="s">
        <v>82</v>
      </c>
      <c r="AT110" s="128" t="s">
        <v>74</v>
      </c>
      <c r="AU110" s="128" t="s">
        <v>75</v>
      </c>
      <c r="AY110" s="121" t="s">
        <v>206</v>
      </c>
      <c r="BK110" s="129">
        <f>SUM(BK111:BK112)</f>
        <v>0</v>
      </c>
    </row>
    <row r="111" spans="2:65" s="1" customFormat="1" ht="24.2" customHeight="1">
      <c r="B111" s="33"/>
      <c r="C111" s="132" t="s">
        <v>307</v>
      </c>
      <c r="D111" s="132" t="s">
        <v>208</v>
      </c>
      <c r="E111" s="133" t="s">
        <v>1580</v>
      </c>
      <c r="F111" s="134" t="s">
        <v>1780</v>
      </c>
      <c r="G111" s="135" t="s">
        <v>1549</v>
      </c>
      <c r="H111" s="136">
        <v>15</v>
      </c>
      <c r="I111" s="137"/>
      <c r="J111" s="138">
        <f>ROUND(I111*H111,2)</f>
        <v>0</v>
      </c>
      <c r="K111" s="134" t="s">
        <v>19</v>
      </c>
      <c r="L111" s="33"/>
      <c r="M111" s="139" t="s">
        <v>19</v>
      </c>
      <c r="N111" s="140" t="s">
        <v>46</v>
      </c>
      <c r="P111" s="141">
        <f>O111*H111</f>
        <v>0</v>
      </c>
      <c r="Q111" s="141">
        <v>0</v>
      </c>
      <c r="R111" s="141">
        <f>Q111*H111</f>
        <v>0</v>
      </c>
      <c r="S111" s="141">
        <v>0</v>
      </c>
      <c r="T111" s="142">
        <f>S111*H111</f>
        <v>0</v>
      </c>
      <c r="AR111" s="143" t="s">
        <v>338</v>
      </c>
      <c r="AT111" s="143" t="s">
        <v>208</v>
      </c>
      <c r="AU111" s="143" t="s">
        <v>82</v>
      </c>
      <c r="AY111" s="18" t="s">
        <v>206</v>
      </c>
      <c r="BE111" s="144">
        <f>IF(N111="základní",J111,0)</f>
        <v>0</v>
      </c>
      <c r="BF111" s="144">
        <f>IF(N111="snížená",J111,0)</f>
        <v>0</v>
      </c>
      <c r="BG111" s="144">
        <f>IF(N111="zákl. přenesená",J111,0)</f>
        <v>0</v>
      </c>
      <c r="BH111" s="144">
        <f>IF(N111="sníž. přenesená",J111,0)</f>
        <v>0</v>
      </c>
      <c r="BI111" s="144">
        <f>IF(N111="nulová",J111,0)</f>
        <v>0</v>
      </c>
      <c r="BJ111" s="18" t="s">
        <v>82</v>
      </c>
      <c r="BK111" s="144">
        <f>ROUND(I111*H111,2)</f>
        <v>0</v>
      </c>
      <c r="BL111" s="18" t="s">
        <v>338</v>
      </c>
      <c r="BM111" s="143" t="s">
        <v>1781</v>
      </c>
    </row>
    <row r="112" spans="2:65" s="1" customFormat="1" ht="44.25" customHeight="1">
      <c r="B112" s="33"/>
      <c r="C112" s="132" t="s">
        <v>314</v>
      </c>
      <c r="D112" s="132" t="s">
        <v>208</v>
      </c>
      <c r="E112" s="133" t="s">
        <v>1583</v>
      </c>
      <c r="F112" s="134" t="s">
        <v>1782</v>
      </c>
      <c r="G112" s="135" t="s">
        <v>238</v>
      </c>
      <c r="H112" s="136">
        <v>130</v>
      </c>
      <c r="I112" s="137"/>
      <c r="J112" s="138">
        <f>ROUND(I112*H112,2)</f>
        <v>0</v>
      </c>
      <c r="K112" s="134" t="s">
        <v>19</v>
      </c>
      <c r="L112" s="33"/>
      <c r="M112" s="139" t="s">
        <v>19</v>
      </c>
      <c r="N112" s="140" t="s">
        <v>46</v>
      </c>
      <c r="P112" s="141">
        <f>O112*H112</f>
        <v>0</v>
      </c>
      <c r="Q112" s="141">
        <v>0</v>
      </c>
      <c r="R112" s="141">
        <f>Q112*H112</f>
        <v>0</v>
      </c>
      <c r="S112" s="141">
        <v>0</v>
      </c>
      <c r="T112" s="142">
        <f>S112*H112</f>
        <v>0</v>
      </c>
      <c r="AR112" s="143" t="s">
        <v>338</v>
      </c>
      <c r="AT112" s="143" t="s">
        <v>208</v>
      </c>
      <c r="AU112" s="143" t="s">
        <v>82</v>
      </c>
      <c r="AY112" s="18" t="s">
        <v>206</v>
      </c>
      <c r="BE112" s="144">
        <f>IF(N112="základní",J112,0)</f>
        <v>0</v>
      </c>
      <c r="BF112" s="144">
        <f>IF(N112="snížená",J112,0)</f>
        <v>0</v>
      </c>
      <c r="BG112" s="144">
        <f>IF(N112="zákl. přenesená",J112,0)</f>
        <v>0</v>
      </c>
      <c r="BH112" s="144">
        <f>IF(N112="sníž. přenesená",J112,0)</f>
        <v>0</v>
      </c>
      <c r="BI112" s="144">
        <f>IF(N112="nulová",J112,0)</f>
        <v>0</v>
      </c>
      <c r="BJ112" s="18" t="s">
        <v>82</v>
      </c>
      <c r="BK112" s="144">
        <f>ROUND(I112*H112,2)</f>
        <v>0</v>
      </c>
      <c r="BL112" s="18" t="s">
        <v>338</v>
      </c>
      <c r="BM112" s="143" t="s">
        <v>1783</v>
      </c>
    </row>
    <row r="113" spans="2:63" s="11" customFormat="1" ht="25.9" customHeight="1">
      <c r="B113" s="120"/>
      <c r="D113" s="121" t="s">
        <v>74</v>
      </c>
      <c r="E113" s="122" t="s">
        <v>1784</v>
      </c>
      <c r="F113" s="122" t="s">
        <v>1785</v>
      </c>
      <c r="I113" s="123"/>
      <c r="J113" s="124">
        <f>BK113</f>
        <v>0</v>
      </c>
      <c r="L113" s="120"/>
      <c r="M113" s="125"/>
      <c r="P113" s="126">
        <f>SUM(P114:P125)</f>
        <v>0</v>
      </c>
      <c r="R113" s="126">
        <f>SUM(R114:R125)</f>
        <v>0</v>
      </c>
      <c r="T113" s="127">
        <f>SUM(T114:T125)</f>
        <v>0</v>
      </c>
      <c r="AR113" s="121" t="s">
        <v>82</v>
      </c>
      <c r="AT113" s="128" t="s">
        <v>74</v>
      </c>
      <c r="AU113" s="128" t="s">
        <v>75</v>
      </c>
      <c r="AY113" s="121" t="s">
        <v>206</v>
      </c>
      <c r="BK113" s="129">
        <f>SUM(BK114:BK125)</f>
        <v>0</v>
      </c>
    </row>
    <row r="114" spans="2:65" s="1" customFormat="1" ht="21.75" customHeight="1">
      <c r="B114" s="33"/>
      <c r="C114" s="175" t="s">
        <v>321</v>
      </c>
      <c r="D114" s="175" t="s">
        <v>820</v>
      </c>
      <c r="E114" s="176" t="s">
        <v>1786</v>
      </c>
      <c r="F114" s="177" t="s">
        <v>1787</v>
      </c>
      <c r="G114" s="178" t="s">
        <v>1556</v>
      </c>
      <c r="H114" s="179">
        <v>2</v>
      </c>
      <c r="I114" s="180"/>
      <c r="J114" s="181">
        <f aca="true" t="shared" si="10" ref="J114:J125">ROUND(I114*H114,2)</f>
        <v>0</v>
      </c>
      <c r="K114" s="177" t="s">
        <v>19</v>
      </c>
      <c r="L114" s="182"/>
      <c r="M114" s="183" t="s">
        <v>19</v>
      </c>
      <c r="N114" s="184" t="s">
        <v>46</v>
      </c>
      <c r="P114" s="141">
        <f aca="true" t="shared" si="11" ref="P114:P125">O114*H114</f>
        <v>0</v>
      </c>
      <c r="Q114" s="141">
        <v>0</v>
      </c>
      <c r="R114" s="141">
        <f aca="true" t="shared" si="12" ref="R114:R125">Q114*H114</f>
        <v>0</v>
      </c>
      <c r="S114" s="141">
        <v>0</v>
      </c>
      <c r="T114" s="142">
        <f aca="true" t="shared" si="13" ref="T114:T125">S114*H114</f>
        <v>0</v>
      </c>
      <c r="AR114" s="143" t="s">
        <v>437</v>
      </c>
      <c r="AT114" s="143" t="s">
        <v>820</v>
      </c>
      <c r="AU114" s="143" t="s">
        <v>82</v>
      </c>
      <c r="AY114" s="18" t="s">
        <v>206</v>
      </c>
      <c r="BE114" s="144">
        <f aca="true" t="shared" si="14" ref="BE114:BE125">IF(N114="základní",J114,0)</f>
        <v>0</v>
      </c>
      <c r="BF114" s="144">
        <f aca="true" t="shared" si="15" ref="BF114:BF125">IF(N114="snížená",J114,0)</f>
        <v>0</v>
      </c>
      <c r="BG114" s="144">
        <f aca="true" t="shared" si="16" ref="BG114:BG125">IF(N114="zákl. přenesená",J114,0)</f>
        <v>0</v>
      </c>
      <c r="BH114" s="144">
        <f aca="true" t="shared" si="17" ref="BH114:BH125">IF(N114="sníž. přenesená",J114,0)</f>
        <v>0</v>
      </c>
      <c r="BI114" s="144">
        <f aca="true" t="shared" si="18" ref="BI114:BI125">IF(N114="nulová",J114,0)</f>
        <v>0</v>
      </c>
      <c r="BJ114" s="18" t="s">
        <v>82</v>
      </c>
      <c r="BK114" s="144">
        <f aca="true" t="shared" si="19" ref="BK114:BK125">ROUND(I114*H114,2)</f>
        <v>0</v>
      </c>
      <c r="BL114" s="18" t="s">
        <v>338</v>
      </c>
      <c r="BM114" s="143" t="s">
        <v>1788</v>
      </c>
    </row>
    <row r="115" spans="2:65" s="1" customFormat="1" ht="21.75" customHeight="1">
      <c r="B115" s="33"/>
      <c r="C115" s="175" t="s">
        <v>8</v>
      </c>
      <c r="D115" s="175" t="s">
        <v>820</v>
      </c>
      <c r="E115" s="176" t="s">
        <v>1789</v>
      </c>
      <c r="F115" s="177" t="s">
        <v>1790</v>
      </c>
      <c r="G115" s="178" t="s">
        <v>1556</v>
      </c>
      <c r="H115" s="179">
        <v>12</v>
      </c>
      <c r="I115" s="180"/>
      <c r="J115" s="181">
        <f t="shared" si="10"/>
        <v>0</v>
      </c>
      <c r="K115" s="177" t="s">
        <v>19</v>
      </c>
      <c r="L115" s="182"/>
      <c r="M115" s="183" t="s">
        <v>19</v>
      </c>
      <c r="N115" s="184" t="s">
        <v>46</v>
      </c>
      <c r="P115" s="141">
        <f t="shared" si="11"/>
        <v>0</v>
      </c>
      <c r="Q115" s="141">
        <v>0</v>
      </c>
      <c r="R115" s="141">
        <f t="shared" si="12"/>
        <v>0</v>
      </c>
      <c r="S115" s="141">
        <v>0</v>
      </c>
      <c r="T115" s="142">
        <f t="shared" si="13"/>
        <v>0</v>
      </c>
      <c r="AR115" s="143" t="s">
        <v>437</v>
      </c>
      <c r="AT115" s="143" t="s">
        <v>820</v>
      </c>
      <c r="AU115" s="143" t="s">
        <v>82</v>
      </c>
      <c r="AY115" s="18" t="s">
        <v>206</v>
      </c>
      <c r="BE115" s="144">
        <f t="shared" si="14"/>
        <v>0</v>
      </c>
      <c r="BF115" s="144">
        <f t="shared" si="15"/>
        <v>0</v>
      </c>
      <c r="BG115" s="144">
        <f t="shared" si="16"/>
        <v>0</v>
      </c>
      <c r="BH115" s="144">
        <f t="shared" si="17"/>
        <v>0</v>
      </c>
      <c r="BI115" s="144">
        <f t="shared" si="18"/>
        <v>0</v>
      </c>
      <c r="BJ115" s="18" t="s">
        <v>82</v>
      </c>
      <c r="BK115" s="144">
        <f t="shared" si="19"/>
        <v>0</v>
      </c>
      <c r="BL115" s="18" t="s">
        <v>338</v>
      </c>
      <c r="BM115" s="143" t="s">
        <v>1791</v>
      </c>
    </row>
    <row r="116" spans="2:65" s="1" customFormat="1" ht="21.75" customHeight="1">
      <c r="B116" s="33"/>
      <c r="C116" s="175" t="s">
        <v>338</v>
      </c>
      <c r="D116" s="175" t="s">
        <v>820</v>
      </c>
      <c r="E116" s="176" t="s">
        <v>1792</v>
      </c>
      <c r="F116" s="177" t="s">
        <v>1793</v>
      </c>
      <c r="G116" s="178" t="s">
        <v>1556</v>
      </c>
      <c r="H116" s="179">
        <v>2</v>
      </c>
      <c r="I116" s="180"/>
      <c r="J116" s="181">
        <f t="shared" si="10"/>
        <v>0</v>
      </c>
      <c r="K116" s="177" t="s">
        <v>19</v>
      </c>
      <c r="L116" s="182"/>
      <c r="M116" s="183" t="s">
        <v>19</v>
      </c>
      <c r="N116" s="184" t="s">
        <v>46</v>
      </c>
      <c r="P116" s="141">
        <f t="shared" si="11"/>
        <v>0</v>
      </c>
      <c r="Q116" s="141">
        <v>0</v>
      </c>
      <c r="R116" s="141">
        <f t="shared" si="12"/>
        <v>0</v>
      </c>
      <c r="S116" s="141">
        <v>0</v>
      </c>
      <c r="T116" s="142">
        <f t="shared" si="13"/>
        <v>0</v>
      </c>
      <c r="AR116" s="143" t="s">
        <v>437</v>
      </c>
      <c r="AT116" s="143" t="s">
        <v>820</v>
      </c>
      <c r="AU116" s="143" t="s">
        <v>82</v>
      </c>
      <c r="AY116" s="18" t="s">
        <v>206</v>
      </c>
      <c r="BE116" s="144">
        <f t="shared" si="14"/>
        <v>0</v>
      </c>
      <c r="BF116" s="144">
        <f t="shared" si="15"/>
        <v>0</v>
      </c>
      <c r="BG116" s="144">
        <f t="shared" si="16"/>
        <v>0</v>
      </c>
      <c r="BH116" s="144">
        <f t="shared" si="17"/>
        <v>0</v>
      </c>
      <c r="BI116" s="144">
        <f t="shared" si="18"/>
        <v>0</v>
      </c>
      <c r="BJ116" s="18" t="s">
        <v>82</v>
      </c>
      <c r="BK116" s="144">
        <f t="shared" si="19"/>
        <v>0</v>
      </c>
      <c r="BL116" s="18" t="s">
        <v>338</v>
      </c>
      <c r="BM116" s="143" t="s">
        <v>1794</v>
      </c>
    </row>
    <row r="117" spans="2:65" s="1" customFormat="1" ht="21.75" customHeight="1">
      <c r="B117" s="33"/>
      <c r="C117" s="175" t="s">
        <v>343</v>
      </c>
      <c r="D117" s="175" t="s">
        <v>820</v>
      </c>
      <c r="E117" s="176" t="s">
        <v>1795</v>
      </c>
      <c r="F117" s="177" t="s">
        <v>1796</v>
      </c>
      <c r="G117" s="178" t="s">
        <v>1556</v>
      </c>
      <c r="H117" s="179">
        <v>1</v>
      </c>
      <c r="I117" s="180"/>
      <c r="J117" s="181">
        <f t="shared" si="10"/>
        <v>0</v>
      </c>
      <c r="K117" s="177" t="s">
        <v>19</v>
      </c>
      <c r="L117" s="182"/>
      <c r="M117" s="183" t="s">
        <v>19</v>
      </c>
      <c r="N117" s="184" t="s">
        <v>46</v>
      </c>
      <c r="P117" s="141">
        <f t="shared" si="11"/>
        <v>0</v>
      </c>
      <c r="Q117" s="141">
        <v>0</v>
      </c>
      <c r="R117" s="141">
        <f t="shared" si="12"/>
        <v>0</v>
      </c>
      <c r="S117" s="141">
        <v>0</v>
      </c>
      <c r="T117" s="142">
        <f t="shared" si="13"/>
        <v>0</v>
      </c>
      <c r="AR117" s="143" t="s">
        <v>437</v>
      </c>
      <c r="AT117" s="143" t="s">
        <v>820</v>
      </c>
      <c r="AU117" s="143" t="s">
        <v>82</v>
      </c>
      <c r="AY117" s="18" t="s">
        <v>206</v>
      </c>
      <c r="BE117" s="144">
        <f t="shared" si="14"/>
        <v>0</v>
      </c>
      <c r="BF117" s="144">
        <f t="shared" si="15"/>
        <v>0</v>
      </c>
      <c r="BG117" s="144">
        <f t="shared" si="16"/>
        <v>0</v>
      </c>
      <c r="BH117" s="144">
        <f t="shared" si="17"/>
        <v>0</v>
      </c>
      <c r="BI117" s="144">
        <f t="shared" si="18"/>
        <v>0</v>
      </c>
      <c r="BJ117" s="18" t="s">
        <v>82</v>
      </c>
      <c r="BK117" s="144">
        <f t="shared" si="19"/>
        <v>0</v>
      </c>
      <c r="BL117" s="18" t="s">
        <v>338</v>
      </c>
      <c r="BM117" s="143" t="s">
        <v>1797</v>
      </c>
    </row>
    <row r="118" spans="2:65" s="1" customFormat="1" ht="21.75" customHeight="1">
      <c r="B118" s="33"/>
      <c r="C118" s="175" t="s">
        <v>348</v>
      </c>
      <c r="D118" s="175" t="s">
        <v>820</v>
      </c>
      <c r="E118" s="176" t="s">
        <v>1798</v>
      </c>
      <c r="F118" s="177" t="s">
        <v>1799</v>
      </c>
      <c r="G118" s="178" t="s">
        <v>1556</v>
      </c>
      <c r="H118" s="179">
        <v>1</v>
      </c>
      <c r="I118" s="180"/>
      <c r="J118" s="181">
        <f t="shared" si="10"/>
        <v>0</v>
      </c>
      <c r="K118" s="177" t="s">
        <v>19</v>
      </c>
      <c r="L118" s="182"/>
      <c r="M118" s="183" t="s">
        <v>19</v>
      </c>
      <c r="N118" s="184" t="s">
        <v>46</v>
      </c>
      <c r="P118" s="141">
        <f t="shared" si="11"/>
        <v>0</v>
      </c>
      <c r="Q118" s="141">
        <v>0</v>
      </c>
      <c r="R118" s="141">
        <f t="shared" si="12"/>
        <v>0</v>
      </c>
      <c r="S118" s="141">
        <v>0</v>
      </c>
      <c r="T118" s="142">
        <f t="shared" si="13"/>
        <v>0</v>
      </c>
      <c r="AR118" s="143" t="s">
        <v>437</v>
      </c>
      <c r="AT118" s="143" t="s">
        <v>820</v>
      </c>
      <c r="AU118" s="143" t="s">
        <v>82</v>
      </c>
      <c r="AY118" s="18" t="s">
        <v>206</v>
      </c>
      <c r="BE118" s="144">
        <f t="shared" si="14"/>
        <v>0</v>
      </c>
      <c r="BF118" s="144">
        <f t="shared" si="15"/>
        <v>0</v>
      </c>
      <c r="BG118" s="144">
        <f t="shared" si="16"/>
        <v>0</v>
      </c>
      <c r="BH118" s="144">
        <f t="shared" si="17"/>
        <v>0</v>
      </c>
      <c r="BI118" s="144">
        <f t="shared" si="18"/>
        <v>0</v>
      </c>
      <c r="BJ118" s="18" t="s">
        <v>82</v>
      </c>
      <c r="BK118" s="144">
        <f t="shared" si="19"/>
        <v>0</v>
      </c>
      <c r="BL118" s="18" t="s">
        <v>338</v>
      </c>
      <c r="BM118" s="143" t="s">
        <v>1800</v>
      </c>
    </row>
    <row r="119" spans="2:65" s="1" customFormat="1" ht="21.75" customHeight="1">
      <c r="B119" s="33"/>
      <c r="C119" s="175" t="s">
        <v>354</v>
      </c>
      <c r="D119" s="175" t="s">
        <v>820</v>
      </c>
      <c r="E119" s="176" t="s">
        <v>1801</v>
      </c>
      <c r="F119" s="177" t="s">
        <v>1802</v>
      </c>
      <c r="G119" s="178" t="s">
        <v>1556</v>
      </c>
      <c r="H119" s="179">
        <v>2</v>
      </c>
      <c r="I119" s="180"/>
      <c r="J119" s="181">
        <f t="shared" si="10"/>
        <v>0</v>
      </c>
      <c r="K119" s="177" t="s">
        <v>19</v>
      </c>
      <c r="L119" s="182"/>
      <c r="M119" s="183" t="s">
        <v>19</v>
      </c>
      <c r="N119" s="184" t="s">
        <v>46</v>
      </c>
      <c r="P119" s="141">
        <f t="shared" si="11"/>
        <v>0</v>
      </c>
      <c r="Q119" s="141">
        <v>0</v>
      </c>
      <c r="R119" s="141">
        <f t="shared" si="12"/>
        <v>0</v>
      </c>
      <c r="S119" s="141">
        <v>0</v>
      </c>
      <c r="T119" s="142">
        <f t="shared" si="13"/>
        <v>0</v>
      </c>
      <c r="AR119" s="143" t="s">
        <v>437</v>
      </c>
      <c r="AT119" s="143" t="s">
        <v>820</v>
      </c>
      <c r="AU119" s="143" t="s">
        <v>82</v>
      </c>
      <c r="AY119" s="18" t="s">
        <v>206</v>
      </c>
      <c r="BE119" s="144">
        <f t="shared" si="14"/>
        <v>0</v>
      </c>
      <c r="BF119" s="144">
        <f t="shared" si="15"/>
        <v>0</v>
      </c>
      <c r="BG119" s="144">
        <f t="shared" si="16"/>
        <v>0</v>
      </c>
      <c r="BH119" s="144">
        <f t="shared" si="17"/>
        <v>0</v>
      </c>
      <c r="BI119" s="144">
        <f t="shared" si="18"/>
        <v>0</v>
      </c>
      <c r="BJ119" s="18" t="s">
        <v>82</v>
      </c>
      <c r="BK119" s="144">
        <f t="shared" si="19"/>
        <v>0</v>
      </c>
      <c r="BL119" s="18" t="s">
        <v>338</v>
      </c>
      <c r="BM119" s="143" t="s">
        <v>1803</v>
      </c>
    </row>
    <row r="120" spans="2:65" s="1" customFormat="1" ht="21.75" customHeight="1">
      <c r="B120" s="33"/>
      <c r="C120" s="175" t="s">
        <v>359</v>
      </c>
      <c r="D120" s="175" t="s">
        <v>820</v>
      </c>
      <c r="E120" s="176" t="s">
        <v>1804</v>
      </c>
      <c r="F120" s="177" t="s">
        <v>1805</v>
      </c>
      <c r="G120" s="178" t="s">
        <v>1556</v>
      </c>
      <c r="H120" s="179">
        <v>1</v>
      </c>
      <c r="I120" s="180"/>
      <c r="J120" s="181">
        <f t="shared" si="10"/>
        <v>0</v>
      </c>
      <c r="K120" s="177" t="s">
        <v>19</v>
      </c>
      <c r="L120" s="182"/>
      <c r="M120" s="183" t="s">
        <v>19</v>
      </c>
      <c r="N120" s="184" t="s">
        <v>46</v>
      </c>
      <c r="P120" s="141">
        <f t="shared" si="11"/>
        <v>0</v>
      </c>
      <c r="Q120" s="141">
        <v>0</v>
      </c>
      <c r="R120" s="141">
        <f t="shared" si="12"/>
        <v>0</v>
      </c>
      <c r="S120" s="141">
        <v>0</v>
      </c>
      <c r="T120" s="142">
        <f t="shared" si="13"/>
        <v>0</v>
      </c>
      <c r="AR120" s="143" t="s">
        <v>437</v>
      </c>
      <c r="AT120" s="143" t="s">
        <v>820</v>
      </c>
      <c r="AU120" s="143" t="s">
        <v>82</v>
      </c>
      <c r="AY120" s="18" t="s">
        <v>206</v>
      </c>
      <c r="BE120" s="144">
        <f t="shared" si="14"/>
        <v>0</v>
      </c>
      <c r="BF120" s="144">
        <f t="shared" si="15"/>
        <v>0</v>
      </c>
      <c r="BG120" s="144">
        <f t="shared" si="16"/>
        <v>0</v>
      </c>
      <c r="BH120" s="144">
        <f t="shared" si="17"/>
        <v>0</v>
      </c>
      <c r="BI120" s="144">
        <f t="shared" si="18"/>
        <v>0</v>
      </c>
      <c r="BJ120" s="18" t="s">
        <v>82</v>
      </c>
      <c r="BK120" s="144">
        <f t="shared" si="19"/>
        <v>0</v>
      </c>
      <c r="BL120" s="18" t="s">
        <v>338</v>
      </c>
      <c r="BM120" s="143" t="s">
        <v>1806</v>
      </c>
    </row>
    <row r="121" spans="2:65" s="1" customFormat="1" ht="21.75" customHeight="1">
      <c r="B121" s="33"/>
      <c r="C121" s="175" t="s">
        <v>7</v>
      </c>
      <c r="D121" s="175" t="s">
        <v>820</v>
      </c>
      <c r="E121" s="176" t="s">
        <v>1807</v>
      </c>
      <c r="F121" s="177" t="s">
        <v>1808</v>
      </c>
      <c r="G121" s="178" t="s">
        <v>1556</v>
      </c>
      <c r="H121" s="179">
        <v>1</v>
      </c>
      <c r="I121" s="180"/>
      <c r="J121" s="181">
        <f t="shared" si="10"/>
        <v>0</v>
      </c>
      <c r="K121" s="177" t="s">
        <v>19</v>
      </c>
      <c r="L121" s="182"/>
      <c r="M121" s="183" t="s">
        <v>19</v>
      </c>
      <c r="N121" s="184" t="s">
        <v>46</v>
      </c>
      <c r="P121" s="141">
        <f t="shared" si="11"/>
        <v>0</v>
      </c>
      <c r="Q121" s="141">
        <v>0</v>
      </c>
      <c r="R121" s="141">
        <f t="shared" si="12"/>
        <v>0</v>
      </c>
      <c r="S121" s="141">
        <v>0</v>
      </c>
      <c r="T121" s="142">
        <f t="shared" si="13"/>
        <v>0</v>
      </c>
      <c r="AR121" s="143" t="s">
        <v>437</v>
      </c>
      <c r="AT121" s="143" t="s">
        <v>820</v>
      </c>
      <c r="AU121" s="143" t="s">
        <v>82</v>
      </c>
      <c r="AY121" s="18" t="s">
        <v>206</v>
      </c>
      <c r="BE121" s="144">
        <f t="shared" si="14"/>
        <v>0</v>
      </c>
      <c r="BF121" s="144">
        <f t="shared" si="15"/>
        <v>0</v>
      </c>
      <c r="BG121" s="144">
        <f t="shared" si="16"/>
        <v>0</v>
      </c>
      <c r="BH121" s="144">
        <f t="shared" si="17"/>
        <v>0</v>
      </c>
      <c r="BI121" s="144">
        <f t="shared" si="18"/>
        <v>0</v>
      </c>
      <c r="BJ121" s="18" t="s">
        <v>82</v>
      </c>
      <c r="BK121" s="144">
        <f t="shared" si="19"/>
        <v>0</v>
      </c>
      <c r="BL121" s="18" t="s">
        <v>338</v>
      </c>
      <c r="BM121" s="143" t="s">
        <v>1809</v>
      </c>
    </row>
    <row r="122" spans="2:65" s="1" customFormat="1" ht="16.5" customHeight="1">
      <c r="B122" s="33"/>
      <c r="C122" s="175" t="s">
        <v>368</v>
      </c>
      <c r="D122" s="175" t="s">
        <v>820</v>
      </c>
      <c r="E122" s="176" t="s">
        <v>1810</v>
      </c>
      <c r="F122" s="177" t="s">
        <v>1811</v>
      </c>
      <c r="G122" s="178" t="s">
        <v>1556</v>
      </c>
      <c r="H122" s="179">
        <v>22</v>
      </c>
      <c r="I122" s="180"/>
      <c r="J122" s="181">
        <f t="shared" si="10"/>
        <v>0</v>
      </c>
      <c r="K122" s="177" t="s">
        <v>19</v>
      </c>
      <c r="L122" s="182"/>
      <c r="M122" s="183" t="s">
        <v>19</v>
      </c>
      <c r="N122" s="184" t="s">
        <v>46</v>
      </c>
      <c r="P122" s="141">
        <f t="shared" si="11"/>
        <v>0</v>
      </c>
      <c r="Q122" s="141">
        <v>0</v>
      </c>
      <c r="R122" s="141">
        <f t="shared" si="12"/>
        <v>0</v>
      </c>
      <c r="S122" s="141">
        <v>0</v>
      </c>
      <c r="T122" s="142">
        <f t="shared" si="13"/>
        <v>0</v>
      </c>
      <c r="AR122" s="143" t="s">
        <v>437</v>
      </c>
      <c r="AT122" s="143" t="s">
        <v>820</v>
      </c>
      <c r="AU122" s="143" t="s">
        <v>82</v>
      </c>
      <c r="AY122" s="18" t="s">
        <v>206</v>
      </c>
      <c r="BE122" s="144">
        <f t="shared" si="14"/>
        <v>0</v>
      </c>
      <c r="BF122" s="144">
        <f t="shared" si="15"/>
        <v>0</v>
      </c>
      <c r="BG122" s="144">
        <f t="shared" si="16"/>
        <v>0</v>
      </c>
      <c r="BH122" s="144">
        <f t="shared" si="17"/>
        <v>0</v>
      </c>
      <c r="BI122" s="144">
        <f t="shared" si="18"/>
        <v>0</v>
      </c>
      <c r="BJ122" s="18" t="s">
        <v>82</v>
      </c>
      <c r="BK122" s="144">
        <f t="shared" si="19"/>
        <v>0</v>
      </c>
      <c r="BL122" s="18" t="s">
        <v>338</v>
      </c>
      <c r="BM122" s="143" t="s">
        <v>1812</v>
      </c>
    </row>
    <row r="123" spans="2:65" s="1" customFormat="1" ht="21.75" customHeight="1">
      <c r="B123" s="33"/>
      <c r="C123" s="175" t="s">
        <v>373</v>
      </c>
      <c r="D123" s="175" t="s">
        <v>820</v>
      </c>
      <c r="E123" s="176" t="s">
        <v>1813</v>
      </c>
      <c r="F123" s="177" t="s">
        <v>1814</v>
      </c>
      <c r="G123" s="178" t="s">
        <v>1556</v>
      </c>
      <c r="H123" s="179">
        <v>22</v>
      </c>
      <c r="I123" s="180"/>
      <c r="J123" s="181">
        <f t="shared" si="10"/>
        <v>0</v>
      </c>
      <c r="K123" s="177" t="s">
        <v>19</v>
      </c>
      <c r="L123" s="182"/>
      <c r="M123" s="183" t="s">
        <v>19</v>
      </c>
      <c r="N123" s="184" t="s">
        <v>46</v>
      </c>
      <c r="P123" s="141">
        <f t="shared" si="11"/>
        <v>0</v>
      </c>
      <c r="Q123" s="141">
        <v>0</v>
      </c>
      <c r="R123" s="141">
        <f t="shared" si="12"/>
        <v>0</v>
      </c>
      <c r="S123" s="141">
        <v>0</v>
      </c>
      <c r="T123" s="142">
        <f t="shared" si="13"/>
        <v>0</v>
      </c>
      <c r="AR123" s="143" t="s">
        <v>437</v>
      </c>
      <c r="AT123" s="143" t="s">
        <v>820</v>
      </c>
      <c r="AU123" s="143" t="s">
        <v>82</v>
      </c>
      <c r="AY123" s="18" t="s">
        <v>206</v>
      </c>
      <c r="BE123" s="144">
        <f t="shared" si="14"/>
        <v>0</v>
      </c>
      <c r="BF123" s="144">
        <f t="shared" si="15"/>
        <v>0</v>
      </c>
      <c r="BG123" s="144">
        <f t="shared" si="16"/>
        <v>0</v>
      </c>
      <c r="BH123" s="144">
        <f t="shared" si="17"/>
        <v>0</v>
      </c>
      <c r="BI123" s="144">
        <f t="shared" si="18"/>
        <v>0</v>
      </c>
      <c r="BJ123" s="18" t="s">
        <v>82</v>
      </c>
      <c r="BK123" s="144">
        <f t="shared" si="19"/>
        <v>0</v>
      </c>
      <c r="BL123" s="18" t="s">
        <v>338</v>
      </c>
      <c r="BM123" s="143" t="s">
        <v>1815</v>
      </c>
    </row>
    <row r="124" spans="2:65" s="1" customFormat="1" ht="78" customHeight="1">
      <c r="B124" s="33"/>
      <c r="C124" s="175" t="s">
        <v>380</v>
      </c>
      <c r="D124" s="175" t="s">
        <v>820</v>
      </c>
      <c r="E124" s="176" t="s">
        <v>1816</v>
      </c>
      <c r="F124" s="177" t="s">
        <v>1817</v>
      </c>
      <c r="G124" s="178" t="s">
        <v>1556</v>
      </c>
      <c r="H124" s="179">
        <v>1</v>
      </c>
      <c r="I124" s="180"/>
      <c r="J124" s="181">
        <f t="shared" si="10"/>
        <v>0</v>
      </c>
      <c r="K124" s="177" t="s">
        <v>19</v>
      </c>
      <c r="L124" s="182"/>
      <c r="M124" s="183" t="s">
        <v>19</v>
      </c>
      <c r="N124" s="184" t="s">
        <v>46</v>
      </c>
      <c r="P124" s="141">
        <f t="shared" si="11"/>
        <v>0</v>
      </c>
      <c r="Q124" s="141">
        <v>0</v>
      </c>
      <c r="R124" s="141">
        <f t="shared" si="12"/>
        <v>0</v>
      </c>
      <c r="S124" s="141">
        <v>0</v>
      </c>
      <c r="T124" s="142">
        <f t="shared" si="13"/>
        <v>0</v>
      </c>
      <c r="AR124" s="143" t="s">
        <v>437</v>
      </c>
      <c r="AT124" s="143" t="s">
        <v>820</v>
      </c>
      <c r="AU124" s="143" t="s">
        <v>82</v>
      </c>
      <c r="AY124" s="18" t="s">
        <v>206</v>
      </c>
      <c r="BE124" s="144">
        <f t="shared" si="14"/>
        <v>0</v>
      </c>
      <c r="BF124" s="144">
        <f t="shared" si="15"/>
        <v>0</v>
      </c>
      <c r="BG124" s="144">
        <f t="shared" si="16"/>
        <v>0</v>
      </c>
      <c r="BH124" s="144">
        <f t="shared" si="17"/>
        <v>0</v>
      </c>
      <c r="BI124" s="144">
        <f t="shared" si="18"/>
        <v>0</v>
      </c>
      <c r="BJ124" s="18" t="s">
        <v>82</v>
      </c>
      <c r="BK124" s="144">
        <f t="shared" si="19"/>
        <v>0</v>
      </c>
      <c r="BL124" s="18" t="s">
        <v>338</v>
      </c>
      <c r="BM124" s="143" t="s">
        <v>1818</v>
      </c>
    </row>
    <row r="125" spans="2:65" s="1" customFormat="1" ht="78" customHeight="1">
      <c r="B125" s="33"/>
      <c r="C125" s="175" t="s">
        <v>389</v>
      </c>
      <c r="D125" s="175" t="s">
        <v>820</v>
      </c>
      <c r="E125" s="176" t="s">
        <v>1819</v>
      </c>
      <c r="F125" s="177" t="s">
        <v>1820</v>
      </c>
      <c r="G125" s="178" t="s">
        <v>1556</v>
      </c>
      <c r="H125" s="179">
        <v>1</v>
      </c>
      <c r="I125" s="180"/>
      <c r="J125" s="181">
        <f t="shared" si="10"/>
        <v>0</v>
      </c>
      <c r="K125" s="177" t="s">
        <v>19</v>
      </c>
      <c r="L125" s="182"/>
      <c r="M125" s="183" t="s">
        <v>19</v>
      </c>
      <c r="N125" s="184" t="s">
        <v>46</v>
      </c>
      <c r="P125" s="141">
        <f t="shared" si="11"/>
        <v>0</v>
      </c>
      <c r="Q125" s="141">
        <v>0</v>
      </c>
      <c r="R125" s="141">
        <f t="shared" si="12"/>
        <v>0</v>
      </c>
      <c r="S125" s="141">
        <v>0</v>
      </c>
      <c r="T125" s="142">
        <f t="shared" si="13"/>
        <v>0</v>
      </c>
      <c r="AR125" s="143" t="s">
        <v>437</v>
      </c>
      <c r="AT125" s="143" t="s">
        <v>820</v>
      </c>
      <c r="AU125" s="143" t="s">
        <v>82</v>
      </c>
      <c r="AY125" s="18" t="s">
        <v>206</v>
      </c>
      <c r="BE125" s="144">
        <f t="shared" si="14"/>
        <v>0</v>
      </c>
      <c r="BF125" s="144">
        <f t="shared" si="15"/>
        <v>0</v>
      </c>
      <c r="BG125" s="144">
        <f t="shared" si="16"/>
        <v>0</v>
      </c>
      <c r="BH125" s="144">
        <f t="shared" si="17"/>
        <v>0</v>
      </c>
      <c r="BI125" s="144">
        <f t="shared" si="18"/>
        <v>0</v>
      </c>
      <c r="BJ125" s="18" t="s">
        <v>82</v>
      </c>
      <c r="BK125" s="144">
        <f t="shared" si="19"/>
        <v>0</v>
      </c>
      <c r="BL125" s="18" t="s">
        <v>338</v>
      </c>
      <c r="BM125" s="143" t="s">
        <v>1821</v>
      </c>
    </row>
    <row r="126" spans="2:63" s="11" customFormat="1" ht="25.9" customHeight="1">
      <c r="B126" s="120"/>
      <c r="D126" s="121" t="s">
        <v>74</v>
      </c>
      <c r="E126" s="122" t="s">
        <v>1822</v>
      </c>
      <c r="F126" s="122" t="s">
        <v>1823</v>
      </c>
      <c r="I126" s="123"/>
      <c r="J126" s="124">
        <f>BK126</f>
        <v>0</v>
      </c>
      <c r="L126" s="120"/>
      <c r="M126" s="125"/>
      <c r="P126" s="126">
        <f>SUM(P127:P143)</f>
        <v>0</v>
      </c>
      <c r="R126" s="126">
        <f>SUM(R127:R143)</f>
        <v>0</v>
      </c>
      <c r="T126" s="127">
        <f>SUM(T127:T143)</f>
        <v>0</v>
      </c>
      <c r="AR126" s="121" t="s">
        <v>82</v>
      </c>
      <c r="AT126" s="128" t="s">
        <v>74</v>
      </c>
      <c r="AU126" s="128" t="s">
        <v>75</v>
      </c>
      <c r="AY126" s="121" t="s">
        <v>206</v>
      </c>
      <c r="BK126" s="129">
        <f>SUM(BK127:BK143)</f>
        <v>0</v>
      </c>
    </row>
    <row r="127" spans="2:65" s="1" customFormat="1" ht="33" customHeight="1">
      <c r="B127" s="33"/>
      <c r="C127" s="175" t="s">
        <v>397</v>
      </c>
      <c r="D127" s="175" t="s">
        <v>820</v>
      </c>
      <c r="E127" s="176" t="s">
        <v>1824</v>
      </c>
      <c r="F127" s="177" t="s">
        <v>1825</v>
      </c>
      <c r="G127" s="178" t="s">
        <v>229</v>
      </c>
      <c r="H127" s="179">
        <v>30</v>
      </c>
      <c r="I127" s="180"/>
      <c r="J127" s="181">
        <f aca="true" t="shared" si="20" ref="J127:J143">ROUND(I127*H127,2)</f>
        <v>0</v>
      </c>
      <c r="K127" s="177" t="s">
        <v>19</v>
      </c>
      <c r="L127" s="182"/>
      <c r="M127" s="183" t="s">
        <v>19</v>
      </c>
      <c r="N127" s="184" t="s">
        <v>46</v>
      </c>
      <c r="P127" s="141">
        <f aca="true" t="shared" si="21" ref="P127:P143">O127*H127</f>
        <v>0</v>
      </c>
      <c r="Q127" s="141">
        <v>0</v>
      </c>
      <c r="R127" s="141">
        <f aca="true" t="shared" si="22" ref="R127:R143">Q127*H127</f>
        <v>0</v>
      </c>
      <c r="S127" s="141">
        <v>0</v>
      </c>
      <c r="T127" s="142">
        <f aca="true" t="shared" si="23" ref="T127:T143">S127*H127</f>
        <v>0</v>
      </c>
      <c r="AR127" s="143" t="s">
        <v>437</v>
      </c>
      <c r="AT127" s="143" t="s">
        <v>820</v>
      </c>
      <c r="AU127" s="143" t="s">
        <v>82</v>
      </c>
      <c r="AY127" s="18" t="s">
        <v>206</v>
      </c>
      <c r="BE127" s="144">
        <f aca="true" t="shared" si="24" ref="BE127:BE143">IF(N127="základní",J127,0)</f>
        <v>0</v>
      </c>
      <c r="BF127" s="144">
        <f aca="true" t="shared" si="25" ref="BF127:BF143">IF(N127="snížená",J127,0)</f>
        <v>0</v>
      </c>
      <c r="BG127" s="144">
        <f aca="true" t="shared" si="26" ref="BG127:BG143">IF(N127="zákl. přenesená",J127,0)</f>
        <v>0</v>
      </c>
      <c r="BH127" s="144">
        <f aca="true" t="shared" si="27" ref="BH127:BH143">IF(N127="sníž. přenesená",J127,0)</f>
        <v>0</v>
      </c>
      <c r="BI127" s="144">
        <f aca="true" t="shared" si="28" ref="BI127:BI143">IF(N127="nulová",J127,0)</f>
        <v>0</v>
      </c>
      <c r="BJ127" s="18" t="s">
        <v>82</v>
      </c>
      <c r="BK127" s="144">
        <f aca="true" t="shared" si="29" ref="BK127:BK143">ROUND(I127*H127,2)</f>
        <v>0</v>
      </c>
      <c r="BL127" s="18" t="s">
        <v>338</v>
      </c>
      <c r="BM127" s="143" t="s">
        <v>1826</v>
      </c>
    </row>
    <row r="128" spans="2:65" s="1" customFormat="1" ht="24.2" customHeight="1">
      <c r="B128" s="33"/>
      <c r="C128" s="175" t="s">
        <v>403</v>
      </c>
      <c r="D128" s="175" t="s">
        <v>820</v>
      </c>
      <c r="E128" s="176" t="s">
        <v>1827</v>
      </c>
      <c r="F128" s="177" t="s">
        <v>1828</v>
      </c>
      <c r="G128" s="178" t="s">
        <v>229</v>
      </c>
      <c r="H128" s="179">
        <v>120</v>
      </c>
      <c r="I128" s="180"/>
      <c r="J128" s="181">
        <f t="shared" si="20"/>
        <v>0</v>
      </c>
      <c r="K128" s="177" t="s">
        <v>19</v>
      </c>
      <c r="L128" s="182"/>
      <c r="M128" s="183" t="s">
        <v>19</v>
      </c>
      <c r="N128" s="184" t="s">
        <v>46</v>
      </c>
      <c r="P128" s="141">
        <f t="shared" si="21"/>
        <v>0</v>
      </c>
      <c r="Q128" s="141">
        <v>0</v>
      </c>
      <c r="R128" s="141">
        <f t="shared" si="22"/>
        <v>0</v>
      </c>
      <c r="S128" s="141">
        <v>0</v>
      </c>
      <c r="T128" s="142">
        <f t="shared" si="23"/>
        <v>0</v>
      </c>
      <c r="AR128" s="143" t="s">
        <v>437</v>
      </c>
      <c r="AT128" s="143" t="s">
        <v>820</v>
      </c>
      <c r="AU128" s="143" t="s">
        <v>82</v>
      </c>
      <c r="AY128" s="18" t="s">
        <v>206</v>
      </c>
      <c r="BE128" s="144">
        <f t="shared" si="24"/>
        <v>0</v>
      </c>
      <c r="BF128" s="144">
        <f t="shared" si="25"/>
        <v>0</v>
      </c>
      <c r="BG128" s="144">
        <f t="shared" si="26"/>
        <v>0</v>
      </c>
      <c r="BH128" s="144">
        <f t="shared" si="27"/>
        <v>0</v>
      </c>
      <c r="BI128" s="144">
        <f t="shared" si="28"/>
        <v>0</v>
      </c>
      <c r="BJ128" s="18" t="s">
        <v>82</v>
      </c>
      <c r="BK128" s="144">
        <f t="shared" si="29"/>
        <v>0</v>
      </c>
      <c r="BL128" s="18" t="s">
        <v>338</v>
      </c>
      <c r="BM128" s="143" t="s">
        <v>1829</v>
      </c>
    </row>
    <row r="129" spans="2:65" s="1" customFormat="1" ht="24.2" customHeight="1">
      <c r="B129" s="33"/>
      <c r="C129" s="175" t="s">
        <v>413</v>
      </c>
      <c r="D129" s="175" t="s">
        <v>820</v>
      </c>
      <c r="E129" s="176" t="s">
        <v>1830</v>
      </c>
      <c r="F129" s="177" t="s">
        <v>1831</v>
      </c>
      <c r="G129" s="178" t="s">
        <v>229</v>
      </c>
      <c r="H129" s="179">
        <v>28</v>
      </c>
      <c r="I129" s="180"/>
      <c r="J129" s="181">
        <f t="shared" si="20"/>
        <v>0</v>
      </c>
      <c r="K129" s="177" t="s">
        <v>19</v>
      </c>
      <c r="L129" s="182"/>
      <c r="M129" s="183" t="s">
        <v>19</v>
      </c>
      <c r="N129" s="184" t="s">
        <v>46</v>
      </c>
      <c r="P129" s="141">
        <f t="shared" si="21"/>
        <v>0</v>
      </c>
      <c r="Q129" s="141">
        <v>0</v>
      </c>
      <c r="R129" s="141">
        <f t="shared" si="22"/>
        <v>0</v>
      </c>
      <c r="S129" s="141">
        <v>0</v>
      </c>
      <c r="T129" s="142">
        <f t="shared" si="23"/>
        <v>0</v>
      </c>
      <c r="AR129" s="143" t="s">
        <v>437</v>
      </c>
      <c r="AT129" s="143" t="s">
        <v>820</v>
      </c>
      <c r="AU129" s="143" t="s">
        <v>82</v>
      </c>
      <c r="AY129" s="18" t="s">
        <v>206</v>
      </c>
      <c r="BE129" s="144">
        <f t="shared" si="24"/>
        <v>0</v>
      </c>
      <c r="BF129" s="144">
        <f t="shared" si="25"/>
        <v>0</v>
      </c>
      <c r="BG129" s="144">
        <f t="shared" si="26"/>
        <v>0</v>
      </c>
      <c r="BH129" s="144">
        <f t="shared" si="27"/>
        <v>0</v>
      </c>
      <c r="BI129" s="144">
        <f t="shared" si="28"/>
        <v>0</v>
      </c>
      <c r="BJ129" s="18" t="s">
        <v>82</v>
      </c>
      <c r="BK129" s="144">
        <f t="shared" si="29"/>
        <v>0</v>
      </c>
      <c r="BL129" s="18" t="s">
        <v>338</v>
      </c>
      <c r="BM129" s="143" t="s">
        <v>1832</v>
      </c>
    </row>
    <row r="130" spans="2:65" s="1" customFormat="1" ht="24.2" customHeight="1">
      <c r="B130" s="33"/>
      <c r="C130" s="175" t="s">
        <v>418</v>
      </c>
      <c r="D130" s="175" t="s">
        <v>820</v>
      </c>
      <c r="E130" s="176" t="s">
        <v>1833</v>
      </c>
      <c r="F130" s="177" t="s">
        <v>1834</v>
      </c>
      <c r="G130" s="178" t="s">
        <v>229</v>
      </c>
      <c r="H130" s="179">
        <v>46</v>
      </c>
      <c r="I130" s="180"/>
      <c r="J130" s="181">
        <f t="shared" si="20"/>
        <v>0</v>
      </c>
      <c r="K130" s="177" t="s">
        <v>19</v>
      </c>
      <c r="L130" s="182"/>
      <c r="M130" s="183" t="s">
        <v>19</v>
      </c>
      <c r="N130" s="184" t="s">
        <v>46</v>
      </c>
      <c r="P130" s="141">
        <f t="shared" si="21"/>
        <v>0</v>
      </c>
      <c r="Q130" s="141">
        <v>0</v>
      </c>
      <c r="R130" s="141">
        <f t="shared" si="22"/>
        <v>0</v>
      </c>
      <c r="S130" s="141">
        <v>0</v>
      </c>
      <c r="T130" s="142">
        <f t="shared" si="23"/>
        <v>0</v>
      </c>
      <c r="AR130" s="143" t="s">
        <v>437</v>
      </c>
      <c r="AT130" s="143" t="s">
        <v>820</v>
      </c>
      <c r="AU130" s="143" t="s">
        <v>82</v>
      </c>
      <c r="AY130" s="18" t="s">
        <v>206</v>
      </c>
      <c r="BE130" s="144">
        <f t="shared" si="24"/>
        <v>0</v>
      </c>
      <c r="BF130" s="144">
        <f t="shared" si="25"/>
        <v>0</v>
      </c>
      <c r="BG130" s="144">
        <f t="shared" si="26"/>
        <v>0</v>
      </c>
      <c r="BH130" s="144">
        <f t="shared" si="27"/>
        <v>0</v>
      </c>
      <c r="BI130" s="144">
        <f t="shared" si="28"/>
        <v>0</v>
      </c>
      <c r="BJ130" s="18" t="s">
        <v>82</v>
      </c>
      <c r="BK130" s="144">
        <f t="shared" si="29"/>
        <v>0</v>
      </c>
      <c r="BL130" s="18" t="s">
        <v>338</v>
      </c>
      <c r="BM130" s="143" t="s">
        <v>1835</v>
      </c>
    </row>
    <row r="131" spans="2:65" s="1" customFormat="1" ht="24.2" customHeight="1">
      <c r="B131" s="33"/>
      <c r="C131" s="175" t="s">
        <v>423</v>
      </c>
      <c r="D131" s="175" t="s">
        <v>820</v>
      </c>
      <c r="E131" s="176" t="s">
        <v>1836</v>
      </c>
      <c r="F131" s="177" t="s">
        <v>1837</v>
      </c>
      <c r="G131" s="178" t="s">
        <v>229</v>
      </c>
      <c r="H131" s="179">
        <v>24</v>
      </c>
      <c r="I131" s="180"/>
      <c r="J131" s="181">
        <f t="shared" si="20"/>
        <v>0</v>
      </c>
      <c r="K131" s="177" t="s">
        <v>19</v>
      </c>
      <c r="L131" s="182"/>
      <c r="M131" s="183" t="s">
        <v>19</v>
      </c>
      <c r="N131" s="184" t="s">
        <v>46</v>
      </c>
      <c r="P131" s="141">
        <f t="shared" si="21"/>
        <v>0</v>
      </c>
      <c r="Q131" s="141">
        <v>0</v>
      </c>
      <c r="R131" s="141">
        <f t="shared" si="22"/>
        <v>0</v>
      </c>
      <c r="S131" s="141">
        <v>0</v>
      </c>
      <c r="T131" s="142">
        <f t="shared" si="23"/>
        <v>0</v>
      </c>
      <c r="AR131" s="143" t="s">
        <v>437</v>
      </c>
      <c r="AT131" s="143" t="s">
        <v>820</v>
      </c>
      <c r="AU131" s="143" t="s">
        <v>82</v>
      </c>
      <c r="AY131" s="18" t="s">
        <v>206</v>
      </c>
      <c r="BE131" s="144">
        <f t="shared" si="24"/>
        <v>0</v>
      </c>
      <c r="BF131" s="144">
        <f t="shared" si="25"/>
        <v>0</v>
      </c>
      <c r="BG131" s="144">
        <f t="shared" si="26"/>
        <v>0</v>
      </c>
      <c r="BH131" s="144">
        <f t="shared" si="27"/>
        <v>0</v>
      </c>
      <c r="BI131" s="144">
        <f t="shared" si="28"/>
        <v>0</v>
      </c>
      <c r="BJ131" s="18" t="s">
        <v>82</v>
      </c>
      <c r="BK131" s="144">
        <f t="shared" si="29"/>
        <v>0</v>
      </c>
      <c r="BL131" s="18" t="s">
        <v>338</v>
      </c>
      <c r="BM131" s="143" t="s">
        <v>1838</v>
      </c>
    </row>
    <row r="132" spans="2:65" s="1" customFormat="1" ht="24.2" customHeight="1">
      <c r="B132" s="33"/>
      <c r="C132" s="175" t="s">
        <v>430</v>
      </c>
      <c r="D132" s="175" t="s">
        <v>820</v>
      </c>
      <c r="E132" s="176" t="s">
        <v>1839</v>
      </c>
      <c r="F132" s="177" t="s">
        <v>1840</v>
      </c>
      <c r="G132" s="178" t="s">
        <v>229</v>
      </c>
      <c r="H132" s="179">
        <v>230</v>
      </c>
      <c r="I132" s="180"/>
      <c r="J132" s="181">
        <f t="shared" si="20"/>
        <v>0</v>
      </c>
      <c r="K132" s="177" t="s">
        <v>19</v>
      </c>
      <c r="L132" s="182"/>
      <c r="M132" s="183" t="s">
        <v>19</v>
      </c>
      <c r="N132" s="184" t="s">
        <v>46</v>
      </c>
      <c r="P132" s="141">
        <f t="shared" si="21"/>
        <v>0</v>
      </c>
      <c r="Q132" s="141">
        <v>0</v>
      </c>
      <c r="R132" s="141">
        <f t="shared" si="22"/>
        <v>0</v>
      </c>
      <c r="S132" s="141">
        <v>0</v>
      </c>
      <c r="T132" s="142">
        <f t="shared" si="23"/>
        <v>0</v>
      </c>
      <c r="AR132" s="143" t="s">
        <v>437</v>
      </c>
      <c r="AT132" s="143" t="s">
        <v>820</v>
      </c>
      <c r="AU132" s="143" t="s">
        <v>82</v>
      </c>
      <c r="AY132" s="18" t="s">
        <v>206</v>
      </c>
      <c r="BE132" s="144">
        <f t="shared" si="24"/>
        <v>0</v>
      </c>
      <c r="BF132" s="144">
        <f t="shared" si="25"/>
        <v>0</v>
      </c>
      <c r="BG132" s="144">
        <f t="shared" si="26"/>
        <v>0</v>
      </c>
      <c r="BH132" s="144">
        <f t="shared" si="27"/>
        <v>0</v>
      </c>
      <c r="BI132" s="144">
        <f t="shared" si="28"/>
        <v>0</v>
      </c>
      <c r="BJ132" s="18" t="s">
        <v>82</v>
      </c>
      <c r="BK132" s="144">
        <f t="shared" si="29"/>
        <v>0</v>
      </c>
      <c r="BL132" s="18" t="s">
        <v>338</v>
      </c>
      <c r="BM132" s="143" t="s">
        <v>1841</v>
      </c>
    </row>
    <row r="133" spans="2:65" s="1" customFormat="1" ht="24.2" customHeight="1">
      <c r="B133" s="33"/>
      <c r="C133" s="175" t="s">
        <v>437</v>
      </c>
      <c r="D133" s="175" t="s">
        <v>820</v>
      </c>
      <c r="E133" s="176" t="s">
        <v>1842</v>
      </c>
      <c r="F133" s="177" t="s">
        <v>1843</v>
      </c>
      <c r="G133" s="178" t="s">
        <v>229</v>
      </c>
      <c r="H133" s="179">
        <v>40</v>
      </c>
      <c r="I133" s="180"/>
      <c r="J133" s="181">
        <f t="shared" si="20"/>
        <v>0</v>
      </c>
      <c r="K133" s="177" t="s">
        <v>19</v>
      </c>
      <c r="L133" s="182"/>
      <c r="M133" s="183" t="s">
        <v>19</v>
      </c>
      <c r="N133" s="184" t="s">
        <v>46</v>
      </c>
      <c r="P133" s="141">
        <f t="shared" si="21"/>
        <v>0</v>
      </c>
      <c r="Q133" s="141">
        <v>0</v>
      </c>
      <c r="R133" s="141">
        <f t="shared" si="22"/>
        <v>0</v>
      </c>
      <c r="S133" s="141">
        <v>0</v>
      </c>
      <c r="T133" s="142">
        <f t="shared" si="23"/>
        <v>0</v>
      </c>
      <c r="AR133" s="143" t="s">
        <v>437</v>
      </c>
      <c r="AT133" s="143" t="s">
        <v>820</v>
      </c>
      <c r="AU133" s="143" t="s">
        <v>82</v>
      </c>
      <c r="AY133" s="18" t="s">
        <v>206</v>
      </c>
      <c r="BE133" s="144">
        <f t="shared" si="24"/>
        <v>0</v>
      </c>
      <c r="BF133" s="144">
        <f t="shared" si="25"/>
        <v>0</v>
      </c>
      <c r="BG133" s="144">
        <f t="shared" si="26"/>
        <v>0</v>
      </c>
      <c r="BH133" s="144">
        <f t="shared" si="27"/>
        <v>0</v>
      </c>
      <c r="BI133" s="144">
        <f t="shared" si="28"/>
        <v>0</v>
      </c>
      <c r="BJ133" s="18" t="s">
        <v>82</v>
      </c>
      <c r="BK133" s="144">
        <f t="shared" si="29"/>
        <v>0</v>
      </c>
      <c r="BL133" s="18" t="s">
        <v>338</v>
      </c>
      <c r="BM133" s="143" t="s">
        <v>1844</v>
      </c>
    </row>
    <row r="134" spans="2:65" s="1" customFormat="1" ht="24.2" customHeight="1">
      <c r="B134" s="33"/>
      <c r="C134" s="175" t="s">
        <v>443</v>
      </c>
      <c r="D134" s="175" t="s">
        <v>820</v>
      </c>
      <c r="E134" s="176" t="s">
        <v>1845</v>
      </c>
      <c r="F134" s="177" t="s">
        <v>1846</v>
      </c>
      <c r="G134" s="178" t="s">
        <v>1556</v>
      </c>
      <c r="H134" s="179">
        <v>24</v>
      </c>
      <c r="I134" s="180"/>
      <c r="J134" s="181">
        <f t="shared" si="20"/>
        <v>0</v>
      </c>
      <c r="K134" s="177" t="s">
        <v>19</v>
      </c>
      <c r="L134" s="182"/>
      <c r="M134" s="183" t="s">
        <v>19</v>
      </c>
      <c r="N134" s="184" t="s">
        <v>46</v>
      </c>
      <c r="P134" s="141">
        <f t="shared" si="21"/>
        <v>0</v>
      </c>
      <c r="Q134" s="141">
        <v>0</v>
      </c>
      <c r="R134" s="141">
        <f t="shared" si="22"/>
        <v>0</v>
      </c>
      <c r="S134" s="141">
        <v>0</v>
      </c>
      <c r="T134" s="142">
        <f t="shared" si="23"/>
        <v>0</v>
      </c>
      <c r="AR134" s="143" t="s">
        <v>437</v>
      </c>
      <c r="AT134" s="143" t="s">
        <v>820</v>
      </c>
      <c r="AU134" s="143" t="s">
        <v>82</v>
      </c>
      <c r="AY134" s="18" t="s">
        <v>206</v>
      </c>
      <c r="BE134" s="144">
        <f t="shared" si="24"/>
        <v>0</v>
      </c>
      <c r="BF134" s="144">
        <f t="shared" si="25"/>
        <v>0</v>
      </c>
      <c r="BG134" s="144">
        <f t="shared" si="26"/>
        <v>0</v>
      </c>
      <c r="BH134" s="144">
        <f t="shared" si="27"/>
        <v>0</v>
      </c>
      <c r="BI134" s="144">
        <f t="shared" si="28"/>
        <v>0</v>
      </c>
      <c r="BJ134" s="18" t="s">
        <v>82</v>
      </c>
      <c r="BK134" s="144">
        <f t="shared" si="29"/>
        <v>0</v>
      </c>
      <c r="BL134" s="18" t="s">
        <v>338</v>
      </c>
      <c r="BM134" s="143" t="s">
        <v>1847</v>
      </c>
    </row>
    <row r="135" spans="2:65" s="1" customFormat="1" ht="24.2" customHeight="1">
      <c r="B135" s="33"/>
      <c r="C135" s="175" t="s">
        <v>448</v>
      </c>
      <c r="D135" s="175" t="s">
        <v>820</v>
      </c>
      <c r="E135" s="176" t="s">
        <v>1848</v>
      </c>
      <c r="F135" s="177" t="s">
        <v>1849</v>
      </c>
      <c r="G135" s="178" t="s">
        <v>1556</v>
      </c>
      <c r="H135" s="179">
        <v>20</v>
      </c>
      <c r="I135" s="180"/>
      <c r="J135" s="181">
        <f t="shared" si="20"/>
        <v>0</v>
      </c>
      <c r="K135" s="177" t="s">
        <v>19</v>
      </c>
      <c r="L135" s="182"/>
      <c r="M135" s="183" t="s">
        <v>19</v>
      </c>
      <c r="N135" s="184" t="s">
        <v>46</v>
      </c>
      <c r="P135" s="141">
        <f t="shared" si="21"/>
        <v>0</v>
      </c>
      <c r="Q135" s="141">
        <v>0</v>
      </c>
      <c r="R135" s="141">
        <f t="shared" si="22"/>
        <v>0</v>
      </c>
      <c r="S135" s="141">
        <v>0</v>
      </c>
      <c r="T135" s="142">
        <f t="shared" si="23"/>
        <v>0</v>
      </c>
      <c r="AR135" s="143" t="s">
        <v>437</v>
      </c>
      <c r="AT135" s="143" t="s">
        <v>820</v>
      </c>
      <c r="AU135" s="143" t="s">
        <v>82</v>
      </c>
      <c r="AY135" s="18" t="s">
        <v>206</v>
      </c>
      <c r="BE135" s="144">
        <f t="shared" si="24"/>
        <v>0</v>
      </c>
      <c r="BF135" s="144">
        <f t="shared" si="25"/>
        <v>0</v>
      </c>
      <c r="BG135" s="144">
        <f t="shared" si="26"/>
        <v>0</v>
      </c>
      <c r="BH135" s="144">
        <f t="shared" si="27"/>
        <v>0</v>
      </c>
      <c r="BI135" s="144">
        <f t="shared" si="28"/>
        <v>0</v>
      </c>
      <c r="BJ135" s="18" t="s">
        <v>82</v>
      </c>
      <c r="BK135" s="144">
        <f t="shared" si="29"/>
        <v>0</v>
      </c>
      <c r="BL135" s="18" t="s">
        <v>338</v>
      </c>
      <c r="BM135" s="143" t="s">
        <v>1850</v>
      </c>
    </row>
    <row r="136" spans="2:65" s="1" customFormat="1" ht="24.2" customHeight="1">
      <c r="B136" s="33"/>
      <c r="C136" s="175" t="s">
        <v>453</v>
      </c>
      <c r="D136" s="175" t="s">
        <v>820</v>
      </c>
      <c r="E136" s="176" t="s">
        <v>1851</v>
      </c>
      <c r="F136" s="177" t="s">
        <v>1852</v>
      </c>
      <c r="G136" s="178" t="s">
        <v>229</v>
      </c>
      <c r="H136" s="179">
        <v>30</v>
      </c>
      <c r="I136" s="180"/>
      <c r="J136" s="181">
        <f t="shared" si="20"/>
        <v>0</v>
      </c>
      <c r="K136" s="177" t="s">
        <v>19</v>
      </c>
      <c r="L136" s="182"/>
      <c r="M136" s="183" t="s">
        <v>19</v>
      </c>
      <c r="N136" s="184" t="s">
        <v>46</v>
      </c>
      <c r="P136" s="141">
        <f t="shared" si="21"/>
        <v>0</v>
      </c>
      <c r="Q136" s="141">
        <v>0</v>
      </c>
      <c r="R136" s="141">
        <f t="shared" si="22"/>
        <v>0</v>
      </c>
      <c r="S136" s="141">
        <v>0</v>
      </c>
      <c r="T136" s="142">
        <f t="shared" si="23"/>
        <v>0</v>
      </c>
      <c r="AR136" s="143" t="s">
        <v>437</v>
      </c>
      <c r="AT136" s="143" t="s">
        <v>820</v>
      </c>
      <c r="AU136" s="143" t="s">
        <v>82</v>
      </c>
      <c r="AY136" s="18" t="s">
        <v>206</v>
      </c>
      <c r="BE136" s="144">
        <f t="shared" si="24"/>
        <v>0</v>
      </c>
      <c r="BF136" s="144">
        <f t="shared" si="25"/>
        <v>0</v>
      </c>
      <c r="BG136" s="144">
        <f t="shared" si="26"/>
        <v>0</v>
      </c>
      <c r="BH136" s="144">
        <f t="shared" si="27"/>
        <v>0</v>
      </c>
      <c r="BI136" s="144">
        <f t="shared" si="28"/>
        <v>0</v>
      </c>
      <c r="BJ136" s="18" t="s">
        <v>82</v>
      </c>
      <c r="BK136" s="144">
        <f t="shared" si="29"/>
        <v>0</v>
      </c>
      <c r="BL136" s="18" t="s">
        <v>338</v>
      </c>
      <c r="BM136" s="143" t="s">
        <v>1853</v>
      </c>
    </row>
    <row r="137" spans="2:65" s="1" customFormat="1" ht="24.2" customHeight="1">
      <c r="B137" s="33"/>
      <c r="C137" s="175" t="s">
        <v>458</v>
      </c>
      <c r="D137" s="175" t="s">
        <v>820</v>
      </c>
      <c r="E137" s="176" t="s">
        <v>1854</v>
      </c>
      <c r="F137" s="177" t="s">
        <v>1855</v>
      </c>
      <c r="G137" s="178" t="s">
        <v>229</v>
      </c>
      <c r="H137" s="179">
        <v>120</v>
      </c>
      <c r="I137" s="180"/>
      <c r="J137" s="181">
        <f t="shared" si="20"/>
        <v>0</v>
      </c>
      <c r="K137" s="177" t="s">
        <v>19</v>
      </c>
      <c r="L137" s="182"/>
      <c r="M137" s="183" t="s">
        <v>19</v>
      </c>
      <c r="N137" s="184" t="s">
        <v>46</v>
      </c>
      <c r="P137" s="141">
        <f t="shared" si="21"/>
        <v>0</v>
      </c>
      <c r="Q137" s="141">
        <v>0</v>
      </c>
      <c r="R137" s="141">
        <f t="shared" si="22"/>
        <v>0</v>
      </c>
      <c r="S137" s="141">
        <v>0</v>
      </c>
      <c r="T137" s="142">
        <f t="shared" si="23"/>
        <v>0</v>
      </c>
      <c r="AR137" s="143" t="s">
        <v>437</v>
      </c>
      <c r="AT137" s="143" t="s">
        <v>820</v>
      </c>
      <c r="AU137" s="143" t="s">
        <v>82</v>
      </c>
      <c r="AY137" s="18" t="s">
        <v>206</v>
      </c>
      <c r="BE137" s="144">
        <f t="shared" si="24"/>
        <v>0</v>
      </c>
      <c r="BF137" s="144">
        <f t="shared" si="25"/>
        <v>0</v>
      </c>
      <c r="BG137" s="144">
        <f t="shared" si="26"/>
        <v>0</v>
      </c>
      <c r="BH137" s="144">
        <f t="shared" si="27"/>
        <v>0</v>
      </c>
      <c r="BI137" s="144">
        <f t="shared" si="28"/>
        <v>0</v>
      </c>
      <c r="BJ137" s="18" t="s">
        <v>82</v>
      </c>
      <c r="BK137" s="144">
        <f t="shared" si="29"/>
        <v>0</v>
      </c>
      <c r="BL137" s="18" t="s">
        <v>338</v>
      </c>
      <c r="BM137" s="143" t="s">
        <v>1856</v>
      </c>
    </row>
    <row r="138" spans="2:65" s="1" customFormat="1" ht="24.2" customHeight="1">
      <c r="B138" s="33"/>
      <c r="C138" s="175" t="s">
        <v>463</v>
      </c>
      <c r="D138" s="175" t="s">
        <v>820</v>
      </c>
      <c r="E138" s="176" t="s">
        <v>1857</v>
      </c>
      <c r="F138" s="177" t="s">
        <v>1858</v>
      </c>
      <c r="G138" s="178" t="s">
        <v>229</v>
      </c>
      <c r="H138" s="179">
        <v>28</v>
      </c>
      <c r="I138" s="180"/>
      <c r="J138" s="181">
        <f t="shared" si="20"/>
        <v>0</v>
      </c>
      <c r="K138" s="177" t="s">
        <v>19</v>
      </c>
      <c r="L138" s="182"/>
      <c r="M138" s="183" t="s">
        <v>19</v>
      </c>
      <c r="N138" s="184" t="s">
        <v>46</v>
      </c>
      <c r="P138" s="141">
        <f t="shared" si="21"/>
        <v>0</v>
      </c>
      <c r="Q138" s="141">
        <v>0</v>
      </c>
      <c r="R138" s="141">
        <f t="shared" si="22"/>
        <v>0</v>
      </c>
      <c r="S138" s="141">
        <v>0</v>
      </c>
      <c r="T138" s="142">
        <f t="shared" si="23"/>
        <v>0</v>
      </c>
      <c r="AR138" s="143" t="s">
        <v>437</v>
      </c>
      <c r="AT138" s="143" t="s">
        <v>820</v>
      </c>
      <c r="AU138" s="143" t="s">
        <v>82</v>
      </c>
      <c r="AY138" s="18" t="s">
        <v>206</v>
      </c>
      <c r="BE138" s="144">
        <f t="shared" si="24"/>
        <v>0</v>
      </c>
      <c r="BF138" s="144">
        <f t="shared" si="25"/>
        <v>0</v>
      </c>
      <c r="BG138" s="144">
        <f t="shared" si="26"/>
        <v>0</v>
      </c>
      <c r="BH138" s="144">
        <f t="shared" si="27"/>
        <v>0</v>
      </c>
      <c r="BI138" s="144">
        <f t="shared" si="28"/>
        <v>0</v>
      </c>
      <c r="BJ138" s="18" t="s">
        <v>82</v>
      </c>
      <c r="BK138" s="144">
        <f t="shared" si="29"/>
        <v>0</v>
      </c>
      <c r="BL138" s="18" t="s">
        <v>338</v>
      </c>
      <c r="BM138" s="143" t="s">
        <v>1859</v>
      </c>
    </row>
    <row r="139" spans="2:65" s="1" customFormat="1" ht="24.2" customHeight="1">
      <c r="B139" s="33"/>
      <c r="C139" s="175" t="s">
        <v>468</v>
      </c>
      <c r="D139" s="175" t="s">
        <v>820</v>
      </c>
      <c r="E139" s="176" t="s">
        <v>1860</v>
      </c>
      <c r="F139" s="177" t="s">
        <v>1861</v>
      </c>
      <c r="G139" s="178" t="s">
        <v>229</v>
      </c>
      <c r="H139" s="179">
        <v>46</v>
      </c>
      <c r="I139" s="180"/>
      <c r="J139" s="181">
        <f t="shared" si="20"/>
        <v>0</v>
      </c>
      <c r="K139" s="177" t="s">
        <v>19</v>
      </c>
      <c r="L139" s="182"/>
      <c r="M139" s="183" t="s">
        <v>19</v>
      </c>
      <c r="N139" s="184" t="s">
        <v>46</v>
      </c>
      <c r="P139" s="141">
        <f t="shared" si="21"/>
        <v>0</v>
      </c>
      <c r="Q139" s="141">
        <v>0</v>
      </c>
      <c r="R139" s="141">
        <f t="shared" si="22"/>
        <v>0</v>
      </c>
      <c r="S139" s="141">
        <v>0</v>
      </c>
      <c r="T139" s="142">
        <f t="shared" si="23"/>
        <v>0</v>
      </c>
      <c r="AR139" s="143" t="s">
        <v>437</v>
      </c>
      <c r="AT139" s="143" t="s">
        <v>820</v>
      </c>
      <c r="AU139" s="143" t="s">
        <v>82</v>
      </c>
      <c r="AY139" s="18" t="s">
        <v>206</v>
      </c>
      <c r="BE139" s="144">
        <f t="shared" si="24"/>
        <v>0</v>
      </c>
      <c r="BF139" s="144">
        <f t="shared" si="25"/>
        <v>0</v>
      </c>
      <c r="BG139" s="144">
        <f t="shared" si="26"/>
        <v>0</v>
      </c>
      <c r="BH139" s="144">
        <f t="shared" si="27"/>
        <v>0</v>
      </c>
      <c r="BI139" s="144">
        <f t="shared" si="28"/>
        <v>0</v>
      </c>
      <c r="BJ139" s="18" t="s">
        <v>82</v>
      </c>
      <c r="BK139" s="144">
        <f t="shared" si="29"/>
        <v>0</v>
      </c>
      <c r="BL139" s="18" t="s">
        <v>338</v>
      </c>
      <c r="BM139" s="143" t="s">
        <v>1862</v>
      </c>
    </row>
    <row r="140" spans="2:65" s="1" customFormat="1" ht="24.2" customHeight="1">
      <c r="B140" s="33"/>
      <c r="C140" s="175" t="s">
        <v>475</v>
      </c>
      <c r="D140" s="175" t="s">
        <v>820</v>
      </c>
      <c r="E140" s="176" t="s">
        <v>1863</v>
      </c>
      <c r="F140" s="177" t="s">
        <v>1864</v>
      </c>
      <c r="G140" s="178" t="s">
        <v>229</v>
      </c>
      <c r="H140" s="179">
        <v>24</v>
      </c>
      <c r="I140" s="180"/>
      <c r="J140" s="181">
        <f t="shared" si="20"/>
        <v>0</v>
      </c>
      <c r="K140" s="177" t="s">
        <v>19</v>
      </c>
      <c r="L140" s="182"/>
      <c r="M140" s="183" t="s">
        <v>19</v>
      </c>
      <c r="N140" s="184" t="s">
        <v>46</v>
      </c>
      <c r="P140" s="141">
        <f t="shared" si="21"/>
        <v>0</v>
      </c>
      <c r="Q140" s="141">
        <v>0</v>
      </c>
      <c r="R140" s="141">
        <f t="shared" si="22"/>
        <v>0</v>
      </c>
      <c r="S140" s="141">
        <v>0</v>
      </c>
      <c r="T140" s="142">
        <f t="shared" si="23"/>
        <v>0</v>
      </c>
      <c r="AR140" s="143" t="s">
        <v>437</v>
      </c>
      <c r="AT140" s="143" t="s">
        <v>820</v>
      </c>
      <c r="AU140" s="143" t="s">
        <v>82</v>
      </c>
      <c r="AY140" s="18" t="s">
        <v>206</v>
      </c>
      <c r="BE140" s="144">
        <f t="shared" si="24"/>
        <v>0</v>
      </c>
      <c r="BF140" s="144">
        <f t="shared" si="25"/>
        <v>0</v>
      </c>
      <c r="BG140" s="144">
        <f t="shared" si="26"/>
        <v>0</v>
      </c>
      <c r="BH140" s="144">
        <f t="shared" si="27"/>
        <v>0</v>
      </c>
      <c r="BI140" s="144">
        <f t="shared" si="28"/>
        <v>0</v>
      </c>
      <c r="BJ140" s="18" t="s">
        <v>82</v>
      </c>
      <c r="BK140" s="144">
        <f t="shared" si="29"/>
        <v>0</v>
      </c>
      <c r="BL140" s="18" t="s">
        <v>338</v>
      </c>
      <c r="BM140" s="143" t="s">
        <v>1865</v>
      </c>
    </row>
    <row r="141" spans="2:65" s="1" customFormat="1" ht="44.25" customHeight="1">
      <c r="B141" s="33"/>
      <c r="C141" s="175" t="s">
        <v>486</v>
      </c>
      <c r="D141" s="175" t="s">
        <v>820</v>
      </c>
      <c r="E141" s="176" t="s">
        <v>1866</v>
      </c>
      <c r="F141" s="177" t="s">
        <v>1867</v>
      </c>
      <c r="G141" s="178" t="s">
        <v>796</v>
      </c>
      <c r="H141" s="179">
        <v>1</v>
      </c>
      <c r="I141" s="180"/>
      <c r="J141" s="181">
        <f t="shared" si="20"/>
        <v>0</v>
      </c>
      <c r="K141" s="177" t="s">
        <v>19</v>
      </c>
      <c r="L141" s="182"/>
      <c r="M141" s="183" t="s">
        <v>19</v>
      </c>
      <c r="N141" s="184" t="s">
        <v>46</v>
      </c>
      <c r="P141" s="141">
        <f t="shared" si="21"/>
        <v>0</v>
      </c>
      <c r="Q141" s="141">
        <v>0</v>
      </c>
      <c r="R141" s="141">
        <f t="shared" si="22"/>
        <v>0</v>
      </c>
      <c r="S141" s="141">
        <v>0</v>
      </c>
      <c r="T141" s="142">
        <f t="shared" si="23"/>
        <v>0</v>
      </c>
      <c r="AR141" s="143" t="s">
        <v>437</v>
      </c>
      <c r="AT141" s="143" t="s">
        <v>820</v>
      </c>
      <c r="AU141" s="143" t="s">
        <v>82</v>
      </c>
      <c r="AY141" s="18" t="s">
        <v>206</v>
      </c>
      <c r="BE141" s="144">
        <f t="shared" si="24"/>
        <v>0</v>
      </c>
      <c r="BF141" s="144">
        <f t="shared" si="25"/>
        <v>0</v>
      </c>
      <c r="BG141" s="144">
        <f t="shared" si="26"/>
        <v>0</v>
      </c>
      <c r="BH141" s="144">
        <f t="shared" si="27"/>
        <v>0</v>
      </c>
      <c r="BI141" s="144">
        <f t="shared" si="28"/>
        <v>0</v>
      </c>
      <c r="BJ141" s="18" t="s">
        <v>82</v>
      </c>
      <c r="BK141" s="144">
        <f t="shared" si="29"/>
        <v>0</v>
      </c>
      <c r="BL141" s="18" t="s">
        <v>338</v>
      </c>
      <c r="BM141" s="143" t="s">
        <v>1868</v>
      </c>
    </row>
    <row r="142" spans="2:65" s="1" customFormat="1" ht="55.5" customHeight="1">
      <c r="B142" s="33"/>
      <c r="C142" s="175" t="s">
        <v>494</v>
      </c>
      <c r="D142" s="175" t="s">
        <v>820</v>
      </c>
      <c r="E142" s="176" t="s">
        <v>1869</v>
      </c>
      <c r="F142" s="177" t="s">
        <v>1870</v>
      </c>
      <c r="G142" s="178" t="s">
        <v>1098</v>
      </c>
      <c r="H142" s="179">
        <v>80</v>
      </c>
      <c r="I142" s="180"/>
      <c r="J142" s="181">
        <f t="shared" si="20"/>
        <v>0</v>
      </c>
      <c r="K142" s="177" t="s">
        <v>19</v>
      </c>
      <c r="L142" s="182"/>
      <c r="M142" s="183" t="s">
        <v>19</v>
      </c>
      <c r="N142" s="184" t="s">
        <v>46</v>
      </c>
      <c r="P142" s="141">
        <f t="shared" si="21"/>
        <v>0</v>
      </c>
      <c r="Q142" s="141">
        <v>0</v>
      </c>
      <c r="R142" s="141">
        <f t="shared" si="22"/>
        <v>0</v>
      </c>
      <c r="S142" s="141">
        <v>0</v>
      </c>
      <c r="T142" s="142">
        <f t="shared" si="23"/>
        <v>0</v>
      </c>
      <c r="AR142" s="143" t="s">
        <v>437</v>
      </c>
      <c r="AT142" s="143" t="s">
        <v>820</v>
      </c>
      <c r="AU142" s="143" t="s">
        <v>82</v>
      </c>
      <c r="AY142" s="18" t="s">
        <v>206</v>
      </c>
      <c r="BE142" s="144">
        <f t="shared" si="24"/>
        <v>0</v>
      </c>
      <c r="BF142" s="144">
        <f t="shared" si="25"/>
        <v>0</v>
      </c>
      <c r="BG142" s="144">
        <f t="shared" si="26"/>
        <v>0</v>
      </c>
      <c r="BH142" s="144">
        <f t="shared" si="27"/>
        <v>0</v>
      </c>
      <c r="BI142" s="144">
        <f t="shared" si="28"/>
        <v>0</v>
      </c>
      <c r="BJ142" s="18" t="s">
        <v>82</v>
      </c>
      <c r="BK142" s="144">
        <f t="shared" si="29"/>
        <v>0</v>
      </c>
      <c r="BL142" s="18" t="s">
        <v>338</v>
      </c>
      <c r="BM142" s="143" t="s">
        <v>1871</v>
      </c>
    </row>
    <row r="143" spans="2:65" s="1" customFormat="1" ht="16.5" customHeight="1">
      <c r="B143" s="33"/>
      <c r="C143" s="175" t="s">
        <v>506</v>
      </c>
      <c r="D143" s="175" t="s">
        <v>820</v>
      </c>
      <c r="E143" s="176" t="s">
        <v>1872</v>
      </c>
      <c r="F143" s="177" t="s">
        <v>1754</v>
      </c>
      <c r="G143" s="178" t="s">
        <v>1556</v>
      </c>
      <c r="H143" s="179">
        <v>10</v>
      </c>
      <c r="I143" s="180"/>
      <c r="J143" s="181">
        <f t="shared" si="20"/>
        <v>0</v>
      </c>
      <c r="K143" s="177" t="s">
        <v>19</v>
      </c>
      <c r="L143" s="182"/>
      <c r="M143" s="195" t="s">
        <v>19</v>
      </c>
      <c r="N143" s="196" t="s">
        <v>46</v>
      </c>
      <c r="O143" s="197"/>
      <c r="P143" s="198">
        <f t="shared" si="21"/>
        <v>0</v>
      </c>
      <c r="Q143" s="198">
        <v>0</v>
      </c>
      <c r="R143" s="198">
        <f t="shared" si="22"/>
        <v>0</v>
      </c>
      <c r="S143" s="198">
        <v>0</v>
      </c>
      <c r="T143" s="199">
        <f t="shared" si="23"/>
        <v>0</v>
      </c>
      <c r="AR143" s="143" t="s">
        <v>437</v>
      </c>
      <c r="AT143" s="143" t="s">
        <v>820</v>
      </c>
      <c r="AU143" s="143" t="s">
        <v>82</v>
      </c>
      <c r="AY143" s="18" t="s">
        <v>206</v>
      </c>
      <c r="BE143" s="144">
        <f t="shared" si="24"/>
        <v>0</v>
      </c>
      <c r="BF143" s="144">
        <f t="shared" si="25"/>
        <v>0</v>
      </c>
      <c r="BG143" s="144">
        <f t="shared" si="26"/>
        <v>0</v>
      </c>
      <c r="BH143" s="144">
        <f t="shared" si="27"/>
        <v>0</v>
      </c>
      <c r="BI143" s="144">
        <f t="shared" si="28"/>
        <v>0</v>
      </c>
      <c r="BJ143" s="18" t="s">
        <v>82</v>
      </c>
      <c r="BK143" s="144">
        <f t="shared" si="29"/>
        <v>0</v>
      </c>
      <c r="BL143" s="18" t="s">
        <v>338</v>
      </c>
      <c r="BM143" s="143" t="s">
        <v>1873</v>
      </c>
    </row>
    <row r="144" spans="2:12" s="1" customFormat="1" ht="6.95" customHeight="1">
      <c r="B144" s="41"/>
      <c r="C144" s="42"/>
      <c r="D144" s="42"/>
      <c r="E144" s="42"/>
      <c r="F144" s="42"/>
      <c r="G144" s="42"/>
      <c r="H144" s="42"/>
      <c r="I144" s="42"/>
      <c r="J144" s="42"/>
      <c r="K144" s="42"/>
      <c r="L144" s="33"/>
    </row>
  </sheetData>
  <sheetProtection algorithmName="SHA-512" hashValue="lGDk1++tPNOKWSA75JFlJ9lPsWhS/CrN3At+ASfPYtNGqGO4WtbH/zbSLFqB2ap4OlXVhRemDpzN20UUiBgL7g==" saltValue="2FDv63vszTuBgeSYxa9g1a2nGbbNjQ97kHFOga1U6PIU5s/hStuc/eqzRNloW0iP9mQwBhyvTNCIA2J5tKLVFg==" spinCount="100000" sheet="1" objects="1" scenarios="1" formatColumns="0" formatRows="0" autoFilter="0"/>
  <autoFilter ref="C95:K143"/>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33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108</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165</v>
      </c>
      <c r="F9" s="295"/>
      <c r="G9" s="295"/>
      <c r="H9" s="295"/>
      <c r="L9" s="21"/>
    </row>
    <row r="10" spans="2:12" ht="12" customHeight="1">
      <c r="B10" s="21"/>
      <c r="D10" s="28" t="s">
        <v>166</v>
      </c>
      <c r="L10" s="21"/>
    </row>
    <row r="11" spans="2:12" s="1" customFormat="1" ht="16.5" customHeight="1">
      <c r="B11" s="33"/>
      <c r="E11" s="304" t="s">
        <v>1534</v>
      </c>
      <c r="F11" s="337"/>
      <c r="G11" s="337"/>
      <c r="H11" s="337"/>
      <c r="L11" s="33"/>
    </row>
    <row r="12" spans="2:12" s="1" customFormat="1" ht="12" customHeight="1">
      <c r="B12" s="33"/>
      <c r="D12" s="28" t="s">
        <v>168</v>
      </c>
      <c r="L12" s="33"/>
    </row>
    <row r="13" spans="2:12" s="1" customFormat="1" ht="16.5" customHeight="1">
      <c r="B13" s="33"/>
      <c r="E13" s="322" t="s">
        <v>1874</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ROUND(J96,2)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ROUND((SUM(BE96:BE335)),2)</f>
        <v>0</v>
      </c>
      <c r="I37" s="94">
        <v>0.21</v>
      </c>
      <c r="J37" s="81">
        <f>ROUND(((SUM(BE96:BE335))*I37),2)</f>
        <v>0</v>
      </c>
      <c r="L37" s="33"/>
    </row>
    <row r="38" spans="2:12" s="1" customFormat="1" ht="14.45" customHeight="1">
      <c r="B38" s="33"/>
      <c r="E38" s="28" t="s">
        <v>47</v>
      </c>
      <c r="F38" s="81">
        <f>ROUND((SUM(BF96:BF335)),2)</f>
        <v>0</v>
      </c>
      <c r="I38" s="94">
        <v>0.15</v>
      </c>
      <c r="J38" s="81">
        <f>ROUND(((SUM(BF96:BF335))*I38),2)</f>
        <v>0</v>
      </c>
      <c r="L38" s="33"/>
    </row>
    <row r="39" spans="2:12" s="1" customFormat="1" ht="14.45" customHeight="1" hidden="1">
      <c r="B39" s="33"/>
      <c r="E39" s="28" t="s">
        <v>48</v>
      </c>
      <c r="F39" s="81">
        <f>ROUND((SUM(BG96:BG335)),2)</f>
        <v>0</v>
      </c>
      <c r="I39" s="94">
        <v>0.21</v>
      </c>
      <c r="J39" s="81">
        <f>0</f>
        <v>0</v>
      </c>
      <c r="L39" s="33"/>
    </row>
    <row r="40" spans="2:12" s="1" customFormat="1" ht="14.45" customHeight="1" hidden="1">
      <c r="B40" s="33"/>
      <c r="E40" s="28" t="s">
        <v>49</v>
      </c>
      <c r="F40" s="81">
        <f>ROUND((SUM(BH96:BH335)),2)</f>
        <v>0</v>
      </c>
      <c r="I40" s="94">
        <v>0.15</v>
      </c>
      <c r="J40" s="81">
        <f>0</f>
        <v>0</v>
      </c>
      <c r="L40" s="33"/>
    </row>
    <row r="41" spans="2:12" s="1" customFormat="1" ht="14.45" customHeight="1" hidden="1">
      <c r="B41" s="33"/>
      <c r="E41" s="28" t="s">
        <v>50</v>
      </c>
      <c r="F41" s="81">
        <f>ROUND((SUM(BI96:BI335)),2)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165</v>
      </c>
      <c r="F54" s="295"/>
      <c r="G54" s="295"/>
      <c r="H54" s="295"/>
      <c r="L54" s="21"/>
    </row>
    <row r="55" spans="2:12" ht="12" customHeight="1">
      <c r="B55" s="21"/>
      <c r="C55" s="28" t="s">
        <v>166</v>
      </c>
      <c r="L55" s="21"/>
    </row>
    <row r="56" spans="2:12" s="1" customFormat="1" ht="16.5" customHeight="1">
      <c r="B56" s="33"/>
      <c r="E56" s="304" t="s">
        <v>1534</v>
      </c>
      <c r="F56" s="337"/>
      <c r="G56" s="337"/>
      <c r="H56" s="337"/>
      <c r="L56" s="33"/>
    </row>
    <row r="57" spans="2:12" s="1" customFormat="1" ht="12" customHeight="1">
      <c r="B57" s="33"/>
      <c r="C57" s="28" t="s">
        <v>168</v>
      </c>
      <c r="L57" s="33"/>
    </row>
    <row r="58" spans="2:12" s="1" customFormat="1" ht="16.5" customHeight="1">
      <c r="B58" s="33"/>
      <c r="E58" s="322" t="str">
        <f>E13</f>
        <v>D.1-01.4.3 - Zařízení zdravotně-technických instalací</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J96</f>
        <v>0</v>
      </c>
      <c r="L67" s="33"/>
      <c r="AU67" s="18" t="s">
        <v>173</v>
      </c>
    </row>
    <row r="68" spans="2:12" s="8" customFormat="1" ht="24.95" customHeight="1">
      <c r="B68" s="104"/>
      <c r="D68" s="105" t="s">
        <v>179</v>
      </c>
      <c r="E68" s="106"/>
      <c r="F68" s="106"/>
      <c r="G68" s="106"/>
      <c r="H68" s="106"/>
      <c r="I68" s="106"/>
      <c r="J68" s="107">
        <f>J97</f>
        <v>0</v>
      </c>
      <c r="L68" s="104"/>
    </row>
    <row r="69" spans="2:12" s="9" customFormat="1" ht="19.9" customHeight="1">
      <c r="B69" s="108"/>
      <c r="D69" s="109" t="s">
        <v>182</v>
      </c>
      <c r="E69" s="110"/>
      <c r="F69" s="110"/>
      <c r="G69" s="110"/>
      <c r="H69" s="110"/>
      <c r="I69" s="110"/>
      <c r="J69" s="111">
        <f>J98</f>
        <v>0</v>
      </c>
      <c r="L69" s="108"/>
    </row>
    <row r="70" spans="2:12" s="9" customFormat="1" ht="19.9" customHeight="1">
      <c r="B70" s="108"/>
      <c r="D70" s="109" t="s">
        <v>183</v>
      </c>
      <c r="E70" s="110"/>
      <c r="F70" s="110"/>
      <c r="G70" s="110"/>
      <c r="H70" s="110"/>
      <c r="I70" s="110"/>
      <c r="J70" s="111">
        <f>J166</f>
        <v>0</v>
      </c>
      <c r="L70" s="108"/>
    </row>
    <row r="71" spans="2:12" s="9" customFormat="1" ht="19.9" customHeight="1">
      <c r="B71" s="108"/>
      <c r="D71" s="109" t="s">
        <v>184</v>
      </c>
      <c r="E71" s="110"/>
      <c r="F71" s="110"/>
      <c r="G71" s="110"/>
      <c r="H71" s="110"/>
      <c r="I71" s="110"/>
      <c r="J71" s="111">
        <f>J257</f>
        <v>0</v>
      </c>
      <c r="L71" s="108"/>
    </row>
    <row r="72" spans="2:12" s="9" customFormat="1" ht="19.9" customHeight="1">
      <c r="B72" s="108"/>
      <c r="D72" s="109" t="s">
        <v>1875</v>
      </c>
      <c r="E72" s="110"/>
      <c r="F72" s="110"/>
      <c r="G72" s="110"/>
      <c r="H72" s="110"/>
      <c r="I72" s="110"/>
      <c r="J72" s="111">
        <f>J317</f>
        <v>0</v>
      </c>
      <c r="L72" s="108"/>
    </row>
    <row r="73" spans="2:12" s="1" customFormat="1" ht="21.75" customHeight="1">
      <c r="B73" s="33"/>
      <c r="L73" s="33"/>
    </row>
    <row r="74" spans="2:12" s="1" customFormat="1" ht="6.95" customHeight="1">
      <c r="B74" s="41"/>
      <c r="C74" s="42"/>
      <c r="D74" s="42"/>
      <c r="E74" s="42"/>
      <c r="F74" s="42"/>
      <c r="G74" s="42"/>
      <c r="H74" s="42"/>
      <c r="I74" s="42"/>
      <c r="J74" s="42"/>
      <c r="K74" s="42"/>
      <c r="L74" s="33"/>
    </row>
    <row r="78" spans="2:12" s="1" customFormat="1" ht="6.95" customHeight="1">
      <c r="B78" s="43"/>
      <c r="C78" s="44"/>
      <c r="D78" s="44"/>
      <c r="E78" s="44"/>
      <c r="F78" s="44"/>
      <c r="G78" s="44"/>
      <c r="H78" s="44"/>
      <c r="I78" s="44"/>
      <c r="J78" s="44"/>
      <c r="K78" s="44"/>
      <c r="L78" s="33"/>
    </row>
    <row r="79" spans="2:12" s="1" customFormat="1" ht="24.95" customHeight="1">
      <c r="B79" s="33"/>
      <c r="C79" s="22" t="s">
        <v>191</v>
      </c>
      <c r="L79" s="33"/>
    </row>
    <row r="80" spans="2:12" s="1" customFormat="1" ht="6.95" customHeight="1">
      <c r="B80" s="33"/>
      <c r="L80" s="33"/>
    </row>
    <row r="81" spans="2:12" s="1" customFormat="1" ht="12" customHeight="1">
      <c r="B81" s="33"/>
      <c r="C81" s="28" t="s">
        <v>16</v>
      </c>
      <c r="L81" s="33"/>
    </row>
    <row r="82" spans="2:12" s="1" customFormat="1" ht="16.5" customHeight="1">
      <c r="B82" s="33"/>
      <c r="E82" s="335" t="str">
        <f>E7</f>
        <v>AREÁL KLÍŠE, ÚSTÍ NAD LABEM – WELLNESS A FITNESS</v>
      </c>
      <c r="F82" s="336"/>
      <c r="G82" s="336"/>
      <c r="H82" s="336"/>
      <c r="L82" s="33"/>
    </row>
    <row r="83" spans="2:12" ht="12" customHeight="1">
      <c r="B83" s="21"/>
      <c r="C83" s="28" t="s">
        <v>164</v>
      </c>
      <c r="L83" s="21"/>
    </row>
    <row r="84" spans="2:12" ht="16.5" customHeight="1">
      <c r="B84" s="21"/>
      <c r="E84" s="335" t="s">
        <v>165</v>
      </c>
      <c r="F84" s="295"/>
      <c r="G84" s="295"/>
      <c r="H84" s="295"/>
      <c r="L84" s="21"/>
    </row>
    <row r="85" spans="2:12" ht="12" customHeight="1">
      <c r="B85" s="21"/>
      <c r="C85" s="28" t="s">
        <v>166</v>
      </c>
      <c r="L85" s="21"/>
    </row>
    <row r="86" spans="2:12" s="1" customFormat="1" ht="16.5" customHeight="1">
      <c r="B86" s="33"/>
      <c r="E86" s="304" t="s">
        <v>1534</v>
      </c>
      <c r="F86" s="337"/>
      <c r="G86" s="337"/>
      <c r="H86" s="337"/>
      <c r="L86" s="33"/>
    </row>
    <row r="87" spans="2:12" s="1" customFormat="1" ht="12" customHeight="1">
      <c r="B87" s="33"/>
      <c r="C87" s="28" t="s">
        <v>168</v>
      </c>
      <c r="L87" s="33"/>
    </row>
    <row r="88" spans="2:12" s="1" customFormat="1" ht="16.5" customHeight="1">
      <c r="B88" s="33"/>
      <c r="E88" s="322" t="str">
        <f>E13</f>
        <v>D.1-01.4.3 - Zařízení zdravotně-technických instalací</v>
      </c>
      <c r="F88" s="337"/>
      <c r="G88" s="337"/>
      <c r="H88" s="337"/>
      <c r="L88" s="33"/>
    </row>
    <row r="89" spans="2:12" s="1" customFormat="1" ht="6.95" customHeight="1">
      <c r="B89" s="33"/>
      <c r="L89" s="33"/>
    </row>
    <row r="90" spans="2:12" s="1" customFormat="1" ht="12" customHeight="1">
      <c r="B90" s="33"/>
      <c r="C90" s="28" t="s">
        <v>21</v>
      </c>
      <c r="F90" s="26" t="str">
        <f>F16</f>
        <v>ÚSTÍ NAD LABEM</v>
      </c>
      <c r="I90" s="28" t="s">
        <v>23</v>
      </c>
      <c r="J90" s="49" t="str">
        <f>IF(J16="","",J16)</f>
        <v>14. 11. 2023</v>
      </c>
      <c r="L90" s="33"/>
    </row>
    <row r="91" spans="2:12" s="1" customFormat="1" ht="6.95" customHeight="1">
      <c r="B91" s="33"/>
      <c r="L91" s="33"/>
    </row>
    <row r="92" spans="2:12" s="1" customFormat="1" ht="15.2" customHeight="1">
      <c r="B92" s="33"/>
      <c r="C92" s="28" t="s">
        <v>25</v>
      </c>
      <c r="F92" s="26" t="str">
        <f>E19</f>
        <v>Městské služby Ústí nad Labem p.o.</v>
      </c>
      <c r="I92" s="28" t="s">
        <v>33</v>
      </c>
      <c r="J92" s="31" t="str">
        <f>E25</f>
        <v>Specta s.r.o.</v>
      </c>
      <c r="L92" s="33"/>
    </row>
    <row r="93" spans="2:12" s="1" customFormat="1" ht="15.2" customHeight="1">
      <c r="B93" s="33"/>
      <c r="C93" s="28" t="s">
        <v>31</v>
      </c>
      <c r="F93" s="26" t="str">
        <f>IF(E22="","",E22)</f>
        <v>Vyplň údaj</v>
      </c>
      <c r="I93" s="28" t="s">
        <v>38</v>
      </c>
      <c r="J93" s="31" t="str">
        <f>E28</f>
        <v>Specta s.r.o.</v>
      </c>
      <c r="L93" s="33"/>
    </row>
    <row r="94" spans="2:12" s="1" customFormat="1" ht="10.35" customHeight="1">
      <c r="B94" s="33"/>
      <c r="L94" s="33"/>
    </row>
    <row r="95" spans="2:20" s="10" customFormat="1" ht="29.25" customHeight="1">
      <c r="B95" s="112"/>
      <c r="C95" s="113" t="s">
        <v>192</v>
      </c>
      <c r="D95" s="114" t="s">
        <v>60</v>
      </c>
      <c r="E95" s="114" t="s">
        <v>56</v>
      </c>
      <c r="F95" s="114" t="s">
        <v>57</v>
      </c>
      <c r="G95" s="114" t="s">
        <v>193</v>
      </c>
      <c r="H95" s="114" t="s">
        <v>194</v>
      </c>
      <c r="I95" s="114" t="s">
        <v>195</v>
      </c>
      <c r="J95" s="114" t="s">
        <v>172</v>
      </c>
      <c r="K95" s="115" t="s">
        <v>196</v>
      </c>
      <c r="L95" s="112"/>
      <c r="M95" s="55" t="s">
        <v>19</v>
      </c>
      <c r="N95" s="56" t="s">
        <v>45</v>
      </c>
      <c r="O95" s="56" t="s">
        <v>197</v>
      </c>
      <c r="P95" s="56" t="s">
        <v>198</v>
      </c>
      <c r="Q95" s="56" t="s">
        <v>199</v>
      </c>
      <c r="R95" s="56" t="s">
        <v>200</v>
      </c>
      <c r="S95" s="56" t="s">
        <v>201</v>
      </c>
      <c r="T95" s="57" t="s">
        <v>202</v>
      </c>
    </row>
    <row r="96" spans="2:63" s="1" customFormat="1" ht="22.9" customHeight="1">
      <c r="B96" s="33"/>
      <c r="C96" s="60" t="s">
        <v>203</v>
      </c>
      <c r="J96" s="116">
        <f>BK96</f>
        <v>0</v>
      </c>
      <c r="L96" s="33"/>
      <c r="M96" s="58"/>
      <c r="N96" s="50"/>
      <c r="O96" s="50"/>
      <c r="P96" s="117">
        <f>P97</f>
        <v>0</v>
      </c>
      <c r="Q96" s="50"/>
      <c r="R96" s="117">
        <f>R97</f>
        <v>0.27834440000000005</v>
      </c>
      <c r="S96" s="50"/>
      <c r="T96" s="118">
        <f>T97</f>
        <v>0</v>
      </c>
      <c r="AT96" s="18" t="s">
        <v>74</v>
      </c>
      <c r="AU96" s="18" t="s">
        <v>173</v>
      </c>
      <c r="BK96" s="119">
        <f>BK97</f>
        <v>0</v>
      </c>
    </row>
    <row r="97" spans="2:63" s="11" customFormat="1" ht="25.9" customHeight="1">
      <c r="B97" s="120"/>
      <c r="D97" s="121" t="s">
        <v>74</v>
      </c>
      <c r="E97" s="122" t="s">
        <v>385</v>
      </c>
      <c r="F97" s="122" t="s">
        <v>386</v>
      </c>
      <c r="I97" s="123"/>
      <c r="J97" s="124">
        <f>BK97</f>
        <v>0</v>
      </c>
      <c r="L97" s="120"/>
      <c r="M97" s="125"/>
      <c r="P97" s="126">
        <f>P98+P166+P257+P317</f>
        <v>0</v>
      </c>
      <c r="R97" s="126">
        <f>R98+R166+R257+R317</f>
        <v>0.27834440000000005</v>
      </c>
      <c r="T97" s="127">
        <f>T98+T166+T257+T317</f>
        <v>0</v>
      </c>
      <c r="AR97" s="121" t="s">
        <v>84</v>
      </c>
      <c r="AT97" s="128" t="s">
        <v>74</v>
      </c>
      <c r="AU97" s="128" t="s">
        <v>75</v>
      </c>
      <c r="AY97" s="121" t="s">
        <v>206</v>
      </c>
      <c r="BK97" s="129">
        <f>BK98+BK166+BK257+BK317</f>
        <v>0</v>
      </c>
    </row>
    <row r="98" spans="2:63" s="11" customFormat="1" ht="22.9" customHeight="1">
      <c r="B98" s="120"/>
      <c r="D98" s="121" t="s">
        <v>74</v>
      </c>
      <c r="E98" s="130" t="s">
        <v>411</v>
      </c>
      <c r="F98" s="130" t="s">
        <v>412</v>
      </c>
      <c r="I98" s="123"/>
      <c r="J98" s="131">
        <f>BK98</f>
        <v>0</v>
      </c>
      <c r="L98" s="120"/>
      <c r="M98" s="125"/>
      <c r="P98" s="126">
        <f>SUM(P99:P165)</f>
        <v>0</v>
      </c>
      <c r="R98" s="126">
        <f>SUM(R99:R165)</f>
        <v>0.07648000000000002</v>
      </c>
      <c r="T98" s="127">
        <f>SUM(T99:T165)</f>
        <v>0</v>
      </c>
      <c r="AR98" s="121" t="s">
        <v>84</v>
      </c>
      <c r="AT98" s="128" t="s">
        <v>74</v>
      </c>
      <c r="AU98" s="128" t="s">
        <v>82</v>
      </c>
      <c r="AY98" s="121" t="s">
        <v>206</v>
      </c>
      <c r="BK98" s="129">
        <f>SUM(BK99:BK165)</f>
        <v>0</v>
      </c>
    </row>
    <row r="99" spans="2:65" s="1" customFormat="1" ht="24.2" customHeight="1">
      <c r="B99" s="33"/>
      <c r="C99" s="132" t="s">
        <v>82</v>
      </c>
      <c r="D99" s="132" t="s">
        <v>208</v>
      </c>
      <c r="E99" s="133" t="s">
        <v>1876</v>
      </c>
      <c r="F99" s="134" t="s">
        <v>1877</v>
      </c>
      <c r="G99" s="135" t="s">
        <v>298</v>
      </c>
      <c r="H99" s="136">
        <v>1</v>
      </c>
      <c r="I99" s="137"/>
      <c r="J99" s="138">
        <f>ROUND(I99*H99,2)</f>
        <v>0</v>
      </c>
      <c r="K99" s="134" t="s">
        <v>19</v>
      </c>
      <c r="L99" s="33"/>
      <c r="M99" s="139" t="s">
        <v>19</v>
      </c>
      <c r="N99" s="140" t="s">
        <v>46</v>
      </c>
      <c r="P99" s="141">
        <f>O99*H99</f>
        <v>0</v>
      </c>
      <c r="Q99" s="141">
        <v>0.00089</v>
      </c>
      <c r="R99" s="141">
        <f>Q99*H99</f>
        <v>0.00089</v>
      </c>
      <c r="S99" s="141">
        <v>0</v>
      </c>
      <c r="T99" s="142">
        <f>S99*H99</f>
        <v>0</v>
      </c>
      <c r="AR99" s="143" t="s">
        <v>338</v>
      </c>
      <c r="AT99" s="143" t="s">
        <v>208</v>
      </c>
      <c r="AU99" s="143" t="s">
        <v>84</v>
      </c>
      <c r="AY99" s="18" t="s">
        <v>206</v>
      </c>
      <c r="BE99" s="144">
        <f>IF(N99="základní",J99,0)</f>
        <v>0</v>
      </c>
      <c r="BF99" s="144">
        <f>IF(N99="snížená",J99,0)</f>
        <v>0</v>
      </c>
      <c r="BG99" s="144">
        <f>IF(N99="zákl. přenesená",J99,0)</f>
        <v>0</v>
      </c>
      <c r="BH99" s="144">
        <f>IF(N99="sníž. přenesená",J99,0)</f>
        <v>0</v>
      </c>
      <c r="BI99" s="144">
        <f>IF(N99="nulová",J99,0)</f>
        <v>0</v>
      </c>
      <c r="BJ99" s="18" t="s">
        <v>82</v>
      </c>
      <c r="BK99" s="144">
        <f>ROUND(I99*H99,2)</f>
        <v>0</v>
      </c>
      <c r="BL99" s="18" t="s">
        <v>338</v>
      </c>
      <c r="BM99" s="143" t="s">
        <v>1878</v>
      </c>
    </row>
    <row r="100" spans="2:51" s="12" customFormat="1" ht="12">
      <c r="B100" s="149"/>
      <c r="D100" s="150" t="s">
        <v>216</v>
      </c>
      <c r="E100" s="151" t="s">
        <v>19</v>
      </c>
      <c r="F100" s="152" t="s">
        <v>1879</v>
      </c>
      <c r="H100" s="151" t="s">
        <v>19</v>
      </c>
      <c r="I100" s="153"/>
      <c r="L100" s="149"/>
      <c r="M100" s="154"/>
      <c r="T100" s="155"/>
      <c r="AT100" s="151" t="s">
        <v>216</v>
      </c>
      <c r="AU100" s="151" t="s">
        <v>84</v>
      </c>
      <c r="AV100" s="12" t="s">
        <v>82</v>
      </c>
      <c r="AW100" s="12" t="s">
        <v>37</v>
      </c>
      <c r="AX100" s="12" t="s">
        <v>75</v>
      </c>
      <c r="AY100" s="151" t="s">
        <v>206</v>
      </c>
    </row>
    <row r="101" spans="2:51" s="13" customFormat="1" ht="12">
      <c r="B101" s="156"/>
      <c r="D101" s="150" t="s">
        <v>216</v>
      </c>
      <c r="E101" s="157" t="s">
        <v>19</v>
      </c>
      <c r="F101" s="158" t="s">
        <v>1880</v>
      </c>
      <c r="H101" s="159">
        <v>1</v>
      </c>
      <c r="I101" s="160"/>
      <c r="L101" s="156"/>
      <c r="M101" s="161"/>
      <c r="T101" s="162"/>
      <c r="AT101" s="157" t="s">
        <v>216</v>
      </c>
      <c r="AU101" s="157" t="s">
        <v>84</v>
      </c>
      <c r="AV101" s="13" t="s">
        <v>84</v>
      </c>
      <c r="AW101" s="13" t="s">
        <v>37</v>
      </c>
      <c r="AX101" s="13" t="s">
        <v>75</v>
      </c>
      <c r="AY101" s="157" t="s">
        <v>206</v>
      </c>
    </row>
    <row r="102" spans="2:51" s="14" customFormat="1" ht="12">
      <c r="B102" s="163"/>
      <c r="D102" s="150" t="s">
        <v>216</v>
      </c>
      <c r="E102" s="164" t="s">
        <v>19</v>
      </c>
      <c r="F102" s="165" t="s">
        <v>224</v>
      </c>
      <c r="H102" s="166">
        <v>1</v>
      </c>
      <c r="I102" s="167"/>
      <c r="L102" s="163"/>
      <c r="M102" s="168"/>
      <c r="T102" s="169"/>
      <c r="AT102" s="164" t="s">
        <v>216</v>
      </c>
      <c r="AU102" s="164" t="s">
        <v>84</v>
      </c>
      <c r="AV102" s="14" t="s">
        <v>153</v>
      </c>
      <c r="AW102" s="14" t="s">
        <v>37</v>
      </c>
      <c r="AX102" s="14" t="s">
        <v>82</v>
      </c>
      <c r="AY102" s="164" t="s">
        <v>206</v>
      </c>
    </row>
    <row r="103" spans="2:65" s="1" customFormat="1" ht="24.2" customHeight="1">
      <c r="B103" s="33"/>
      <c r="C103" s="132" t="s">
        <v>84</v>
      </c>
      <c r="D103" s="132" t="s">
        <v>208</v>
      </c>
      <c r="E103" s="133" t="s">
        <v>1881</v>
      </c>
      <c r="F103" s="134" t="s">
        <v>1882</v>
      </c>
      <c r="G103" s="135" t="s">
        <v>298</v>
      </c>
      <c r="H103" s="136">
        <v>8</v>
      </c>
      <c r="I103" s="137"/>
      <c r="J103" s="138">
        <f>ROUND(I103*H103,2)</f>
        <v>0</v>
      </c>
      <c r="K103" s="134" t="s">
        <v>19</v>
      </c>
      <c r="L103" s="33"/>
      <c r="M103" s="139" t="s">
        <v>19</v>
      </c>
      <c r="N103" s="140" t="s">
        <v>46</v>
      </c>
      <c r="P103" s="141">
        <f>O103*H103</f>
        <v>0</v>
      </c>
      <c r="Q103" s="141">
        <v>0.00179</v>
      </c>
      <c r="R103" s="141">
        <f>Q103*H103</f>
        <v>0.01432</v>
      </c>
      <c r="S103" s="141">
        <v>0</v>
      </c>
      <c r="T103" s="142">
        <f>S103*H103</f>
        <v>0</v>
      </c>
      <c r="AR103" s="143" t="s">
        <v>338</v>
      </c>
      <c r="AT103" s="143" t="s">
        <v>208</v>
      </c>
      <c r="AU103" s="143" t="s">
        <v>84</v>
      </c>
      <c r="AY103" s="18" t="s">
        <v>206</v>
      </c>
      <c r="BE103" s="144">
        <f>IF(N103="základní",J103,0)</f>
        <v>0</v>
      </c>
      <c r="BF103" s="144">
        <f>IF(N103="snížená",J103,0)</f>
        <v>0</v>
      </c>
      <c r="BG103" s="144">
        <f>IF(N103="zákl. přenesená",J103,0)</f>
        <v>0</v>
      </c>
      <c r="BH103" s="144">
        <f>IF(N103="sníž. přenesená",J103,0)</f>
        <v>0</v>
      </c>
      <c r="BI103" s="144">
        <f>IF(N103="nulová",J103,0)</f>
        <v>0</v>
      </c>
      <c r="BJ103" s="18" t="s">
        <v>82</v>
      </c>
      <c r="BK103" s="144">
        <f>ROUND(I103*H103,2)</f>
        <v>0</v>
      </c>
      <c r="BL103" s="18" t="s">
        <v>338</v>
      </c>
      <c r="BM103" s="143" t="s">
        <v>1883</v>
      </c>
    </row>
    <row r="104" spans="2:51" s="12" customFormat="1" ht="12">
      <c r="B104" s="149"/>
      <c r="D104" s="150" t="s">
        <v>216</v>
      </c>
      <c r="E104" s="151" t="s">
        <v>19</v>
      </c>
      <c r="F104" s="152" t="s">
        <v>1879</v>
      </c>
      <c r="H104" s="151" t="s">
        <v>19</v>
      </c>
      <c r="I104" s="153"/>
      <c r="L104" s="149"/>
      <c r="M104" s="154"/>
      <c r="T104" s="155"/>
      <c r="AT104" s="151" t="s">
        <v>216</v>
      </c>
      <c r="AU104" s="151" t="s">
        <v>84</v>
      </c>
      <c r="AV104" s="12" t="s">
        <v>82</v>
      </c>
      <c r="AW104" s="12" t="s">
        <v>37</v>
      </c>
      <c r="AX104" s="12" t="s">
        <v>75</v>
      </c>
      <c r="AY104" s="151" t="s">
        <v>206</v>
      </c>
    </row>
    <row r="105" spans="2:51" s="13" customFormat="1" ht="12">
      <c r="B105" s="156"/>
      <c r="D105" s="150" t="s">
        <v>216</v>
      </c>
      <c r="E105" s="157" t="s">
        <v>19</v>
      </c>
      <c r="F105" s="158" t="s">
        <v>1884</v>
      </c>
      <c r="H105" s="159">
        <v>2</v>
      </c>
      <c r="I105" s="160"/>
      <c r="L105" s="156"/>
      <c r="M105" s="161"/>
      <c r="T105" s="162"/>
      <c r="AT105" s="157" t="s">
        <v>216</v>
      </c>
      <c r="AU105" s="157" t="s">
        <v>84</v>
      </c>
      <c r="AV105" s="13" t="s">
        <v>84</v>
      </c>
      <c r="AW105" s="13" t="s">
        <v>37</v>
      </c>
      <c r="AX105" s="13" t="s">
        <v>75</v>
      </c>
      <c r="AY105" s="157" t="s">
        <v>206</v>
      </c>
    </row>
    <row r="106" spans="2:51" s="13" customFormat="1" ht="12">
      <c r="B106" s="156"/>
      <c r="D106" s="150" t="s">
        <v>216</v>
      </c>
      <c r="E106" s="157" t="s">
        <v>19</v>
      </c>
      <c r="F106" s="158" t="s">
        <v>1885</v>
      </c>
      <c r="H106" s="159">
        <v>3</v>
      </c>
      <c r="I106" s="160"/>
      <c r="L106" s="156"/>
      <c r="M106" s="161"/>
      <c r="T106" s="162"/>
      <c r="AT106" s="157" t="s">
        <v>216</v>
      </c>
      <c r="AU106" s="157" t="s">
        <v>84</v>
      </c>
      <c r="AV106" s="13" t="s">
        <v>84</v>
      </c>
      <c r="AW106" s="13" t="s">
        <v>37</v>
      </c>
      <c r="AX106" s="13" t="s">
        <v>75</v>
      </c>
      <c r="AY106" s="157" t="s">
        <v>206</v>
      </c>
    </row>
    <row r="107" spans="2:51" s="13" customFormat="1" ht="12">
      <c r="B107" s="156"/>
      <c r="D107" s="150" t="s">
        <v>216</v>
      </c>
      <c r="E107" s="157" t="s">
        <v>19</v>
      </c>
      <c r="F107" s="158" t="s">
        <v>1886</v>
      </c>
      <c r="H107" s="159">
        <v>1</v>
      </c>
      <c r="I107" s="160"/>
      <c r="L107" s="156"/>
      <c r="M107" s="161"/>
      <c r="T107" s="162"/>
      <c r="AT107" s="157" t="s">
        <v>216</v>
      </c>
      <c r="AU107" s="157" t="s">
        <v>84</v>
      </c>
      <c r="AV107" s="13" t="s">
        <v>84</v>
      </c>
      <c r="AW107" s="13" t="s">
        <v>37</v>
      </c>
      <c r="AX107" s="13" t="s">
        <v>75</v>
      </c>
      <c r="AY107" s="157" t="s">
        <v>206</v>
      </c>
    </row>
    <row r="108" spans="2:51" s="13" customFormat="1" ht="12">
      <c r="B108" s="156"/>
      <c r="D108" s="150" t="s">
        <v>216</v>
      </c>
      <c r="E108" s="157" t="s">
        <v>19</v>
      </c>
      <c r="F108" s="158" t="s">
        <v>1887</v>
      </c>
      <c r="H108" s="159">
        <v>2</v>
      </c>
      <c r="I108" s="160"/>
      <c r="L108" s="156"/>
      <c r="M108" s="161"/>
      <c r="T108" s="162"/>
      <c r="AT108" s="157" t="s">
        <v>216</v>
      </c>
      <c r="AU108" s="157" t="s">
        <v>84</v>
      </c>
      <c r="AV108" s="13" t="s">
        <v>84</v>
      </c>
      <c r="AW108" s="13" t="s">
        <v>37</v>
      </c>
      <c r="AX108" s="13" t="s">
        <v>75</v>
      </c>
      <c r="AY108" s="157" t="s">
        <v>206</v>
      </c>
    </row>
    <row r="109" spans="2:51" s="14" customFormat="1" ht="12">
      <c r="B109" s="163"/>
      <c r="D109" s="150" t="s">
        <v>216</v>
      </c>
      <c r="E109" s="164" t="s">
        <v>19</v>
      </c>
      <c r="F109" s="165" t="s">
        <v>224</v>
      </c>
      <c r="H109" s="166">
        <v>8</v>
      </c>
      <c r="I109" s="167"/>
      <c r="L109" s="163"/>
      <c r="M109" s="168"/>
      <c r="T109" s="169"/>
      <c r="AT109" s="164" t="s">
        <v>216</v>
      </c>
      <c r="AU109" s="164" t="s">
        <v>84</v>
      </c>
      <c r="AV109" s="14" t="s">
        <v>153</v>
      </c>
      <c r="AW109" s="14" t="s">
        <v>37</v>
      </c>
      <c r="AX109" s="14" t="s">
        <v>82</v>
      </c>
      <c r="AY109" s="164" t="s">
        <v>206</v>
      </c>
    </row>
    <row r="110" spans="2:65" s="1" customFormat="1" ht="24.2" customHeight="1">
      <c r="B110" s="33"/>
      <c r="C110" s="132" t="s">
        <v>92</v>
      </c>
      <c r="D110" s="132" t="s">
        <v>208</v>
      </c>
      <c r="E110" s="133" t="s">
        <v>1888</v>
      </c>
      <c r="F110" s="134" t="s">
        <v>1889</v>
      </c>
      <c r="G110" s="135" t="s">
        <v>229</v>
      </c>
      <c r="H110" s="136">
        <v>14.63</v>
      </c>
      <c r="I110" s="137"/>
      <c r="J110" s="138">
        <f>ROUND(I110*H110,2)</f>
        <v>0</v>
      </c>
      <c r="K110" s="134" t="s">
        <v>19</v>
      </c>
      <c r="L110" s="33"/>
      <c r="M110" s="139" t="s">
        <v>19</v>
      </c>
      <c r="N110" s="140" t="s">
        <v>46</v>
      </c>
      <c r="P110" s="141">
        <f>O110*H110</f>
        <v>0</v>
      </c>
      <c r="Q110" s="141">
        <v>0.00206</v>
      </c>
      <c r="R110" s="141">
        <f>Q110*H110</f>
        <v>0.030137800000000006</v>
      </c>
      <c r="S110" s="141">
        <v>0</v>
      </c>
      <c r="T110" s="142">
        <f>S110*H110</f>
        <v>0</v>
      </c>
      <c r="AR110" s="143" t="s">
        <v>338</v>
      </c>
      <c r="AT110" s="143" t="s">
        <v>208</v>
      </c>
      <c r="AU110" s="143" t="s">
        <v>84</v>
      </c>
      <c r="AY110" s="18" t="s">
        <v>206</v>
      </c>
      <c r="BE110" s="144">
        <f>IF(N110="základní",J110,0)</f>
        <v>0</v>
      </c>
      <c r="BF110" s="144">
        <f>IF(N110="snížená",J110,0)</f>
        <v>0</v>
      </c>
      <c r="BG110" s="144">
        <f>IF(N110="zákl. přenesená",J110,0)</f>
        <v>0</v>
      </c>
      <c r="BH110" s="144">
        <f>IF(N110="sníž. přenesená",J110,0)</f>
        <v>0</v>
      </c>
      <c r="BI110" s="144">
        <f>IF(N110="nulová",J110,0)</f>
        <v>0</v>
      </c>
      <c r="BJ110" s="18" t="s">
        <v>82</v>
      </c>
      <c r="BK110" s="144">
        <f>ROUND(I110*H110,2)</f>
        <v>0</v>
      </c>
      <c r="BL110" s="18" t="s">
        <v>338</v>
      </c>
      <c r="BM110" s="143" t="s">
        <v>1890</v>
      </c>
    </row>
    <row r="111" spans="2:51" s="12" customFormat="1" ht="12">
      <c r="B111" s="149"/>
      <c r="D111" s="150" t="s">
        <v>216</v>
      </c>
      <c r="E111" s="151" t="s">
        <v>19</v>
      </c>
      <c r="F111" s="152" t="s">
        <v>1879</v>
      </c>
      <c r="H111" s="151" t="s">
        <v>19</v>
      </c>
      <c r="I111" s="153"/>
      <c r="L111" s="149"/>
      <c r="M111" s="154"/>
      <c r="T111" s="155"/>
      <c r="AT111" s="151" t="s">
        <v>216</v>
      </c>
      <c r="AU111" s="151" t="s">
        <v>84</v>
      </c>
      <c r="AV111" s="12" t="s">
        <v>82</v>
      </c>
      <c r="AW111" s="12" t="s">
        <v>37</v>
      </c>
      <c r="AX111" s="12" t="s">
        <v>75</v>
      </c>
      <c r="AY111" s="151" t="s">
        <v>206</v>
      </c>
    </row>
    <row r="112" spans="2:51" s="13" customFormat="1" ht="12">
      <c r="B112" s="156"/>
      <c r="D112" s="150" t="s">
        <v>216</v>
      </c>
      <c r="E112" s="157" t="s">
        <v>19</v>
      </c>
      <c r="F112" s="158" t="s">
        <v>1891</v>
      </c>
      <c r="H112" s="159">
        <v>14.63</v>
      </c>
      <c r="I112" s="160"/>
      <c r="L112" s="156"/>
      <c r="M112" s="161"/>
      <c r="T112" s="162"/>
      <c r="AT112" s="157" t="s">
        <v>216</v>
      </c>
      <c r="AU112" s="157" t="s">
        <v>84</v>
      </c>
      <c r="AV112" s="13" t="s">
        <v>84</v>
      </c>
      <c r="AW112" s="13" t="s">
        <v>37</v>
      </c>
      <c r="AX112" s="13" t="s">
        <v>75</v>
      </c>
      <c r="AY112" s="157" t="s">
        <v>206</v>
      </c>
    </row>
    <row r="113" spans="2:51" s="14" customFormat="1" ht="12">
      <c r="B113" s="163"/>
      <c r="D113" s="150" t="s">
        <v>216</v>
      </c>
      <c r="E113" s="164" t="s">
        <v>19</v>
      </c>
      <c r="F113" s="165" t="s">
        <v>224</v>
      </c>
      <c r="H113" s="166">
        <v>14.63</v>
      </c>
      <c r="I113" s="167"/>
      <c r="L113" s="163"/>
      <c r="M113" s="168"/>
      <c r="T113" s="169"/>
      <c r="AT113" s="164" t="s">
        <v>216</v>
      </c>
      <c r="AU113" s="164" t="s">
        <v>84</v>
      </c>
      <c r="AV113" s="14" t="s">
        <v>153</v>
      </c>
      <c r="AW113" s="14" t="s">
        <v>37</v>
      </c>
      <c r="AX113" s="14" t="s">
        <v>82</v>
      </c>
      <c r="AY113" s="164" t="s">
        <v>206</v>
      </c>
    </row>
    <row r="114" spans="2:65" s="1" customFormat="1" ht="24.2" customHeight="1">
      <c r="B114" s="33"/>
      <c r="C114" s="132" t="s">
        <v>153</v>
      </c>
      <c r="D114" s="132" t="s">
        <v>208</v>
      </c>
      <c r="E114" s="133" t="s">
        <v>1892</v>
      </c>
      <c r="F114" s="134" t="s">
        <v>1893</v>
      </c>
      <c r="G114" s="135" t="s">
        <v>229</v>
      </c>
      <c r="H114" s="136">
        <v>4</v>
      </c>
      <c r="I114" s="137"/>
      <c r="J114" s="138">
        <f>ROUND(I114*H114,2)</f>
        <v>0</v>
      </c>
      <c r="K114" s="134" t="s">
        <v>19</v>
      </c>
      <c r="L114" s="33"/>
      <c r="M114" s="139" t="s">
        <v>19</v>
      </c>
      <c r="N114" s="140" t="s">
        <v>46</v>
      </c>
      <c r="P114" s="141">
        <f>O114*H114</f>
        <v>0</v>
      </c>
      <c r="Q114" s="141">
        <v>0.00201</v>
      </c>
      <c r="R114" s="141">
        <f>Q114*H114</f>
        <v>0.00804</v>
      </c>
      <c r="S114" s="141">
        <v>0</v>
      </c>
      <c r="T114" s="142">
        <f>S114*H114</f>
        <v>0</v>
      </c>
      <c r="AR114" s="143" t="s">
        <v>338</v>
      </c>
      <c r="AT114" s="143" t="s">
        <v>208</v>
      </c>
      <c r="AU114" s="143" t="s">
        <v>84</v>
      </c>
      <c r="AY114" s="18" t="s">
        <v>206</v>
      </c>
      <c r="BE114" s="144">
        <f>IF(N114="základní",J114,0)</f>
        <v>0</v>
      </c>
      <c r="BF114" s="144">
        <f>IF(N114="snížená",J114,0)</f>
        <v>0</v>
      </c>
      <c r="BG114" s="144">
        <f>IF(N114="zákl. přenesená",J114,0)</f>
        <v>0</v>
      </c>
      <c r="BH114" s="144">
        <f>IF(N114="sníž. přenesená",J114,0)</f>
        <v>0</v>
      </c>
      <c r="BI114" s="144">
        <f>IF(N114="nulová",J114,0)</f>
        <v>0</v>
      </c>
      <c r="BJ114" s="18" t="s">
        <v>82</v>
      </c>
      <c r="BK114" s="144">
        <f>ROUND(I114*H114,2)</f>
        <v>0</v>
      </c>
      <c r="BL114" s="18" t="s">
        <v>338</v>
      </c>
      <c r="BM114" s="143" t="s">
        <v>1894</v>
      </c>
    </row>
    <row r="115" spans="2:51" s="12" customFormat="1" ht="12">
      <c r="B115" s="149"/>
      <c r="D115" s="150" t="s">
        <v>216</v>
      </c>
      <c r="E115" s="151" t="s">
        <v>19</v>
      </c>
      <c r="F115" s="152" t="s">
        <v>1879</v>
      </c>
      <c r="H115" s="151" t="s">
        <v>19</v>
      </c>
      <c r="I115" s="153"/>
      <c r="L115" s="149"/>
      <c r="M115" s="154"/>
      <c r="T115" s="155"/>
      <c r="AT115" s="151" t="s">
        <v>216</v>
      </c>
      <c r="AU115" s="151" t="s">
        <v>84</v>
      </c>
      <c r="AV115" s="12" t="s">
        <v>82</v>
      </c>
      <c r="AW115" s="12" t="s">
        <v>37</v>
      </c>
      <c r="AX115" s="12" t="s">
        <v>75</v>
      </c>
      <c r="AY115" s="151" t="s">
        <v>206</v>
      </c>
    </row>
    <row r="116" spans="2:51" s="13" customFormat="1" ht="12">
      <c r="B116" s="156"/>
      <c r="D116" s="150" t="s">
        <v>216</v>
      </c>
      <c r="E116" s="157" t="s">
        <v>19</v>
      </c>
      <c r="F116" s="158" t="s">
        <v>1895</v>
      </c>
      <c r="H116" s="159">
        <v>1</v>
      </c>
      <c r="I116" s="160"/>
      <c r="L116" s="156"/>
      <c r="M116" s="161"/>
      <c r="T116" s="162"/>
      <c r="AT116" s="157" t="s">
        <v>216</v>
      </c>
      <c r="AU116" s="157" t="s">
        <v>84</v>
      </c>
      <c r="AV116" s="13" t="s">
        <v>84</v>
      </c>
      <c r="AW116" s="13" t="s">
        <v>37</v>
      </c>
      <c r="AX116" s="13" t="s">
        <v>75</v>
      </c>
      <c r="AY116" s="157" t="s">
        <v>206</v>
      </c>
    </row>
    <row r="117" spans="2:51" s="13" customFormat="1" ht="12">
      <c r="B117" s="156"/>
      <c r="D117" s="150" t="s">
        <v>216</v>
      </c>
      <c r="E117" s="157" t="s">
        <v>19</v>
      </c>
      <c r="F117" s="158" t="s">
        <v>1896</v>
      </c>
      <c r="H117" s="159">
        <v>1.5</v>
      </c>
      <c r="I117" s="160"/>
      <c r="L117" s="156"/>
      <c r="M117" s="161"/>
      <c r="T117" s="162"/>
      <c r="AT117" s="157" t="s">
        <v>216</v>
      </c>
      <c r="AU117" s="157" t="s">
        <v>84</v>
      </c>
      <c r="AV117" s="13" t="s">
        <v>84</v>
      </c>
      <c r="AW117" s="13" t="s">
        <v>37</v>
      </c>
      <c r="AX117" s="13" t="s">
        <v>75</v>
      </c>
      <c r="AY117" s="157" t="s">
        <v>206</v>
      </c>
    </row>
    <row r="118" spans="2:51" s="13" customFormat="1" ht="12">
      <c r="B118" s="156"/>
      <c r="D118" s="150" t="s">
        <v>216</v>
      </c>
      <c r="E118" s="157" t="s">
        <v>19</v>
      </c>
      <c r="F118" s="158" t="s">
        <v>1897</v>
      </c>
      <c r="H118" s="159">
        <v>0.5</v>
      </c>
      <c r="I118" s="160"/>
      <c r="L118" s="156"/>
      <c r="M118" s="161"/>
      <c r="T118" s="162"/>
      <c r="AT118" s="157" t="s">
        <v>216</v>
      </c>
      <c r="AU118" s="157" t="s">
        <v>84</v>
      </c>
      <c r="AV118" s="13" t="s">
        <v>84</v>
      </c>
      <c r="AW118" s="13" t="s">
        <v>37</v>
      </c>
      <c r="AX118" s="13" t="s">
        <v>75</v>
      </c>
      <c r="AY118" s="157" t="s">
        <v>206</v>
      </c>
    </row>
    <row r="119" spans="2:51" s="13" customFormat="1" ht="12">
      <c r="B119" s="156"/>
      <c r="D119" s="150" t="s">
        <v>216</v>
      </c>
      <c r="E119" s="157" t="s">
        <v>19</v>
      </c>
      <c r="F119" s="158" t="s">
        <v>1898</v>
      </c>
      <c r="H119" s="159">
        <v>1</v>
      </c>
      <c r="I119" s="160"/>
      <c r="L119" s="156"/>
      <c r="M119" s="161"/>
      <c r="T119" s="162"/>
      <c r="AT119" s="157" t="s">
        <v>216</v>
      </c>
      <c r="AU119" s="157" t="s">
        <v>84</v>
      </c>
      <c r="AV119" s="13" t="s">
        <v>84</v>
      </c>
      <c r="AW119" s="13" t="s">
        <v>37</v>
      </c>
      <c r="AX119" s="13" t="s">
        <v>75</v>
      </c>
      <c r="AY119" s="157" t="s">
        <v>206</v>
      </c>
    </row>
    <row r="120" spans="2:51" s="14" customFormat="1" ht="12">
      <c r="B120" s="163"/>
      <c r="D120" s="150" t="s">
        <v>216</v>
      </c>
      <c r="E120" s="164" t="s">
        <v>19</v>
      </c>
      <c r="F120" s="165" t="s">
        <v>224</v>
      </c>
      <c r="H120" s="166">
        <v>4</v>
      </c>
      <c r="I120" s="167"/>
      <c r="L120" s="163"/>
      <c r="M120" s="168"/>
      <c r="T120" s="169"/>
      <c r="AT120" s="164" t="s">
        <v>216</v>
      </c>
      <c r="AU120" s="164" t="s">
        <v>84</v>
      </c>
      <c r="AV120" s="14" t="s">
        <v>153</v>
      </c>
      <c r="AW120" s="14" t="s">
        <v>37</v>
      </c>
      <c r="AX120" s="14" t="s">
        <v>82</v>
      </c>
      <c r="AY120" s="164" t="s">
        <v>206</v>
      </c>
    </row>
    <row r="121" spans="2:65" s="1" customFormat="1" ht="21.75" customHeight="1">
      <c r="B121" s="33"/>
      <c r="C121" s="132" t="s">
        <v>156</v>
      </c>
      <c r="D121" s="132" t="s">
        <v>208</v>
      </c>
      <c r="E121" s="133" t="s">
        <v>1899</v>
      </c>
      <c r="F121" s="134" t="s">
        <v>1900</v>
      </c>
      <c r="G121" s="135" t="s">
        <v>229</v>
      </c>
      <c r="H121" s="136">
        <v>3.85</v>
      </c>
      <c r="I121" s="137"/>
      <c r="J121" s="138">
        <f>ROUND(I121*H121,2)</f>
        <v>0</v>
      </c>
      <c r="K121" s="134" t="s">
        <v>19</v>
      </c>
      <c r="L121" s="33"/>
      <c r="M121" s="139" t="s">
        <v>19</v>
      </c>
      <c r="N121" s="140" t="s">
        <v>46</v>
      </c>
      <c r="P121" s="141">
        <f>O121*H121</f>
        <v>0</v>
      </c>
      <c r="Q121" s="141">
        <v>0.00041</v>
      </c>
      <c r="R121" s="141">
        <f>Q121*H121</f>
        <v>0.0015785</v>
      </c>
      <c r="S121" s="141">
        <v>0</v>
      </c>
      <c r="T121" s="142">
        <f>S121*H121</f>
        <v>0</v>
      </c>
      <c r="AR121" s="143" t="s">
        <v>338</v>
      </c>
      <c r="AT121" s="143" t="s">
        <v>208</v>
      </c>
      <c r="AU121" s="143" t="s">
        <v>84</v>
      </c>
      <c r="AY121" s="18" t="s">
        <v>206</v>
      </c>
      <c r="BE121" s="144">
        <f>IF(N121="základní",J121,0)</f>
        <v>0</v>
      </c>
      <c r="BF121" s="144">
        <f>IF(N121="snížená",J121,0)</f>
        <v>0</v>
      </c>
      <c r="BG121" s="144">
        <f>IF(N121="zákl. přenesená",J121,0)</f>
        <v>0</v>
      </c>
      <c r="BH121" s="144">
        <f>IF(N121="sníž. přenesená",J121,0)</f>
        <v>0</v>
      </c>
      <c r="BI121" s="144">
        <f>IF(N121="nulová",J121,0)</f>
        <v>0</v>
      </c>
      <c r="BJ121" s="18" t="s">
        <v>82</v>
      </c>
      <c r="BK121" s="144">
        <f>ROUND(I121*H121,2)</f>
        <v>0</v>
      </c>
      <c r="BL121" s="18" t="s">
        <v>338</v>
      </c>
      <c r="BM121" s="143" t="s">
        <v>1901</v>
      </c>
    </row>
    <row r="122" spans="2:51" s="12" customFormat="1" ht="12">
      <c r="B122" s="149"/>
      <c r="D122" s="150" t="s">
        <v>216</v>
      </c>
      <c r="E122" s="151" t="s">
        <v>19</v>
      </c>
      <c r="F122" s="152" t="s">
        <v>1879</v>
      </c>
      <c r="H122" s="151" t="s">
        <v>19</v>
      </c>
      <c r="I122" s="153"/>
      <c r="L122" s="149"/>
      <c r="M122" s="154"/>
      <c r="T122" s="155"/>
      <c r="AT122" s="151" t="s">
        <v>216</v>
      </c>
      <c r="AU122" s="151" t="s">
        <v>84</v>
      </c>
      <c r="AV122" s="12" t="s">
        <v>82</v>
      </c>
      <c r="AW122" s="12" t="s">
        <v>37</v>
      </c>
      <c r="AX122" s="12" t="s">
        <v>75</v>
      </c>
      <c r="AY122" s="151" t="s">
        <v>206</v>
      </c>
    </row>
    <row r="123" spans="2:51" s="13" customFormat="1" ht="12">
      <c r="B123" s="156"/>
      <c r="D123" s="150" t="s">
        <v>216</v>
      </c>
      <c r="E123" s="157" t="s">
        <v>19</v>
      </c>
      <c r="F123" s="158" t="s">
        <v>1902</v>
      </c>
      <c r="H123" s="159">
        <v>3.85</v>
      </c>
      <c r="I123" s="160"/>
      <c r="L123" s="156"/>
      <c r="M123" s="161"/>
      <c r="T123" s="162"/>
      <c r="AT123" s="157" t="s">
        <v>216</v>
      </c>
      <c r="AU123" s="157" t="s">
        <v>84</v>
      </c>
      <c r="AV123" s="13" t="s">
        <v>84</v>
      </c>
      <c r="AW123" s="13" t="s">
        <v>37</v>
      </c>
      <c r="AX123" s="13" t="s">
        <v>75</v>
      </c>
      <c r="AY123" s="157" t="s">
        <v>206</v>
      </c>
    </row>
    <row r="124" spans="2:51" s="14" customFormat="1" ht="12">
      <c r="B124" s="163"/>
      <c r="D124" s="150" t="s">
        <v>216</v>
      </c>
      <c r="E124" s="164" t="s">
        <v>19</v>
      </c>
      <c r="F124" s="165" t="s">
        <v>224</v>
      </c>
      <c r="H124" s="166">
        <v>3.85</v>
      </c>
      <c r="I124" s="167"/>
      <c r="L124" s="163"/>
      <c r="M124" s="168"/>
      <c r="T124" s="169"/>
      <c r="AT124" s="164" t="s">
        <v>216</v>
      </c>
      <c r="AU124" s="164" t="s">
        <v>84</v>
      </c>
      <c r="AV124" s="14" t="s">
        <v>153</v>
      </c>
      <c r="AW124" s="14" t="s">
        <v>37</v>
      </c>
      <c r="AX124" s="14" t="s">
        <v>82</v>
      </c>
      <c r="AY124" s="164" t="s">
        <v>206</v>
      </c>
    </row>
    <row r="125" spans="2:65" s="1" customFormat="1" ht="21.75" customHeight="1">
      <c r="B125" s="33"/>
      <c r="C125" s="132" t="s">
        <v>257</v>
      </c>
      <c r="D125" s="132" t="s">
        <v>208</v>
      </c>
      <c r="E125" s="133" t="s">
        <v>1903</v>
      </c>
      <c r="F125" s="134" t="s">
        <v>1904</v>
      </c>
      <c r="G125" s="135" t="s">
        <v>229</v>
      </c>
      <c r="H125" s="136">
        <v>3.41</v>
      </c>
      <c r="I125" s="137"/>
      <c r="J125" s="138">
        <f>ROUND(I125*H125,2)</f>
        <v>0</v>
      </c>
      <c r="K125" s="134" t="s">
        <v>19</v>
      </c>
      <c r="L125" s="33"/>
      <c r="M125" s="139" t="s">
        <v>19</v>
      </c>
      <c r="N125" s="140" t="s">
        <v>46</v>
      </c>
      <c r="P125" s="141">
        <f>O125*H125</f>
        <v>0</v>
      </c>
      <c r="Q125" s="141">
        <v>0.00048</v>
      </c>
      <c r="R125" s="141">
        <f>Q125*H125</f>
        <v>0.0016368</v>
      </c>
      <c r="S125" s="141">
        <v>0</v>
      </c>
      <c r="T125" s="142">
        <f>S125*H125</f>
        <v>0</v>
      </c>
      <c r="AR125" s="143" t="s">
        <v>338</v>
      </c>
      <c r="AT125" s="143" t="s">
        <v>208</v>
      </c>
      <c r="AU125" s="143" t="s">
        <v>84</v>
      </c>
      <c r="AY125" s="18" t="s">
        <v>206</v>
      </c>
      <c r="BE125" s="144">
        <f>IF(N125="základní",J125,0)</f>
        <v>0</v>
      </c>
      <c r="BF125" s="144">
        <f>IF(N125="snížená",J125,0)</f>
        <v>0</v>
      </c>
      <c r="BG125" s="144">
        <f>IF(N125="zákl. přenesená",J125,0)</f>
        <v>0</v>
      </c>
      <c r="BH125" s="144">
        <f>IF(N125="sníž. přenesená",J125,0)</f>
        <v>0</v>
      </c>
      <c r="BI125" s="144">
        <f>IF(N125="nulová",J125,0)</f>
        <v>0</v>
      </c>
      <c r="BJ125" s="18" t="s">
        <v>82</v>
      </c>
      <c r="BK125" s="144">
        <f>ROUND(I125*H125,2)</f>
        <v>0</v>
      </c>
      <c r="BL125" s="18" t="s">
        <v>338</v>
      </c>
      <c r="BM125" s="143" t="s">
        <v>1905</v>
      </c>
    </row>
    <row r="126" spans="2:51" s="12" customFormat="1" ht="12">
      <c r="B126" s="149"/>
      <c r="D126" s="150" t="s">
        <v>216</v>
      </c>
      <c r="E126" s="151" t="s">
        <v>19</v>
      </c>
      <c r="F126" s="152" t="s">
        <v>1879</v>
      </c>
      <c r="H126" s="151" t="s">
        <v>19</v>
      </c>
      <c r="I126" s="153"/>
      <c r="L126" s="149"/>
      <c r="M126" s="154"/>
      <c r="T126" s="155"/>
      <c r="AT126" s="151" t="s">
        <v>216</v>
      </c>
      <c r="AU126" s="151" t="s">
        <v>84</v>
      </c>
      <c r="AV126" s="12" t="s">
        <v>82</v>
      </c>
      <c r="AW126" s="12" t="s">
        <v>37</v>
      </c>
      <c r="AX126" s="12" t="s">
        <v>75</v>
      </c>
      <c r="AY126" s="151" t="s">
        <v>206</v>
      </c>
    </row>
    <row r="127" spans="2:51" s="13" customFormat="1" ht="12">
      <c r="B127" s="156"/>
      <c r="D127" s="150" t="s">
        <v>216</v>
      </c>
      <c r="E127" s="157" t="s">
        <v>19</v>
      </c>
      <c r="F127" s="158" t="s">
        <v>1906</v>
      </c>
      <c r="H127" s="159">
        <v>3.41</v>
      </c>
      <c r="I127" s="160"/>
      <c r="L127" s="156"/>
      <c r="M127" s="161"/>
      <c r="T127" s="162"/>
      <c r="AT127" s="157" t="s">
        <v>216</v>
      </c>
      <c r="AU127" s="157" t="s">
        <v>84</v>
      </c>
      <c r="AV127" s="13" t="s">
        <v>84</v>
      </c>
      <c r="AW127" s="13" t="s">
        <v>37</v>
      </c>
      <c r="AX127" s="13" t="s">
        <v>75</v>
      </c>
      <c r="AY127" s="157" t="s">
        <v>206</v>
      </c>
    </row>
    <row r="128" spans="2:51" s="14" customFormat="1" ht="12">
      <c r="B128" s="163"/>
      <c r="D128" s="150" t="s">
        <v>216</v>
      </c>
      <c r="E128" s="164" t="s">
        <v>19</v>
      </c>
      <c r="F128" s="165" t="s">
        <v>224</v>
      </c>
      <c r="H128" s="166">
        <v>3.41</v>
      </c>
      <c r="I128" s="167"/>
      <c r="L128" s="163"/>
      <c r="M128" s="168"/>
      <c r="T128" s="169"/>
      <c r="AT128" s="164" t="s">
        <v>216</v>
      </c>
      <c r="AU128" s="164" t="s">
        <v>84</v>
      </c>
      <c r="AV128" s="14" t="s">
        <v>153</v>
      </c>
      <c r="AW128" s="14" t="s">
        <v>37</v>
      </c>
      <c r="AX128" s="14" t="s">
        <v>82</v>
      </c>
      <c r="AY128" s="164" t="s">
        <v>206</v>
      </c>
    </row>
    <row r="129" spans="2:65" s="1" customFormat="1" ht="21.75" customHeight="1">
      <c r="B129" s="33"/>
      <c r="C129" s="132" t="s">
        <v>265</v>
      </c>
      <c r="D129" s="132" t="s">
        <v>208</v>
      </c>
      <c r="E129" s="133" t="s">
        <v>1907</v>
      </c>
      <c r="F129" s="134" t="s">
        <v>1908</v>
      </c>
      <c r="G129" s="135" t="s">
        <v>229</v>
      </c>
      <c r="H129" s="136">
        <v>8.47</v>
      </c>
      <c r="I129" s="137"/>
      <c r="J129" s="138">
        <f>ROUND(I129*H129,2)</f>
        <v>0</v>
      </c>
      <c r="K129" s="134" t="s">
        <v>19</v>
      </c>
      <c r="L129" s="33"/>
      <c r="M129" s="139" t="s">
        <v>19</v>
      </c>
      <c r="N129" s="140" t="s">
        <v>46</v>
      </c>
      <c r="P129" s="141">
        <f>O129*H129</f>
        <v>0</v>
      </c>
      <c r="Q129" s="141">
        <v>0.00071</v>
      </c>
      <c r="R129" s="141">
        <f>Q129*H129</f>
        <v>0.0060137</v>
      </c>
      <c r="S129" s="141">
        <v>0</v>
      </c>
      <c r="T129" s="142">
        <f>S129*H129</f>
        <v>0</v>
      </c>
      <c r="AR129" s="143" t="s">
        <v>338</v>
      </c>
      <c r="AT129" s="143" t="s">
        <v>208</v>
      </c>
      <c r="AU129" s="143" t="s">
        <v>84</v>
      </c>
      <c r="AY129" s="18" t="s">
        <v>206</v>
      </c>
      <c r="BE129" s="144">
        <f>IF(N129="základní",J129,0)</f>
        <v>0</v>
      </c>
      <c r="BF129" s="144">
        <f>IF(N129="snížená",J129,0)</f>
        <v>0</v>
      </c>
      <c r="BG129" s="144">
        <f>IF(N129="zákl. přenesená",J129,0)</f>
        <v>0</v>
      </c>
      <c r="BH129" s="144">
        <f>IF(N129="sníž. přenesená",J129,0)</f>
        <v>0</v>
      </c>
      <c r="BI129" s="144">
        <f>IF(N129="nulová",J129,0)</f>
        <v>0</v>
      </c>
      <c r="BJ129" s="18" t="s">
        <v>82</v>
      </c>
      <c r="BK129" s="144">
        <f>ROUND(I129*H129,2)</f>
        <v>0</v>
      </c>
      <c r="BL129" s="18" t="s">
        <v>338</v>
      </c>
      <c r="BM129" s="143" t="s">
        <v>1909</v>
      </c>
    </row>
    <row r="130" spans="2:51" s="12" customFormat="1" ht="12">
      <c r="B130" s="149"/>
      <c r="D130" s="150" t="s">
        <v>216</v>
      </c>
      <c r="E130" s="151" t="s">
        <v>19</v>
      </c>
      <c r="F130" s="152" t="s">
        <v>1879</v>
      </c>
      <c r="H130" s="151" t="s">
        <v>19</v>
      </c>
      <c r="I130" s="153"/>
      <c r="L130" s="149"/>
      <c r="M130" s="154"/>
      <c r="T130" s="155"/>
      <c r="AT130" s="151" t="s">
        <v>216</v>
      </c>
      <c r="AU130" s="151" t="s">
        <v>84</v>
      </c>
      <c r="AV130" s="12" t="s">
        <v>82</v>
      </c>
      <c r="AW130" s="12" t="s">
        <v>37</v>
      </c>
      <c r="AX130" s="12" t="s">
        <v>75</v>
      </c>
      <c r="AY130" s="151" t="s">
        <v>206</v>
      </c>
    </row>
    <row r="131" spans="2:51" s="13" customFormat="1" ht="12">
      <c r="B131" s="156"/>
      <c r="D131" s="150" t="s">
        <v>216</v>
      </c>
      <c r="E131" s="157" t="s">
        <v>19</v>
      </c>
      <c r="F131" s="158" t="s">
        <v>1910</v>
      </c>
      <c r="H131" s="159">
        <v>8.47</v>
      </c>
      <c r="I131" s="160"/>
      <c r="L131" s="156"/>
      <c r="M131" s="161"/>
      <c r="T131" s="162"/>
      <c r="AT131" s="157" t="s">
        <v>216</v>
      </c>
      <c r="AU131" s="157" t="s">
        <v>84</v>
      </c>
      <c r="AV131" s="13" t="s">
        <v>84</v>
      </c>
      <c r="AW131" s="13" t="s">
        <v>37</v>
      </c>
      <c r="AX131" s="13" t="s">
        <v>75</v>
      </c>
      <c r="AY131" s="157" t="s">
        <v>206</v>
      </c>
    </row>
    <row r="132" spans="2:51" s="14" customFormat="1" ht="12">
      <c r="B132" s="163"/>
      <c r="D132" s="150" t="s">
        <v>216</v>
      </c>
      <c r="E132" s="164" t="s">
        <v>19</v>
      </c>
      <c r="F132" s="165" t="s">
        <v>224</v>
      </c>
      <c r="H132" s="166">
        <v>8.47</v>
      </c>
      <c r="I132" s="167"/>
      <c r="L132" s="163"/>
      <c r="M132" s="168"/>
      <c r="T132" s="169"/>
      <c r="AT132" s="164" t="s">
        <v>216</v>
      </c>
      <c r="AU132" s="164" t="s">
        <v>84</v>
      </c>
      <c r="AV132" s="14" t="s">
        <v>153</v>
      </c>
      <c r="AW132" s="14" t="s">
        <v>37</v>
      </c>
      <c r="AX132" s="14" t="s">
        <v>82</v>
      </c>
      <c r="AY132" s="164" t="s">
        <v>206</v>
      </c>
    </row>
    <row r="133" spans="2:65" s="1" customFormat="1" ht="21.75" customHeight="1">
      <c r="B133" s="33"/>
      <c r="C133" s="132" t="s">
        <v>271</v>
      </c>
      <c r="D133" s="132" t="s">
        <v>208</v>
      </c>
      <c r="E133" s="133" t="s">
        <v>1911</v>
      </c>
      <c r="F133" s="134" t="s">
        <v>1912</v>
      </c>
      <c r="G133" s="135" t="s">
        <v>229</v>
      </c>
      <c r="H133" s="136">
        <v>4.18</v>
      </c>
      <c r="I133" s="137"/>
      <c r="J133" s="138">
        <f>ROUND(I133*H133,2)</f>
        <v>0</v>
      </c>
      <c r="K133" s="134" t="s">
        <v>19</v>
      </c>
      <c r="L133" s="33"/>
      <c r="M133" s="139" t="s">
        <v>19</v>
      </c>
      <c r="N133" s="140" t="s">
        <v>46</v>
      </c>
      <c r="P133" s="141">
        <f>O133*H133</f>
        <v>0</v>
      </c>
      <c r="Q133" s="141">
        <v>0.00224</v>
      </c>
      <c r="R133" s="141">
        <f>Q133*H133</f>
        <v>0.009363199999999999</v>
      </c>
      <c r="S133" s="141">
        <v>0</v>
      </c>
      <c r="T133" s="142">
        <f>S133*H133</f>
        <v>0</v>
      </c>
      <c r="AR133" s="143" t="s">
        <v>338</v>
      </c>
      <c r="AT133" s="143" t="s">
        <v>208</v>
      </c>
      <c r="AU133" s="143" t="s">
        <v>84</v>
      </c>
      <c r="AY133" s="18" t="s">
        <v>206</v>
      </c>
      <c r="BE133" s="144">
        <f>IF(N133="základní",J133,0)</f>
        <v>0</v>
      </c>
      <c r="BF133" s="144">
        <f>IF(N133="snížená",J133,0)</f>
        <v>0</v>
      </c>
      <c r="BG133" s="144">
        <f>IF(N133="zákl. přenesená",J133,0)</f>
        <v>0</v>
      </c>
      <c r="BH133" s="144">
        <f>IF(N133="sníž. přenesená",J133,0)</f>
        <v>0</v>
      </c>
      <c r="BI133" s="144">
        <f>IF(N133="nulová",J133,0)</f>
        <v>0</v>
      </c>
      <c r="BJ133" s="18" t="s">
        <v>82</v>
      </c>
      <c r="BK133" s="144">
        <f>ROUND(I133*H133,2)</f>
        <v>0</v>
      </c>
      <c r="BL133" s="18" t="s">
        <v>338</v>
      </c>
      <c r="BM133" s="143" t="s">
        <v>1913</v>
      </c>
    </row>
    <row r="134" spans="2:51" s="12" customFormat="1" ht="12">
      <c r="B134" s="149"/>
      <c r="D134" s="150" t="s">
        <v>216</v>
      </c>
      <c r="E134" s="151" t="s">
        <v>19</v>
      </c>
      <c r="F134" s="152" t="s">
        <v>1879</v>
      </c>
      <c r="H134" s="151" t="s">
        <v>19</v>
      </c>
      <c r="I134" s="153"/>
      <c r="L134" s="149"/>
      <c r="M134" s="154"/>
      <c r="T134" s="155"/>
      <c r="AT134" s="151" t="s">
        <v>216</v>
      </c>
      <c r="AU134" s="151" t="s">
        <v>84</v>
      </c>
      <c r="AV134" s="12" t="s">
        <v>82</v>
      </c>
      <c r="AW134" s="12" t="s">
        <v>37</v>
      </c>
      <c r="AX134" s="12" t="s">
        <v>75</v>
      </c>
      <c r="AY134" s="151" t="s">
        <v>206</v>
      </c>
    </row>
    <row r="135" spans="2:51" s="13" customFormat="1" ht="12">
      <c r="B135" s="156"/>
      <c r="D135" s="150" t="s">
        <v>216</v>
      </c>
      <c r="E135" s="157" t="s">
        <v>19</v>
      </c>
      <c r="F135" s="158" t="s">
        <v>1914</v>
      </c>
      <c r="H135" s="159">
        <v>4.18</v>
      </c>
      <c r="I135" s="160"/>
      <c r="L135" s="156"/>
      <c r="M135" s="161"/>
      <c r="T135" s="162"/>
      <c r="AT135" s="157" t="s">
        <v>216</v>
      </c>
      <c r="AU135" s="157" t="s">
        <v>84</v>
      </c>
      <c r="AV135" s="13" t="s">
        <v>84</v>
      </c>
      <c r="AW135" s="13" t="s">
        <v>37</v>
      </c>
      <c r="AX135" s="13" t="s">
        <v>75</v>
      </c>
      <c r="AY135" s="157" t="s">
        <v>206</v>
      </c>
    </row>
    <row r="136" spans="2:51" s="14" customFormat="1" ht="12">
      <c r="B136" s="163"/>
      <c r="D136" s="150" t="s">
        <v>216</v>
      </c>
      <c r="E136" s="164" t="s">
        <v>19</v>
      </c>
      <c r="F136" s="165" t="s">
        <v>224</v>
      </c>
      <c r="H136" s="166">
        <v>4.18</v>
      </c>
      <c r="I136" s="167"/>
      <c r="L136" s="163"/>
      <c r="M136" s="168"/>
      <c r="T136" s="169"/>
      <c r="AT136" s="164" t="s">
        <v>216</v>
      </c>
      <c r="AU136" s="164" t="s">
        <v>84</v>
      </c>
      <c r="AV136" s="14" t="s">
        <v>153</v>
      </c>
      <c r="AW136" s="14" t="s">
        <v>37</v>
      </c>
      <c r="AX136" s="14" t="s">
        <v>82</v>
      </c>
      <c r="AY136" s="164" t="s">
        <v>206</v>
      </c>
    </row>
    <row r="137" spans="2:65" s="1" customFormat="1" ht="24.2" customHeight="1">
      <c r="B137" s="33"/>
      <c r="C137" s="132" t="s">
        <v>225</v>
      </c>
      <c r="D137" s="132" t="s">
        <v>208</v>
      </c>
      <c r="E137" s="133" t="s">
        <v>1915</v>
      </c>
      <c r="F137" s="134" t="s">
        <v>1916</v>
      </c>
      <c r="G137" s="135" t="s">
        <v>298</v>
      </c>
      <c r="H137" s="136">
        <v>2</v>
      </c>
      <c r="I137" s="137"/>
      <c r="J137" s="138">
        <f>ROUND(I137*H137,2)</f>
        <v>0</v>
      </c>
      <c r="K137" s="134" t="s">
        <v>19</v>
      </c>
      <c r="L137" s="33"/>
      <c r="M137" s="139" t="s">
        <v>19</v>
      </c>
      <c r="N137" s="140" t="s">
        <v>46</v>
      </c>
      <c r="P137" s="141">
        <f>O137*H137</f>
        <v>0</v>
      </c>
      <c r="Q137" s="141">
        <v>0</v>
      </c>
      <c r="R137" s="141">
        <f>Q137*H137</f>
        <v>0</v>
      </c>
      <c r="S137" s="141">
        <v>0</v>
      </c>
      <c r="T137" s="142">
        <f>S137*H137</f>
        <v>0</v>
      </c>
      <c r="AR137" s="143" t="s">
        <v>338</v>
      </c>
      <c r="AT137" s="143" t="s">
        <v>208</v>
      </c>
      <c r="AU137" s="143" t="s">
        <v>84</v>
      </c>
      <c r="AY137" s="18" t="s">
        <v>206</v>
      </c>
      <c r="BE137" s="144">
        <f>IF(N137="základní",J137,0)</f>
        <v>0</v>
      </c>
      <c r="BF137" s="144">
        <f>IF(N137="snížená",J137,0)</f>
        <v>0</v>
      </c>
      <c r="BG137" s="144">
        <f>IF(N137="zákl. přenesená",J137,0)</f>
        <v>0</v>
      </c>
      <c r="BH137" s="144">
        <f>IF(N137="sníž. přenesená",J137,0)</f>
        <v>0</v>
      </c>
      <c r="BI137" s="144">
        <f>IF(N137="nulová",J137,0)</f>
        <v>0</v>
      </c>
      <c r="BJ137" s="18" t="s">
        <v>82</v>
      </c>
      <c r="BK137" s="144">
        <f>ROUND(I137*H137,2)</f>
        <v>0</v>
      </c>
      <c r="BL137" s="18" t="s">
        <v>338</v>
      </c>
      <c r="BM137" s="143" t="s">
        <v>1917</v>
      </c>
    </row>
    <row r="138" spans="2:51" s="12" customFormat="1" ht="12">
      <c r="B138" s="149"/>
      <c r="D138" s="150" t="s">
        <v>216</v>
      </c>
      <c r="E138" s="151" t="s">
        <v>19</v>
      </c>
      <c r="F138" s="152" t="s">
        <v>1879</v>
      </c>
      <c r="H138" s="151" t="s">
        <v>19</v>
      </c>
      <c r="I138" s="153"/>
      <c r="L138" s="149"/>
      <c r="M138" s="154"/>
      <c r="T138" s="155"/>
      <c r="AT138" s="151" t="s">
        <v>216</v>
      </c>
      <c r="AU138" s="151" t="s">
        <v>84</v>
      </c>
      <c r="AV138" s="12" t="s">
        <v>82</v>
      </c>
      <c r="AW138" s="12" t="s">
        <v>37</v>
      </c>
      <c r="AX138" s="12" t="s">
        <v>75</v>
      </c>
      <c r="AY138" s="151" t="s">
        <v>206</v>
      </c>
    </row>
    <row r="139" spans="2:51" s="13" customFormat="1" ht="12">
      <c r="B139" s="156"/>
      <c r="D139" s="150" t="s">
        <v>216</v>
      </c>
      <c r="E139" s="157" t="s">
        <v>19</v>
      </c>
      <c r="F139" s="158" t="s">
        <v>1918</v>
      </c>
      <c r="H139" s="159">
        <v>1</v>
      </c>
      <c r="I139" s="160"/>
      <c r="L139" s="156"/>
      <c r="M139" s="161"/>
      <c r="T139" s="162"/>
      <c r="AT139" s="157" t="s">
        <v>216</v>
      </c>
      <c r="AU139" s="157" t="s">
        <v>84</v>
      </c>
      <c r="AV139" s="13" t="s">
        <v>84</v>
      </c>
      <c r="AW139" s="13" t="s">
        <v>37</v>
      </c>
      <c r="AX139" s="13" t="s">
        <v>75</v>
      </c>
      <c r="AY139" s="157" t="s">
        <v>206</v>
      </c>
    </row>
    <row r="140" spans="2:51" s="13" customFormat="1" ht="12">
      <c r="B140" s="156"/>
      <c r="D140" s="150" t="s">
        <v>216</v>
      </c>
      <c r="E140" s="157" t="s">
        <v>19</v>
      </c>
      <c r="F140" s="158" t="s">
        <v>1919</v>
      </c>
      <c r="H140" s="159">
        <v>1</v>
      </c>
      <c r="I140" s="160"/>
      <c r="L140" s="156"/>
      <c r="M140" s="161"/>
      <c r="T140" s="162"/>
      <c r="AT140" s="157" t="s">
        <v>216</v>
      </c>
      <c r="AU140" s="157" t="s">
        <v>84</v>
      </c>
      <c r="AV140" s="13" t="s">
        <v>84</v>
      </c>
      <c r="AW140" s="13" t="s">
        <v>37</v>
      </c>
      <c r="AX140" s="13" t="s">
        <v>75</v>
      </c>
      <c r="AY140" s="157" t="s">
        <v>206</v>
      </c>
    </row>
    <row r="141" spans="2:51" s="14" customFormat="1" ht="12">
      <c r="B141" s="163"/>
      <c r="D141" s="150" t="s">
        <v>216</v>
      </c>
      <c r="E141" s="164" t="s">
        <v>19</v>
      </c>
      <c r="F141" s="165" t="s">
        <v>224</v>
      </c>
      <c r="H141" s="166">
        <v>2</v>
      </c>
      <c r="I141" s="167"/>
      <c r="L141" s="163"/>
      <c r="M141" s="168"/>
      <c r="T141" s="169"/>
      <c r="AT141" s="164" t="s">
        <v>216</v>
      </c>
      <c r="AU141" s="164" t="s">
        <v>84</v>
      </c>
      <c r="AV141" s="14" t="s">
        <v>153</v>
      </c>
      <c r="AW141" s="14" t="s">
        <v>37</v>
      </c>
      <c r="AX141" s="14" t="s">
        <v>82</v>
      </c>
      <c r="AY141" s="164" t="s">
        <v>206</v>
      </c>
    </row>
    <row r="142" spans="2:65" s="1" customFormat="1" ht="24.2" customHeight="1">
      <c r="B142" s="33"/>
      <c r="C142" s="132" t="s">
        <v>287</v>
      </c>
      <c r="D142" s="132" t="s">
        <v>208</v>
      </c>
      <c r="E142" s="133" t="s">
        <v>1920</v>
      </c>
      <c r="F142" s="134" t="s">
        <v>1921</v>
      </c>
      <c r="G142" s="135" t="s">
        <v>298</v>
      </c>
      <c r="H142" s="136">
        <v>2</v>
      </c>
      <c r="I142" s="137"/>
      <c r="J142" s="138">
        <f>ROUND(I142*H142,2)</f>
        <v>0</v>
      </c>
      <c r="K142" s="134" t="s">
        <v>19</v>
      </c>
      <c r="L142" s="33"/>
      <c r="M142" s="139" t="s">
        <v>19</v>
      </c>
      <c r="N142" s="140" t="s">
        <v>46</v>
      </c>
      <c r="P142" s="141">
        <f>O142*H142</f>
        <v>0</v>
      </c>
      <c r="Q142" s="141">
        <v>0</v>
      </c>
      <c r="R142" s="141">
        <f>Q142*H142</f>
        <v>0</v>
      </c>
      <c r="S142" s="141">
        <v>0</v>
      </c>
      <c r="T142" s="142">
        <f>S142*H142</f>
        <v>0</v>
      </c>
      <c r="AR142" s="143" t="s">
        <v>338</v>
      </c>
      <c r="AT142" s="143" t="s">
        <v>208</v>
      </c>
      <c r="AU142" s="143" t="s">
        <v>84</v>
      </c>
      <c r="AY142" s="18" t="s">
        <v>206</v>
      </c>
      <c r="BE142" s="144">
        <f>IF(N142="základní",J142,0)</f>
        <v>0</v>
      </c>
      <c r="BF142" s="144">
        <f>IF(N142="snížená",J142,0)</f>
        <v>0</v>
      </c>
      <c r="BG142" s="144">
        <f>IF(N142="zákl. přenesená",J142,0)</f>
        <v>0</v>
      </c>
      <c r="BH142" s="144">
        <f>IF(N142="sníž. přenesená",J142,0)</f>
        <v>0</v>
      </c>
      <c r="BI142" s="144">
        <f>IF(N142="nulová",J142,0)</f>
        <v>0</v>
      </c>
      <c r="BJ142" s="18" t="s">
        <v>82</v>
      </c>
      <c r="BK142" s="144">
        <f>ROUND(I142*H142,2)</f>
        <v>0</v>
      </c>
      <c r="BL142" s="18" t="s">
        <v>338</v>
      </c>
      <c r="BM142" s="143" t="s">
        <v>1922</v>
      </c>
    </row>
    <row r="143" spans="2:51" s="12" customFormat="1" ht="12">
      <c r="B143" s="149"/>
      <c r="D143" s="150" t="s">
        <v>216</v>
      </c>
      <c r="E143" s="151" t="s">
        <v>19</v>
      </c>
      <c r="F143" s="152" t="s">
        <v>1879</v>
      </c>
      <c r="H143" s="151" t="s">
        <v>19</v>
      </c>
      <c r="I143" s="153"/>
      <c r="L143" s="149"/>
      <c r="M143" s="154"/>
      <c r="T143" s="155"/>
      <c r="AT143" s="151" t="s">
        <v>216</v>
      </c>
      <c r="AU143" s="151" t="s">
        <v>84</v>
      </c>
      <c r="AV143" s="12" t="s">
        <v>82</v>
      </c>
      <c r="AW143" s="12" t="s">
        <v>37</v>
      </c>
      <c r="AX143" s="12" t="s">
        <v>75</v>
      </c>
      <c r="AY143" s="151" t="s">
        <v>206</v>
      </c>
    </row>
    <row r="144" spans="2:51" s="13" customFormat="1" ht="12">
      <c r="B144" s="156"/>
      <c r="D144" s="150" t="s">
        <v>216</v>
      </c>
      <c r="E144" s="157" t="s">
        <v>19</v>
      </c>
      <c r="F144" s="158" t="s">
        <v>1923</v>
      </c>
      <c r="H144" s="159">
        <v>1</v>
      </c>
      <c r="I144" s="160"/>
      <c r="L144" s="156"/>
      <c r="M144" s="161"/>
      <c r="T144" s="162"/>
      <c r="AT144" s="157" t="s">
        <v>216</v>
      </c>
      <c r="AU144" s="157" t="s">
        <v>84</v>
      </c>
      <c r="AV144" s="13" t="s">
        <v>84</v>
      </c>
      <c r="AW144" s="13" t="s">
        <v>37</v>
      </c>
      <c r="AX144" s="13" t="s">
        <v>75</v>
      </c>
      <c r="AY144" s="157" t="s">
        <v>206</v>
      </c>
    </row>
    <row r="145" spans="2:51" s="13" customFormat="1" ht="12">
      <c r="B145" s="156"/>
      <c r="D145" s="150" t="s">
        <v>216</v>
      </c>
      <c r="E145" s="157" t="s">
        <v>19</v>
      </c>
      <c r="F145" s="158" t="s">
        <v>1924</v>
      </c>
      <c r="H145" s="159">
        <v>1</v>
      </c>
      <c r="I145" s="160"/>
      <c r="L145" s="156"/>
      <c r="M145" s="161"/>
      <c r="T145" s="162"/>
      <c r="AT145" s="157" t="s">
        <v>216</v>
      </c>
      <c r="AU145" s="157" t="s">
        <v>84</v>
      </c>
      <c r="AV145" s="13" t="s">
        <v>84</v>
      </c>
      <c r="AW145" s="13" t="s">
        <v>37</v>
      </c>
      <c r="AX145" s="13" t="s">
        <v>75</v>
      </c>
      <c r="AY145" s="157" t="s">
        <v>206</v>
      </c>
    </row>
    <row r="146" spans="2:51" s="14" customFormat="1" ht="12">
      <c r="B146" s="163"/>
      <c r="D146" s="150" t="s">
        <v>216</v>
      </c>
      <c r="E146" s="164" t="s">
        <v>19</v>
      </c>
      <c r="F146" s="165" t="s">
        <v>224</v>
      </c>
      <c r="H146" s="166">
        <v>2</v>
      </c>
      <c r="I146" s="167"/>
      <c r="L146" s="163"/>
      <c r="M146" s="168"/>
      <c r="T146" s="169"/>
      <c r="AT146" s="164" t="s">
        <v>216</v>
      </c>
      <c r="AU146" s="164" t="s">
        <v>84</v>
      </c>
      <c r="AV146" s="14" t="s">
        <v>153</v>
      </c>
      <c r="AW146" s="14" t="s">
        <v>37</v>
      </c>
      <c r="AX146" s="14" t="s">
        <v>82</v>
      </c>
      <c r="AY146" s="164" t="s">
        <v>206</v>
      </c>
    </row>
    <row r="147" spans="2:65" s="1" customFormat="1" ht="24.2" customHeight="1">
      <c r="B147" s="33"/>
      <c r="C147" s="132" t="s">
        <v>295</v>
      </c>
      <c r="D147" s="132" t="s">
        <v>208</v>
      </c>
      <c r="E147" s="133" t="s">
        <v>1925</v>
      </c>
      <c r="F147" s="134" t="s">
        <v>1926</v>
      </c>
      <c r="G147" s="135" t="s">
        <v>298</v>
      </c>
      <c r="H147" s="136">
        <v>6</v>
      </c>
      <c r="I147" s="137"/>
      <c r="J147" s="138">
        <f>ROUND(I147*H147,2)</f>
        <v>0</v>
      </c>
      <c r="K147" s="134" t="s">
        <v>19</v>
      </c>
      <c r="L147" s="33"/>
      <c r="M147" s="139" t="s">
        <v>19</v>
      </c>
      <c r="N147" s="140" t="s">
        <v>46</v>
      </c>
      <c r="P147" s="141">
        <f>O147*H147</f>
        <v>0</v>
      </c>
      <c r="Q147" s="141">
        <v>0</v>
      </c>
      <c r="R147" s="141">
        <f>Q147*H147</f>
        <v>0</v>
      </c>
      <c r="S147" s="141">
        <v>0</v>
      </c>
      <c r="T147" s="142">
        <f>S147*H147</f>
        <v>0</v>
      </c>
      <c r="AR147" s="143" t="s">
        <v>338</v>
      </c>
      <c r="AT147" s="143" t="s">
        <v>208</v>
      </c>
      <c r="AU147" s="143" t="s">
        <v>84</v>
      </c>
      <c r="AY147" s="18" t="s">
        <v>206</v>
      </c>
      <c r="BE147" s="144">
        <f>IF(N147="základní",J147,0)</f>
        <v>0</v>
      </c>
      <c r="BF147" s="144">
        <f>IF(N147="snížená",J147,0)</f>
        <v>0</v>
      </c>
      <c r="BG147" s="144">
        <f>IF(N147="zákl. přenesená",J147,0)</f>
        <v>0</v>
      </c>
      <c r="BH147" s="144">
        <f>IF(N147="sníž. přenesená",J147,0)</f>
        <v>0</v>
      </c>
      <c r="BI147" s="144">
        <f>IF(N147="nulová",J147,0)</f>
        <v>0</v>
      </c>
      <c r="BJ147" s="18" t="s">
        <v>82</v>
      </c>
      <c r="BK147" s="144">
        <f>ROUND(I147*H147,2)</f>
        <v>0</v>
      </c>
      <c r="BL147" s="18" t="s">
        <v>338</v>
      </c>
      <c r="BM147" s="143" t="s">
        <v>1927</v>
      </c>
    </row>
    <row r="148" spans="2:51" s="12" customFormat="1" ht="12">
      <c r="B148" s="149"/>
      <c r="D148" s="150" t="s">
        <v>216</v>
      </c>
      <c r="E148" s="151" t="s">
        <v>19</v>
      </c>
      <c r="F148" s="152" t="s">
        <v>1879</v>
      </c>
      <c r="H148" s="151" t="s">
        <v>19</v>
      </c>
      <c r="I148" s="153"/>
      <c r="L148" s="149"/>
      <c r="M148" s="154"/>
      <c r="T148" s="155"/>
      <c r="AT148" s="151" t="s">
        <v>216</v>
      </c>
      <c r="AU148" s="151" t="s">
        <v>84</v>
      </c>
      <c r="AV148" s="12" t="s">
        <v>82</v>
      </c>
      <c r="AW148" s="12" t="s">
        <v>37</v>
      </c>
      <c r="AX148" s="12" t="s">
        <v>75</v>
      </c>
      <c r="AY148" s="151" t="s">
        <v>206</v>
      </c>
    </row>
    <row r="149" spans="2:51" s="13" customFormat="1" ht="12">
      <c r="B149" s="156"/>
      <c r="D149" s="150" t="s">
        <v>216</v>
      </c>
      <c r="E149" s="157" t="s">
        <v>19</v>
      </c>
      <c r="F149" s="158" t="s">
        <v>1928</v>
      </c>
      <c r="H149" s="159">
        <v>1</v>
      </c>
      <c r="I149" s="160"/>
      <c r="L149" s="156"/>
      <c r="M149" s="161"/>
      <c r="T149" s="162"/>
      <c r="AT149" s="157" t="s">
        <v>216</v>
      </c>
      <c r="AU149" s="157" t="s">
        <v>84</v>
      </c>
      <c r="AV149" s="13" t="s">
        <v>84</v>
      </c>
      <c r="AW149" s="13" t="s">
        <v>37</v>
      </c>
      <c r="AX149" s="13" t="s">
        <v>75</v>
      </c>
      <c r="AY149" s="157" t="s">
        <v>206</v>
      </c>
    </row>
    <row r="150" spans="2:51" s="13" customFormat="1" ht="12">
      <c r="B150" s="156"/>
      <c r="D150" s="150" t="s">
        <v>216</v>
      </c>
      <c r="E150" s="157" t="s">
        <v>19</v>
      </c>
      <c r="F150" s="158" t="s">
        <v>1929</v>
      </c>
      <c r="H150" s="159">
        <v>5</v>
      </c>
      <c r="I150" s="160"/>
      <c r="L150" s="156"/>
      <c r="M150" s="161"/>
      <c r="T150" s="162"/>
      <c r="AT150" s="157" t="s">
        <v>216</v>
      </c>
      <c r="AU150" s="157" t="s">
        <v>84</v>
      </c>
      <c r="AV150" s="13" t="s">
        <v>84</v>
      </c>
      <c r="AW150" s="13" t="s">
        <v>37</v>
      </c>
      <c r="AX150" s="13" t="s">
        <v>75</v>
      </c>
      <c r="AY150" s="157" t="s">
        <v>206</v>
      </c>
    </row>
    <row r="151" spans="2:51" s="14" customFormat="1" ht="12">
      <c r="B151" s="163"/>
      <c r="D151" s="150" t="s">
        <v>216</v>
      </c>
      <c r="E151" s="164" t="s">
        <v>19</v>
      </c>
      <c r="F151" s="165" t="s">
        <v>224</v>
      </c>
      <c r="H151" s="166">
        <v>6</v>
      </c>
      <c r="I151" s="167"/>
      <c r="L151" s="163"/>
      <c r="M151" s="168"/>
      <c r="T151" s="169"/>
      <c r="AT151" s="164" t="s">
        <v>216</v>
      </c>
      <c r="AU151" s="164" t="s">
        <v>84</v>
      </c>
      <c r="AV151" s="14" t="s">
        <v>153</v>
      </c>
      <c r="AW151" s="14" t="s">
        <v>37</v>
      </c>
      <c r="AX151" s="14" t="s">
        <v>82</v>
      </c>
      <c r="AY151" s="164" t="s">
        <v>206</v>
      </c>
    </row>
    <row r="152" spans="2:65" s="1" customFormat="1" ht="24.2" customHeight="1">
      <c r="B152" s="33"/>
      <c r="C152" s="132" t="s">
        <v>307</v>
      </c>
      <c r="D152" s="132" t="s">
        <v>208</v>
      </c>
      <c r="E152" s="133" t="s">
        <v>1930</v>
      </c>
      <c r="F152" s="134" t="s">
        <v>1931</v>
      </c>
      <c r="G152" s="135" t="s">
        <v>298</v>
      </c>
      <c r="H152" s="136">
        <v>2</v>
      </c>
      <c r="I152" s="137"/>
      <c r="J152" s="138">
        <f>ROUND(I152*H152,2)</f>
        <v>0</v>
      </c>
      <c r="K152" s="134" t="s">
        <v>19</v>
      </c>
      <c r="L152" s="33"/>
      <c r="M152" s="139" t="s">
        <v>19</v>
      </c>
      <c r="N152" s="140" t="s">
        <v>46</v>
      </c>
      <c r="P152" s="141">
        <f>O152*H152</f>
        <v>0</v>
      </c>
      <c r="Q152" s="141">
        <v>0</v>
      </c>
      <c r="R152" s="141">
        <f>Q152*H152</f>
        <v>0</v>
      </c>
      <c r="S152" s="141">
        <v>0</v>
      </c>
      <c r="T152" s="142">
        <f>S152*H152</f>
        <v>0</v>
      </c>
      <c r="AR152" s="143" t="s">
        <v>338</v>
      </c>
      <c r="AT152" s="143" t="s">
        <v>208</v>
      </c>
      <c r="AU152" s="143" t="s">
        <v>84</v>
      </c>
      <c r="AY152" s="18" t="s">
        <v>206</v>
      </c>
      <c r="BE152" s="144">
        <f>IF(N152="základní",J152,0)</f>
        <v>0</v>
      </c>
      <c r="BF152" s="144">
        <f>IF(N152="snížená",J152,0)</f>
        <v>0</v>
      </c>
      <c r="BG152" s="144">
        <f>IF(N152="zákl. přenesená",J152,0)</f>
        <v>0</v>
      </c>
      <c r="BH152" s="144">
        <f>IF(N152="sníž. přenesená",J152,0)</f>
        <v>0</v>
      </c>
      <c r="BI152" s="144">
        <f>IF(N152="nulová",J152,0)</f>
        <v>0</v>
      </c>
      <c r="BJ152" s="18" t="s">
        <v>82</v>
      </c>
      <c r="BK152" s="144">
        <f>ROUND(I152*H152,2)</f>
        <v>0</v>
      </c>
      <c r="BL152" s="18" t="s">
        <v>338</v>
      </c>
      <c r="BM152" s="143" t="s">
        <v>1932</v>
      </c>
    </row>
    <row r="153" spans="2:51" s="12" customFormat="1" ht="12">
      <c r="B153" s="149"/>
      <c r="D153" s="150" t="s">
        <v>216</v>
      </c>
      <c r="E153" s="151" t="s">
        <v>19</v>
      </c>
      <c r="F153" s="152" t="s">
        <v>1879</v>
      </c>
      <c r="H153" s="151" t="s">
        <v>19</v>
      </c>
      <c r="I153" s="153"/>
      <c r="L153" s="149"/>
      <c r="M153" s="154"/>
      <c r="T153" s="155"/>
      <c r="AT153" s="151" t="s">
        <v>216</v>
      </c>
      <c r="AU153" s="151" t="s">
        <v>84</v>
      </c>
      <c r="AV153" s="12" t="s">
        <v>82</v>
      </c>
      <c r="AW153" s="12" t="s">
        <v>37</v>
      </c>
      <c r="AX153" s="12" t="s">
        <v>75</v>
      </c>
      <c r="AY153" s="151" t="s">
        <v>206</v>
      </c>
    </row>
    <row r="154" spans="2:51" s="13" customFormat="1" ht="12">
      <c r="B154" s="156"/>
      <c r="D154" s="150" t="s">
        <v>216</v>
      </c>
      <c r="E154" s="157" t="s">
        <v>19</v>
      </c>
      <c r="F154" s="158" t="s">
        <v>1933</v>
      </c>
      <c r="H154" s="159">
        <v>1</v>
      </c>
      <c r="I154" s="160"/>
      <c r="L154" s="156"/>
      <c r="M154" s="161"/>
      <c r="T154" s="162"/>
      <c r="AT154" s="157" t="s">
        <v>216</v>
      </c>
      <c r="AU154" s="157" t="s">
        <v>84</v>
      </c>
      <c r="AV154" s="13" t="s">
        <v>84</v>
      </c>
      <c r="AW154" s="13" t="s">
        <v>37</v>
      </c>
      <c r="AX154" s="13" t="s">
        <v>75</v>
      </c>
      <c r="AY154" s="157" t="s">
        <v>206</v>
      </c>
    </row>
    <row r="155" spans="2:51" s="13" customFormat="1" ht="12">
      <c r="B155" s="156"/>
      <c r="D155" s="150" t="s">
        <v>216</v>
      </c>
      <c r="E155" s="157" t="s">
        <v>19</v>
      </c>
      <c r="F155" s="158" t="s">
        <v>1934</v>
      </c>
      <c r="H155" s="159">
        <v>1</v>
      </c>
      <c r="I155" s="160"/>
      <c r="L155" s="156"/>
      <c r="M155" s="161"/>
      <c r="T155" s="162"/>
      <c r="AT155" s="157" t="s">
        <v>216</v>
      </c>
      <c r="AU155" s="157" t="s">
        <v>84</v>
      </c>
      <c r="AV155" s="13" t="s">
        <v>84</v>
      </c>
      <c r="AW155" s="13" t="s">
        <v>37</v>
      </c>
      <c r="AX155" s="13" t="s">
        <v>75</v>
      </c>
      <c r="AY155" s="157" t="s">
        <v>206</v>
      </c>
    </row>
    <row r="156" spans="2:51" s="14" customFormat="1" ht="12">
      <c r="B156" s="163"/>
      <c r="D156" s="150" t="s">
        <v>216</v>
      </c>
      <c r="E156" s="164" t="s">
        <v>19</v>
      </c>
      <c r="F156" s="165" t="s">
        <v>224</v>
      </c>
      <c r="H156" s="166">
        <v>2</v>
      </c>
      <c r="I156" s="167"/>
      <c r="L156" s="163"/>
      <c r="M156" s="168"/>
      <c r="T156" s="169"/>
      <c r="AT156" s="164" t="s">
        <v>216</v>
      </c>
      <c r="AU156" s="164" t="s">
        <v>84</v>
      </c>
      <c r="AV156" s="14" t="s">
        <v>153</v>
      </c>
      <c r="AW156" s="14" t="s">
        <v>37</v>
      </c>
      <c r="AX156" s="14" t="s">
        <v>82</v>
      </c>
      <c r="AY156" s="164" t="s">
        <v>206</v>
      </c>
    </row>
    <row r="157" spans="2:65" s="1" customFormat="1" ht="24.2" customHeight="1">
      <c r="B157" s="33"/>
      <c r="C157" s="132" t="s">
        <v>314</v>
      </c>
      <c r="D157" s="132" t="s">
        <v>208</v>
      </c>
      <c r="E157" s="133" t="s">
        <v>1935</v>
      </c>
      <c r="F157" s="134" t="s">
        <v>1936</v>
      </c>
      <c r="G157" s="135" t="s">
        <v>298</v>
      </c>
      <c r="H157" s="136">
        <v>5</v>
      </c>
      <c r="I157" s="137"/>
      <c r="J157" s="138">
        <f>ROUND(I157*H157,2)</f>
        <v>0</v>
      </c>
      <c r="K157" s="134" t="s">
        <v>19</v>
      </c>
      <c r="L157" s="33"/>
      <c r="M157" s="139" t="s">
        <v>19</v>
      </c>
      <c r="N157" s="140" t="s">
        <v>46</v>
      </c>
      <c r="P157" s="141">
        <f>O157*H157</f>
        <v>0</v>
      </c>
      <c r="Q157" s="141">
        <v>0.0009</v>
      </c>
      <c r="R157" s="141">
        <f>Q157*H157</f>
        <v>0.0045</v>
      </c>
      <c r="S157" s="141">
        <v>0</v>
      </c>
      <c r="T157" s="142">
        <f>S157*H157</f>
        <v>0</v>
      </c>
      <c r="AR157" s="143" t="s">
        <v>338</v>
      </c>
      <c r="AT157" s="143" t="s">
        <v>208</v>
      </c>
      <c r="AU157" s="143" t="s">
        <v>84</v>
      </c>
      <c r="AY157" s="18" t="s">
        <v>206</v>
      </c>
      <c r="BE157" s="144">
        <f>IF(N157="základní",J157,0)</f>
        <v>0</v>
      </c>
      <c r="BF157" s="144">
        <f>IF(N157="snížená",J157,0)</f>
        <v>0</v>
      </c>
      <c r="BG157" s="144">
        <f>IF(N157="zákl. přenesená",J157,0)</f>
        <v>0</v>
      </c>
      <c r="BH157" s="144">
        <f>IF(N157="sníž. přenesená",J157,0)</f>
        <v>0</v>
      </c>
      <c r="BI157" s="144">
        <f>IF(N157="nulová",J157,0)</f>
        <v>0</v>
      </c>
      <c r="BJ157" s="18" t="s">
        <v>82</v>
      </c>
      <c r="BK157" s="144">
        <f>ROUND(I157*H157,2)</f>
        <v>0</v>
      </c>
      <c r="BL157" s="18" t="s">
        <v>338</v>
      </c>
      <c r="BM157" s="143" t="s">
        <v>1937</v>
      </c>
    </row>
    <row r="158" spans="2:51" s="12" customFormat="1" ht="12">
      <c r="B158" s="149"/>
      <c r="D158" s="150" t="s">
        <v>216</v>
      </c>
      <c r="E158" s="151" t="s">
        <v>19</v>
      </c>
      <c r="F158" s="152" t="s">
        <v>1879</v>
      </c>
      <c r="H158" s="151" t="s">
        <v>19</v>
      </c>
      <c r="I158" s="153"/>
      <c r="L158" s="149"/>
      <c r="M158" s="154"/>
      <c r="T158" s="155"/>
      <c r="AT158" s="151" t="s">
        <v>216</v>
      </c>
      <c r="AU158" s="151" t="s">
        <v>84</v>
      </c>
      <c r="AV158" s="12" t="s">
        <v>82</v>
      </c>
      <c r="AW158" s="12" t="s">
        <v>37</v>
      </c>
      <c r="AX158" s="12" t="s">
        <v>75</v>
      </c>
      <c r="AY158" s="151" t="s">
        <v>206</v>
      </c>
    </row>
    <row r="159" spans="2:51" s="13" customFormat="1" ht="12">
      <c r="B159" s="156"/>
      <c r="D159" s="150" t="s">
        <v>216</v>
      </c>
      <c r="E159" s="157" t="s">
        <v>19</v>
      </c>
      <c r="F159" s="158" t="s">
        <v>1929</v>
      </c>
      <c r="H159" s="159">
        <v>5</v>
      </c>
      <c r="I159" s="160"/>
      <c r="L159" s="156"/>
      <c r="M159" s="161"/>
      <c r="T159" s="162"/>
      <c r="AT159" s="157" t="s">
        <v>216</v>
      </c>
      <c r="AU159" s="157" t="s">
        <v>84</v>
      </c>
      <c r="AV159" s="13" t="s">
        <v>84</v>
      </c>
      <c r="AW159" s="13" t="s">
        <v>37</v>
      </c>
      <c r="AX159" s="13" t="s">
        <v>75</v>
      </c>
      <c r="AY159" s="157" t="s">
        <v>206</v>
      </c>
    </row>
    <row r="160" spans="2:51" s="14" customFormat="1" ht="12">
      <c r="B160" s="163"/>
      <c r="D160" s="150" t="s">
        <v>216</v>
      </c>
      <c r="E160" s="164" t="s">
        <v>19</v>
      </c>
      <c r="F160" s="165" t="s">
        <v>224</v>
      </c>
      <c r="H160" s="166">
        <v>5</v>
      </c>
      <c r="I160" s="167"/>
      <c r="L160" s="163"/>
      <c r="M160" s="168"/>
      <c r="T160" s="169"/>
      <c r="AT160" s="164" t="s">
        <v>216</v>
      </c>
      <c r="AU160" s="164" t="s">
        <v>84</v>
      </c>
      <c r="AV160" s="14" t="s">
        <v>153</v>
      </c>
      <c r="AW160" s="14" t="s">
        <v>37</v>
      </c>
      <c r="AX160" s="14" t="s">
        <v>82</v>
      </c>
      <c r="AY160" s="164" t="s">
        <v>206</v>
      </c>
    </row>
    <row r="161" spans="2:65" s="1" customFormat="1" ht="24.2" customHeight="1">
      <c r="B161" s="33"/>
      <c r="C161" s="132" t="s">
        <v>321</v>
      </c>
      <c r="D161" s="132" t="s">
        <v>208</v>
      </c>
      <c r="E161" s="133" t="s">
        <v>1938</v>
      </c>
      <c r="F161" s="134" t="s">
        <v>1939</v>
      </c>
      <c r="G161" s="135" t="s">
        <v>229</v>
      </c>
      <c r="H161" s="136">
        <v>37.55</v>
      </c>
      <c r="I161" s="137"/>
      <c r="J161" s="138">
        <f>ROUND(I161*H161,2)</f>
        <v>0</v>
      </c>
      <c r="K161" s="134" t="s">
        <v>19</v>
      </c>
      <c r="L161" s="33"/>
      <c r="M161" s="139" t="s">
        <v>19</v>
      </c>
      <c r="N161" s="140" t="s">
        <v>46</v>
      </c>
      <c r="P161" s="141">
        <f>O161*H161</f>
        <v>0</v>
      </c>
      <c r="Q161" s="141">
        <v>0</v>
      </c>
      <c r="R161" s="141">
        <f>Q161*H161</f>
        <v>0</v>
      </c>
      <c r="S161" s="141">
        <v>0</v>
      </c>
      <c r="T161" s="142">
        <f>S161*H161</f>
        <v>0</v>
      </c>
      <c r="AR161" s="143" t="s">
        <v>338</v>
      </c>
      <c r="AT161" s="143" t="s">
        <v>208</v>
      </c>
      <c r="AU161" s="143" t="s">
        <v>84</v>
      </c>
      <c r="AY161" s="18" t="s">
        <v>206</v>
      </c>
      <c r="BE161" s="144">
        <f>IF(N161="základní",J161,0)</f>
        <v>0</v>
      </c>
      <c r="BF161" s="144">
        <f>IF(N161="snížená",J161,0)</f>
        <v>0</v>
      </c>
      <c r="BG161" s="144">
        <f>IF(N161="zákl. přenesená",J161,0)</f>
        <v>0</v>
      </c>
      <c r="BH161" s="144">
        <f>IF(N161="sníž. přenesená",J161,0)</f>
        <v>0</v>
      </c>
      <c r="BI161" s="144">
        <f>IF(N161="nulová",J161,0)</f>
        <v>0</v>
      </c>
      <c r="BJ161" s="18" t="s">
        <v>82</v>
      </c>
      <c r="BK161" s="144">
        <f>ROUND(I161*H161,2)</f>
        <v>0</v>
      </c>
      <c r="BL161" s="18" t="s">
        <v>338</v>
      </c>
      <c r="BM161" s="143" t="s">
        <v>1940</v>
      </c>
    </row>
    <row r="162" spans="2:51" s="13" customFormat="1" ht="12">
      <c r="B162" s="156"/>
      <c r="D162" s="150" t="s">
        <v>216</v>
      </c>
      <c r="E162" s="157" t="s">
        <v>19</v>
      </c>
      <c r="F162" s="158" t="s">
        <v>1941</v>
      </c>
      <c r="H162" s="159">
        <v>37.55</v>
      </c>
      <c r="I162" s="160"/>
      <c r="L162" s="156"/>
      <c r="M162" s="161"/>
      <c r="T162" s="162"/>
      <c r="AT162" s="157" t="s">
        <v>216</v>
      </c>
      <c r="AU162" s="157" t="s">
        <v>84</v>
      </c>
      <c r="AV162" s="13" t="s">
        <v>84</v>
      </c>
      <c r="AW162" s="13" t="s">
        <v>37</v>
      </c>
      <c r="AX162" s="13" t="s">
        <v>82</v>
      </c>
      <c r="AY162" s="157" t="s">
        <v>206</v>
      </c>
    </row>
    <row r="163" spans="2:65" s="1" customFormat="1" ht="44.25" customHeight="1">
      <c r="B163" s="33"/>
      <c r="C163" s="132" t="s">
        <v>8</v>
      </c>
      <c r="D163" s="132" t="s">
        <v>208</v>
      </c>
      <c r="E163" s="133" t="s">
        <v>1942</v>
      </c>
      <c r="F163" s="134" t="s">
        <v>1943</v>
      </c>
      <c r="G163" s="135" t="s">
        <v>211</v>
      </c>
      <c r="H163" s="136">
        <v>0.076</v>
      </c>
      <c r="I163" s="137"/>
      <c r="J163" s="138">
        <f>ROUND(I163*H163,2)</f>
        <v>0</v>
      </c>
      <c r="K163" s="134" t="s">
        <v>19</v>
      </c>
      <c r="L163" s="33"/>
      <c r="M163" s="139" t="s">
        <v>19</v>
      </c>
      <c r="N163" s="140" t="s">
        <v>46</v>
      </c>
      <c r="P163" s="141">
        <f>O163*H163</f>
        <v>0</v>
      </c>
      <c r="Q163" s="141">
        <v>0</v>
      </c>
      <c r="R163" s="141">
        <f>Q163*H163</f>
        <v>0</v>
      </c>
      <c r="S163" s="141">
        <v>0</v>
      </c>
      <c r="T163" s="142">
        <f>S163*H163</f>
        <v>0</v>
      </c>
      <c r="AR163" s="143" t="s">
        <v>338</v>
      </c>
      <c r="AT163" s="143" t="s">
        <v>208</v>
      </c>
      <c r="AU163" s="143" t="s">
        <v>84</v>
      </c>
      <c r="AY163" s="18" t="s">
        <v>206</v>
      </c>
      <c r="BE163" s="144">
        <f>IF(N163="základní",J163,0)</f>
        <v>0</v>
      </c>
      <c r="BF163" s="144">
        <f>IF(N163="snížená",J163,0)</f>
        <v>0</v>
      </c>
      <c r="BG163" s="144">
        <f>IF(N163="zákl. přenesená",J163,0)</f>
        <v>0</v>
      </c>
      <c r="BH163" s="144">
        <f>IF(N163="sníž. přenesená",J163,0)</f>
        <v>0</v>
      </c>
      <c r="BI163" s="144">
        <f>IF(N163="nulová",J163,0)</f>
        <v>0</v>
      </c>
      <c r="BJ163" s="18" t="s">
        <v>82</v>
      </c>
      <c r="BK163" s="144">
        <f>ROUND(I163*H163,2)</f>
        <v>0</v>
      </c>
      <c r="BL163" s="18" t="s">
        <v>338</v>
      </c>
      <c r="BM163" s="143" t="s">
        <v>1944</v>
      </c>
    </row>
    <row r="164" spans="2:65" s="1" customFormat="1" ht="49.15" customHeight="1">
      <c r="B164" s="33"/>
      <c r="C164" s="132" t="s">
        <v>338</v>
      </c>
      <c r="D164" s="132" t="s">
        <v>208</v>
      </c>
      <c r="E164" s="133" t="s">
        <v>1945</v>
      </c>
      <c r="F164" s="134" t="s">
        <v>1946</v>
      </c>
      <c r="G164" s="135" t="s">
        <v>211</v>
      </c>
      <c r="H164" s="136">
        <v>0.076</v>
      </c>
      <c r="I164" s="137"/>
      <c r="J164" s="138">
        <f>ROUND(I164*H164,2)</f>
        <v>0</v>
      </c>
      <c r="K164" s="134" t="s">
        <v>19</v>
      </c>
      <c r="L164" s="33"/>
      <c r="M164" s="139" t="s">
        <v>19</v>
      </c>
      <c r="N164" s="140" t="s">
        <v>46</v>
      </c>
      <c r="P164" s="141">
        <f>O164*H164</f>
        <v>0</v>
      </c>
      <c r="Q164" s="141">
        <v>0</v>
      </c>
      <c r="R164" s="141">
        <f>Q164*H164</f>
        <v>0</v>
      </c>
      <c r="S164" s="141">
        <v>0</v>
      </c>
      <c r="T164" s="142">
        <f>S164*H164</f>
        <v>0</v>
      </c>
      <c r="AR164" s="143" t="s">
        <v>338</v>
      </c>
      <c r="AT164" s="143" t="s">
        <v>208</v>
      </c>
      <c r="AU164" s="143" t="s">
        <v>84</v>
      </c>
      <c r="AY164" s="18" t="s">
        <v>206</v>
      </c>
      <c r="BE164" s="144">
        <f>IF(N164="základní",J164,0)</f>
        <v>0</v>
      </c>
      <c r="BF164" s="144">
        <f>IF(N164="snížená",J164,0)</f>
        <v>0</v>
      </c>
      <c r="BG164" s="144">
        <f>IF(N164="zákl. přenesená",J164,0)</f>
        <v>0</v>
      </c>
      <c r="BH164" s="144">
        <f>IF(N164="sníž. přenesená",J164,0)</f>
        <v>0</v>
      </c>
      <c r="BI164" s="144">
        <f>IF(N164="nulová",J164,0)</f>
        <v>0</v>
      </c>
      <c r="BJ164" s="18" t="s">
        <v>82</v>
      </c>
      <c r="BK164" s="144">
        <f>ROUND(I164*H164,2)</f>
        <v>0</v>
      </c>
      <c r="BL164" s="18" t="s">
        <v>338</v>
      </c>
      <c r="BM164" s="143" t="s">
        <v>1947</v>
      </c>
    </row>
    <row r="165" spans="2:65" s="1" customFormat="1" ht="49.15" customHeight="1">
      <c r="B165" s="33"/>
      <c r="C165" s="132" t="s">
        <v>343</v>
      </c>
      <c r="D165" s="132" t="s">
        <v>208</v>
      </c>
      <c r="E165" s="133" t="s">
        <v>1948</v>
      </c>
      <c r="F165" s="134" t="s">
        <v>1949</v>
      </c>
      <c r="G165" s="135" t="s">
        <v>211</v>
      </c>
      <c r="H165" s="136">
        <v>0.076</v>
      </c>
      <c r="I165" s="137"/>
      <c r="J165" s="138">
        <f>ROUND(I165*H165,2)</f>
        <v>0</v>
      </c>
      <c r="K165" s="134" t="s">
        <v>19</v>
      </c>
      <c r="L165" s="33"/>
      <c r="M165" s="139" t="s">
        <v>19</v>
      </c>
      <c r="N165" s="140" t="s">
        <v>46</v>
      </c>
      <c r="P165" s="141">
        <f>O165*H165</f>
        <v>0</v>
      </c>
      <c r="Q165" s="141">
        <v>0</v>
      </c>
      <c r="R165" s="141">
        <f>Q165*H165</f>
        <v>0</v>
      </c>
      <c r="S165" s="141">
        <v>0</v>
      </c>
      <c r="T165" s="142">
        <f>S165*H165</f>
        <v>0</v>
      </c>
      <c r="AR165" s="143" t="s">
        <v>338</v>
      </c>
      <c r="AT165" s="143" t="s">
        <v>208</v>
      </c>
      <c r="AU165" s="143" t="s">
        <v>84</v>
      </c>
      <c r="AY165" s="18" t="s">
        <v>206</v>
      </c>
      <c r="BE165" s="144">
        <f>IF(N165="základní",J165,0)</f>
        <v>0</v>
      </c>
      <c r="BF165" s="144">
        <f>IF(N165="snížená",J165,0)</f>
        <v>0</v>
      </c>
      <c r="BG165" s="144">
        <f>IF(N165="zákl. přenesená",J165,0)</f>
        <v>0</v>
      </c>
      <c r="BH165" s="144">
        <f>IF(N165="sníž. přenesená",J165,0)</f>
        <v>0</v>
      </c>
      <c r="BI165" s="144">
        <f>IF(N165="nulová",J165,0)</f>
        <v>0</v>
      </c>
      <c r="BJ165" s="18" t="s">
        <v>82</v>
      </c>
      <c r="BK165" s="144">
        <f>ROUND(I165*H165,2)</f>
        <v>0</v>
      </c>
      <c r="BL165" s="18" t="s">
        <v>338</v>
      </c>
      <c r="BM165" s="143" t="s">
        <v>1950</v>
      </c>
    </row>
    <row r="166" spans="2:63" s="11" customFormat="1" ht="22.9" customHeight="1">
      <c r="B166" s="120"/>
      <c r="D166" s="121" t="s">
        <v>74</v>
      </c>
      <c r="E166" s="130" t="s">
        <v>428</v>
      </c>
      <c r="F166" s="130" t="s">
        <v>429</v>
      </c>
      <c r="I166" s="123"/>
      <c r="J166" s="131">
        <f>BK166</f>
        <v>0</v>
      </c>
      <c r="L166" s="120"/>
      <c r="M166" s="125"/>
      <c r="P166" s="126">
        <f>SUM(P167:P256)</f>
        <v>0</v>
      </c>
      <c r="R166" s="126">
        <f>SUM(R167:R256)</f>
        <v>0.1717544</v>
      </c>
      <c r="T166" s="127">
        <f>SUM(T167:T256)</f>
        <v>0</v>
      </c>
      <c r="AR166" s="121" t="s">
        <v>84</v>
      </c>
      <c r="AT166" s="128" t="s">
        <v>74</v>
      </c>
      <c r="AU166" s="128" t="s">
        <v>82</v>
      </c>
      <c r="AY166" s="121" t="s">
        <v>206</v>
      </c>
      <c r="BK166" s="129">
        <f>SUM(BK167:BK256)</f>
        <v>0</v>
      </c>
    </row>
    <row r="167" spans="2:65" s="1" customFormat="1" ht="24.2" customHeight="1">
      <c r="B167" s="33"/>
      <c r="C167" s="132" t="s">
        <v>348</v>
      </c>
      <c r="D167" s="132" t="s">
        <v>208</v>
      </c>
      <c r="E167" s="133" t="s">
        <v>1951</v>
      </c>
      <c r="F167" s="134" t="s">
        <v>1952</v>
      </c>
      <c r="G167" s="135" t="s">
        <v>229</v>
      </c>
      <c r="H167" s="136">
        <v>6.38</v>
      </c>
      <c r="I167" s="137"/>
      <c r="J167" s="138">
        <f>ROUND(I167*H167,2)</f>
        <v>0</v>
      </c>
      <c r="K167" s="134" t="s">
        <v>19</v>
      </c>
      <c r="L167" s="33"/>
      <c r="M167" s="139" t="s">
        <v>19</v>
      </c>
      <c r="N167" s="140" t="s">
        <v>46</v>
      </c>
      <c r="P167" s="141">
        <f>O167*H167</f>
        <v>0</v>
      </c>
      <c r="Q167" s="141">
        <v>0.0064</v>
      </c>
      <c r="R167" s="141">
        <f>Q167*H167</f>
        <v>0.040832</v>
      </c>
      <c r="S167" s="141">
        <v>0</v>
      </c>
      <c r="T167" s="142">
        <f>S167*H167</f>
        <v>0</v>
      </c>
      <c r="AR167" s="143" t="s">
        <v>338</v>
      </c>
      <c r="AT167" s="143" t="s">
        <v>208</v>
      </c>
      <c r="AU167" s="143" t="s">
        <v>84</v>
      </c>
      <c r="AY167" s="18" t="s">
        <v>206</v>
      </c>
      <c r="BE167" s="144">
        <f>IF(N167="základní",J167,0)</f>
        <v>0</v>
      </c>
      <c r="BF167" s="144">
        <f>IF(N167="snížená",J167,0)</f>
        <v>0</v>
      </c>
      <c r="BG167" s="144">
        <f>IF(N167="zákl. přenesená",J167,0)</f>
        <v>0</v>
      </c>
      <c r="BH167" s="144">
        <f>IF(N167="sníž. přenesená",J167,0)</f>
        <v>0</v>
      </c>
      <c r="BI167" s="144">
        <f>IF(N167="nulová",J167,0)</f>
        <v>0</v>
      </c>
      <c r="BJ167" s="18" t="s">
        <v>82</v>
      </c>
      <c r="BK167" s="144">
        <f>ROUND(I167*H167,2)</f>
        <v>0</v>
      </c>
      <c r="BL167" s="18" t="s">
        <v>338</v>
      </c>
      <c r="BM167" s="143" t="s">
        <v>1953</v>
      </c>
    </row>
    <row r="168" spans="2:51" s="12" customFormat="1" ht="12">
      <c r="B168" s="149"/>
      <c r="D168" s="150" t="s">
        <v>216</v>
      </c>
      <c r="E168" s="151" t="s">
        <v>19</v>
      </c>
      <c r="F168" s="152" t="s">
        <v>1879</v>
      </c>
      <c r="H168" s="151" t="s">
        <v>19</v>
      </c>
      <c r="I168" s="153"/>
      <c r="L168" s="149"/>
      <c r="M168" s="154"/>
      <c r="T168" s="155"/>
      <c r="AT168" s="151" t="s">
        <v>216</v>
      </c>
      <c r="AU168" s="151" t="s">
        <v>84</v>
      </c>
      <c r="AV168" s="12" t="s">
        <v>82</v>
      </c>
      <c r="AW168" s="12" t="s">
        <v>37</v>
      </c>
      <c r="AX168" s="12" t="s">
        <v>75</v>
      </c>
      <c r="AY168" s="151" t="s">
        <v>206</v>
      </c>
    </row>
    <row r="169" spans="2:51" s="13" customFormat="1" ht="12">
      <c r="B169" s="156"/>
      <c r="D169" s="150" t="s">
        <v>216</v>
      </c>
      <c r="E169" s="157" t="s">
        <v>19</v>
      </c>
      <c r="F169" s="158" t="s">
        <v>1954</v>
      </c>
      <c r="H169" s="159">
        <v>6.38</v>
      </c>
      <c r="I169" s="160"/>
      <c r="L169" s="156"/>
      <c r="M169" s="161"/>
      <c r="T169" s="162"/>
      <c r="AT169" s="157" t="s">
        <v>216</v>
      </c>
      <c r="AU169" s="157" t="s">
        <v>84</v>
      </c>
      <c r="AV169" s="13" t="s">
        <v>84</v>
      </c>
      <c r="AW169" s="13" t="s">
        <v>37</v>
      </c>
      <c r="AX169" s="13" t="s">
        <v>75</v>
      </c>
      <c r="AY169" s="157" t="s">
        <v>206</v>
      </c>
    </row>
    <row r="170" spans="2:51" s="14" customFormat="1" ht="12">
      <c r="B170" s="163"/>
      <c r="D170" s="150" t="s">
        <v>216</v>
      </c>
      <c r="E170" s="164" t="s">
        <v>19</v>
      </c>
      <c r="F170" s="165" t="s">
        <v>224</v>
      </c>
      <c r="H170" s="166">
        <v>6.38</v>
      </c>
      <c r="I170" s="167"/>
      <c r="L170" s="163"/>
      <c r="M170" s="168"/>
      <c r="T170" s="169"/>
      <c r="AT170" s="164" t="s">
        <v>216</v>
      </c>
      <c r="AU170" s="164" t="s">
        <v>84</v>
      </c>
      <c r="AV170" s="14" t="s">
        <v>153</v>
      </c>
      <c r="AW170" s="14" t="s">
        <v>37</v>
      </c>
      <c r="AX170" s="14" t="s">
        <v>82</v>
      </c>
      <c r="AY170" s="164" t="s">
        <v>206</v>
      </c>
    </row>
    <row r="171" spans="2:65" s="1" customFormat="1" ht="37.9" customHeight="1">
      <c r="B171" s="33"/>
      <c r="C171" s="132" t="s">
        <v>354</v>
      </c>
      <c r="D171" s="132" t="s">
        <v>208</v>
      </c>
      <c r="E171" s="133" t="s">
        <v>1955</v>
      </c>
      <c r="F171" s="134" t="s">
        <v>1956</v>
      </c>
      <c r="G171" s="135" t="s">
        <v>298</v>
      </c>
      <c r="H171" s="136">
        <v>2</v>
      </c>
      <c r="I171" s="137"/>
      <c r="J171" s="138">
        <f>ROUND(I171*H171,2)</f>
        <v>0</v>
      </c>
      <c r="K171" s="134" t="s">
        <v>19</v>
      </c>
      <c r="L171" s="33"/>
      <c r="M171" s="139" t="s">
        <v>19</v>
      </c>
      <c r="N171" s="140" t="s">
        <v>46</v>
      </c>
      <c r="P171" s="141">
        <f>O171*H171</f>
        <v>0</v>
      </c>
      <c r="Q171" s="141">
        <v>0</v>
      </c>
      <c r="R171" s="141">
        <f>Q171*H171</f>
        <v>0</v>
      </c>
      <c r="S171" s="141">
        <v>0</v>
      </c>
      <c r="T171" s="142">
        <f>S171*H171</f>
        <v>0</v>
      </c>
      <c r="AR171" s="143" t="s">
        <v>338</v>
      </c>
      <c r="AT171" s="143" t="s">
        <v>208</v>
      </c>
      <c r="AU171" s="143" t="s">
        <v>84</v>
      </c>
      <c r="AY171" s="18" t="s">
        <v>206</v>
      </c>
      <c r="BE171" s="144">
        <f>IF(N171="základní",J171,0)</f>
        <v>0</v>
      </c>
      <c r="BF171" s="144">
        <f>IF(N171="snížená",J171,0)</f>
        <v>0</v>
      </c>
      <c r="BG171" s="144">
        <f>IF(N171="zákl. přenesená",J171,0)</f>
        <v>0</v>
      </c>
      <c r="BH171" s="144">
        <f>IF(N171="sníž. přenesená",J171,0)</f>
        <v>0</v>
      </c>
      <c r="BI171" s="144">
        <f>IF(N171="nulová",J171,0)</f>
        <v>0</v>
      </c>
      <c r="BJ171" s="18" t="s">
        <v>82</v>
      </c>
      <c r="BK171" s="144">
        <f>ROUND(I171*H171,2)</f>
        <v>0</v>
      </c>
      <c r="BL171" s="18" t="s">
        <v>338</v>
      </c>
      <c r="BM171" s="143" t="s">
        <v>1957</v>
      </c>
    </row>
    <row r="172" spans="2:51" s="12" customFormat="1" ht="12">
      <c r="B172" s="149"/>
      <c r="D172" s="150" t="s">
        <v>216</v>
      </c>
      <c r="E172" s="151" t="s">
        <v>19</v>
      </c>
      <c r="F172" s="152" t="s">
        <v>1879</v>
      </c>
      <c r="H172" s="151" t="s">
        <v>19</v>
      </c>
      <c r="I172" s="153"/>
      <c r="L172" s="149"/>
      <c r="M172" s="154"/>
      <c r="T172" s="155"/>
      <c r="AT172" s="151" t="s">
        <v>216</v>
      </c>
      <c r="AU172" s="151" t="s">
        <v>84</v>
      </c>
      <c r="AV172" s="12" t="s">
        <v>82</v>
      </c>
      <c r="AW172" s="12" t="s">
        <v>37</v>
      </c>
      <c r="AX172" s="12" t="s">
        <v>75</v>
      </c>
      <c r="AY172" s="151" t="s">
        <v>206</v>
      </c>
    </row>
    <row r="173" spans="2:51" s="13" customFormat="1" ht="12">
      <c r="B173" s="156"/>
      <c r="D173" s="150" t="s">
        <v>216</v>
      </c>
      <c r="E173" s="157" t="s">
        <v>19</v>
      </c>
      <c r="F173" s="158" t="s">
        <v>1958</v>
      </c>
      <c r="H173" s="159">
        <v>2</v>
      </c>
      <c r="I173" s="160"/>
      <c r="L173" s="156"/>
      <c r="M173" s="161"/>
      <c r="T173" s="162"/>
      <c r="AT173" s="157" t="s">
        <v>216</v>
      </c>
      <c r="AU173" s="157" t="s">
        <v>84</v>
      </c>
      <c r="AV173" s="13" t="s">
        <v>84</v>
      </c>
      <c r="AW173" s="13" t="s">
        <v>37</v>
      </c>
      <c r="AX173" s="13" t="s">
        <v>75</v>
      </c>
      <c r="AY173" s="157" t="s">
        <v>206</v>
      </c>
    </row>
    <row r="174" spans="2:51" s="14" customFormat="1" ht="12">
      <c r="B174" s="163"/>
      <c r="D174" s="150" t="s">
        <v>216</v>
      </c>
      <c r="E174" s="164" t="s">
        <v>19</v>
      </c>
      <c r="F174" s="165" t="s">
        <v>224</v>
      </c>
      <c r="H174" s="166">
        <v>2</v>
      </c>
      <c r="I174" s="167"/>
      <c r="L174" s="163"/>
      <c r="M174" s="168"/>
      <c r="T174" s="169"/>
      <c r="AT174" s="164" t="s">
        <v>216</v>
      </c>
      <c r="AU174" s="164" t="s">
        <v>84</v>
      </c>
      <c r="AV174" s="14" t="s">
        <v>153</v>
      </c>
      <c r="AW174" s="14" t="s">
        <v>37</v>
      </c>
      <c r="AX174" s="14" t="s">
        <v>82</v>
      </c>
      <c r="AY174" s="164" t="s">
        <v>206</v>
      </c>
    </row>
    <row r="175" spans="2:65" s="1" customFormat="1" ht="37.9" customHeight="1">
      <c r="B175" s="33"/>
      <c r="C175" s="132" t="s">
        <v>359</v>
      </c>
      <c r="D175" s="132" t="s">
        <v>208</v>
      </c>
      <c r="E175" s="133" t="s">
        <v>1959</v>
      </c>
      <c r="F175" s="134" t="s">
        <v>1960</v>
      </c>
      <c r="G175" s="135" t="s">
        <v>298</v>
      </c>
      <c r="H175" s="136">
        <v>2</v>
      </c>
      <c r="I175" s="137"/>
      <c r="J175" s="138">
        <f>ROUND(I175*H175,2)</f>
        <v>0</v>
      </c>
      <c r="K175" s="134" t="s">
        <v>19</v>
      </c>
      <c r="L175" s="33"/>
      <c r="M175" s="139" t="s">
        <v>19</v>
      </c>
      <c r="N175" s="140" t="s">
        <v>46</v>
      </c>
      <c r="P175" s="141">
        <f>O175*H175</f>
        <v>0</v>
      </c>
      <c r="Q175" s="141">
        <v>0.00168</v>
      </c>
      <c r="R175" s="141">
        <f>Q175*H175</f>
        <v>0.00336</v>
      </c>
      <c r="S175" s="141">
        <v>0</v>
      </c>
      <c r="T175" s="142">
        <f>S175*H175</f>
        <v>0</v>
      </c>
      <c r="AR175" s="143" t="s">
        <v>338</v>
      </c>
      <c r="AT175" s="143" t="s">
        <v>208</v>
      </c>
      <c r="AU175" s="143" t="s">
        <v>84</v>
      </c>
      <c r="AY175" s="18" t="s">
        <v>206</v>
      </c>
      <c r="BE175" s="144">
        <f>IF(N175="základní",J175,0)</f>
        <v>0</v>
      </c>
      <c r="BF175" s="144">
        <f>IF(N175="snížená",J175,0)</f>
        <v>0</v>
      </c>
      <c r="BG175" s="144">
        <f>IF(N175="zákl. přenesená",J175,0)</f>
        <v>0</v>
      </c>
      <c r="BH175" s="144">
        <f>IF(N175="sníž. přenesená",J175,0)</f>
        <v>0</v>
      </c>
      <c r="BI175" s="144">
        <f>IF(N175="nulová",J175,0)</f>
        <v>0</v>
      </c>
      <c r="BJ175" s="18" t="s">
        <v>82</v>
      </c>
      <c r="BK175" s="144">
        <f>ROUND(I175*H175,2)</f>
        <v>0</v>
      </c>
      <c r="BL175" s="18" t="s">
        <v>338</v>
      </c>
      <c r="BM175" s="143" t="s">
        <v>1961</v>
      </c>
    </row>
    <row r="176" spans="2:51" s="12" customFormat="1" ht="12">
      <c r="B176" s="149"/>
      <c r="D176" s="150" t="s">
        <v>216</v>
      </c>
      <c r="E176" s="151" t="s">
        <v>19</v>
      </c>
      <c r="F176" s="152" t="s">
        <v>1879</v>
      </c>
      <c r="H176" s="151" t="s">
        <v>19</v>
      </c>
      <c r="I176" s="153"/>
      <c r="L176" s="149"/>
      <c r="M176" s="154"/>
      <c r="T176" s="155"/>
      <c r="AT176" s="151" t="s">
        <v>216</v>
      </c>
      <c r="AU176" s="151" t="s">
        <v>84</v>
      </c>
      <c r="AV176" s="12" t="s">
        <v>82</v>
      </c>
      <c r="AW176" s="12" t="s">
        <v>37</v>
      </c>
      <c r="AX176" s="12" t="s">
        <v>75</v>
      </c>
      <c r="AY176" s="151" t="s">
        <v>206</v>
      </c>
    </row>
    <row r="177" spans="2:51" s="13" customFormat="1" ht="12">
      <c r="B177" s="156"/>
      <c r="D177" s="150" t="s">
        <v>216</v>
      </c>
      <c r="E177" s="157" t="s">
        <v>19</v>
      </c>
      <c r="F177" s="158" t="s">
        <v>1958</v>
      </c>
      <c r="H177" s="159">
        <v>2</v>
      </c>
      <c r="I177" s="160"/>
      <c r="L177" s="156"/>
      <c r="M177" s="161"/>
      <c r="T177" s="162"/>
      <c r="AT177" s="157" t="s">
        <v>216</v>
      </c>
      <c r="AU177" s="157" t="s">
        <v>84</v>
      </c>
      <c r="AV177" s="13" t="s">
        <v>84</v>
      </c>
      <c r="AW177" s="13" t="s">
        <v>37</v>
      </c>
      <c r="AX177" s="13" t="s">
        <v>75</v>
      </c>
      <c r="AY177" s="157" t="s">
        <v>206</v>
      </c>
    </row>
    <row r="178" spans="2:51" s="14" customFormat="1" ht="12">
      <c r="B178" s="163"/>
      <c r="D178" s="150" t="s">
        <v>216</v>
      </c>
      <c r="E178" s="164" t="s">
        <v>19</v>
      </c>
      <c r="F178" s="165" t="s">
        <v>224</v>
      </c>
      <c r="H178" s="166">
        <v>2</v>
      </c>
      <c r="I178" s="167"/>
      <c r="L178" s="163"/>
      <c r="M178" s="168"/>
      <c r="T178" s="169"/>
      <c r="AT178" s="164" t="s">
        <v>216</v>
      </c>
      <c r="AU178" s="164" t="s">
        <v>84</v>
      </c>
      <c r="AV178" s="14" t="s">
        <v>153</v>
      </c>
      <c r="AW178" s="14" t="s">
        <v>37</v>
      </c>
      <c r="AX178" s="14" t="s">
        <v>82</v>
      </c>
      <c r="AY178" s="164" t="s">
        <v>206</v>
      </c>
    </row>
    <row r="179" spans="2:65" s="1" customFormat="1" ht="33" customHeight="1">
      <c r="B179" s="33"/>
      <c r="C179" s="132" t="s">
        <v>7</v>
      </c>
      <c r="D179" s="132" t="s">
        <v>208</v>
      </c>
      <c r="E179" s="133" t="s">
        <v>1962</v>
      </c>
      <c r="F179" s="134" t="s">
        <v>1963</v>
      </c>
      <c r="G179" s="135" t="s">
        <v>229</v>
      </c>
      <c r="H179" s="136">
        <v>93.72</v>
      </c>
      <c r="I179" s="137"/>
      <c r="J179" s="138">
        <f>ROUND(I179*H179,2)</f>
        <v>0</v>
      </c>
      <c r="K179" s="134" t="s">
        <v>19</v>
      </c>
      <c r="L179" s="33"/>
      <c r="M179" s="139" t="s">
        <v>19</v>
      </c>
      <c r="N179" s="140" t="s">
        <v>46</v>
      </c>
      <c r="P179" s="141">
        <f>O179*H179</f>
        <v>0</v>
      </c>
      <c r="Q179" s="141">
        <v>0.00098</v>
      </c>
      <c r="R179" s="141">
        <f>Q179*H179</f>
        <v>0.0918456</v>
      </c>
      <c r="S179" s="141">
        <v>0</v>
      </c>
      <c r="T179" s="142">
        <f>S179*H179</f>
        <v>0</v>
      </c>
      <c r="AR179" s="143" t="s">
        <v>338</v>
      </c>
      <c r="AT179" s="143" t="s">
        <v>208</v>
      </c>
      <c r="AU179" s="143" t="s">
        <v>84</v>
      </c>
      <c r="AY179" s="18" t="s">
        <v>206</v>
      </c>
      <c r="BE179" s="144">
        <f>IF(N179="základní",J179,0)</f>
        <v>0</v>
      </c>
      <c r="BF179" s="144">
        <f>IF(N179="snížená",J179,0)</f>
        <v>0</v>
      </c>
      <c r="BG179" s="144">
        <f>IF(N179="zákl. přenesená",J179,0)</f>
        <v>0</v>
      </c>
      <c r="BH179" s="144">
        <f>IF(N179="sníž. přenesená",J179,0)</f>
        <v>0</v>
      </c>
      <c r="BI179" s="144">
        <f>IF(N179="nulová",J179,0)</f>
        <v>0</v>
      </c>
      <c r="BJ179" s="18" t="s">
        <v>82</v>
      </c>
      <c r="BK179" s="144">
        <f>ROUND(I179*H179,2)</f>
        <v>0</v>
      </c>
      <c r="BL179" s="18" t="s">
        <v>338</v>
      </c>
      <c r="BM179" s="143" t="s">
        <v>1964</v>
      </c>
    </row>
    <row r="180" spans="2:51" s="12" customFormat="1" ht="12">
      <c r="B180" s="149"/>
      <c r="D180" s="150" t="s">
        <v>216</v>
      </c>
      <c r="E180" s="151" t="s">
        <v>19</v>
      </c>
      <c r="F180" s="152" t="s">
        <v>1879</v>
      </c>
      <c r="H180" s="151" t="s">
        <v>19</v>
      </c>
      <c r="I180" s="153"/>
      <c r="L180" s="149"/>
      <c r="M180" s="154"/>
      <c r="T180" s="155"/>
      <c r="AT180" s="151" t="s">
        <v>216</v>
      </c>
      <c r="AU180" s="151" t="s">
        <v>84</v>
      </c>
      <c r="AV180" s="12" t="s">
        <v>82</v>
      </c>
      <c r="AW180" s="12" t="s">
        <v>37</v>
      </c>
      <c r="AX180" s="12" t="s">
        <v>75</v>
      </c>
      <c r="AY180" s="151" t="s">
        <v>206</v>
      </c>
    </row>
    <row r="181" spans="2:51" s="13" customFormat="1" ht="12">
      <c r="B181" s="156"/>
      <c r="D181" s="150" t="s">
        <v>216</v>
      </c>
      <c r="E181" s="157" t="s">
        <v>19</v>
      </c>
      <c r="F181" s="158" t="s">
        <v>1965</v>
      </c>
      <c r="H181" s="159">
        <v>37.07</v>
      </c>
      <c r="I181" s="160"/>
      <c r="L181" s="156"/>
      <c r="M181" s="161"/>
      <c r="T181" s="162"/>
      <c r="AT181" s="157" t="s">
        <v>216</v>
      </c>
      <c r="AU181" s="157" t="s">
        <v>84</v>
      </c>
      <c r="AV181" s="13" t="s">
        <v>84</v>
      </c>
      <c r="AW181" s="13" t="s">
        <v>37</v>
      </c>
      <c r="AX181" s="13" t="s">
        <v>75</v>
      </c>
      <c r="AY181" s="157" t="s">
        <v>206</v>
      </c>
    </row>
    <row r="182" spans="2:51" s="13" customFormat="1" ht="12">
      <c r="B182" s="156"/>
      <c r="D182" s="150" t="s">
        <v>216</v>
      </c>
      <c r="E182" s="157" t="s">
        <v>19</v>
      </c>
      <c r="F182" s="158" t="s">
        <v>1966</v>
      </c>
      <c r="H182" s="159">
        <v>4.84</v>
      </c>
      <c r="I182" s="160"/>
      <c r="L182" s="156"/>
      <c r="M182" s="161"/>
      <c r="T182" s="162"/>
      <c r="AT182" s="157" t="s">
        <v>216</v>
      </c>
      <c r="AU182" s="157" t="s">
        <v>84</v>
      </c>
      <c r="AV182" s="13" t="s">
        <v>84</v>
      </c>
      <c r="AW182" s="13" t="s">
        <v>37</v>
      </c>
      <c r="AX182" s="13" t="s">
        <v>75</v>
      </c>
      <c r="AY182" s="157" t="s">
        <v>206</v>
      </c>
    </row>
    <row r="183" spans="2:51" s="13" customFormat="1" ht="12">
      <c r="B183" s="156"/>
      <c r="D183" s="150" t="s">
        <v>216</v>
      </c>
      <c r="E183" s="157" t="s">
        <v>19</v>
      </c>
      <c r="F183" s="158" t="s">
        <v>1967</v>
      </c>
      <c r="H183" s="159">
        <v>34.1</v>
      </c>
      <c r="I183" s="160"/>
      <c r="L183" s="156"/>
      <c r="M183" s="161"/>
      <c r="T183" s="162"/>
      <c r="AT183" s="157" t="s">
        <v>216</v>
      </c>
      <c r="AU183" s="157" t="s">
        <v>84</v>
      </c>
      <c r="AV183" s="13" t="s">
        <v>84</v>
      </c>
      <c r="AW183" s="13" t="s">
        <v>37</v>
      </c>
      <c r="AX183" s="13" t="s">
        <v>75</v>
      </c>
      <c r="AY183" s="157" t="s">
        <v>206</v>
      </c>
    </row>
    <row r="184" spans="2:51" s="13" customFormat="1" ht="12">
      <c r="B184" s="156"/>
      <c r="D184" s="150" t="s">
        <v>216</v>
      </c>
      <c r="E184" s="157" t="s">
        <v>19</v>
      </c>
      <c r="F184" s="158" t="s">
        <v>1968</v>
      </c>
      <c r="H184" s="159">
        <v>17.71</v>
      </c>
      <c r="I184" s="160"/>
      <c r="L184" s="156"/>
      <c r="M184" s="161"/>
      <c r="T184" s="162"/>
      <c r="AT184" s="157" t="s">
        <v>216</v>
      </c>
      <c r="AU184" s="157" t="s">
        <v>84</v>
      </c>
      <c r="AV184" s="13" t="s">
        <v>84</v>
      </c>
      <c r="AW184" s="13" t="s">
        <v>37</v>
      </c>
      <c r="AX184" s="13" t="s">
        <v>75</v>
      </c>
      <c r="AY184" s="157" t="s">
        <v>206</v>
      </c>
    </row>
    <row r="185" spans="2:51" s="14" customFormat="1" ht="12">
      <c r="B185" s="163"/>
      <c r="D185" s="150" t="s">
        <v>216</v>
      </c>
      <c r="E185" s="164" t="s">
        <v>19</v>
      </c>
      <c r="F185" s="165" t="s">
        <v>224</v>
      </c>
      <c r="H185" s="166">
        <v>93.72</v>
      </c>
      <c r="I185" s="167"/>
      <c r="L185" s="163"/>
      <c r="M185" s="168"/>
      <c r="T185" s="169"/>
      <c r="AT185" s="164" t="s">
        <v>216</v>
      </c>
      <c r="AU185" s="164" t="s">
        <v>84</v>
      </c>
      <c r="AV185" s="14" t="s">
        <v>153</v>
      </c>
      <c r="AW185" s="14" t="s">
        <v>37</v>
      </c>
      <c r="AX185" s="14" t="s">
        <v>82</v>
      </c>
      <c r="AY185" s="164" t="s">
        <v>206</v>
      </c>
    </row>
    <row r="186" spans="2:65" s="1" customFormat="1" ht="33" customHeight="1">
      <c r="B186" s="33"/>
      <c r="C186" s="132" t="s">
        <v>368</v>
      </c>
      <c r="D186" s="132" t="s">
        <v>208</v>
      </c>
      <c r="E186" s="133" t="s">
        <v>1969</v>
      </c>
      <c r="F186" s="134" t="s">
        <v>1970</v>
      </c>
      <c r="G186" s="135" t="s">
        <v>229</v>
      </c>
      <c r="H186" s="136">
        <v>6.82</v>
      </c>
      <c r="I186" s="137"/>
      <c r="J186" s="138">
        <f>ROUND(I186*H186,2)</f>
        <v>0</v>
      </c>
      <c r="K186" s="134" t="s">
        <v>19</v>
      </c>
      <c r="L186" s="33"/>
      <c r="M186" s="139" t="s">
        <v>19</v>
      </c>
      <c r="N186" s="140" t="s">
        <v>46</v>
      </c>
      <c r="P186" s="141">
        <f>O186*H186</f>
        <v>0</v>
      </c>
      <c r="Q186" s="141">
        <v>0.00126</v>
      </c>
      <c r="R186" s="141">
        <f>Q186*H186</f>
        <v>0.0085932</v>
      </c>
      <c r="S186" s="141">
        <v>0</v>
      </c>
      <c r="T186" s="142">
        <f>S186*H186</f>
        <v>0</v>
      </c>
      <c r="AR186" s="143" t="s">
        <v>338</v>
      </c>
      <c r="AT186" s="143" t="s">
        <v>208</v>
      </c>
      <c r="AU186" s="143" t="s">
        <v>84</v>
      </c>
      <c r="AY186" s="18" t="s">
        <v>206</v>
      </c>
      <c r="BE186" s="144">
        <f>IF(N186="základní",J186,0)</f>
        <v>0</v>
      </c>
      <c r="BF186" s="144">
        <f>IF(N186="snížená",J186,0)</f>
        <v>0</v>
      </c>
      <c r="BG186" s="144">
        <f>IF(N186="zákl. přenesená",J186,0)</f>
        <v>0</v>
      </c>
      <c r="BH186" s="144">
        <f>IF(N186="sníž. přenesená",J186,0)</f>
        <v>0</v>
      </c>
      <c r="BI186" s="144">
        <f>IF(N186="nulová",J186,0)</f>
        <v>0</v>
      </c>
      <c r="BJ186" s="18" t="s">
        <v>82</v>
      </c>
      <c r="BK186" s="144">
        <f>ROUND(I186*H186,2)</f>
        <v>0</v>
      </c>
      <c r="BL186" s="18" t="s">
        <v>338</v>
      </c>
      <c r="BM186" s="143" t="s">
        <v>1971</v>
      </c>
    </row>
    <row r="187" spans="2:51" s="12" customFormat="1" ht="12">
      <c r="B187" s="149"/>
      <c r="D187" s="150" t="s">
        <v>216</v>
      </c>
      <c r="E187" s="151" t="s">
        <v>19</v>
      </c>
      <c r="F187" s="152" t="s">
        <v>1879</v>
      </c>
      <c r="H187" s="151" t="s">
        <v>19</v>
      </c>
      <c r="I187" s="153"/>
      <c r="L187" s="149"/>
      <c r="M187" s="154"/>
      <c r="T187" s="155"/>
      <c r="AT187" s="151" t="s">
        <v>216</v>
      </c>
      <c r="AU187" s="151" t="s">
        <v>84</v>
      </c>
      <c r="AV187" s="12" t="s">
        <v>82</v>
      </c>
      <c r="AW187" s="12" t="s">
        <v>37</v>
      </c>
      <c r="AX187" s="12" t="s">
        <v>75</v>
      </c>
      <c r="AY187" s="151" t="s">
        <v>206</v>
      </c>
    </row>
    <row r="188" spans="2:51" s="13" customFormat="1" ht="12">
      <c r="B188" s="156"/>
      <c r="D188" s="150" t="s">
        <v>216</v>
      </c>
      <c r="E188" s="157" t="s">
        <v>19</v>
      </c>
      <c r="F188" s="158" t="s">
        <v>1972</v>
      </c>
      <c r="H188" s="159">
        <v>3.41</v>
      </c>
      <c r="I188" s="160"/>
      <c r="L188" s="156"/>
      <c r="M188" s="161"/>
      <c r="T188" s="162"/>
      <c r="AT188" s="157" t="s">
        <v>216</v>
      </c>
      <c r="AU188" s="157" t="s">
        <v>84</v>
      </c>
      <c r="AV188" s="13" t="s">
        <v>84</v>
      </c>
      <c r="AW188" s="13" t="s">
        <v>37</v>
      </c>
      <c r="AX188" s="13" t="s">
        <v>75</v>
      </c>
      <c r="AY188" s="157" t="s">
        <v>206</v>
      </c>
    </row>
    <row r="189" spans="2:51" s="13" customFormat="1" ht="12">
      <c r="B189" s="156"/>
      <c r="D189" s="150" t="s">
        <v>216</v>
      </c>
      <c r="E189" s="157" t="s">
        <v>19</v>
      </c>
      <c r="F189" s="158" t="s">
        <v>1973</v>
      </c>
      <c r="H189" s="159">
        <v>3.41</v>
      </c>
      <c r="I189" s="160"/>
      <c r="L189" s="156"/>
      <c r="M189" s="161"/>
      <c r="T189" s="162"/>
      <c r="AT189" s="157" t="s">
        <v>216</v>
      </c>
      <c r="AU189" s="157" t="s">
        <v>84</v>
      </c>
      <c r="AV189" s="13" t="s">
        <v>84</v>
      </c>
      <c r="AW189" s="13" t="s">
        <v>37</v>
      </c>
      <c r="AX189" s="13" t="s">
        <v>75</v>
      </c>
      <c r="AY189" s="157" t="s">
        <v>206</v>
      </c>
    </row>
    <row r="190" spans="2:51" s="14" customFormat="1" ht="12">
      <c r="B190" s="163"/>
      <c r="D190" s="150" t="s">
        <v>216</v>
      </c>
      <c r="E190" s="164" t="s">
        <v>19</v>
      </c>
      <c r="F190" s="165" t="s">
        <v>224</v>
      </c>
      <c r="H190" s="166">
        <v>6.82</v>
      </c>
      <c r="I190" s="167"/>
      <c r="L190" s="163"/>
      <c r="M190" s="168"/>
      <c r="T190" s="169"/>
      <c r="AT190" s="164" t="s">
        <v>216</v>
      </c>
      <c r="AU190" s="164" t="s">
        <v>84</v>
      </c>
      <c r="AV190" s="14" t="s">
        <v>153</v>
      </c>
      <c r="AW190" s="14" t="s">
        <v>37</v>
      </c>
      <c r="AX190" s="14" t="s">
        <v>82</v>
      </c>
      <c r="AY190" s="164" t="s">
        <v>206</v>
      </c>
    </row>
    <row r="191" spans="2:65" s="1" customFormat="1" ht="21.75" customHeight="1">
      <c r="B191" s="33"/>
      <c r="C191" s="132" t="s">
        <v>373</v>
      </c>
      <c r="D191" s="132" t="s">
        <v>208</v>
      </c>
      <c r="E191" s="133" t="s">
        <v>1974</v>
      </c>
      <c r="F191" s="134" t="s">
        <v>1975</v>
      </c>
      <c r="G191" s="135" t="s">
        <v>229</v>
      </c>
      <c r="H191" s="136">
        <v>6.38</v>
      </c>
      <c r="I191" s="137"/>
      <c r="J191" s="138">
        <f>ROUND(I191*H191,2)</f>
        <v>0</v>
      </c>
      <c r="K191" s="134" t="s">
        <v>19</v>
      </c>
      <c r="L191" s="33"/>
      <c r="M191" s="139" t="s">
        <v>19</v>
      </c>
      <c r="N191" s="140" t="s">
        <v>46</v>
      </c>
      <c r="P191" s="141">
        <f>O191*H191</f>
        <v>0</v>
      </c>
      <c r="Q191" s="141">
        <v>0.0004</v>
      </c>
      <c r="R191" s="141">
        <f>Q191*H191</f>
        <v>0.002552</v>
      </c>
      <c r="S191" s="141">
        <v>0</v>
      </c>
      <c r="T191" s="142">
        <f>S191*H191</f>
        <v>0</v>
      </c>
      <c r="AR191" s="143" t="s">
        <v>338</v>
      </c>
      <c r="AT191" s="143" t="s">
        <v>208</v>
      </c>
      <c r="AU191" s="143" t="s">
        <v>84</v>
      </c>
      <c r="AY191" s="18" t="s">
        <v>206</v>
      </c>
      <c r="BE191" s="144">
        <f>IF(N191="základní",J191,0)</f>
        <v>0</v>
      </c>
      <c r="BF191" s="144">
        <f>IF(N191="snížená",J191,0)</f>
        <v>0</v>
      </c>
      <c r="BG191" s="144">
        <f>IF(N191="zákl. přenesená",J191,0)</f>
        <v>0</v>
      </c>
      <c r="BH191" s="144">
        <f>IF(N191="sníž. přenesená",J191,0)</f>
        <v>0</v>
      </c>
      <c r="BI191" s="144">
        <f>IF(N191="nulová",J191,0)</f>
        <v>0</v>
      </c>
      <c r="BJ191" s="18" t="s">
        <v>82</v>
      </c>
      <c r="BK191" s="144">
        <f>ROUND(I191*H191,2)</f>
        <v>0</v>
      </c>
      <c r="BL191" s="18" t="s">
        <v>338</v>
      </c>
      <c r="BM191" s="143" t="s">
        <v>1976</v>
      </c>
    </row>
    <row r="192" spans="2:51" s="12" customFormat="1" ht="12">
      <c r="B192" s="149"/>
      <c r="D192" s="150" t="s">
        <v>216</v>
      </c>
      <c r="E192" s="151" t="s">
        <v>19</v>
      </c>
      <c r="F192" s="152" t="s">
        <v>1879</v>
      </c>
      <c r="H192" s="151" t="s">
        <v>19</v>
      </c>
      <c r="I192" s="153"/>
      <c r="L192" s="149"/>
      <c r="M192" s="154"/>
      <c r="T192" s="155"/>
      <c r="AT192" s="151" t="s">
        <v>216</v>
      </c>
      <c r="AU192" s="151" t="s">
        <v>84</v>
      </c>
      <c r="AV192" s="12" t="s">
        <v>82</v>
      </c>
      <c r="AW192" s="12" t="s">
        <v>37</v>
      </c>
      <c r="AX192" s="12" t="s">
        <v>75</v>
      </c>
      <c r="AY192" s="151" t="s">
        <v>206</v>
      </c>
    </row>
    <row r="193" spans="2:51" s="13" customFormat="1" ht="12">
      <c r="B193" s="156"/>
      <c r="D193" s="150" t="s">
        <v>216</v>
      </c>
      <c r="E193" s="157" t="s">
        <v>19</v>
      </c>
      <c r="F193" s="158" t="s">
        <v>1954</v>
      </c>
      <c r="H193" s="159">
        <v>6.38</v>
      </c>
      <c r="I193" s="160"/>
      <c r="L193" s="156"/>
      <c r="M193" s="161"/>
      <c r="T193" s="162"/>
      <c r="AT193" s="157" t="s">
        <v>216</v>
      </c>
      <c r="AU193" s="157" t="s">
        <v>84</v>
      </c>
      <c r="AV193" s="13" t="s">
        <v>84</v>
      </c>
      <c r="AW193" s="13" t="s">
        <v>37</v>
      </c>
      <c r="AX193" s="13" t="s">
        <v>75</v>
      </c>
      <c r="AY193" s="157" t="s">
        <v>206</v>
      </c>
    </row>
    <row r="194" spans="2:51" s="14" customFormat="1" ht="12">
      <c r="B194" s="163"/>
      <c r="D194" s="150" t="s">
        <v>216</v>
      </c>
      <c r="E194" s="164" t="s">
        <v>19</v>
      </c>
      <c r="F194" s="165" t="s">
        <v>224</v>
      </c>
      <c r="H194" s="166">
        <v>6.38</v>
      </c>
      <c r="I194" s="167"/>
      <c r="L194" s="163"/>
      <c r="M194" s="168"/>
      <c r="T194" s="169"/>
      <c r="AT194" s="164" t="s">
        <v>216</v>
      </c>
      <c r="AU194" s="164" t="s">
        <v>84</v>
      </c>
      <c r="AV194" s="14" t="s">
        <v>153</v>
      </c>
      <c r="AW194" s="14" t="s">
        <v>37</v>
      </c>
      <c r="AX194" s="14" t="s">
        <v>82</v>
      </c>
      <c r="AY194" s="164" t="s">
        <v>206</v>
      </c>
    </row>
    <row r="195" spans="2:65" s="1" customFormat="1" ht="55.5" customHeight="1">
      <c r="B195" s="33"/>
      <c r="C195" s="132" t="s">
        <v>380</v>
      </c>
      <c r="D195" s="132" t="s">
        <v>208</v>
      </c>
      <c r="E195" s="133" t="s">
        <v>1977</v>
      </c>
      <c r="F195" s="134" t="s">
        <v>1978</v>
      </c>
      <c r="G195" s="135" t="s">
        <v>229</v>
      </c>
      <c r="H195" s="136">
        <v>77.22</v>
      </c>
      <c r="I195" s="137"/>
      <c r="J195" s="138">
        <f>ROUND(I195*H195,2)</f>
        <v>0</v>
      </c>
      <c r="K195" s="134" t="s">
        <v>19</v>
      </c>
      <c r="L195" s="33"/>
      <c r="M195" s="139" t="s">
        <v>19</v>
      </c>
      <c r="N195" s="140" t="s">
        <v>46</v>
      </c>
      <c r="P195" s="141">
        <f>O195*H195</f>
        <v>0</v>
      </c>
      <c r="Q195" s="141">
        <v>5E-05</v>
      </c>
      <c r="R195" s="141">
        <f>Q195*H195</f>
        <v>0.0038610000000000003</v>
      </c>
      <c r="S195" s="141">
        <v>0</v>
      </c>
      <c r="T195" s="142">
        <f>S195*H195</f>
        <v>0</v>
      </c>
      <c r="AR195" s="143" t="s">
        <v>338</v>
      </c>
      <c r="AT195" s="143" t="s">
        <v>208</v>
      </c>
      <c r="AU195" s="143" t="s">
        <v>84</v>
      </c>
      <c r="AY195" s="18" t="s">
        <v>206</v>
      </c>
      <c r="BE195" s="144">
        <f>IF(N195="základní",J195,0)</f>
        <v>0</v>
      </c>
      <c r="BF195" s="144">
        <f>IF(N195="snížená",J195,0)</f>
        <v>0</v>
      </c>
      <c r="BG195" s="144">
        <f>IF(N195="zákl. přenesená",J195,0)</f>
        <v>0</v>
      </c>
      <c r="BH195" s="144">
        <f>IF(N195="sníž. přenesená",J195,0)</f>
        <v>0</v>
      </c>
      <c r="BI195" s="144">
        <f>IF(N195="nulová",J195,0)</f>
        <v>0</v>
      </c>
      <c r="BJ195" s="18" t="s">
        <v>82</v>
      </c>
      <c r="BK195" s="144">
        <f>ROUND(I195*H195,2)</f>
        <v>0</v>
      </c>
      <c r="BL195" s="18" t="s">
        <v>338</v>
      </c>
      <c r="BM195" s="143" t="s">
        <v>1979</v>
      </c>
    </row>
    <row r="196" spans="2:51" s="12" customFormat="1" ht="12">
      <c r="B196" s="149"/>
      <c r="D196" s="150" t="s">
        <v>216</v>
      </c>
      <c r="E196" s="151" t="s">
        <v>19</v>
      </c>
      <c r="F196" s="152" t="s">
        <v>1879</v>
      </c>
      <c r="H196" s="151" t="s">
        <v>19</v>
      </c>
      <c r="I196" s="153"/>
      <c r="L196" s="149"/>
      <c r="M196" s="154"/>
      <c r="T196" s="155"/>
      <c r="AT196" s="151" t="s">
        <v>216</v>
      </c>
      <c r="AU196" s="151" t="s">
        <v>84</v>
      </c>
      <c r="AV196" s="12" t="s">
        <v>82</v>
      </c>
      <c r="AW196" s="12" t="s">
        <v>37</v>
      </c>
      <c r="AX196" s="12" t="s">
        <v>75</v>
      </c>
      <c r="AY196" s="151" t="s">
        <v>206</v>
      </c>
    </row>
    <row r="197" spans="2:51" s="13" customFormat="1" ht="12">
      <c r="B197" s="156"/>
      <c r="D197" s="150" t="s">
        <v>216</v>
      </c>
      <c r="E197" s="157" t="s">
        <v>19</v>
      </c>
      <c r="F197" s="158" t="s">
        <v>1980</v>
      </c>
      <c r="H197" s="159">
        <v>31.57</v>
      </c>
      <c r="I197" s="160"/>
      <c r="L197" s="156"/>
      <c r="M197" s="161"/>
      <c r="T197" s="162"/>
      <c r="AT197" s="157" t="s">
        <v>216</v>
      </c>
      <c r="AU197" s="157" t="s">
        <v>84</v>
      </c>
      <c r="AV197" s="13" t="s">
        <v>84</v>
      </c>
      <c r="AW197" s="13" t="s">
        <v>37</v>
      </c>
      <c r="AX197" s="13" t="s">
        <v>75</v>
      </c>
      <c r="AY197" s="157" t="s">
        <v>206</v>
      </c>
    </row>
    <row r="198" spans="2:51" s="13" customFormat="1" ht="12">
      <c r="B198" s="156"/>
      <c r="D198" s="150" t="s">
        <v>216</v>
      </c>
      <c r="E198" s="157" t="s">
        <v>19</v>
      </c>
      <c r="F198" s="158" t="s">
        <v>1966</v>
      </c>
      <c r="H198" s="159">
        <v>4.84</v>
      </c>
      <c r="I198" s="160"/>
      <c r="L198" s="156"/>
      <c r="M198" s="161"/>
      <c r="T198" s="162"/>
      <c r="AT198" s="157" t="s">
        <v>216</v>
      </c>
      <c r="AU198" s="157" t="s">
        <v>84</v>
      </c>
      <c r="AV198" s="13" t="s">
        <v>84</v>
      </c>
      <c r="AW198" s="13" t="s">
        <v>37</v>
      </c>
      <c r="AX198" s="13" t="s">
        <v>75</v>
      </c>
      <c r="AY198" s="157" t="s">
        <v>206</v>
      </c>
    </row>
    <row r="199" spans="2:51" s="13" customFormat="1" ht="12">
      <c r="B199" s="156"/>
      <c r="D199" s="150" t="s">
        <v>216</v>
      </c>
      <c r="E199" s="157" t="s">
        <v>19</v>
      </c>
      <c r="F199" s="158" t="s">
        <v>1981</v>
      </c>
      <c r="H199" s="159">
        <v>28.6</v>
      </c>
      <c r="I199" s="160"/>
      <c r="L199" s="156"/>
      <c r="M199" s="161"/>
      <c r="T199" s="162"/>
      <c r="AT199" s="157" t="s">
        <v>216</v>
      </c>
      <c r="AU199" s="157" t="s">
        <v>84</v>
      </c>
      <c r="AV199" s="13" t="s">
        <v>84</v>
      </c>
      <c r="AW199" s="13" t="s">
        <v>37</v>
      </c>
      <c r="AX199" s="13" t="s">
        <v>75</v>
      </c>
      <c r="AY199" s="157" t="s">
        <v>206</v>
      </c>
    </row>
    <row r="200" spans="2:51" s="13" customFormat="1" ht="12">
      <c r="B200" s="156"/>
      <c r="D200" s="150" t="s">
        <v>216</v>
      </c>
      <c r="E200" s="157" t="s">
        <v>19</v>
      </c>
      <c r="F200" s="158" t="s">
        <v>1982</v>
      </c>
      <c r="H200" s="159">
        <v>12.21</v>
      </c>
      <c r="I200" s="160"/>
      <c r="L200" s="156"/>
      <c r="M200" s="161"/>
      <c r="T200" s="162"/>
      <c r="AT200" s="157" t="s">
        <v>216</v>
      </c>
      <c r="AU200" s="157" t="s">
        <v>84</v>
      </c>
      <c r="AV200" s="13" t="s">
        <v>84</v>
      </c>
      <c r="AW200" s="13" t="s">
        <v>37</v>
      </c>
      <c r="AX200" s="13" t="s">
        <v>75</v>
      </c>
      <c r="AY200" s="157" t="s">
        <v>206</v>
      </c>
    </row>
    <row r="201" spans="2:51" s="14" customFormat="1" ht="12">
      <c r="B201" s="163"/>
      <c r="D201" s="150" t="s">
        <v>216</v>
      </c>
      <c r="E201" s="164" t="s">
        <v>19</v>
      </c>
      <c r="F201" s="165" t="s">
        <v>224</v>
      </c>
      <c r="H201" s="166">
        <v>77.22</v>
      </c>
      <c r="I201" s="167"/>
      <c r="L201" s="163"/>
      <c r="M201" s="168"/>
      <c r="T201" s="169"/>
      <c r="AT201" s="164" t="s">
        <v>216</v>
      </c>
      <c r="AU201" s="164" t="s">
        <v>84</v>
      </c>
      <c r="AV201" s="14" t="s">
        <v>153</v>
      </c>
      <c r="AW201" s="14" t="s">
        <v>37</v>
      </c>
      <c r="AX201" s="14" t="s">
        <v>82</v>
      </c>
      <c r="AY201" s="164" t="s">
        <v>206</v>
      </c>
    </row>
    <row r="202" spans="2:65" s="1" customFormat="1" ht="55.5" customHeight="1">
      <c r="B202" s="33"/>
      <c r="C202" s="132" t="s">
        <v>389</v>
      </c>
      <c r="D202" s="132" t="s">
        <v>208</v>
      </c>
      <c r="E202" s="133" t="s">
        <v>1983</v>
      </c>
      <c r="F202" s="134" t="s">
        <v>1984</v>
      </c>
      <c r="G202" s="135" t="s">
        <v>229</v>
      </c>
      <c r="H202" s="136">
        <v>6.82</v>
      </c>
      <c r="I202" s="137"/>
      <c r="J202" s="138">
        <f>ROUND(I202*H202,2)</f>
        <v>0</v>
      </c>
      <c r="K202" s="134" t="s">
        <v>19</v>
      </c>
      <c r="L202" s="33"/>
      <c r="M202" s="139" t="s">
        <v>19</v>
      </c>
      <c r="N202" s="140" t="s">
        <v>46</v>
      </c>
      <c r="P202" s="141">
        <f>O202*H202</f>
        <v>0</v>
      </c>
      <c r="Q202" s="141">
        <v>7E-05</v>
      </c>
      <c r="R202" s="141">
        <f>Q202*H202</f>
        <v>0.0004774</v>
      </c>
      <c r="S202" s="141">
        <v>0</v>
      </c>
      <c r="T202" s="142">
        <f>S202*H202</f>
        <v>0</v>
      </c>
      <c r="AR202" s="143" t="s">
        <v>338</v>
      </c>
      <c r="AT202" s="143" t="s">
        <v>208</v>
      </c>
      <c r="AU202" s="143" t="s">
        <v>84</v>
      </c>
      <c r="AY202" s="18" t="s">
        <v>206</v>
      </c>
      <c r="BE202" s="144">
        <f>IF(N202="základní",J202,0)</f>
        <v>0</v>
      </c>
      <c r="BF202" s="144">
        <f>IF(N202="snížená",J202,0)</f>
        <v>0</v>
      </c>
      <c r="BG202" s="144">
        <f>IF(N202="zákl. přenesená",J202,0)</f>
        <v>0</v>
      </c>
      <c r="BH202" s="144">
        <f>IF(N202="sníž. přenesená",J202,0)</f>
        <v>0</v>
      </c>
      <c r="BI202" s="144">
        <f>IF(N202="nulová",J202,0)</f>
        <v>0</v>
      </c>
      <c r="BJ202" s="18" t="s">
        <v>82</v>
      </c>
      <c r="BK202" s="144">
        <f>ROUND(I202*H202,2)</f>
        <v>0</v>
      </c>
      <c r="BL202" s="18" t="s">
        <v>338</v>
      </c>
      <c r="BM202" s="143" t="s">
        <v>1985</v>
      </c>
    </row>
    <row r="203" spans="2:51" s="12" customFormat="1" ht="12">
      <c r="B203" s="149"/>
      <c r="D203" s="150" t="s">
        <v>216</v>
      </c>
      <c r="E203" s="151" t="s">
        <v>19</v>
      </c>
      <c r="F203" s="152" t="s">
        <v>1879</v>
      </c>
      <c r="H203" s="151" t="s">
        <v>19</v>
      </c>
      <c r="I203" s="153"/>
      <c r="L203" s="149"/>
      <c r="M203" s="154"/>
      <c r="T203" s="155"/>
      <c r="AT203" s="151" t="s">
        <v>216</v>
      </c>
      <c r="AU203" s="151" t="s">
        <v>84</v>
      </c>
      <c r="AV203" s="12" t="s">
        <v>82</v>
      </c>
      <c r="AW203" s="12" t="s">
        <v>37</v>
      </c>
      <c r="AX203" s="12" t="s">
        <v>75</v>
      </c>
      <c r="AY203" s="151" t="s">
        <v>206</v>
      </c>
    </row>
    <row r="204" spans="2:51" s="13" customFormat="1" ht="12">
      <c r="B204" s="156"/>
      <c r="D204" s="150" t="s">
        <v>216</v>
      </c>
      <c r="E204" s="157" t="s">
        <v>19</v>
      </c>
      <c r="F204" s="158" t="s">
        <v>1972</v>
      </c>
      <c r="H204" s="159">
        <v>3.41</v>
      </c>
      <c r="I204" s="160"/>
      <c r="L204" s="156"/>
      <c r="M204" s="161"/>
      <c r="T204" s="162"/>
      <c r="AT204" s="157" t="s">
        <v>216</v>
      </c>
      <c r="AU204" s="157" t="s">
        <v>84</v>
      </c>
      <c r="AV204" s="13" t="s">
        <v>84</v>
      </c>
      <c r="AW204" s="13" t="s">
        <v>37</v>
      </c>
      <c r="AX204" s="13" t="s">
        <v>75</v>
      </c>
      <c r="AY204" s="157" t="s">
        <v>206</v>
      </c>
    </row>
    <row r="205" spans="2:51" s="13" customFormat="1" ht="12">
      <c r="B205" s="156"/>
      <c r="D205" s="150" t="s">
        <v>216</v>
      </c>
      <c r="E205" s="157" t="s">
        <v>19</v>
      </c>
      <c r="F205" s="158" t="s">
        <v>1973</v>
      </c>
      <c r="H205" s="159">
        <v>3.41</v>
      </c>
      <c r="I205" s="160"/>
      <c r="L205" s="156"/>
      <c r="M205" s="161"/>
      <c r="T205" s="162"/>
      <c r="AT205" s="157" t="s">
        <v>216</v>
      </c>
      <c r="AU205" s="157" t="s">
        <v>84</v>
      </c>
      <c r="AV205" s="13" t="s">
        <v>84</v>
      </c>
      <c r="AW205" s="13" t="s">
        <v>37</v>
      </c>
      <c r="AX205" s="13" t="s">
        <v>75</v>
      </c>
      <c r="AY205" s="157" t="s">
        <v>206</v>
      </c>
    </row>
    <row r="206" spans="2:51" s="14" customFormat="1" ht="12">
      <c r="B206" s="163"/>
      <c r="D206" s="150" t="s">
        <v>216</v>
      </c>
      <c r="E206" s="164" t="s">
        <v>19</v>
      </c>
      <c r="F206" s="165" t="s">
        <v>224</v>
      </c>
      <c r="H206" s="166">
        <v>6.82</v>
      </c>
      <c r="I206" s="167"/>
      <c r="L206" s="163"/>
      <c r="M206" s="168"/>
      <c r="T206" s="169"/>
      <c r="AT206" s="164" t="s">
        <v>216</v>
      </c>
      <c r="AU206" s="164" t="s">
        <v>84</v>
      </c>
      <c r="AV206" s="14" t="s">
        <v>153</v>
      </c>
      <c r="AW206" s="14" t="s">
        <v>37</v>
      </c>
      <c r="AX206" s="14" t="s">
        <v>82</v>
      </c>
      <c r="AY206" s="164" t="s">
        <v>206</v>
      </c>
    </row>
    <row r="207" spans="2:65" s="1" customFormat="1" ht="16.5" customHeight="1">
      <c r="B207" s="33"/>
      <c r="C207" s="132" t="s">
        <v>397</v>
      </c>
      <c r="D207" s="132" t="s">
        <v>208</v>
      </c>
      <c r="E207" s="133" t="s">
        <v>1986</v>
      </c>
      <c r="F207" s="134" t="s">
        <v>1987</v>
      </c>
      <c r="G207" s="135" t="s">
        <v>229</v>
      </c>
      <c r="H207" s="136">
        <v>30.4</v>
      </c>
      <c r="I207" s="137"/>
      <c r="J207" s="138">
        <f>ROUND(I207*H207,2)</f>
        <v>0</v>
      </c>
      <c r="K207" s="134" t="s">
        <v>19</v>
      </c>
      <c r="L207" s="33"/>
      <c r="M207" s="139" t="s">
        <v>19</v>
      </c>
      <c r="N207" s="140" t="s">
        <v>46</v>
      </c>
      <c r="P207" s="141">
        <f>O207*H207</f>
        <v>0</v>
      </c>
      <c r="Q207" s="141">
        <v>0.00019</v>
      </c>
      <c r="R207" s="141">
        <f>Q207*H207</f>
        <v>0.005776</v>
      </c>
      <c r="S207" s="141">
        <v>0</v>
      </c>
      <c r="T207" s="142">
        <f>S207*H207</f>
        <v>0</v>
      </c>
      <c r="AR207" s="143" t="s">
        <v>338</v>
      </c>
      <c r="AT207" s="143" t="s">
        <v>208</v>
      </c>
      <c r="AU207" s="143" t="s">
        <v>84</v>
      </c>
      <c r="AY207" s="18" t="s">
        <v>206</v>
      </c>
      <c r="BE207" s="144">
        <f>IF(N207="základní",J207,0)</f>
        <v>0</v>
      </c>
      <c r="BF207" s="144">
        <f>IF(N207="snížená",J207,0)</f>
        <v>0</v>
      </c>
      <c r="BG207" s="144">
        <f>IF(N207="zákl. přenesená",J207,0)</f>
        <v>0</v>
      </c>
      <c r="BH207" s="144">
        <f>IF(N207="sníž. přenesená",J207,0)</f>
        <v>0</v>
      </c>
      <c r="BI207" s="144">
        <f>IF(N207="nulová",J207,0)</f>
        <v>0</v>
      </c>
      <c r="BJ207" s="18" t="s">
        <v>82</v>
      </c>
      <c r="BK207" s="144">
        <f>ROUND(I207*H207,2)</f>
        <v>0</v>
      </c>
      <c r="BL207" s="18" t="s">
        <v>338</v>
      </c>
      <c r="BM207" s="143" t="s">
        <v>1988</v>
      </c>
    </row>
    <row r="208" spans="2:51" s="12" customFormat="1" ht="12">
      <c r="B208" s="149"/>
      <c r="D208" s="150" t="s">
        <v>216</v>
      </c>
      <c r="E208" s="151" t="s">
        <v>19</v>
      </c>
      <c r="F208" s="152" t="s">
        <v>1879</v>
      </c>
      <c r="H208" s="151" t="s">
        <v>19</v>
      </c>
      <c r="I208" s="153"/>
      <c r="L208" s="149"/>
      <c r="M208" s="154"/>
      <c r="T208" s="155"/>
      <c r="AT208" s="151" t="s">
        <v>216</v>
      </c>
      <c r="AU208" s="151" t="s">
        <v>84</v>
      </c>
      <c r="AV208" s="12" t="s">
        <v>82</v>
      </c>
      <c r="AW208" s="12" t="s">
        <v>37</v>
      </c>
      <c r="AX208" s="12" t="s">
        <v>75</v>
      </c>
      <c r="AY208" s="151" t="s">
        <v>206</v>
      </c>
    </row>
    <row r="209" spans="2:51" s="13" customFormat="1" ht="12">
      <c r="B209" s="156"/>
      <c r="D209" s="150" t="s">
        <v>216</v>
      </c>
      <c r="E209" s="157" t="s">
        <v>19</v>
      </c>
      <c r="F209" s="158" t="s">
        <v>1989</v>
      </c>
      <c r="H209" s="159">
        <v>30.4</v>
      </c>
      <c r="I209" s="160"/>
      <c r="L209" s="156"/>
      <c r="M209" s="161"/>
      <c r="T209" s="162"/>
      <c r="AT209" s="157" t="s">
        <v>216</v>
      </c>
      <c r="AU209" s="157" t="s">
        <v>84</v>
      </c>
      <c r="AV209" s="13" t="s">
        <v>84</v>
      </c>
      <c r="AW209" s="13" t="s">
        <v>37</v>
      </c>
      <c r="AX209" s="13" t="s">
        <v>75</v>
      </c>
      <c r="AY209" s="157" t="s">
        <v>206</v>
      </c>
    </row>
    <row r="210" spans="2:51" s="14" customFormat="1" ht="12">
      <c r="B210" s="163"/>
      <c r="D210" s="150" t="s">
        <v>216</v>
      </c>
      <c r="E210" s="164" t="s">
        <v>19</v>
      </c>
      <c r="F210" s="165" t="s">
        <v>224</v>
      </c>
      <c r="H210" s="166">
        <v>30.4</v>
      </c>
      <c r="I210" s="167"/>
      <c r="L210" s="163"/>
      <c r="M210" s="168"/>
      <c r="T210" s="169"/>
      <c r="AT210" s="164" t="s">
        <v>216</v>
      </c>
      <c r="AU210" s="164" t="s">
        <v>84</v>
      </c>
      <c r="AV210" s="14" t="s">
        <v>153</v>
      </c>
      <c r="AW210" s="14" t="s">
        <v>37</v>
      </c>
      <c r="AX210" s="14" t="s">
        <v>82</v>
      </c>
      <c r="AY210" s="164" t="s">
        <v>206</v>
      </c>
    </row>
    <row r="211" spans="2:65" s="1" customFormat="1" ht="16.5" customHeight="1">
      <c r="B211" s="33"/>
      <c r="C211" s="132" t="s">
        <v>403</v>
      </c>
      <c r="D211" s="132" t="s">
        <v>208</v>
      </c>
      <c r="E211" s="133" t="s">
        <v>1990</v>
      </c>
      <c r="F211" s="134" t="s">
        <v>1991</v>
      </c>
      <c r="G211" s="135" t="s">
        <v>229</v>
      </c>
      <c r="H211" s="136">
        <v>6.4</v>
      </c>
      <c r="I211" s="137"/>
      <c r="J211" s="138">
        <f>ROUND(I211*H211,2)</f>
        <v>0</v>
      </c>
      <c r="K211" s="134" t="s">
        <v>19</v>
      </c>
      <c r="L211" s="33"/>
      <c r="M211" s="139" t="s">
        <v>19</v>
      </c>
      <c r="N211" s="140" t="s">
        <v>46</v>
      </c>
      <c r="P211" s="141">
        <f>O211*H211</f>
        <v>0</v>
      </c>
      <c r="Q211" s="141">
        <v>0.00025</v>
      </c>
      <c r="R211" s="141">
        <f>Q211*H211</f>
        <v>0.0016</v>
      </c>
      <c r="S211" s="141">
        <v>0</v>
      </c>
      <c r="T211" s="142">
        <f>S211*H211</f>
        <v>0</v>
      </c>
      <c r="AR211" s="143" t="s">
        <v>338</v>
      </c>
      <c r="AT211" s="143" t="s">
        <v>208</v>
      </c>
      <c r="AU211" s="143" t="s">
        <v>84</v>
      </c>
      <c r="AY211" s="18" t="s">
        <v>206</v>
      </c>
      <c r="BE211" s="144">
        <f>IF(N211="základní",J211,0)</f>
        <v>0</v>
      </c>
      <c r="BF211" s="144">
        <f>IF(N211="snížená",J211,0)</f>
        <v>0</v>
      </c>
      <c r="BG211" s="144">
        <f>IF(N211="zákl. přenesená",J211,0)</f>
        <v>0</v>
      </c>
      <c r="BH211" s="144">
        <f>IF(N211="sníž. přenesená",J211,0)</f>
        <v>0</v>
      </c>
      <c r="BI211" s="144">
        <f>IF(N211="nulová",J211,0)</f>
        <v>0</v>
      </c>
      <c r="BJ211" s="18" t="s">
        <v>82</v>
      </c>
      <c r="BK211" s="144">
        <f>ROUND(I211*H211,2)</f>
        <v>0</v>
      </c>
      <c r="BL211" s="18" t="s">
        <v>338</v>
      </c>
      <c r="BM211" s="143" t="s">
        <v>1992</v>
      </c>
    </row>
    <row r="212" spans="2:51" s="12" customFormat="1" ht="12">
      <c r="B212" s="149"/>
      <c r="D212" s="150" t="s">
        <v>216</v>
      </c>
      <c r="E212" s="151" t="s">
        <v>19</v>
      </c>
      <c r="F212" s="152" t="s">
        <v>1879</v>
      </c>
      <c r="H212" s="151" t="s">
        <v>19</v>
      </c>
      <c r="I212" s="153"/>
      <c r="L212" s="149"/>
      <c r="M212" s="154"/>
      <c r="T212" s="155"/>
      <c r="AT212" s="151" t="s">
        <v>216</v>
      </c>
      <c r="AU212" s="151" t="s">
        <v>84</v>
      </c>
      <c r="AV212" s="12" t="s">
        <v>82</v>
      </c>
      <c r="AW212" s="12" t="s">
        <v>37</v>
      </c>
      <c r="AX212" s="12" t="s">
        <v>75</v>
      </c>
      <c r="AY212" s="151" t="s">
        <v>206</v>
      </c>
    </row>
    <row r="213" spans="2:51" s="13" customFormat="1" ht="12">
      <c r="B213" s="156"/>
      <c r="D213" s="150" t="s">
        <v>216</v>
      </c>
      <c r="E213" s="157" t="s">
        <v>19</v>
      </c>
      <c r="F213" s="158" t="s">
        <v>1993</v>
      </c>
      <c r="H213" s="159">
        <v>6.4</v>
      </c>
      <c r="I213" s="160"/>
      <c r="L213" s="156"/>
      <c r="M213" s="161"/>
      <c r="T213" s="162"/>
      <c r="AT213" s="157" t="s">
        <v>216</v>
      </c>
      <c r="AU213" s="157" t="s">
        <v>84</v>
      </c>
      <c r="AV213" s="13" t="s">
        <v>84</v>
      </c>
      <c r="AW213" s="13" t="s">
        <v>37</v>
      </c>
      <c r="AX213" s="13" t="s">
        <v>75</v>
      </c>
      <c r="AY213" s="157" t="s">
        <v>206</v>
      </c>
    </row>
    <row r="214" spans="2:51" s="14" customFormat="1" ht="12">
      <c r="B214" s="163"/>
      <c r="D214" s="150" t="s">
        <v>216</v>
      </c>
      <c r="E214" s="164" t="s">
        <v>19</v>
      </c>
      <c r="F214" s="165" t="s">
        <v>224</v>
      </c>
      <c r="H214" s="166">
        <v>6.4</v>
      </c>
      <c r="I214" s="167"/>
      <c r="L214" s="163"/>
      <c r="M214" s="168"/>
      <c r="T214" s="169"/>
      <c r="AT214" s="164" t="s">
        <v>216</v>
      </c>
      <c r="AU214" s="164" t="s">
        <v>84</v>
      </c>
      <c r="AV214" s="14" t="s">
        <v>153</v>
      </c>
      <c r="AW214" s="14" t="s">
        <v>37</v>
      </c>
      <c r="AX214" s="14" t="s">
        <v>82</v>
      </c>
      <c r="AY214" s="164" t="s">
        <v>206</v>
      </c>
    </row>
    <row r="215" spans="2:65" s="1" customFormat="1" ht="24.2" customHeight="1">
      <c r="B215" s="33"/>
      <c r="C215" s="132" t="s">
        <v>413</v>
      </c>
      <c r="D215" s="132" t="s">
        <v>208</v>
      </c>
      <c r="E215" s="133" t="s">
        <v>1994</v>
      </c>
      <c r="F215" s="134" t="s">
        <v>1995</v>
      </c>
      <c r="G215" s="135" t="s">
        <v>298</v>
      </c>
      <c r="H215" s="136">
        <v>21</v>
      </c>
      <c r="I215" s="137"/>
      <c r="J215" s="138">
        <f>ROUND(I215*H215,2)</f>
        <v>0</v>
      </c>
      <c r="K215" s="134" t="s">
        <v>19</v>
      </c>
      <c r="L215" s="33"/>
      <c r="M215" s="139" t="s">
        <v>19</v>
      </c>
      <c r="N215" s="140" t="s">
        <v>46</v>
      </c>
      <c r="P215" s="141">
        <f>O215*H215</f>
        <v>0</v>
      </c>
      <c r="Q215" s="141">
        <v>0</v>
      </c>
      <c r="R215" s="141">
        <f>Q215*H215</f>
        <v>0</v>
      </c>
      <c r="S215" s="141">
        <v>0</v>
      </c>
      <c r="T215" s="142">
        <f>S215*H215</f>
        <v>0</v>
      </c>
      <c r="AR215" s="143" t="s">
        <v>338</v>
      </c>
      <c r="AT215" s="143" t="s">
        <v>208</v>
      </c>
      <c r="AU215" s="143" t="s">
        <v>84</v>
      </c>
      <c r="AY215" s="18" t="s">
        <v>206</v>
      </c>
      <c r="BE215" s="144">
        <f>IF(N215="základní",J215,0)</f>
        <v>0</v>
      </c>
      <c r="BF215" s="144">
        <f>IF(N215="snížená",J215,0)</f>
        <v>0</v>
      </c>
      <c r="BG215" s="144">
        <f>IF(N215="zákl. přenesená",J215,0)</f>
        <v>0</v>
      </c>
      <c r="BH215" s="144">
        <f>IF(N215="sníž. přenesená",J215,0)</f>
        <v>0</v>
      </c>
      <c r="BI215" s="144">
        <f>IF(N215="nulová",J215,0)</f>
        <v>0</v>
      </c>
      <c r="BJ215" s="18" t="s">
        <v>82</v>
      </c>
      <c r="BK215" s="144">
        <f>ROUND(I215*H215,2)</f>
        <v>0</v>
      </c>
      <c r="BL215" s="18" t="s">
        <v>338</v>
      </c>
      <c r="BM215" s="143" t="s">
        <v>1996</v>
      </c>
    </row>
    <row r="216" spans="2:51" s="12" customFormat="1" ht="12">
      <c r="B216" s="149"/>
      <c r="D216" s="150" t="s">
        <v>216</v>
      </c>
      <c r="E216" s="151" t="s">
        <v>19</v>
      </c>
      <c r="F216" s="152" t="s">
        <v>1879</v>
      </c>
      <c r="H216" s="151" t="s">
        <v>19</v>
      </c>
      <c r="I216" s="153"/>
      <c r="L216" s="149"/>
      <c r="M216" s="154"/>
      <c r="T216" s="155"/>
      <c r="AT216" s="151" t="s">
        <v>216</v>
      </c>
      <c r="AU216" s="151" t="s">
        <v>84</v>
      </c>
      <c r="AV216" s="12" t="s">
        <v>82</v>
      </c>
      <c r="AW216" s="12" t="s">
        <v>37</v>
      </c>
      <c r="AX216" s="12" t="s">
        <v>75</v>
      </c>
      <c r="AY216" s="151" t="s">
        <v>206</v>
      </c>
    </row>
    <row r="217" spans="2:51" s="13" customFormat="1" ht="12">
      <c r="B217" s="156"/>
      <c r="D217" s="150" t="s">
        <v>216</v>
      </c>
      <c r="E217" s="157" t="s">
        <v>19</v>
      </c>
      <c r="F217" s="158" t="s">
        <v>1997</v>
      </c>
      <c r="H217" s="159">
        <v>1</v>
      </c>
      <c r="I217" s="160"/>
      <c r="L217" s="156"/>
      <c r="M217" s="161"/>
      <c r="T217" s="162"/>
      <c r="AT217" s="157" t="s">
        <v>216</v>
      </c>
      <c r="AU217" s="157" t="s">
        <v>84</v>
      </c>
      <c r="AV217" s="13" t="s">
        <v>84</v>
      </c>
      <c r="AW217" s="13" t="s">
        <v>37</v>
      </c>
      <c r="AX217" s="13" t="s">
        <v>75</v>
      </c>
      <c r="AY217" s="157" t="s">
        <v>206</v>
      </c>
    </row>
    <row r="218" spans="2:51" s="13" customFormat="1" ht="12">
      <c r="B218" s="156"/>
      <c r="D218" s="150" t="s">
        <v>216</v>
      </c>
      <c r="E218" s="157" t="s">
        <v>19</v>
      </c>
      <c r="F218" s="158" t="s">
        <v>1998</v>
      </c>
      <c r="H218" s="159">
        <v>1</v>
      </c>
      <c r="I218" s="160"/>
      <c r="L218" s="156"/>
      <c r="M218" s="161"/>
      <c r="T218" s="162"/>
      <c r="AT218" s="157" t="s">
        <v>216</v>
      </c>
      <c r="AU218" s="157" t="s">
        <v>84</v>
      </c>
      <c r="AV218" s="13" t="s">
        <v>84</v>
      </c>
      <c r="AW218" s="13" t="s">
        <v>37</v>
      </c>
      <c r="AX218" s="13" t="s">
        <v>75</v>
      </c>
      <c r="AY218" s="157" t="s">
        <v>206</v>
      </c>
    </row>
    <row r="219" spans="2:51" s="13" customFormat="1" ht="12">
      <c r="B219" s="156"/>
      <c r="D219" s="150" t="s">
        <v>216</v>
      </c>
      <c r="E219" s="157" t="s">
        <v>19</v>
      </c>
      <c r="F219" s="158" t="s">
        <v>1999</v>
      </c>
      <c r="H219" s="159">
        <v>2</v>
      </c>
      <c r="I219" s="160"/>
      <c r="L219" s="156"/>
      <c r="M219" s="161"/>
      <c r="T219" s="162"/>
      <c r="AT219" s="157" t="s">
        <v>216</v>
      </c>
      <c r="AU219" s="157" t="s">
        <v>84</v>
      </c>
      <c r="AV219" s="13" t="s">
        <v>84</v>
      </c>
      <c r="AW219" s="13" t="s">
        <v>37</v>
      </c>
      <c r="AX219" s="13" t="s">
        <v>75</v>
      </c>
      <c r="AY219" s="157" t="s">
        <v>206</v>
      </c>
    </row>
    <row r="220" spans="2:51" s="13" customFormat="1" ht="12">
      <c r="B220" s="156"/>
      <c r="D220" s="150" t="s">
        <v>216</v>
      </c>
      <c r="E220" s="157" t="s">
        <v>19</v>
      </c>
      <c r="F220" s="158" t="s">
        <v>2000</v>
      </c>
      <c r="H220" s="159">
        <v>2</v>
      </c>
      <c r="I220" s="160"/>
      <c r="L220" s="156"/>
      <c r="M220" s="161"/>
      <c r="T220" s="162"/>
      <c r="AT220" s="157" t="s">
        <v>216</v>
      </c>
      <c r="AU220" s="157" t="s">
        <v>84</v>
      </c>
      <c r="AV220" s="13" t="s">
        <v>84</v>
      </c>
      <c r="AW220" s="13" t="s">
        <v>37</v>
      </c>
      <c r="AX220" s="13" t="s">
        <v>75</v>
      </c>
      <c r="AY220" s="157" t="s">
        <v>206</v>
      </c>
    </row>
    <row r="221" spans="2:51" s="13" customFormat="1" ht="12">
      <c r="B221" s="156"/>
      <c r="D221" s="150" t="s">
        <v>216</v>
      </c>
      <c r="E221" s="157" t="s">
        <v>19</v>
      </c>
      <c r="F221" s="158" t="s">
        <v>2001</v>
      </c>
      <c r="H221" s="159">
        <v>10</v>
      </c>
      <c r="I221" s="160"/>
      <c r="L221" s="156"/>
      <c r="M221" s="161"/>
      <c r="T221" s="162"/>
      <c r="AT221" s="157" t="s">
        <v>216</v>
      </c>
      <c r="AU221" s="157" t="s">
        <v>84</v>
      </c>
      <c r="AV221" s="13" t="s">
        <v>84</v>
      </c>
      <c r="AW221" s="13" t="s">
        <v>37</v>
      </c>
      <c r="AX221" s="13" t="s">
        <v>75</v>
      </c>
      <c r="AY221" s="157" t="s">
        <v>206</v>
      </c>
    </row>
    <row r="222" spans="2:51" s="13" customFormat="1" ht="12">
      <c r="B222" s="156"/>
      <c r="D222" s="150" t="s">
        <v>216</v>
      </c>
      <c r="E222" s="157" t="s">
        <v>19</v>
      </c>
      <c r="F222" s="158" t="s">
        <v>2002</v>
      </c>
      <c r="H222" s="159">
        <v>1</v>
      </c>
      <c r="I222" s="160"/>
      <c r="L222" s="156"/>
      <c r="M222" s="161"/>
      <c r="T222" s="162"/>
      <c r="AT222" s="157" t="s">
        <v>216</v>
      </c>
      <c r="AU222" s="157" t="s">
        <v>84</v>
      </c>
      <c r="AV222" s="13" t="s">
        <v>84</v>
      </c>
      <c r="AW222" s="13" t="s">
        <v>37</v>
      </c>
      <c r="AX222" s="13" t="s">
        <v>75</v>
      </c>
      <c r="AY222" s="157" t="s">
        <v>206</v>
      </c>
    </row>
    <row r="223" spans="2:51" s="13" customFormat="1" ht="12">
      <c r="B223" s="156"/>
      <c r="D223" s="150" t="s">
        <v>216</v>
      </c>
      <c r="E223" s="157" t="s">
        <v>19</v>
      </c>
      <c r="F223" s="158" t="s">
        <v>2003</v>
      </c>
      <c r="H223" s="159">
        <v>2</v>
      </c>
      <c r="I223" s="160"/>
      <c r="L223" s="156"/>
      <c r="M223" s="161"/>
      <c r="T223" s="162"/>
      <c r="AT223" s="157" t="s">
        <v>216</v>
      </c>
      <c r="AU223" s="157" t="s">
        <v>84</v>
      </c>
      <c r="AV223" s="13" t="s">
        <v>84</v>
      </c>
      <c r="AW223" s="13" t="s">
        <v>37</v>
      </c>
      <c r="AX223" s="13" t="s">
        <v>75</v>
      </c>
      <c r="AY223" s="157" t="s">
        <v>206</v>
      </c>
    </row>
    <row r="224" spans="2:51" s="13" customFormat="1" ht="12">
      <c r="B224" s="156"/>
      <c r="D224" s="150" t="s">
        <v>216</v>
      </c>
      <c r="E224" s="157" t="s">
        <v>19</v>
      </c>
      <c r="F224" s="158" t="s">
        <v>2004</v>
      </c>
      <c r="H224" s="159">
        <v>2</v>
      </c>
      <c r="I224" s="160"/>
      <c r="L224" s="156"/>
      <c r="M224" s="161"/>
      <c r="T224" s="162"/>
      <c r="AT224" s="157" t="s">
        <v>216</v>
      </c>
      <c r="AU224" s="157" t="s">
        <v>84</v>
      </c>
      <c r="AV224" s="13" t="s">
        <v>84</v>
      </c>
      <c r="AW224" s="13" t="s">
        <v>37</v>
      </c>
      <c r="AX224" s="13" t="s">
        <v>75</v>
      </c>
      <c r="AY224" s="157" t="s">
        <v>206</v>
      </c>
    </row>
    <row r="225" spans="2:51" s="14" customFormat="1" ht="12">
      <c r="B225" s="163"/>
      <c r="D225" s="150" t="s">
        <v>216</v>
      </c>
      <c r="E225" s="164" t="s">
        <v>19</v>
      </c>
      <c r="F225" s="165" t="s">
        <v>224</v>
      </c>
      <c r="H225" s="166">
        <v>21</v>
      </c>
      <c r="I225" s="167"/>
      <c r="L225" s="163"/>
      <c r="M225" s="168"/>
      <c r="T225" s="169"/>
      <c r="AT225" s="164" t="s">
        <v>216</v>
      </c>
      <c r="AU225" s="164" t="s">
        <v>84</v>
      </c>
      <c r="AV225" s="14" t="s">
        <v>153</v>
      </c>
      <c r="AW225" s="14" t="s">
        <v>37</v>
      </c>
      <c r="AX225" s="14" t="s">
        <v>82</v>
      </c>
      <c r="AY225" s="164" t="s">
        <v>206</v>
      </c>
    </row>
    <row r="226" spans="2:65" s="1" customFormat="1" ht="33" customHeight="1">
      <c r="B226" s="33"/>
      <c r="C226" s="132" t="s">
        <v>418</v>
      </c>
      <c r="D226" s="132" t="s">
        <v>208</v>
      </c>
      <c r="E226" s="133" t="s">
        <v>2005</v>
      </c>
      <c r="F226" s="134" t="s">
        <v>2006</v>
      </c>
      <c r="G226" s="135" t="s">
        <v>298</v>
      </c>
      <c r="H226" s="136">
        <v>10</v>
      </c>
      <c r="I226" s="137"/>
      <c r="J226" s="138">
        <f>ROUND(I226*H226,2)</f>
        <v>0</v>
      </c>
      <c r="K226" s="134" t="s">
        <v>19</v>
      </c>
      <c r="L226" s="33"/>
      <c r="M226" s="139" t="s">
        <v>19</v>
      </c>
      <c r="N226" s="140" t="s">
        <v>46</v>
      </c>
      <c r="P226" s="141">
        <f>O226*H226</f>
        <v>0</v>
      </c>
      <c r="Q226" s="141">
        <v>0</v>
      </c>
      <c r="R226" s="141">
        <f>Q226*H226</f>
        <v>0</v>
      </c>
      <c r="S226" s="141">
        <v>0</v>
      </c>
      <c r="T226" s="142">
        <f>S226*H226</f>
        <v>0</v>
      </c>
      <c r="AR226" s="143" t="s">
        <v>338</v>
      </c>
      <c r="AT226" s="143" t="s">
        <v>208</v>
      </c>
      <c r="AU226" s="143" t="s">
        <v>84</v>
      </c>
      <c r="AY226" s="18" t="s">
        <v>206</v>
      </c>
      <c r="BE226" s="144">
        <f>IF(N226="základní",J226,0)</f>
        <v>0</v>
      </c>
      <c r="BF226" s="144">
        <f>IF(N226="snížená",J226,0)</f>
        <v>0</v>
      </c>
      <c r="BG226" s="144">
        <f>IF(N226="zákl. přenesená",J226,0)</f>
        <v>0</v>
      </c>
      <c r="BH226" s="144">
        <f>IF(N226="sníž. přenesená",J226,0)</f>
        <v>0</v>
      </c>
      <c r="BI226" s="144">
        <f>IF(N226="nulová",J226,0)</f>
        <v>0</v>
      </c>
      <c r="BJ226" s="18" t="s">
        <v>82</v>
      </c>
      <c r="BK226" s="144">
        <f>ROUND(I226*H226,2)</f>
        <v>0</v>
      </c>
      <c r="BL226" s="18" t="s">
        <v>338</v>
      </c>
      <c r="BM226" s="143" t="s">
        <v>2007</v>
      </c>
    </row>
    <row r="227" spans="2:51" s="12" customFormat="1" ht="12">
      <c r="B227" s="149"/>
      <c r="D227" s="150" t="s">
        <v>216</v>
      </c>
      <c r="E227" s="151" t="s">
        <v>19</v>
      </c>
      <c r="F227" s="152" t="s">
        <v>1879</v>
      </c>
      <c r="H227" s="151" t="s">
        <v>19</v>
      </c>
      <c r="I227" s="153"/>
      <c r="L227" s="149"/>
      <c r="M227" s="154"/>
      <c r="T227" s="155"/>
      <c r="AT227" s="151" t="s">
        <v>216</v>
      </c>
      <c r="AU227" s="151" t="s">
        <v>84</v>
      </c>
      <c r="AV227" s="12" t="s">
        <v>82</v>
      </c>
      <c r="AW227" s="12" t="s">
        <v>37</v>
      </c>
      <c r="AX227" s="12" t="s">
        <v>75</v>
      </c>
      <c r="AY227" s="151" t="s">
        <v>206</v>
      </c>
    </row>
    <row r="228" spans="2:51" s="13" customFormat="1" ht="12">
      <c r="B228" s="156"/>
      <c r="D228" s="150" t="s">
        <v>216</v>
      </c>
      <c r="E228" s="157" t="s">
        <v>19</v>
      </c>
      <c r="F228" s="158" t="s">
        <v>1958</v>
      </c>
      <c r="H228" s="159">
        <v>2</v>
      </c>
      <c r="I228" s="160"/>
      <c r="L228" s="156"/>
      <c r="M228" s="161"/>
      <c r="T228" s="162"/>
      <c r="AT228" s="157" t="s">
        <v>216</v>
      </c>
      <c r="AU228" s="157" t="s">
        <v>84</v>
      </c>
      <c r="AV228" s="13" t="s">
        <v>84</v>
      </c>
      <c r="AW228" s="13" t="s">
        <v>37</v>
      </c>
      <c r="AX228" s="13" t="s">
        <v>75</v>
      </c>
      <c r="AY228" s="157" t="s">
        <v>206</v>
      </c>
    </row>
    <row r="229" spans="2:51" s="13" customFormat="1" ht="12">
      <c r="B229" s="156"/>
      <c r="D229" s="150" t="s">
        <v>216</v>
      </c>
      <c r="E229" s="157" t="s">
        <v>19</v>
      </c>
      <c r="F229" s="158" t="s">
        <v>2008</v>
      </c>
      <c r="H229" s="159">
        <v>2</v>
      </c>
      <c r="I229" s="160"/>
      <c r="L229" s="156"/>
      <c r="M229" s="161"/>
      <c r="T229" s="162"/>
      <c r="AT229" s="157" t="s">
        <v>216</v>
      </c>
      <c r="AU229" s="157" t="s">
        <v>84</v>
      </c>
      <c r="AV229" s="13" t="s">
        <v>84</v>
      </c>
      <c r="AW229" s="13" t="s">
        <v>37</v>
      </c>
      <c r="AX229" s="13" t="s">
        <v>75</v>
      </c>
      <c r="AY229" s="157" t="s">
        <v>206</v>
      </c>
    </row>
    <row r="230" spans="2:51" s="13" customFormat="1" ht="12">
      <c r="B230" s="156"/>
      <c r="D230" s="150" t="s">
        <v>216</v>
      </c>
      <c r="E230" s="157" t="s">
        <v>19</v>
      </c>
      <c r="F230" s="158" t="s">
        <v>2009</v>
      </c>
      <c r="H230" s="159">
        <v>2</v>
      </c>
      <c r="I230" s="160"/>
      <c r="L230" s="156"/>
      <c r="M230" s="161"/>
      <c r="T230" s="162"/>
      <c r="AT230" s="157" t="s">
        <v>216</v>
      </c>
      <c r="AU230" s="157" t="s">
        <v>84</v>
      </c>
      <c r="AV230" s="13" t="s">
        <v>84</v>
      </c>
      <c r="AW230" s="13" t="s">
        <v>37</v>
      </c>
      <c r="AX230" s="13" t="s">
        <v>75</v>
      </c>
      <c r="AY230" s="157" t="s">
        <v>206</v>
      </c>
    </row>
    <row r="231" spans="2:51" s="13" customFormat="1" ht="12">
      <c r="B231" s="156"/>
      <c r="D231" s="150" t="s">
        <v>216</v>
      </c>
      <c r="E231" s="157" t="s">
        <v>19</v>
      </c>
      <c r="F231" s="158" t="s">
        <v>2010</v>
      </c>
      <c r="H231" s="159">
        <v>2</v>
      </c>
      <c r="I231" s="160"/>
      <c r="L231" s="156"/>
      <c r="M231" s="161"/>
      <c r="T231" s="162"/>
      <c r="AT231" s="157" t="s">
        <v>216</v>
      </c>
      <c r="AU231" s="157" t="s">
        <v>84</v>
      </c>
      <c r="AV231" s="13" t="s">
        <v>84</v>
      </c>
      <c r="AW231" s="13" t="s">
        <v>37</v>
      </c>
      <c r="AX231" s="13" t="s">
        <v>75</v>
      </c>
      <c r="AY231" s="157" t="s">
        <v>206</v>
      </c>
    </row>
    <row r="232" spans="2:51" s="13" customFormat="1" ht="12">
      <c r="B232" s="156"/>
      <c r="D232" s="150" t="s">
        <v>216</v>
      </c>
      <c r="E232" s="157" t="s">
        <v>19</v>
      </c>
      <c r="F232" s="158" t="s">
        <v>2011</v>
      </c>
      <c r="H232" s="159">
        <v>2</v>
      </c>
      <c r="I232" s="160"/>
      <c r="L232" s="156"/>
      <c r="M232" s="161"/>
      <c r="T232" s="162"/>
      <c r="AT232" s="157" t="s">
        <v>216</v>
      </c>
      <c r="AU232" s="157" t="s">
        <v>84</v>
      </c>
      <c r="AV232" s="13" t="s">
        <v>84</v>
      </c>
      <c r="AW232" s="13" t="s">
        <v>37</v>
      </c>
      <c r="AX232" s="13" t="s">
        <v>75</v>
      </c>
      <c r="AY232" s="157" t="s">
        <v>206</v>
      </c>
    </row>
    <row r="233" spans="2:51" s="14" customFormat="1" ht="12">
      <c r="B233" s="163"/>
      <c r="D233" s="150" t="s">
        <v>216</v>
      </c>
      <c r="E233" s="164" t="s">
        <v>19</v>
      </c>
      <c r="F233" s="165" t="s">
        <v>224</v>
      </c>
      <c r="H233" s="166">
        <v>10</v>
      </c>
      <c r="I233" s="167"/>
      <c r="L233" s="163"/>
      <c r="M233" s="168"/>
      <c r="T233" s="169"/>
      <c r="AT233" s="164" t="s">
        <v>216</v>
      </c>
      <c r="AU233" s="164" t="s">
        <v>84</v>
      </c>
      <c r="AV233" s="14" t="s">
        <v>153</v>
      </c>
      <c r="AW233" s="14" t="s">
        <v>37</v>
      </c>
      <c r="AX233" s="14" t="s">
        <v>82</v>
      </c>
      <c r="AY233" s="164" t="s">
        <v>206</v>
      </c>
    </row>
    <row r="234" spans="2:65" s="1" customFormat="1" ht="24.2" customHeight="1">
      <c r="B234" s="33"/>
      <c r="C234" s="132" t="s">
        <v>423</v>
      </c>
      <c r="D234" s="132" t="s">
        <v>208</v>
      </c>
      <c r="E234" s="133" t="s">
        <v>2012</v>
      </c>
      <c r="F234" s="134" t="s">
        <v>2013</v>
      </c>
      <c r="G234" s="135" t="s">
        <v>298</v>
      </c>
      <c r="H234" s="136">
        <v>11</v>
      </c>
      <c r="I234" s="137"/>
      <c r="J234" s="138">
        <f>ROUND(I234*H234,2)</f>
        <v>0</v>
      </c>
      <c r="K234" s="134" t="s">
        <v>19</v>
      </c>
      <c r="L234" s="33"/>
      <c r="M234" s="139" t="s">
        <v>19</v>
      </c>
      <c r="N234" s="140" t="s">
        <v>46</v>
      </c>
      <c r="P234" s="141">
        <f>O234*H234</f>
        <v>0</v>
      </c>
      <c r="Q234" s="141">
        <v>0.00017</v>
      </c>
      <c r="R234" s="141">
        <f>Q234*H234</f>
        <v>0.0018700000000000001</v>
      </c>
      <c r="S234" s="141">
        <v>0</v>
      </c>
      <c r="T234" s="142">
        <f>S234*H234</f>
        <v>0</v>
      </c>
      <c r="AR234" s="143" t="s">
        <v>338</v>
      </c>
      <c r="AT234" s="143" t="s">
        <v>208</v>
      </c>
      <c r="AU234" s="143" t="s">
        <v>84</v>
      </c>
      <c r="AY234" s="18" t="s">
        <v>206</v>
      </c>
      <c r="BE234" s="144">
        <f>IF(N234="základní",J234,0)</f>
        <v>0</v>
      </c>
      <c r="BF234" s="144">
        <f>IF(N234="snížená",J234,0)</f>
        <v>0</v>
      </c>
      <c r="BG234" s="144">
        <f>IF(N234="zákl. přenesená",J234,0)</f>
        <v>0</v>
      </c>
      <c r="BH234" s="144">
        <f>IF(N234="sníž. přenesená",J234,0)</f>
        <v>0</v>
      </c>
      <c r="BI234" s="144">
        <f>IF(N234="nulová",J234,0)</f>
        <v>0</v>
      </c>
      <c r="BJ234" s="18" t="s">
        <v>82</v>
      </c>
      <c r="BK234" s="144">
        <f>ROUND(I234*H234,2)</f>
        <v>0</v>
      </c>
      <c r="BL234" s="18" t="s">
        <v>338</v>
      </c>
      <c r="BM234" s="143" t="s">
        <v>2014</v>
      </c>
    </row>
    <row r="235" spans="2:51" s="12" customFormat="1" ht="12">
      <c r="B235" s="149"/>
      <c r="D235" s="150" t="s">
        <v>216</v>
      </c>
      <c r="E235" s="151" t="s">
        <v>19</v>
      </c>
      <c r="F235" s="152" t="s">
        <v>1879</v>
      </c>
      <c r="H235" s="151" t="s">
        <v>19</v>
      </c>
      <c r="I235" s="153"/>
      <c r="L235" s="149"/>
      <c r="M235" s="154"/>
      <c r="T235" s="155"/>
      <c r="AT235" s="151" t="s">
        <v>216</v>
      </c>
      <c r="AU235" s="151" t="s">
        <v>84</v>
      </c>
      <c r="AV235" s="12" t="s">
        <v>82</v>
      </c>
      <c r="AW235" s="12" t="s">
        <v>37</v>
      </c>
      <c r="AX235" s="12" t="s">
        <v>75</v>
      </c>
      <c r="AY235" s="151" t="s">
        <v>206</v>
      </c>
    </row>
    <row r="236" spans="2:51" s="13" customFormat="1" ht="12">
      <c r="B236" s="156"/>
      <c r="D236" s="150" t="s">
        <v>216</v>
      </c>
      <c r="E236" s="157" t="s">
        <v>19</v>
      </c>
      <c r="F236" s="158" t="s">
        <v>1997</v>
      </c>
      <c r="H236" s="159">
        <v>1</v>
      </c>
      <c r="I236" s="160"/>
      <c r="L236" s="156"/>
      <c r="M236" s="161"/>
      <c r="T236" s="162"/>
      <c r="AT236" s="157" t="s">
        <v>216</v>
      </c>
      <c r="AU236" s="157" t="s">
        <v>84</v>
      </c>
      <c r="AV236" s="13" t="s">
        <v>84</v>
      </c>
      <c r="AW236" s="13" t="s">
        <v>37</v>
      </c>
      <c r="AX236" s="13" t="s">
        <v>75</v>
      </c>
      <c r="AY236" s="157" t="s">
        <v>206</v>
      </c>
    </row>
    <row r="237" spans="2:51" s="13" customFormat="1" ht="12">
      <c r="B237" s="156"/>
      <c r="D237" s="150" t="s">
        <v>216</v>
      </c>
      <c r="E237" s="157" t="s">
        <v>19</v>
      </c>
      <c r="F237" s="158" t="s">
        <v>1998</v>
      </c>
      <c r="H237" s="159">
        <v>1</v>
      </c>
      <c r="I237" s="160"/>
      <c r="L237" s="156"/>
      <c r="M237" s="161"/>
      <c r="T237" s="162"/>
      <c r="AT237" s="157" t="s">
        <v>216</v>
      </c>
      <c r="AU237" s="157" t="s">
        <v>84</v>
      </c>
      <c r="AV237" s="13" t="s">
        <v>84</v>
      </c>
      <c r="AW237" s="13" t="s">
        <v>37</v>
      </c>
      <c r="AX237" s="13" t="s">
        <v>75</v>
      </c>
      <c r="AY237" s="157" t="s">
        <v>206</v>
      </c>
    </row>
    <row r="238" spans="2:51" s="13" customFormat="1" ht="12">
      <c r="B238" s="156"/>
      <c r="D238" s="150" t="s">
        <v>216</v>
      </c>
      <c r="E238" s="157" t="s">
        <v>19</v>
      </c>
      <c r="F238" s="158" t="s">
        <v>1999</v>
      </c>
      <c r="H238" s="159">
        <v>2</v>
      </c>
      <c r="I238" s="160"/>
      <c r="L238" s="156"/>
      <c r="M238" s="161"/>
      <c r="T238" s="162"/>
      <c r="AT238" s="157" t="s">
        <v>216</v>
      </c>
      <c r="AU238" s="157" t="s">
        <v>84</v>
      </c>
      <c r="AV238" s="13" t="s">
        <v>84</v>
      </c>
      <c r="AW238" s="13" t="s">
        <v>37</v>
      </c>
      <c r="AX238" s="13" t="s">
        <v>75</v>
      </c>
      <c r="AY238" s="157" t="s">
        <v>206</v>
      </c>
    </row>
    <row r="239" spans="2:51" s="13" customFormat="1" ht="12">
      <c r="B239" s="156"/>
      <c r="D239" s="150" t="s">
        <v>216</v>
      </c>
      <c r="E239" s="157" t="s">
        <v>19</v>
      </c>
      <c r="F239" s="158" t="s">
        <v>2000</v>
      </c>
      <c r="H239" s="159">
        <v>2</v>
      </c>
      <c r="I239" s="160"/>
      <c r="L239" s="156"/>
      <c r="M239" s="161"/>
      <c r="T239" s="162"/>
      <c r="AT239" s="157" t="s">
        <v>216</v>
      </c>
      <c r="AU239" s="157" t="s">
        <v>84</v>
      </c>
      <c r="AV239" s="13" t="s">
        <v>84</v>
      </c>
      <c r="AW239" s="13" t="s">
        <v>37</v>
      </c>
      <c r="AX239" s="13" t="s">
        <v>75</v>
      </c>
      <c r="AY239" s="157" t="s">
        <v>206</v>
      </c>
    </row>
    <row r="240" spans="2:51" s="13" customFormat="1" ht="12">
      <c r="B240" s="156"/>
      <c r="D240" s="150" t="s">
        <v>216</v>
      </c>
      <c r="E240" s="157" t="s">
        <v>19</v>
      </c>
      <c r="F240" s="158" t="s">
        <v>2002</v>
      </c>
      <c r="H240" s="159">
        <v>1</v>
      </c>
      <c r="I240" s="160"/>
      <c r="L240" s="156"/>
      <c r="M240" s="161"/>
      <c r="T240" s="162"/>
      <c r="AT240" s="157" t="s">
        <v>216</v>
      </c>
      <c r="AU240" s="157" t="s">
        <v>84</v>
      </c>
      <c r="AV240" s="13" t="s">
        <v>84</v>
      </c>
      <c r="AW240" s="13" t="s">
        <v>37</v>
      </c>
      <c r="AX240" s="13" t="s">
        <v>75</v>
      </c>
      <c r="AY240" s="157" t="s">
        <v>206</v>
      </c>
    </row>
    <row r="241" spans="2:51" s="13" customFormat="1" ht="12">
      <c r="B241" s="156"/>
      <c r="D241" s="150" t="s">
        <v>216</v>
      </c>
      <c r="E241" s="157" t="s">
        <v>19</v>
      </c>
      <c r="F241" s="158" t="s">
        <v>2003</v>
      </c>
      <c r="H241" s="159">
        <v>2</v>
      </c>
      <c r="I241" s="160"/>
      <c r="L241" s="156"/>
      <c r="M241" s="161"/>
      <c r="T241" s="162"/>
      <c r="AT241" s="157" t="s">
        <v>216</v>
      </c>
      <c r="AU241" s="157" t="s">
        <v>84</v>
      </c>
      <c r="AV241" s="13" t="s">
        <v>84</v>
      </c>
      <c r="AW241" s="13" t="s">
        <v>37</v>
      </c>
      <c r="AX241" s="13" t="s">
        <v>75</v>
      </c>
      <c r="AY241" s="157" t="s">
        <v>206</v>
      </c>
    </row>
    <row r="242" spans="2:51" s="13" customFormat="1" ht="12">
      <c r="B242" s="156"/>
      <c r="D242" s="150" t="s">
        <v>216</v>
      </c>
      <c r="E242" s="157" t="s">
        <v>19</v>
      </c>
      <c r="F242" s="158" t="s">
        <v>2004</v>
      </c>
      <c r="H242" s="159">
        <v>2</v>
      </c>
      <c r="I242" s="160"/>
      <c r="L242" s="156"/>
      <c r="M242" s="161"/>
      <c r="T242" s="162"/>
      <c r="AT242" s="157" t="s">
        <v>216</v>
      </c>
      <c r="AU242" s="157" t="s">
        <v>84</v>
      </c>
      <c r="AV242" s="13" t="s">
        <v>84</v>
      </c>
      <c r="AW242" s="13" t="s">
        <v>37</v>
      </c>
      <c r="AX242" s="13" t="s">
        <v>75</v>
      </c>
      <c r="AY242" s="157" t="s">
        <v>206</v>
      </c>
    </row>
    <row r="243" spans="2:51" s="14" customFormat="1" ht="12">
      <c r="B243" s="163"/>
      <c r="D243" s="150" t="s">
        <v>216</v>
      </c>
      <c r="E243" s="164" t="s">
        <v>19</v>
      </c>
      <c r="F243" s="165" t="s">
        <v>224</v>
      </c>
      <c r="H243" s="166">
        <v>11</v>
      </c>
      <c r="I243" s="167"/>
      <c r="L243" s="163"/>
      <c r="M243" s="168"/>
      <c r="T243" s="169"/>
      <c r="AT243" s="164" t="s">
        <v>216</v>
      </c>
      <c r="AU243" s="164" t="s">
        <v>84</v>
      </c>
      <c r="AV243" s="14" t="s">
        <v>153</v>
      </c>
      <c r="AW243" s="14" t="s">
        <v>37</v>
      </c>
      <c r="AX243" s="14" t="s">
        <v>82</v>
      </c>
      <c r="AY243" s="164" t="s">
        <v>206</v>
      </c>
    </row>
    <row r="244" spans="2:65" s="1" customFormat="1" ht="24.2" customHeight="1">
      <c r="B244" s="33"/>
      <c r="C244" s="132" t="s">
        <v>430</v>
      </c>
      <c r="D244" s="132" t="s">
        <v>208</v>
      </c>
      <c r="E244" s="133" t="s">
        <v>2015</v>
      </c>
      <c r="F244" s="134" t="s">
        <v>2016</v>
      </c>
      <c r="G244" s="135" t="s">
        <v>298</v>
      </c>
      <c r="H244" s="136">
        <v>7</v>
      </c>
      <c r="I244" s="137"/>
      <c r="J244" s="138">
        <f>ROUND(I244*H244,2)</f>
        <v>0</v>
      </c>
      <c r="K244" s="134" t="s">
        <v>19</v>
      </c>
      <c r="L244" s="33"/>
      <c r="M244" s="139" t="s">
        <v>19</v>
      </c>
      <c r="N244" s="140" t="s">
        <v>46</v>
      </c>
      <c r="P244" s="141">
        <f>O244*H244</f>
        <v>0</v>
      </c>
      <c r="Q244" s="141">
        <v>0.00075</v>
      </c>
      <c r="R244" s="141">
        <f>Q244*H244</f>
        <v>0.00525</v>
      </c>
      <c r="S244" s="141">
        <v>0</v>
      </c>
      <c r="T244" s="142">
        <f>S244*H244</f>
        <v>0</v>
      </c>
      <c r="AR244" s="143" t="s">
        <v>338</v>
      </c>
      <c r="AT244" s="143" t="s">
        <v>208</v>
      </c>
      <c r="AU244" s="143" t="s">
        <v>84</v>
      </c>
      <c r="AY244" s="18" t="s">
        <v>206</v>
      </c>
      <c r="BE244" s="144">
        <f>IF(N244="základní",J244,0)</f>
        <v>0</v>
      </c>
      <c r="BF244" s="144">
        <f>IF(N244="snížená",J244,0)</f>
        <v>0</v>
      </c>
      <c r="BG244" s="144">
        <f>IF(N244="zákl. přenesená",J244,0)</f>
        <v>0</v>
      </c>
      <c r="BH244" s="144">
        <f>IF(N244="sníž. přenesená",J244,0)</f>
        <v>0</v>
      </c>
      <c r="BI244" s="144">
        <f>IF(N244="nulová",J244,0)</f>
        <v>0</v>
      </c>
      <c r="BJ244" s="18" t="s">
        <v>82</v>
      </c>
      <c r="BK244" s="144">
        <f>ROUND(I244*H244,2)</f>
        <v>0</v>
      </c>
      <c r="BL244" s="18" t="s">
        <v>338</v>
      </c>
      <c r="BM244" s="143" t="s">
        <v>2017</v>
      </c>
    </row>
    <row r="245" spans="2:65" s="1" customFormat="1" ht="24.2" customHeight="1">
      <c r="B245" s="33"/>
      <c r="C245" s="132" t="s">
        <v>437</v>
      </c>
      <c r="D245" s="132" t="s">
        <v>208</v>
      </c>
      <c r="E245" s="133" t="s">
        <v>2018</v>
      </c>
      <c r="F245" s="134" t="s">
        <v>2019</v>
      </c>
      <c r="G245" s="135" t="s">
        <v>298</v>
      </c>
      <c r="H245" s="136">
        <v>2</v>
      </c>
      <c r="I245" s="137"/>
      <c r="J245" s="138">
        <f>ROUND(I245*H245,2)</f>
        <v>0</v>
      </c>
      <c r="K245" s="134" t="s">
        <v>19</v>
      </c>
      <c r="L245" s="33"/>
      <c r="M245" s="139" t="s">
        <v>19</v>
      </c>
      <c r="N245" s="140" t="s">
        <v>46</v>
      </c>
      <c r="P245" s="141">
        <f>O245*H245</f>
        <v>0</v>
      </c>
      <c r="Q245" s="141">
        <v>0.00097</v>
      </c>
      <c r="R245" s="141">
        <f>Q245*H245</f>
        <v>0.00194</v>
      </c>
      <c r="S245" s="141">
        <v>0</v>
      </c>
      <c r="T245" s="142">
        <f>S245*H245</f>
        <v>0</v>
      </c>
      <c r="AR245" s="143" t="s">
        <v>338</v>
      </c>
      <c r="AT245" s="143" t="s">
        <v>208</v>
      </c>
      <c r="AU245" s="143" t="s">
        <v>84</v>
      </c>
      <c r="AY245" s="18" t="s">
        <v>206</v>
      </c>
      <c r="BE245" s="144">
        <f>IF(N245="základní",J245,0)</f>
        <v>0</v>
      </c>
      <c r="BF245" s="144">
        <f>IF(N245="snížená",J245,0)</f>
        <v>0</v>
      </c>
      <c r="BG245" s="144">
        <f>IF(N245="zákl. přenesená",J245,0)</f>
        <v>0</v>
      </c>
      <c r="BH245" s="144">
        <f>IF(N245="sníž. přenesená",J245,0)</f>
        <v>0</v>
      </c>
      <c r="BI245" s="144">
        <f>IF(N245="nulová",J245,0)</f>
        <v>0</v>
      </c>
      <c r="BJ245" s="18" t="s">
        <v>82</v>
      </c>
      <c r="BK245" s="144">
        <f>ROUND(I245*H245,2)</f>
        <v>0</v>
      </c>
      <c r="BL245" s="18" t="s">
        <v>338</v>
      </c>
      <c r="BM245" s="143" t="s">
        <v>2020</v>
      </c>
    </row>
    <row r="246" spans="2:65" s="1" customFormat="1" ht="37.9" customHeight="1">
      <c r="B246" s="33"/>
      <c r="C246" s="132" t="s">
        <v>443</v>
      </c>
      <c r="D246" s="132" t="s">
        <v>208</v>
      </c>
      <c r="E246" s="133" t="s">
        <v>2021</v>
      </c>
      <c r="F246" s="134" t="s">
        <v>2022</v>
      </c>
      <c r="G246" s="135" t="s">
        <v>229</v>
      </c>
      <c r="H246" s="136">
        <v>6.38</v>
      </c>
      <c r="I246" s="137"/>
      <c r="J246" s="138">
        <f>ROUND(I246*H246,2)</f>
        <v>0</v>
      </c>
      <c r="K246" s="134" t="s">
        <v>19</v>
      </c>
      <c r="L246" s="33"/>
      <c r="M246" s="139" t="s">
        <v>19</v>
      </c>
      <c r="N246" s="140" t="s">
        <v>46</v>
      </c>
      <c r="P246" s="141">
        <f>O246*H246</f>
        <v>0</v>
      </c>
      <c r="Q246" s="141">
        <v>0.00019</v>
      </c>
      <c r="R246" s="141">
        <f>Q246*H246</f>
        <v>0.0012122</v>
      </c>
      <c r="S246" s="141">
        <v>0</v>
      </c>
      <c r="T246" s="142">
        <f>S246*H246</f>
        <v>0</v>
      </c>
      <c r="AR246" s="143" t="s">
        <v>338</v>
      </c>
      <c r="AT246" s="143" t="s">
        <v>208</v>
      </c>
      <c r="AU246" s="143" t="s">
        <v>84</v>
      </c>
      <c r="AY246" s="18" t="s">
        <v>206</v>
      </c>
      <c r="BE246" s="144">
        <f>IF(N246="základní",J246,0)</f>
        <v>0</v>
      </c>
      <c r="BF246" s="144">
        <f>IF(N246="snížená",J246,0)</f>
        <v>0</v>
      </c>
      <c r="BG246" s="144">
        <f>IF(N246="zákl. přenesená",J246,0)</f>
        <v>0</v>
      </c>
      <c r="BH246" s="144">
        <f>IF(N246="sníž. přenesená",J246,0)</f>
        <v>0</v>
      </c>
      <c r="BI246" s="144">
        <f>IF(N246="nulová",J246,0)</f>
        <v>0</v>
      </c>
      <c r="BJ246" s="18" t="s">
        <v>82</v>
      </c>
      <c r="BK246" s="144">
        <f>ROUND(I246*H246,2)</f>
        <v>0</v>
      </c>
      <c r="BL246" s="18" t="s">
        <v>338</v>
      </c>
      <c r="BM246" s="143" t="s">
        <v>2023</v>
      </c>
    </row>
    <row r="247" spans="2:51" s="12" customFormat="1" ht="12">
      <c r="B247" s="149"/>
      <c r="D247" s="150" t="s">
        <v>216</v>
      </c>
      <c r="E247" s="151" t="s">
        <v>19</v>
      </c>
      <c r="F247" s="152" t="s">
        <v>1879</v>
      </c>
      <c r="H247" s="151" t="s">
        <v>19</v>
      </c>
      <c r="I247" s="153"/>
      <c r="L247" s="149"/>
      <c r="M247" s="154"/>
      <c r="T247" s="155"/>
      <c r="AT247" s="151" t="s">
        <v>216</v>
      </c>
      <c r="AU247" s="151" t="s">
        <v>84</v>
      </c>
      <c r="AV247" s="12" t="s">
        <v>82</v>
      </c>
      <c r="AW247" s="12" t="s">
        <v>37</v>
      </c>
      <c r="AX247" s="12" t="s">
        <v>75</v>
      </c>
      <c r="AY247" s="151" t="s">
        <v>206</v>
      </c>
    </row>
    <row r="248" spans="2:51" s="13" customFormat="1" ht="12">
      <c r="B248" s="156"/>
      <c r="D248" s="150" t="s">
        <v>216</v>
      </c>
      <c r="E248" s="157" t="s">
        <v>19</v>
      </c>
      <c r="F248" s="158" t="s">
        <v>1954</v>
      </c>
      <c r="H248" s="159">
        <v>6.38</v>
      </c>
      <c r="I248" s="160"/>
      <c r="L248" s="156"/>
      <c r="M248" s="161"/>
      <c r="T248" s="162"/>
      <c r="AT248" s="157" t="s">
        <v>216</v>
      </c>
      <c r="AU248" s="157" t="s">
        <v>84</v>
      </c>
      <c r="AV248" s="13" t="s">
        <v>84</v>
      </c>
      <c r="AW248" s="13" t="s">
        <v>37</v>
      </c>
      <c r="AX248" s="13" t="s">
        <v>75</v>
      </c>
      <c r="AY248" s="157" t="s">
        <v>206</v>
      </c>
    </row>
    <row r="249" spans="2:51" s="14" customFormat="1" ht="12">
      <c r="B249" s="163"/>
      <c r="D249" s="150" t="s">
        <v>216</v>
      </c>
      <c r="E249" s="164" t="s">
        <v>19</v>
      </c>
      <c r="F249" s="165" t="s">
        <v>224</v>
      </c>
      <c r="H249" s="166">
        <v>6.38</v>
      </c>
      <c r="I249" s="167"/>
      <c r="L249" s="163"/>
      <c r="M249" s="168"/>
      <c r="T249" s="169"/>
      <c r="AT249" s="164" t="s">
        <v>216</v>
      </c>
      <c r="AU249" s="164" t="s">
        <v>84</v>
      </c>
      <c r="AV249" s="14" t="s">
        <v>153</v>
      </c>
      <c r="AW249" s="14" t="s">
        <v>37</v>
      </c>
      <c r="AX249" s="14" t="s">
        <v>82</v>
      </c>
      <c r="AY249" s="164" t="s">
        <v>206</v>
      </c>
    </row>
    <row r="250" spans="2:65" s="1" customFormat="1" ht="33" customHeight="1">
      <c r="B250" s="33"/>
      <c r="C250" s="132" t="s">
        <v>448</v>
      </c>
      <c r="D250" s="132" t="s">
        <v>208</v>
      </c>
      <c r="E250" s="133" t="s">
        <v>2024</v>
      </c>
      <c r="F250" s="134" t="s">
        <v>2025</v>
      </c>
      <c r="G250" s="135" t="s">
        <v>229</v>
      </c>
      <c r="H250" s="136">
        <v>90.42</v>
      </c>
      <c r="I250" s="137"/>
      <c r="J250" s="138">
        <f>ROUND(I250*H250,2)</f>
        <v>0</v>
      </c>
      <c r="K250" s="134" t="s">
        <v>19</v>
      </c>
      <c r="L250" s="33"/>
      <c r="M250" s="139" t="s">
        <v>19</v>
      </c>
      <c r="N250" s="140" t="s">
        <v>46</v>
      </c>
      <c r="P250" s="141">
        <f>O250*H250</f>
        <v>0</v>
      </c>
      <c r="Q250" s="141">
        <v>1E-05</v>
      </c>
      <c r="R250" s="141">
        <f>Q250*H250</f>
        <v>0.0009042000000000001</v>
      </c>
      <c r="S250" s="141">
        <v>0</v>
      </c>
      <c r="T250" s="142">
        <f>S250*H250</f>
        <v>0</v>
      </c>
      <c r="AR250" s="143" t="s">
        <v>338</v>
      </c>
      <c r="AT250" s="143" t="s">
        <v>208</v>
      </c>
      <c r="AU250" s="143" t="s">
        <v>84</v>
      </c>
      <c r="AY250" s="18" t="s">
        <v>206</v>
      </c>
      <c r="BE250" s="144">
        <f>IF(N250="základní",J250,0)</f>
        <v>0</v>
      </c>
      <c r="BF250" s="144">
        <f>IF(N250="snížená",J250,0)</f>
        <v>0</v>
      </c>
      <c r="BG250" s="144">
        <f>IF(N250="zákl. přenesená",J250,0)</f>
        <v>0</v>
      </c>
      <c r="BH250" s="144">
        <f>IF(N250="sníž. přenesená",J250,0)</f>
        <v>0</v>
      </c>
      <c r="BI250" s="144">
        <f>IF(N250="nulová",J250,0)</f>
        <v>0</v>
      </c>
      <c r="BJ250" s="18" t="s">
        <v>82</v>
      </c>
      <c r="BK250" s="144">
        <f>ROUND(I250*H250,2)</f>
        <v>0</v>
      </c>
      <c r="BL250" s="18" t="s">
        <v>338</v>
      </c>
      <c r="BM250" s="143" t="s">
        <v>2026</v>
      </c>
    </row>
    <row r="251" spans="2:51" s="13" customFormat="1" ht="12">
      <c r="B251" s="156"/>
      <c r="D251" s="150" t="s">
        <v>216</v>
      </c>
      <c r="E251" s="157" t="s">
        <v>19</v>
      </c>
      <c r="F251" s="158" t="s">
        <v>2027</v>
      </c>
      <c r="H251" s="159">
        <v>90.42</v>
      </c>
      <c r="I251" s="160"/>
      <c r="L251" s="156"/>
      <c r="M251" s="161"/>
      <c r="T251" s="162"/>
      <c r="AT251" s="157" t="s">
        <v>216</v>
      </c>
      <c r="AU251" s="157" t="s">
        <v>84</v>
      </c>
      <c r="AV251" s="13" t="s">
        <v>84</v>
      </c>
      <c r="AW251" s="13" t="s">
        <v>37</v>
      </c>
      <c r="AX251" s="13" t="s">
        <v>82</v>
      </c>
      <c r="AY251" s="157" t="s">
        <v>206</v>
      </c>
    </row>
    <row r="252" spans="2:65" s="1" customFormat="1" ht="37.9" customHeight="1">
      <c r="B252" s="33"/>
      <c r="C252" s="132" t="s">
        <v>453</v>
      </c>
      <c r="D252" s="132" t="s">
        <v>208</v>
      </c>
      <c r="E252" s="133" t="s">
        <v>2028</v>
      </c>
      <c r="F252" s="134" t="s">
        <v>2029</v>
      </c>
      <c r="G252" s="135" t="s">
        <v>229</v>
      </c>
      <c r="H252" s="136">
        <v>84.04</v>
      </c>
      <c r="I252" s="137"/>
      <c r="J252" s="138">
        <f>ROUND(I252*H252,2)</f>
        <v>0</v>
      </c>
      <c r="K252" s="134" t="s">
        <v>19</v>
      </c>
      <c r="L252" s="33"/>
      <c r="M252" s="139" t="s">
        <v>19</v>
      </c>
      <c r="N252" s="140" t="s">
        <v>46</v>
      </c>
      <c r="P252" s="141">
        <f>O252*H252</f>
        <v>0</v>
      </c>
      <c r="Q252" s="141">
        <v>2E-05</v>
      </c>
      <c r="R252" s="141">
        <f>Q252*H252</f>
        <v>0.0016808000000000003</v>
      </c>
      <c r="S252" s="141">
        <v>0</v>
      </c>
      <c r="T252" s="142">
        <f>S252*H252</f>
        <v>0</v>
      </c>
      <c r="AR252" s="143" t="s">
        <v>338</v>
      </c>
      <c r="AT252" s="143" t="s">
        <v>208</v>
      </c>
      <c r="AU252" s="143" t="s">
        <v>84</v>
      </c>
      <c r="AY252" s="18" t="s">
        <v>206</v>
      </c>
      <c r="BE252" s="144">
        <f>IF(N252="základní",J252,0)</f>
        <v>0</v>
      </c>
      <c r="BF252" s="144">
        <f>IF(N252="snížená",J252,0)</f>
        <v>0</v>
      </c>
      <c r="BG252" s="144">
        <f>IF(N252="zákl. přenesená",J252,0)</f>
        <v>0</v>
      </c>
      <c r="BH252" s="144">
        <f>IF(N252="sníž. přenesená",J252,0)</f>
        <v>0</v>
      </c>
      <c r="BI252" s="144">
        <f>IF(N252="nulová",J252,0)</f>
        <v>0</v>
      </c>
      <c r="BJ252" s="18" t="s">
        <v>82</v>
      </c>
      <c r="BK252" s="144">
        <f>ROUND(I252*H252,2)</f>
        <v>0</v>
      </c>
      <c r="BL252" s="18" t="s">
        <v>338</v>
      </c>
      <c r="BM252" s="143" t="s">
        <v>2030</v>
      </c>
    </row>
    <row r="253" spans="2:51" s="13" customFormat="1" ht="12">
      <c r="B253" s="156"/>
      <c r="D253" s="150" t="s">
        <v>216</v>
      </c>
      <c r="E253" s="157" t="s">
        <v>19</v>
      </c>
      <c r="F253" s="158" t="s">
        <v>2031</v>
      </c>
      <c r="H253" s="159">
        <v>84.04</v>
      </c>
      <c r="I253" s="160"/>
      <c r="L253" s="156"/>
      <c r="M253" s="161"/>
      <c r="T253" s="162"/>
      <c r="AT253" s="157" t="s">
        <v>216</v>
      </c>
      <c r="AU253" s="157" t="s">
        <v>84</v>
      </c>
      <c r="AV253" s="13" t="s">
        <v>84</v>
      </c>
      <c r="AW253" s="13" t="s">
        <v>37</v>
      </c>
      <c r="AX253" s="13" t="s">
        <v>82</v>
      </c>
      <c r="AY253" s="157" t="s">
        <v>206</v>
      </c>
    </row>
    <row r="254" spans="2:65" s="1" customFormat="1" ht="44.25" customHeight="1">
      <c r="B254" s="33"/>
      <c r="C254" s="132" t="s">
        <v>458</v>
      </c>
      <c r="D254" s="132" t="s">
        <v>208</v>
      </c>
      <c r="E254" s="133" t="s">
        <v>2032</v>
      </c>
      <c r="F254" s="134" t="s">
        <v>2033</v>
      </c>
      <c r="G254" s="135" t="s">
        <v>211</v>
      </c>
      <c r="H254" s="136">
        <v>0.156</v>
      </c>
      <c r="I254" s="137"/>
      <c r="J254" s="138">
        <f>ROUND(I254*H254,2)</f>
        <v>0</v>
      </c>
      <c r="K254" s="134" t="s">
        <v>19</v>
      </c>
      <c r="L254" s="33"/>
      <c r="M254" s="139" t="s">
        <v>19</v>
      </c>
      <c r="N254" s="140" t="s">
        <v>46</v>
      </c>
      <c r="P254" s="141">
        <f>O254*H254</f>
        <v>0</v>
      </c>
      <c r="Q254" s="141">
        <v>0</v>
      </c>
      <c r="R254" s="141">
        <f>Q254*H254</f>
        <v>0</v>
      </c>
      <c r="S254" s="141">
        <v>0</v>
      </c>
      <c r="T254" s="142">
        <f>S254*H254</f>
        <v>0</v>
      </c>
      <c r="AR254" s="143" t="s">
        <v>338</v>
      </c>
      <c r="AT254" s="143" t="s">
        <v>208</v>
      </c>
      <c r="AU254" s="143" t="s">
        <v>84</v>
      </c>
      <c r="AY254" s="18" t="s">
        <v>206</v>
      </c>
      <c r="BE254" s="144">
        <f>IF(N254="základní",J254,0)</f>
        <v>0</v>
      </c>
      <c r="BF254" s="144">
        <f>IF(N254="snížená",J254,0)</f>
        <v>0</v>
      </c>
      <c r="BG254" s="144">
        <f>IF(N254="zákl. přenesená",J254,0)</f>
        <v>0</v>
      </c>
      <c r="BH254" s="144">
        <f>IF(N254="sníž. přenesená",J254,0)</f>
        <v>0</v>
      </c>
      <c r="BI254" s="144">
        <f>IF(N254="nulová",J254,0)</f>
        <v>0</v>
      </c>
      <c r="BJ254" s="18" t="s">
        <v>82</v>
      </c>
      <c r="BK254" s="144">
        <f>ROUND(I254*H254,2)</f>
        <v>0</v>
      </c>
      <c r="BL254" s="18" t="s">
        <v>338</v>
      </c>
      <c r="BM254" s="143" t="s">
        <v>2034</v>
      </c>
    </row>
    <row r="255" spans="2:65" s="1" customFormat="1" ht="49.15" customHeight="1">
      <c r="B255" s="33"/>
      <c r="C255" s="132" t="s">
        <v>463</v>
      </c>
      <c r="D255" s="132" t="s">
        <v>208</v>
      </c>
      <c r="E255" s="133" t="s">
        <v>2035</v>
      </c>
      <c r="F255" s="134" t="s">
        <v>2036</v>
      </c>
      <c r="G255" s="135" t="s">
        <v>211</v>
      </c>
      <c r="H255" s="136">
        <v>0.156</v>
      </c>
      <c r="I255" s="137"/>
      <c r="J255" s="138">
        <f>ROUND(I255*H255,2)</f>
        <v>0</v>
      </c>
      <c r="K255" s="134" t="s">
        <v>19</v>
      </c>
      <c r="L255" s="33"/>
      <c r="M255" s="139" t="s">
        <v>19</v>
      </c>
      <c r="N255" s="140" t="s">
        <v>46</v>
      </c>
      <c r="P255" s="141">
        <f>O255*H255</f>
        <v>0</v>
      </c>
      <c r="Q255" s="141">
        <v>0</v>
      </c>
      <c r="R255" s="141">
        <f>Q255*H255</f>
        <v>0</v>
      </c>
      <c r="S255" s="141">
        <v>0</v>
      </c>
      <c r="T255" s="142">
        <f>S255*H255</f>
        <v>0</v>
      </c>
      <c r="AR255" s="143" t="s">
        <v>338</v>
      </c>
      <c r="AT255" s="143" t="s">
        <v>208</v>
      </c>
      <c r="AU255" s="143" t="s">
        <v>84</v>
      </c>
      <c r="AY255" s="18" t="s">
        <v>206</v>
      </c>
      <c r="BE255" s="144">
        <f>IF(N255="základní",J255,0)</f>
        <v>0</v>
      </c>
      <c r="BF255" s="144">
        <f>IF(N255="snížená",J255,0)</f>
        <v>0</v>
      </c>
      <c r="BG255" s="144">
        <f>IF(N255="zákl. přenesená",J255,0)</f>
        <v>0</v>
      </c>
      <c r="BH255" s="144">
        <f>IF(N255="sníž. přenesená",J255,0)</f>
        <v>0</v>
      </c>
      <c r="BI255" s="144">
        <f>IF(N255="nulová",J255,0)</f>
        <v>0</v>
      </c>
      <c r="BJ255" s="18" t="s">
        <v>82</v>
      </c>
      <c r="BK255" s="144">
        <f>ROUND(I255*H255,2)</f>
        <v>0</v>
      </c>
      <c r="BL255" s="18" t="s">
        <v>338</v>
      </c>
      <c r="BM255" s="143" t="s">
        <v>2037</v>
      </c>
    </row>
    <row r="256" spans="2:65" s="1" customFormat="1" ht="49.15" customHeight="1">
      <c r="B256" s="33"/>
      <c r="C256" s="132" t="s">
        <v>468</v>
      </c>
      <c r="D256" s="132" t="s">
        <v>208</v>
      </c>
      <c r="E256" s="133" t="s">
        <v>2038</v>
      </c>
      <c r="F256" s="134" t="s">
        <v>2039</v>
      </c>
      <c r="G256" s="135" t="s">
        <v>211</v>
      </c>
      <c r="H256" s="136">
        <v>0.156</v>
      </c>
      <c r="I256" s="137"/>
      <c r="J256" s="138">
        <f>ROUND(I256*H256,2)</f>
        <v>0</v>
      </c>
      <c r="K256" s="134" t="s">
        <v>19</v>
      </c>
      <c r="L256" s="33"/>
      <c r="M256" s="139" t="s">
        <v>19</v>
      </c>
      <c r="N256" s="140" t="s">
        <v>46</v>
      </c>
      <c r="P256" s="141">
        <f>O256*H256</f>
        <v>0</v>
      </c>
      <c r="Q256" s="141">
        <v>0</v>
      </c>
      <c r="R256" s="141">
        <f>Q256*H256</f>
        <v>0</v>
      </c>
      <c r="S256" s="141">
        <v>0</v>
      </c>
      <c r="T256" s="142">
        <f>S256*H256</f>
        <v>0</v>
      </c>
      <c r="AR256" s="143" t="s">
        <v>338</v>
      </c>
      <c r="AT256" s="143" t="s">
        <v>208</v>
      </c>
      <c r="AU256" s="143" t="s">
        <v>84</v>
      </c>
      <c r="AY256" s="18" t="s">
        <v>206</v>
      </c>
      <c r="BE256" s="144">
        <f>IF(N256="základní",J256,0)</f>
        <v>0</v>
      </c>
      <c r="BF256" s="144">
        <f>IF(N256="snížená",J256,0)</f>
        <v>0</v>
      </c>
      <c r="BG256" s="144">
        <f>IF(N256="zákl. přenesená",J256,0)</f>
        <v>0</v>
      </c>
      <c r="BH256" s="144">
        <f>IF(N256="sníž. přenesená",J256,0)</f>
        <v>0</v>
      </c>
      <c r="BI256" s="144">
        <f>IF(N256="nulová",J256,0)</f>
        <v>0</v>
      </c>
      <c r="BJ256" s="18" t="s">
        <v>82</v>
      </c>
      <c r="BK256" s="144">
        <f>ROUND(I256*H256,2)</f>
        <v>0</v>
      </c>
      <c r="BL256" s="18" t="s">
        <v>338</v>
      </c>
      <c r="BM256" s="143" t="s">
        <v>2040</v>
      </c>
    </row>
    <row r="257" spans="2:63" s="11" customFormat="1" ht="22.9" customHeight="1">
      <c r="B257" s="120"/>
      <c r="D257" s="121" t="s">
        <v>74</v>
      </c>
      <c r="E257" s="130" t="s">
        <v>435</v>
      </c>
      <c r="F257" s="130" t="s">
        <v>436</v>
      </c>
      <c r="I257" s="123"/>
      <c r="J257" s="131">
        <f>BK257</f>
        <v>0</v>
      </c>
      <c r="L257" s="120"/>
      <c r="M257" s="125"/>
      <c r="P257" s="126">
        <f>SUM(P258:P316)</f>
        <v>0</v>
      </c>
      <c r="R257" s="126">
        <f>SUM(R258:R316)</f>
        <v>0.03011</v>
      </c>
      <c r="T257" s="127">
        <f>SUM(T258:T316)</f>
        <v>0</v>
      </c>
      <c r="AR257" s="121" t="s">
        <v>84</v>
      </c>
      <c r="AT257" s="128" t="s">
        <v>74</v>
      </c>
      <c r="AU257" s="128" t="s">
        <v>82</v>
      </c>
      <c r="AY257" s="121" t="s">
        <v>206</v>
      </c>
      <c r="BK257" s="129">
        <f>SUM(BK258:BK316)</f>
        <v>0</v>
      </c>
    </row>
    <row r="258" spans="2:65" s="1" customFormat="1" ht="24.2" customHeight="1">
      <c r="B258" s="33"/>
      <c r="C258" s="132" t="s">
        <v>475</v>
      </c>
      <c r="D258" s="132" t="s">
        <v>208</v>
      </c>
      <c r="E258" s="133" t="s">
        <v>2041</v>
      </c>
      <c r="F258" s="134" t="s">
        <v>2042</v>
      </c>
      <c r="G258" s="135" t="s">
        <v>298</v>
      </c>
      <c r="H258" s="136">
        <v>5</v>
      </c>
      <c r="I258" s="137"/>
      <c r="J258" s="138">
        <f>ROUND(I258*H258,2)</f>
        <v>0</v>
      </c>
      <c r="K258" s="134" t="s">
        <v>19</v>
      </c>
      <c r="L258" s="33"/>
      <c r="M258" s="139" t="s">
        <v>19</v>
      </c>
      <c r="N258" s="140" t="s">
        <v>46</v>
      </c>
      <c r="P258" s="141">
        <f>O258*H258</f>
        <v>0</v>
      </c>
      <c r="Q258" s="141">
        <v>0.00012</v>
      </c>
      <c r="R258" s="141">
        <f>Q258*H258</f>
        <v>0.0006000000000000001</v>
      </c>
      <c r="S258" s="141">
        <v>0</v>
      </c>
      <c r="T258" s="142">
        <f>S258*H258</f>
        <v>0</v>
      </c>
      <c r="AR258" s="143" t="s">
        <v>338</v>
      </c>
      <c r="AT258" s="143" t="s">
        <v>208</v>
      </c>
      <c r="AU258" s="143" t="s">
        <v>84</v>
      </c>
      <c r="AY258" s="18" t="s">
        <v>206</v>
      </c>
      <c r="BE258" s="144">
        <f>IF(N258="základní",J258,0)</f>
        <v>0</v>
      </c>
      <c r="BF258" s="144">
        <f>IF(N258="snížená",J258,0)</f>
        <v>0</v>
      </c>
      <c r="BG258" s="144">
        <f>IF(N258="zákl. přenesená",J258,0)</f>
        <v>0</v>
      </c>
      <c r="BH258" s="144">
        <f>IF(N258="sníž. přenesená",J258,0)</f>
        <v>0</v>
      </c>
      <c r="BI258" s="144">
        <f>IF(N258="nulová",J258,0)</f>
        <v>0</v>
      </c>
      <c r="BJ258" s="18" t="s">
        <v>82</v>
      </c>
      <c r="BK258" s="144">
        <f>ROUND(I258*H258,2)</f>
        <v>0</v>
      </c>
      <c r="BL258" s="18" t="s">
        <v>338</v>
      </c>
      <c r="BM258" s="143" t="s">
        <v>2043</v>
      </c>
    </row>
    <row r="259" spans="2:51" s="12" customFormat="1" ht="12">
      <c r="B259" s="149"/>
      <c r="D259" s="150" t="s">
        <v>216</v>
      </c>
      <c r="E259" s="151" t="s">
        <v>19</v>
      </c>
      <c r="F259" s="152" t="s">
        <v>2044</v>
      </c>
      <c r="H259" s="151" t="s">
        <v>19</v>
      </c>
      <c r="I259" s="153"/>
      <c r="L259" s="149"/>
      <c r="M259" s="154"/>
      <c r="T259" s="155"/>
      <c r="AT259" s="151" t="s">
        <v>216</v>
      </c>
      <c r="AU259" s="151" t="s">
        <v>84</v>
      </c>
      <c r="AV259" s="12" t="s">
        <v>82</v>
      </c>
      <c r="AW259" s="12" t="s">
        <v>37</v>
      </c>
      <c r="AX259" s="12" t="s">
        <v>75</v>
      </c>
      <c r="AY259" s="151" t="s">
        <v>206</v>
      </c>
    </row>
    <row r="260" spans="2:51" s="13" customFormat="1" ht="12">
      <c r="B260" s="156"/>
      <c r="D260" s="150" t="s">
        <v>216</v>
      </c>
      <c r="E260" s="157" t="s">
        <v>19</v>
      </c>
      <c r="F260" s="158" t="s">
        <v>2045</v>
      </c>
      <c r="H260" s="159">
        <v>5</v>
      </c>
      <c r="I260" s="160"/>
      <c r="L260" s="156"/>
      <c r="M260" s="161"/>
      <c r="T260" s="162"/>
      <c r="AT260" s="157" t="s">
        <v>216</v>
      </c>
      <c r="AU260" s="157" t="s">
        <v>84</v>
      </c>
      <c r="AV260" s="13" t="s">
        <v>84</v>
      </c>
      <c r="AW260" s="13" t="s">
        <v>37</v>
      </c>
      <c r="AX260" s="13" t="s">
        <v>75</v>
      </c>
      <c r="AY260" s="157" t="s">
        <v>206</v>
      </c>
    </row>
    <row r="261" spans="2:51" s="14" customFormat="1" ht="12">
      <c r="B261" s="163"/>
      <c r="D261" s="150" t="s">
        <v>216</v>
      </c>
      <c r="E261" s="164" t="s">
        <v>19</v>
      </c>
      <c r="F261" s="165" t="s">
        <v>224</v>
      </c>
      <c r="H261" s="166">
        <v>5</v>
      </c>
      <c r="I261" s="167"/>
      <c r="L261" s="163"/>
      <c r="M261" s="168"/>
      <c r="T261" s="169"/>
      <c r="AT261" s="164" t="s">
        <v>216</v>
      </c>
      <c r="AU261" s="164" t="s">
        <v>84</v>
      </c>
      <c r="AV261" s="14" t="s">
        <v>153</v>
      </c>
      <c r="AW261" s="14" t="s">
        <v>37</v>
      </c>
      <c r="AX261" s="14" t="s">
        <v>82</v>
      </c>
      <c r="AY261" s="164" t="s">
        <v>206</v>
      </c>
    </row>
    <row r="262" spans="2:65" s="1" customFormat="1" ht="24.2" customHeight="1">
      <c r="B262" s="33"/>
      <c r="C262" s="175" t="s">
        <v>486</v>
      </c>
      <c r="D262" s="175" t="s">
        <v>820</v>
      </c>
      <c r="E262" s="176" t="s">
        <v>2046</v>
      </c>
      <c r="F262" s="177" t="s">
        <v>2047</v>
      </c>
      <c r="G262" s="178" t="s">
        <v>298</v>
      </c>
      <c r="H262" s="179">
        <v>5</v>
      </c>
      <c r="I262" s="180"/>
      <c r="J262" s="181">
        <f>ROUND(I262*H262,2)</f>
        <v>0</v>
      </c>
      <c r="K262" s="177" t="s">
        <v>19</v>
      </c>
      <c r="L262" s="182"/>
      <c r="M262" s="183" t="s">
        <v>19</v>
      </c>
      <c r="N262" s="184" t="s">
        <v>46</v>
      </c>
      <c r="P262" s="141">
        <f>O262*H262</f>
        <v>0</v>
      </c>
      <c r="Q262" s="141">
        <v>0</v>
      </c>
      <c r="R262" s="141">
        <f>Q262*H262</f>
        <v>0</v>
      </c>
      <c r="S262" s="141">
        <v>0</v>
      </c>
      <c r="T262" s="142">
        <f>S262*H262</f>
        <v>0</v>
      </c>
      <c r="AR262" s="143" t="s">
        <v>437</v>
      </c>
      <c r="AT262" s="143" t="s">
        <v>820</v>
      </c>
      <c r="AU262" s="143" t="s">
        <v>84</v>
      </c>
      <c r="AY262" s="18" t="s">
        <v>206</v>
      </c>
      <c r="BE262" s="144">
        <f>IF(N262="základní",J262,0)</f>
        <v>0</v>
      </c>
      <c r="BF262" s="144">
        <f>IF(N262="snížená",J262,0)</f>
        <v>0</v>
      </c>
      <c r="BG262" s="144">
        <f>IF(N262="zákl. přenesená",J262,0)</f>
        <v>0</v>
      </c>
      <c r="BH262" s="144">
        <f>IF(N262="sníž. přenesená",J262,0)</f>
        <v>0</v>
      </c>
      <c r="BI262" s="144">
        <f>IF(N262="nulová",J262,0)</f>
        <v>0</v>
      </c>
      <c r="BJ262" s="18" t="s">
        <v>82</v>
      </c>
      <c r="BK262" s="144">
        <f>ROUND(I262*H262,2)</f>
        <v>0</v>
      </c>
      <c r="BL262" s="18" t="s">
        <v>338</v>
      </c>
      <c r="BM262" s="143" t="s">
        <v>2048</v>
      </c>
    </row>
    <row r="263" spans="2:65" s="1" customFormat="1" ht="16.5" customHeight="1">
      <c r="B263" s="33"/>
      <c r="C263" s="132" t="s">
        <v>494</v>
      </c>
      <c r="D263" s="132" t="s">
        <v>208</v>
      </c>
      <c r="E263" s="133" t="s">
        <v>2049</v>
      </c>
      <c r="F263" s="134" t="s">
        <v>2050</v>
      </c>
      <c r="G263" s="135" t="s">
        <v>298</v>
      </c>
      <c r="H263" s="136">
        <v>1</v>
      </c>
      <c r="I263" s="137"/>
      <c r="J263" s="138">
        <f>ROUND(I263*H263,2)</f>
        <v>0</v>
      </c>
      <c r="K263" s="134" t="s">
        <v>19</v>
      </c>
      <c r="L263" s="33"/>
      <c r="M263" s="139" t="s">
        <v>19</v>
      </c>
      <c r="N263" s="140" t="s">
        <v>46</v>
      </c>
      <c r="P263" s="141">
        <f>O263*H263</f>
        <v>0</v>
      </c>
      <c r="Q263" s="141">
        <v>0.00055</v>
      </c>
      <c r="R263" s="141">
        <f>Q263*H263</f>
        <v>0.00055</v>
      </c>
      <c r="S263" s="141">
        <v>0</v>
      </c>
      <c r="T263" s="142">
        <f>S263*H263</f>
        <v>0</v>
      </c>
      <c r="AR263" s="143" t="s">
        <v>338</v>
      </c>
      <c r="AT263" s="143" t="s">
        <v>208</v>
      </c>
      <c r="AU263" s="143" t="s">
        <v>84</v>
      </c>
      <c r="AY263" s="18" t="s">
        <v>206</v>
      </c>
      <c r="BE263" s="144">
        <f>IF(N263="základní",J263,0)</f>
        <v>0</v>
      </c>
      <c r="BF263" s="144">
        <f>IF(N263="snížená",J263,0)</f>
        <v>0</v>
      </c>
      <c r="BG263" s="144">
        <f>IF(N263="zákl. přenesená",J263,0)</f>
        <v>0</v>
      </c>
      <c r="BH263" s="144">
        <f>IF(N263="sníž. přenesená",J263,0)</f>
        <v>0</v>
      </c>
      <c r="BI263" s="144">
        <f>IF(N263="nulová",J263,0)</f>
        <v>0</v>
      </c>
      <c r="BJ263" s="18" t="s">
        <v>82</v>
      </c>
      <c r="BK263" s="144">
        <f>ROUND(I263*H263,2)</f>
        <v>0</v>
      </c>
      <c r="BL263" s="18" t="s">
        <v>338</v>
      </c>
      <c r="BM263" s="143" t="s">
        <v>2051</v>
      </c>
    </row>
    <row r="264" spans="2:51" s="12" customFormat="1" ht="12">
      <c r="B264" s="149"/>
      <c r="D264" s="150" t="s">
        <v>216</v>
      </c>
      <c r="E264" s="151" t="s">
        <v>19</v>
      </c>
      <c r="F264" s="152" t="s">
        <v>2044</v>
      </c>
      <c r="H264" s="151" t="s">
        <v>19</v>
      </c>
      <c r="I264" s="153"/>
      <c r="L264" s="149"/>
      <c r="M264" s="154"/>
      <c r="T264" s="155"/>
      <c r="AT264" s="151" t="s">
        <v>216</v>
      </c>
      <c r="AU264" s="151" t="s">
        <v>84</v>
      </c>
      <c r="AV264" s="12" t="s">
        <v>82</v>
      </c>
      <c r="AW264" s="12" t="s">
        <v>37</v>
      </c>
      <c r="AX264" s="12" t="s">
        <v>75</v>
      </c>
      <c r="AY264" s="151" t="s">
        <v>206</v>
      </c>
    </row>
    <row r="265" spans="2:51" s="13" customFormat="1" ht="12">
      <c r="B265" s="156"/>
      <c r="D265" s="150" t="s">
        <v>216</v>
      </c>
      <c r="E265" s="157" t="s">
        <v>19</v>
      </c>
      <c r="F265" s="158" t="s">
        <v>1934</v>
      </c>
      <c r="H265" s="159">
        <v>1</v>
      </c>
      <c r="I265" s="160"/>
      <c r="L265" s="156"/>
      <c r="M265" s="161"/>
      <c r="T265" s="162"/>
      <c r="AT265" s="157" t="s">
        <v>216</v>
      </c>
      <c r="AU265" s="157" t="s">
        <v>84</v>
      </c>
      <c r="AV265" s="13" t="s">
        <v>84</v>
      </c>
      <c r="AW265" s="13" t="s">
        <v>37</v>
      </c>
      <c r="AX265" s="13" t="s">
        <v>75</v>
      </c>
      <c r="AY265" s="157" t="s">
        <v>206</v>
      </c>
    </row>
    <row r="266" spans="2:51" s="14" customFormat="1" ht="12">
      <c r="B266" s="163"/>
      <c r="D266" s="150" t="s">
        <v>216</v>
      </c>
      <c r="E266" s="164" t="s">
        <v>19</v>
      </c>
      <c r="F266" s="165" t="s">
        <v>224</v>
      </c>
      <c r="H266" s="166">
        <v>1</v>
      </c>
      <c r="I266" s="167"/>
      <c r="L266" s="163"/>
      <c r="M266" s="168"/>
      <c r="T266" s="169"/>
      <c r="AT266" s="164" t="s">
        <v>216</v>
      </c>
      <c r="AU266" s="164" t="s">
        <v>84</v>
      </c>
      <c r="AV266" s="14" t="s">
        <v>153</v>
      </c>
      <c r="AW266" s="14" t="s">
        <v>37</v>
      </c>
      <c r="AX266" s="14" t="s">
        <v>82</v>
      </c>
      <c r="AY266" s="164" t="s">
        <v>206</v>
      </c>
    </row>
    <row r="267" spans="2:65" s="1" customFormat="1" ht="37.9" customHeight="1">
      <c r="B267" s="33"/>
      <c r="C267" s="175" t="s">
        <v>506</v>
      </c>
      <c r="D267" s="175" t="s">
        <v>820</v>
      </c>
      <c r="E267" s="176" t="s">
        <v>2052</v>
      </c>
      <c r="F267" s="177" t="s">
        <v>2053</v>
      </c>
      <c r="G267" s="178" t="s">
        <v>298</v>
      </c>
      <c r="H267" s="179">
        <v>1</v>
      </c>
      <c r="I267" s="180"/>
      <c r="J267" s="181">
        <f>ROUND(I267*H267,2)</f>
        <v>0</v>
      </c>
      <c r="K267" s="177" t="s">
        <v>19</v>
      </c>
      <c r="L267" s="182"/>
      <c r="M267" s="183" t="s">
        <v>19</v>
      </c>
      <c r="N267" s="184" t="s">
        <v>46</v>
      </c>
      <c r="P267" s="141">
        <f>O267*H267</f>
        <v>0</v>
      </c>
      <c r="Q267" s="141">
        <v>0</v>
      </c>
      <c r="R267" s="141">
        <f>Q267*H267</f>
        <v>0</v>
      </c>
      <c r="S267" s="141">
        <v>0</v>
      </c>
      <c r="T267" s="142">
        <f>S267*H267</f>
        <v>0</v>
      </c>
      <c r="AR267" s="143" t="s">
        <v>437</v>
      </c>
      <c r="AT267" s="143" t="s">
        <v>820</v>
      </c>
      <c r="AU267" s="143" t="s">
        <v>84</v>
      </c>
      <c r="AY267" s="18" t="s">
        <v>206</v>
      </c>
      <c r="BE267" s="144">
        <f>IF(N267="základní",J267,0)</f>
        <v>0</v>
      </c>
      <c r="BF267" s="144">
        <f>IF(N267="snížená",J267,0)</f>
        <v>0</v>
      </c>
      <c r="BG267" s="144">
        <f>IF(N267="zákl. přenesená",J267,0)</f>
        <v>0</v>
      </c>
      <c r="BH267" s="144">
        <f>IF(N267="sníž. přenesená",J267,0)</f>
        <v>0</v>
      </c>
      <c r="BI267" s="144">
        <f>IF(N267="nulová",J267,0)</f>
        <v>0</v>
      </c>
      <c r="BJ267" s="18" t="s">
        <v>82</v>
      </c>
      <c r="BK267" s="144">
        <f>ROUND(I267*H267,2)</f>
        <v>0</v>
      </c>
      <c r="BL267" s="18" t="s">
        <v>338</v>
      </c>
      <c r="BM267" s="143" t="s">
        <v>2054</v>
      </c>
    </row>
    <row r="268" spans="2:65" s="1" customFormat="1" ht="24.2" customHeight="1">
      <c r="B268" s="33"/>
      <c r="C268" s="132" t="s">
        <v>513</v>
      </c>
      <c r="D268" s="132" t="s">
        <v>208</v>
      </c>
      <c r="E268" s="133" t="s">
        <v>2055</v>
      </c>
      <c r="F268" s="134" t="s">
        <v>2056</v>
      </c>
      <c r="G268" s="135" t="s">
        <v>298</v>
      </c>
      <c r="H268" s="136">
        <v>1</v>
      </c>
      <c r="I268" s="137"/>
      <c r="J268" s="138">
        <f>ROUND(I268*H268,2)</f>
        <v>0</v>
      </c>
      <c r="K268" s="134" t="s">
        <v>19</v>
      </c>
      <c r="L268" s="33"/>
      <c r="M268" s="139" t="s">
        <v>19</v>
      </c>
      <c r="N268" s="140" t="s">
        <v>46</v>
      </c>
      <c r="P268" s="141">
        <f>O268*H268</f>
        <v>0</v>
      </c>
      <c r="Q268" s="141">
        <v>0.00119</v>
      </c>
      <c r="R268" s="141">
        <f>Q268*H268</f>
        <v>0.00119</v>
      </c>
      <c r="S268" s="141">
        <v>0</v>
      </c>
      <c r="T268" s="142">
        <f>S268*H268</f>
        <v>0</v>
      </c>
      <c r="AR268" s="143" t="s">
        <v>338</v>
      </c>
      <c r="AT268" s="143" t="s">
        <v>208</v>
      </c>
      <c r="AU268" s="143" t="s">
        <v>84</v>
      </c>
      <c r="AY268" s="18" t="s">
        <v>206</v>
      </c>
      <c r="BE268" s="144">
        <f>IF(N268="základní",J268,0)</f>
        <v>0</v>
      </c>
      <c r="BF268" s="144">
        <f>IF(N268="snížená",J268,0)</f>
        <v>0</v>
      </c>
      <c r="BG268" s="144">
        <f>IF(N268="zákl. přenesená",J268,0)</f>
        <v>0</v>
      </c>
      <c r="BH268" s="144">
        <f>IF(N268="sníž. přenesená",J268,0)</f>
        <v>0</v>
      </c>
      <c r="BI268" s="144">
        <f>IF(N268="nulová",J268,0)</f>
        <v>0</v>
      </c>
      <c r="BJ268" s="18" t="s">
        <v>82</v>
      </c>
      <c r="BK268" s="144">
        <f>ROUND(I268*H268,2)</f>
        <v>0</v>
      </c>
      <c r="BL268" s="18" t="s">
        <v>338</v>
      </c>
      <c r="BM268" s="143" t="s">
        <v>2057</v>
      </c>
    </row>
    <row r="269" spans="2:51" s="12" customFormat="1" ht="12">
      <c r="B269" s="149"/>
      <c r="D269" s="150" t="s">
        <v>216</v>
      </c>
      <c r="E269" s="151" t="s">
        <v>19</v>
      </c>
      <c r="F269" s="152" t="s">
        <v>2044</v>
      </c>
      <c r="H269" s="151" t="s">
        <v>19</v>
      </c>
      <c r="I269" s="153"/>
      <c r="L269" s="149"/>
      <c r="M269" s="154"/>
      <c r="T269" s="155"/>
      <c r="AT269" s="151" t="s">
        <v>216</v>
      </c>
      <c r="AU269" s="151" t="s">
        <v>84</v>
      </c>
      <c r="AV269" s="12" t="s">
        <v>82</v>
      </c>
      <c r="AW269" s="12" t="s">
        <v>37</v>
      </c>
      <c r="AX269" s="12" t="s">
        <v>75</v>
      </c>
      <c r="AY269" s="151" t="s">
        <v>206</v>
      </c>
    </row>
    <row r="270" spans="2:51" s="13" customFormat="1" ht="12">
      <c r="B270" s="156"/>
      <c r="D270" s="150" t="s">
        <v>216</v>
      </c>
      <c r="E270" s="157" t="s">
        <v>19</v>
      </c>
      <c r="F270" s="158" t="s">
        <v>1933</v>
      </c>
      <c r="H270" s="159">
        <v>1</v>
      </c>
      <c r="I270" s="160"/>
      <c r="L270" s="156"/>
      <c r="M270" s="161"/>
      <c r="T270" s="162"/>
      <c r="AT270" s="157" t="s">
        <v>216</v>
      </c>
      <c r="AU270" s="157" t="s">
        <v>84</v>
      </c>
      <c r="AV270" s="13" t="s">
        <v>84</v>
      </c>
      <c r="AW270" s="13" t="s">
        <v>37</v>
      </c>
      <c r="AX270" s="13" t="s">
        <v>75</v>
      </c>
      <c r="AY270" s="157" t="s">
        <v>206</v>
      </c>
    </row>
    <row r="271" spans="2:51" s="14" customFormat="1" ht="12">
      <c r="B271" s="163"/>
      <c r="D271" s="150" t="s">
        <v>216</v>
      </c>
      <c r="E271" s="164" t="s">
        <v>19</v>
      </c>
      <c r="F271" s="165" t="s">
        <v>224</v>
      </c>
      <c r="H271" s="166">
        <v>1</v>
      </c>
      <c r="I271" s="167"/>
      <c r="L271" s="163"/>
      <c r="M271" s="168"/>
      <c r="T271" s="169"/>
      <c r="AT271" s="164" t="s">
        <v>216</v>
      </c>
      <c r="AU271" s="164" t="s">
        <v>84</v>
      </c>
      <c r="AV271" s="14" t="s">
        <v>153</v>
      </c>
      <c r="AW271" s="14" t="s">
        <v>37</v>
      </c>
      <c r="AX271" s="14" t="s">
        <v>82</v>
      </c>
      <c r="AY271" s="164" t="s">
        <v>206</v>
      </c>
    </row>
    <row r="272" spans="2:65" s="1" customFormat="1" ht="33" customHeight="1">
      <c r="B272" s="33"/>
      <c r="C272" s="175" t="s">
        <v>520</v>
      </c>
      <c r="D272" s="175" t="s">
        <v>820</v>
      </c>
      <c r="E272" s="176" t="s">
        <v>2058</v>
      </c>
      <c r="F272" s="177" t="s">
        <v>2059</v>
      </c>
      <c r="G272" s="178" t="s">
        <v>298</v>
      </c>
      <c r="H272" s="179">
        <v>1</v>
      </c>
      <c r="I272" s="180"/>
      <c r="J272" s="181">
        <f>ROUND(I272*H272,2)</f>
        <v>0</v>
      </c>
      <c r="K272" s="177" t="s">
        <v>19</v>
      </c>
      <c r="L272" s="182"/>
      <c r="M272" s="183" t="s">
        <v>19</v>
      </c>
      <c r="N272" s="184" t="s">
        <v>46</v>
      </c>
      <c r="P272" s="141">
        <f>O272*H272</f>
        <v>0</v>
      </c>
      <c r="Q272" s="141">
        <v>0</v>
      </c>
      <c r="R272" s="141">
        <f>Q272*H272</f>
        <v>0</v>
      </c>
      <c r="S272" s="141">
        <v>0</v>
      </c>
      <c r="T272" s="142">
        <f>S272*H272</f>
        <v>0</v>
      </c>
      <c r="AR272" s="143" t="s">
        <v>437</v>
      </c>
      <c r="AT272" s="143" t="s">
        <v>820</v>
      </c>
      <c r="AU272" s="143" t="s">
        <v>84</v>
      </c>
      <c r="AY272" s="18" t="s">
        <v>206</v>
      </c>
      <c r="BE272" s="144">
        <f>IF(N272="základní",J272,0)</f>
        <v>0</v>
      </c>
      <c r="BF272" s="144">
        <f>IF(N272="snížená",J272,0)</f>
        <v>0</v>
      </c>
      <c r="BG272" s="144">
        <f>IF(N272="zákl. přenesená",J272,0)</f>
        <v>0</v>
      </c>
      <c r="BH272" s="144">
        <f>IF(N272="sníž. přenesená",J272,0)</f>
        <v>0</v>
      </c>
      <c r="BI272" s="144">
        <f>IF(N272="nulová",J272,0)</f>
        <v>0</v>
      </c>
      <c r="BJ272" s="18" t="s">
        <v>82</v>
      </c>
      <c r="BK272" s="144">
        <f>ROUND(I272*H272,2)</f>
        <v>0</v>
      </c>
      <c r="BL272" s="18" t="s">
        <v>338</v>
      </c>
      <c r="BM272" s="143" t="s">
        <v>2060</v>
      </c>
    </row>
    <row r="273" spans="2:65" s="1" customFormat="1" ht="24.2" customHeight="1">
      <c r="B273" s="33"/>
      <c r="C273" s="132" t="s">
        <v>537</v>
      </c>
      <c r="D273" s="132" t="s">
        <v>208</v>
      </c>
      <c r="E273" s="133" t="s">
        <v>2061</v>
      </c>
      <c r="F273" s="134" t="s">
        <v>2062</v>
      </c>
      <c r="G273" s="135" t="s">
        <v>440</v>
      </c>
      <c r="H273" s="136">
        <v>1</v>
      </c>
      <c r="I273" s="137"/>
      <c r="J273" s="138">
        <f>ROUND(I273*H273,2)</f>
        <v>0</v>
      </c>
      <c r="K273" s="134" t="s">
        <v>19</v>
      </c>
      <c r="L273" s="33"/>
      <c r="M273" s="139" t="s">
        <v>19</v>
      </c>
      <c r="N273" s="140" t="s">
        <v>46</v>
      </c>
      <c r="P273" s="141">
        <f>O273*H273</f>
        <v>0</v>
      </c>
      <c r="Q273" s="141">
        <v>0.01908</v>
      </c>
      <c r="R273" s="141">
        <f>Q273*H273</f>
        <v>0.01908</v>
      </c>
      <c r="S273" s="141">
        <v>0</v>
      </c>
      <c r="T273" s="142">
        <f>S273*H273</f>
        <v>0</v>
      </c>
      <c r="AR273" s="143" t="s">
        <v>338</v>
      </c>
      <c r="AT273" s="143" t="s">
        <v>208</v>
      </c>
      <c r="AU273" s="143" t="s">
        <v>84</v>
      </c>
      <c r="AY273" s="18" t="s">
        <v>206</v>
      </c>
      <c r="BE273" s="144">
        <f>IF(N273="základní",J273,0)</f>
        <v>0</v>
      </c>
      <c r="BF273" s="144">
        <f>IF(N273="snížená",J273,0)</f>
        <v>0</v>
      </c>
      <c r="BG273" s="144">
        <f>IF(N273="zákl. přenesená",J273,0)</f>
        <v>0</v>
      </c>
      <c r="BH273" s="144">
        <f>IF(N273="sníž. přenesená",J273,0)</f>
        <v>0</v>
      </c>
      <c r="BI273" s="144">
        <f>IF(N273="nulová",J273,0)</f>
        <v>0</v>
      </c>
      <c r="BJ273" s="18" t="s">
        <v>82</v>
      </c>
      <c r="BK273" s="144">
        <f>ROUND(I273*H273,2)</f>
        <v>0</v>
      </c>
      <c r="BL273" s="18" t="s">
        <v>338</v>
      </c>
      <c r="BM273" s="143" t="s">
        <v>2063</v>
      </c>
    </row>
    <row r="274" spans="2:51" s="12" customFormat="1" ht="12">
      <c r="B274" s="149"/>
      <c r="D274" s="150" t="s">
        <v>216</v>
      </c>
      <c r="E274" s="151" t="s">
        <v>19</v>
      </c>
      <c r="F274" s="152" t="s">
        <v>2044</v>
      </c>
      <c r="H274" s="151" t="s">
        <v>19</v>
      </c>
      <c r="I274" s="153"/>
      <c r="L274" s="149"/>
      <c r="M274" s="154"/>
      <c r="T274" s="155"/>
      <c r="AT274" s="151" t="s">
        <v>216</v>
      </c>
      <c r="AU274" s="151" t="s">
        <v>84</v>
      </c>
      <c r="AV274" s="12" t="s">
        <v>82</v>
      </c>
      <c r="AW274" s="12" t="s">
        <v>37</v>
      </c>
      <c r="AX274" s="12" t="s">
        <v>75</v>
      </c>
      <c r="AY274" s="151" t="s">
        <v>206</v>
      </c>
    </row>
    <row r="275" spans="2:51" s="13" customFormat="1" ht="12">
      <c r="B275" s="156"/>
      <c r="D275" s="150" t="s">
        <v>216</v>
      </c>
      <c r="E275" s="157" t="s">
        <v>19</v>
      </c>
      <c r="F275" s="158" t="s">
        <v>1928</v>
      </c>
      <c r="H275" s="159">
        <v>1</v>
      </c>
      <c r="I275" s="160"/>
      <c r="L275" s="156"/>
      <c r="M275" s="161"/>
      <c r="T275" s="162"/>
      <c r="AT275" s="157" t="s">
        <v>216</v>
      </c>
      <c r="AU275" s="157" t="s">
        <v>84</v>
      </c>
      <c r="AV275" s="13" t="s">
        <v>84</v>
      </c>
      <c r="AW275" s="13" t="s">
        <v>37</v>
      </c>
      <c r="AX275" s="13" t="s">
        <v>75</v>
      </c>
      <c r="AY275" s="157" t="s">
        <v>206</v>
      </c>
    </row>
    <row r="276" spans="2:51" s="14" customFormat="1" ht="12">
      <c r="B276" s="163"/>
      <c r="D276" s="150" t="s">
        <v>216</v>
      </c>
      <c r="E276" s="164" t="s">
        <v>19</v>
      </c>
      <c r="F276" s="165" t="s">
        <v>224</v>
      </c>
      <c r="H276" s="166">
        <v>1</v>
      </c>
      <c r="I276" s="167"/>
      <c r="L276" s="163"/>
      <c r="M276" s="168"/>
      <c r="T276" s="169"/>
      <c r="AT276" s="164" t="s">
        <v>216</v>
      </c>
      <c r="AU276" s="164" t="s">
        <v>84</v>
      </c>
      <c r="AV276" s="14" t="s">
        <v>153</v>
      </c>
      <c r="AW276" s="14" t="s">
        <v>37</v>
      </c>
      <c r="AX276" s="14" t="s">
        <v>82</v>
      </c>
      <c r="AY276" s="164" t="s">
        <v>206</v>
      </c>
    </row>
    <row r="277" spans="2:65" s="1" customFormat="1" ht="21.75" customHeight="1">
      <c r="B277" s="33"/>
      <c r="C277" s="132" t="s">
        <v>548</v>
      </c>
      <c r="D277" s="132" t="s">
        <v>208</v>
      </c>
      <c r="E277" s="133" t="s">
        <v>2064</v>
      </c>
      <c r="F277" s="134" t="s">
        <v>2065</v>
      </c>
      <c r="G277" s="135" t="s">
        <v>440</v>
      </c>
      <c r="H277" s="136">
        <v>3</v>
      </c>
      <c r="I277" s="137"/>
      <c r="J277" s="138">
        <f>ROUND(I277*H277,2)</f>
        <v>0</v>
      </c>
      <c r="K277" s="134" t="s">
        <v>19</v>
      </c>
      <c r="L277" s="33"/>
      <c r="M277" s="139" t="s">
        <v>19</v>
      </c>
      <c r="N277" s="140" t="s">
        <v>46</v>
      </c>
      <c r="P277" s="141">
        <f>O277*H277</f>
        <v>0</v>
      </c>
      <c r="Q277" s="141">
        <v>0.00173</v>
      </c>
      <c r="R277" s="141">
        <f>Q277*H277</f>
        <v>0.00519</v>
      </c>
      <c r="S277" s="141">
        <v>0</v>
      </c>
      <c r="T277" s="142">
        <f>S277*H277</f>
        <v>0</v>
      </c>
      <c r="AR277" s="143" t="s">
        <v>338</v>
      </c>
      <c r="AT277" s="143" t="s">
        <v>208</v>
      </c>
      <c r="AU277" s="143" t="s">
        <v>84</v>
      </c>
      <c r="AY277" s="18" t="s">
        <v>206</v>
      </c>
      <c r="BE277" s="144">
        <f>IF(N277="základní",J277,0)</f>
        <v>0</v>
      </c>
      <c r="BF277" s="144">
        <f>IF(N277="snížená",J277,0)</f>
        <v>0</v>
      </c>
      <c r="BG277" s="144">
        <f>IF(N277="zákl. přenesená",J277,0)</f>
        <v>0</v>
      </c>
      <c r="BH277" s="144">
        <f>IF(N277="sníž. přenesená",J277,0)</f>
        <v>0</v>
      </c>
      <c r="BI277" s="144">
        <f>IF(N277="nulová",J277,0)</f>
        <v>0</v>
      </c>
      <c r="BJ277" s="18" t="s">
        <v>82</v>
      </c>
      <c r="BK277" s="144">
        <f>ROUND(I277*H277,2)</f>
        <v>0</v>
      </c>
      <c r="BL277" s="18" t="s">
        <v>338</v>
      </c>
      <c r="BM277" s="143" t="s">
        <v>2066</v>
      </c>
    </row>
    <row r="278" spans="2:51" s="12" customFormat="1" ht="12">
      <c r="B278" s="149"/>
      <c r="D278" s="150" t="s">
        <v>216</v>
      </c>
      <c r="E278" s="151" t="s">
        <v>19</v>
      </c>
      <c r="F278" s="152" t="s">
        <v>2044</v>
      </c>
      <c r="H278" s="151" t="s">
        <v>19</v>
      </c>
      <c r="I278" s="153"/>
      <c r="L278" s="149"/>
      <c r="M278" s="154"/>
      <c r="T278" s="155"/>
      <c r="AT278" s="151" t="s">
        <v>216</v>
      </c>
      <c r="AU278" s="151" t="s">
        <v>84</v>
      </c>
      <c r="AV278" s="12" t="s">
        <v>82</v>
      </c>
      <c r="AW278" s="12" t="s">
        <v>37</v>
      </c>
      <c r="AX278" s="12" t="s">
        <v>75</v>
      </c>
      <c r="AY278" s="151" t="s">
        <v>206</v>
      </c>
    </row>
    <row r="279" spans="2:51" s="13" customFormat="1" ht="12">
      <c r="B279" s="156"/>
      <c r="D279" s="150" t="s">
        <v>216</v>
      </c>
      <c r="E279" s="157" t="s">
        <v>19</v>
      </c>
      <c r="F279" s="158" t="s">
        <v>2067</v>
      </c>
      <c r="H279" s="159">
        <v>2</v>
      </c>
      <c r="I279" s="160"/>
      <c r="L279" s="156"/>
      <c r="M279" s="161"/>
      <c r="T279" s="162"/>
      <c r="AT279" s="157" t="s">
        <v>216</v>
      </c>
      <c r="AU279" s="157" t="s">
        <v>84</v>
      </c>
      <c r="AV279" s="13" t="s">
        <v>84</v>
      </c>
      <c r="AW279" s="13" t="s">
        <v>37</v>
      </c>
      <c r="AX279" s="13" t="s">
        <v>75</v>
      </c>
      <c r="AY279" s="157" t="s">
        <v>206</v>
      </c>
    </row>
    <row r="280" spans="2:51" s="13" customFormat="1" ht="12">
      <c r="B280" s="156"/>
      <c r="D280" s="150" t="s">
        <v>216</v>
      </c>
      <c r="E280" s="157" t="s">
        <v>19</v>
      </c>
      <c r="F280" s="158" t="s">
        <v>1918</v>
      </c>
      <c r="H280" s="159">
        <v>1</v>
      </c>
      <c r="I280" s="160"/>
      <c r="L280" s="156"/>
      <c r="M280" s="161"/>
      <c r="T280" s="162"/>
      <c r="AT280" s="157" t="s">
        <v>216</v>
      </c>
      <c r="AU280" s="157" t="s">
        <v>84</v>
      </c>
      <c r="AV280" s="13" t="s">
        <v>84</v>
      </c>
      <c r="AW280" s="13" t="s">
        <v>37</v>
      </c>
      <c r="AX280" s="13" t="s">
        <v>75</v>
      </c>
      <c r="AY280" s="157" t="s">
        <v>206</v>
      </c>
    </row>
    <row r="281" spans="2:51" s="14" customFormat="1" ht="12">
      <c r="B281" s="163"/>
      <c r="D281" s="150" t="s">
        <v>216</v>
      </c>
      <c r="E281" s="164" t="s">
        <v>19</v>
      </c>
      <c r="F281" s="165" t="s">
        <v>224</v>
      </c>
      <c r="H281" s="166">
        <v>3</v>
      </c>
      <c r="I281" s="167"/>
      <c r="L281" s="163"/>
      <c r="M281" s="168"/>
      <c r="T281" s="169"/>
      <c r="AT281" s="164" t="s">
        <v>216</v>
      </c>
      <c r="AU281" s="164" t="s">
        <v>84</v>
      </c>
      <c r="AV281" s="14" t="s">
        <v>153</v>
      </c>
      <c r="AW281" s="14" t="s">
        <v>37</v>
      </c>
      <c r="AX281" s="14" t="s">
        <v>82</v>
      </c>
      <c r="AY281" s="164" t="s">
        <v>206</v>
      </c>
    </row>
    <row r="282" spans="2:65" s="1" customFormat="1" ht="44.25" customHeight="1">
      <c r="B282" s="33"/>
      <c r="C282" s="175" t="s">
        <v>560</v>
      </c>
      <c r="D282" s="175" t="s">
        <v>820</v>
      </c>
      <c r="E282" s="176" t="s">
        <v>2068</v>
      </c>
      <c r="F282" s="177" t="s">
        <v>2069</v>
      </c>
      <c r="G282" s="178" t="s">
        <v>298</v>
      </c>
      <c r="H282" s="179">
        <v>2</v>
      </c>
      <c r="I282" s="180"/>
      <c r="J282" s="181">
        <f>ROUND(I282*H282,2)</f>
        <v>0</v>
      </c>
      <c r="K282" s="177" t="s">
        <v>19</v>
      </c>
      <c r="L282" s="182"/>
      <c r="M282" s="183" t="s">
        <v>19</v>
      </c>
      <c r="N282" s="184" t="s">
        <v>46</v>
      </c>
      <c r="P282" s="141">
        <f>O282*H282</f>
        <v>0</v>
      </c>
      <c r="Q282" s="141">
        <v>0</v>
      </c>
      <c r="R282" s="141">
        <f>Q282*H282</f>
        <v>0</v>
      </c>
      <c r="S282" s="141">
        <v>0</v>
      </c>
      <c r="T282" s="142">
        <f>S282*H282</f>
        <v>0</v>
      </c>
      <c r="AR282" s="143" t="s">
        <v>437</v>
      </c>
      <c r="AT282" s="143" t="s">
        <v>820</v>
      </c>
      <c r="AU282" s="143" t="s">
        <v>84</v>
      </c>
      <c r="AY282" s="18" t="s">
        <v>206</v>
      </c>
      <c r="BE282" s="144">
        <f>IF(N282="základní",J282,0)</f>
        <v>0</v>
      </c>
      <c r="BF282" s="144">
        <f>IF(N282="snížená",J282,0)</f>
        <v>0</v>
      </c>
      <c r="BG282" s="144">
        <f>IF(N282="zákl. přenesená",J282,0)</f>
        <v>0</v>
      </c>
      <c r="BH282" s="144">
        <f>IF(N282="sníž. přenesená",J282,0)</f>
        <v>0</v>
      </c>
      <c r="BI282" s="144">
        <f>IF(N282="nulová",J282,0)</f>
        <v>0</v>
      </c>
      <c r="BJ282" s="18" t="s">
        <v>82</v>
      </c>
      <c r="BK282" s="144">
        <f>ROUND(I282*H282,2)</f>
        <v>0</v>
      </c>
      <c r="BL282" s="18" t="s">
        <v>338</v>
      </c>
      <c r="BM282" s="143" t="s">
        <v>2070</v>
      </c>
    </row>
    <row r="283" spans="2:51" s="12" customFormat="1" ht="12">
      <c r="B283" s="149"/>
      <c r="D283" s="150" t="s">
        <v>216</v>
      </c>
      <c r="E283" s="151" t="s">
        <v>19</v>
      </c>
      <c r="F283" s="152" t="s">
        <v>2044</v>
      </c>
      <c r="H283" s="151" t="s">
        <v>19</v>
      </c>
      <c r="I283" s="153"/>
      <c r="L283" s="149"/>
      <c r="M283" s="154"/>
      <c r="T283" s="155"/>
      <c r="AT283" s="151" t="s">
        <v>216</v>
      </c>
      <c r="AU283" s="151" t="s">
        <v>84</v>
      </c>
      <c r="AV283" s="12" t="s">
        <v>82</v>
      </c>
      <c r="AW283" s="12" t="s">
        <v>37</v>
      </c>
      <c r="AX283" s="12" t="s">
        <v>75</v>
      </c>
      <c r="AY283" s="151" t="s">
        <v>206</v>
      </c>
    </row>
    <row r="284" spans="2:51" s="13" customFormat="1" ht="12">
      <c r="B284" s="156"/>
      <c r="D284" s="150" t="s">
        <v>216</v>
      </c>
      <c r="E284" s="157" t="s">
        <v>19</v>
      </c>
      <c r="F284" s="158" t="s">
        <v>2067</v>
      </c>
      <c r="H284" s="159">
        <v>2</v>
      </c>
      <c r="I284" s="160"/>
      <c r="L284" s="156"/>
      <c r="M284" s="161"/>
      <c r="T284" s="162"/>
      <c r="AT284" s="157" t="s">
        <v>216</v>
      </c>
      <c r="AU284" s="157" t="s">
        <v>84</v>
      </c>
      <c r="AV284" s="13" t="s">
        <v>84</v>
      </c>
      <c r="AW284" s="13" t="s">
        <v>37</v>
      </c>
      <c r="AX284" s="13" t="s">
        <v>75</v>
      </c>
      <c r="AY284" s="157" t="s">
        <v>206</v>
      </c>
    </row>
    <row r="285" spans="2:51" s="14" customFormat="1" ht="12">
      <c r="B285" s="163"/>
      <c r="D285" s="150" t="s">
        <v>216</v>
      </c>
      <c r="E285" s="164" t="s">
        <v>19</v>
      </c>
      <c r="F285" s="165" t="s">
        <v>224</v>
      </c>
      <c r="H285" s="166">
        <v>2</v>
      </c>
      <c r="I285" s="167"/>
      <c r="L285" s="163"/>
      <c r="M285" s="168"/>
      <c r="T285" s="169"/>
      <c r="AT285" s="164" t="s">
        <v>216</v>
      </c>
      <c r="AU285" s="164" t="s">
        <v>84</v>
      </c>
      <c r="AV285" s="14" t="s">
        <v>153</v>
      </c>
      <c r="AW285" s="14" t="s">
        <v>37</v>
      </c>
      <c r="AX285" s="14" t="s">
        <v>82</v>
      </c>
      <c r="AY285" s="164" t="s">
        <v>206</v>
      </c>
    </row>
    <row r="286" spans="2:65" s="1" customFormat="1" ht="44.25" customHeight="1">
      <c r="B286" s="33"/>
      <c r="C286" s="175" t="s">
        <v>570</v>
      </c>
      <c r="D286" s="175" t="s">
        <v>820</v>
      </c>
      <c r="E286" s="176" t="s">
        <v>2071</v>
      </c>
      <c r="F286" s="177" t="s">
        <v>2072</v>
      </c>
      <c r="G286" s="178" t="s">
        <v>298</v>
      </c>
      <c r="H286" s="179">
        <v>1</v>
      </c>
      <c r="I286" s="180"/>
      <c r="J286" s="181">
        <f>ROUND(I286*H286,2)</f>
        <v>0</v>
      </c>
      <c r="K286" s="177" t="s">
        <v>19</v>
      </c>
      <c r="L286" s="182"/>
      <c r="M286" s="183" t="s">
        <v>19</v>
      </c>
      <c r="N286" s="184" t="s">
        <v>46</v>
      </c>
      <c r="P286" s="141">
        <f>O286*H286</f>
        <v>0</v>
      </c>
      <c r="Q286" s="141">
        <v>0</v>
      </c>
      <c r="R286" s="141">
        <f>Q286*H286</f>
        <v>0</v>
      </c>
      <c r="S286" s="141">
        <v>0</v>
      </c>
      <c r="T286" s="142">
        <f>S286*H286</f>
        <v>0</v>
      </c>
      <c r="AR286" s="143" t="s">
        <v>437</v>
      </c>
      <c r="AT286" s="143" t="s">
        <v>820</v>
      </c>
      <c r="AU286" s="143" t="s">
        <v>84</v>
      </c>
      <c r="AY286" s="18" t="s">
        <v>206</v>
      </c>
      <c r="BE286" s="144">
        <f>IF(N286="základní",J286,0)</f>
        <v>0</v>
      </c>
      <c r="BF286" s="144">
        <f>IF(N286="snížená",J286,0)</f>
        <v>0</v>
      </c>
      <c r="BG286" s="144">
        <f>IF(N286="zákl. přenesená",J286,0)</f>
        <v>0</v>
      </c>
      <c r="BH286" s="144">
        <f>IF(N286="sníž. přenesená",J286,0)</f>
        <v>0</v>
      </c>
      <c r="BI286" s="144">
        <f>IF(N286="nulová",J286,0)</f>
        <v>0</v>
      </c>
      <c r="BJ286" s="18" t="s">
        <v>82</v>
      </c>
      <c r="BK286" s="144">
        <f>ROUND(I286*H286,2)</f>
        <v>0</v>
      </c>
      <c r="BL286" s="18" t="s">
        <v>338</v>
      </c>
      <c r="BM286" s="143" t="s">
        <v>2073</v>
      </c>
    </row>
    <row r="287" spans="2:51" s="12" customFormat="1" ht="12">
      <c r="B287" s="149"/>
      <c r="D287" s="150" t="s">
        <v>216</v>
      </c>
      <c r="E287" s="151" t="s">
        <v>19</v>
      </c>
      <c r="F287" s="152" t="s">
        <v>2044</v>
      </c>
      <c r="H287" s="151" t="s">
        <v>19</v>
      </c>
      <c r="I287" s="153"/>
      <c r="L287" s="149"/>
      <c r="M287" s="154"/>
      <c r="T287" s="155"/>
      <c r="AT287" s="151" t="s">
        <v>216</v>
      </c>
      <c r="AU287" s="151" t="s">
        <v>84</v>
      </c>
      <c r="AV287" s="12" t="s">
        <v>82</v>
      </c>
      <c r="AW287" s="12" t="s">
        <v>37</v>
      </c>
      <c r="AX287" s="12" t="s">
        <v>75</v>
      </c>
      <c r="AY287" s="151" t="s">
        <v>206</v>
      </c>
    </row>
    <row r="288" spans="2:51" s="13" customFormat="1" ht="12">
      <c r="B288" s="156"/>
      <c r="D288" s="150" t="s">
        <v>216</v>
      </c>
      <c r="E288" s="157" t="s">
        <v>19</v>
      </c>
      <c r="F288" s="158" t="s">
        <v>1918</v>
      </c>
      <c r="H288" s="159">
        <v>1</v>
      </c>
      <c r="I288" s="160"/>
      <c r="L288" s="156"/>
      <c r="M288" s="161"/>
      <c r="T288" s="162"/>
      <c r="AT288" s="157" t="s">
        <v>216</v>
      </c>
      <c r="AU288" s="157" t="s">
        <v>84</v>
      </c>
      <c r="AV288" s="13" t="s">
        <v>84</v>
      </c>
      <c r="AW288" s="13" t="s">
        <v>37</v>
      </c>
      <c r="AX288" s="13" t="s">
        <v>75</v>
      </c>
      <c r="AY288" s="157" t="s">
        <v>206</v>
      </c>
    </row>
    <row r="289" spans="2:51" s="14" customFormat="1" ht="12">
      <c r="B289" s="163"/>
      <c r="D289" s="150" t="s">
        <v>216</v>
      </c>
      <c r="E289" s="164" t="s">
        <v>19</v>
      </c>
      <c r="F289" s="165" t="s">
        <v>224</v>
      </c>
      <c r="H289" s="166">
        <v>1</v>
      </c>
      <c r="I289" s="167"/>
      <c r="L289" s="163"/>
      <c r="M289" s="168"/>
      <c r="T289" s="169"/>
      <c r="AT289" s="164" t="s">
        <v>216</v>
      </c>
      <c r="AU289" s="164" t="s">
        <v>84</v>
      </c>
      <c r="AV289" s="14" t="s">
        <v>153</v>
      </c>
      <c r="AW289" s="14" t="s">
        <v>37</v>
      </c>
      <c r="AX289" s="14" t="s">
        <v>82</v>
      </c>
      <c r="AY289" s="164" t="s">
        <v>206</v>
      </c>
    </row>
    <row r="290" spans="2:65" s="1" customFormat="1" ht="24.2" customHeight="1">
      <c r="B290" s="33"/>
      <c r="C290" s="132" t="s">
        <v>579</v>
      </c>
      <c r="D290" s="132" t="s">
        <v>208</v>
      </c>
      <c r="E290" s="133" t="s">
        <v>2074</v>
      </c>
      <c r="F290" s="134" t="s">
        <v>2075</v>
      </c>
      <c r="G290" s="135" t="s">
        <v>440</v>
      </c>
      <c r="H290" s="136">
        <v>2</v>
      </c>
      <c r="I290" s="137"/>
      <c r="J290" s="138">
        <f>ROUND(I290*H290,2)</f>
        <v>0</v>
      </c>
      <c r="K290" s="134" t="s">
        <v>19</v>
      </c>
      <c r="L290" s="33"/>
      <c r="M290" s="139" t="s">
        <v>19</v>
      </c>
      <c r="N290" s="140" t="s">
        <v>46</v>
      </c>
      <c r="P290" s="141">
        <f>O290*H290</f>
        <v>0</v>
      </c>
      <c r="Q290" s="141">
        <v>0.00043</v>
      </c>
      <c r="R290" s="141">
        <f>Q290*H290</f>
        <v>0.00086</v>
      </c>
      <c r="S290" s="141">
        <v>0</v>
      </c>
      <c r="T290" s="142">
        <f>S290*H290</f>
        <v>0</v>
      </c>
      <c r="AR290" s="143" t="s">
        <v>338</v>
      </c>
      <c r="AT290" s="143" t="s">
        <v>208</v>
      </c>
      <c r="AU290" s="143" t="s">
        <v>84</v>
      </c>
      <c r="AY290" s="18" t="s">
        <v>206</v>
      </c>
      <c r="BE290" s="144">
        <f>IF(N290="základní",J290,0)</f>
        <v>0</v>
      </c>
      <c r="BF290" s="144">
        <f>IF(N290="snížená",J290,0)</f>
        <v>0</v>
      </c>
      <c r="BG290" s="144">
        <f>IF(N290="zákl. přenesená",J290,0)</f>
        <v>0</v>
      </c>
      <c r="BH290" s="144">
        <f>IF(N290="sníž. přenesená",J290,0)</f>
        <v>0</v>
      </c>
      <c r="BI290" s="144">
        <f>IF(N290="nulová",J290,0)</f>
        <v>0</v>
      </c>
      <c r="BJ290" s="18" t="s">
        <v>82</v>
      </c>
      <c r="BK290" s="144">
        <f>ROUND(I290*H290,2)</f>
        <v>0</v>
      </c>
      <c r="BL290" s="18" t="s">
        <v>338</v>
      </c>
      <c r="BM290" s="143" t="s">
        <v>2076</v>
      </c>
    </row>
    <row r="291" spans="2:51" s="12" customFormat="1" ht="12">
      <c r="B291" s="149"/>
      <c r="D291" s="150" t="s">
        <v>216</v>
      </c>
      <c r="E291" s="151" t="s">
        <v>19</v>
      </c>
      <c r="F291" s="152" t="s">
        <v>2044</v>
      </c>
      <c r="H291" s="151" t="s">
        <v>19</v>
      </c>
      <c r="I291" s="153"/>
      <c r="L291" s="149"/>
      <c r="M291" s="154"/>
      <c r="T291" s="155"/>
      <c r="AT291" s="151" t="s">
        <v>216</v>
      </c>
      <c r="AU291" s="151" t="s">
        <v>84</v>
      </c>
      <c r="AV291" s="12" t="s">
        <v>82</v>
      </c>
      <c r="AW291" s="12" t="s">
        <v>37</v>
      </c>
      <c r="AX291" s="12" t="s">
        <v>75</v>
      </c>
      <c r="AY291" s="151" t="s">
        <v>206</v>
      </c>
    </row>
    <row r="292" spans="2:51" s="13" customFormat="1" ht="12">
      <c r="B292" s="156"/>
      <c r="D292" s="150" t="s">
        <v>216</v>
      </c>
      <c r="E292" s="157" t="s">
        <v>19</v>
      </c>
      <c r="F292" s="158" t="s">
        <v>1923</v>
      </c>
      <c r="H292" s="159">
        <v>1</v>
      </c>
      <c r="I292" s="160"/>
      <c r="L292" s="156"/>
      <c r="M292" s="161"/>
      <c r="T292" s="162"/>
      <c r="AT292" s="157" t="s">
        <v>216</v>
      </c>
      <c r="AU292" s="157" t="s">
        <v>84</v>
      </c>
      <c r="AV292" s="13" t="s">
        <v>84</v>
      </c>
      <c r="AW292" s="13" t="s">
        <v>37</v>
      </c>
      <c r="AX292" s="13" t="s">
        <v>75</v>
      </c>
      <c r="AY292" s="157" t="s">
        <v>206</v>
      </c>
    </row>
    <row r="293" spans="2:51" s="13" customFormat="1" ht="12">
      <c r="B293" s="156"/>
      <c r="D293" s="150" t="s">
        <v>216</v>
      </c>
      <c r="E293" s="157" t="s">
        <v>19</v>
      </c>
      <c r="F293" s="158" t="s">
        <v>1924</v>
      </c>
      <c r="H293" s="159">
        <v>1</v>
      </c>
      <c r="I293" s="160"/>
      <c r="L293" s="156"/>
      <c r="M293" s="161"/>
      <c r="T293" s="162"/>
      <c r="AT293" s="157" t="s">
        <v>216</v>
      </c>
      <c r="AU293" s="157" t="s">
        <v>84</v>
      </c>
      <c r="AV293" s="13" t="s">
        <v>84</v>
      </c>
      <c r="AW293" s="13" t="s">
        <v>37</v>
      </c>
      <c r="AX293" s="13" t="s">
        <v>75</v>
      </c>
      <c r="AY293" s="157" t="s">
        <v>206</v>
      </c>
    </row>
    <row r="294" spans="2:51" s="14" customFormat="1" ht="12">
      <c r="B294" s="163"/>
      <c r="D294" s="150" t="s">
        <v>216</v>
      </c>
      <c r="E294" s="164" t="s">
        <v>19</v>
      </c>
      <c r="F294" s="165" t="s">
        <v>224</v>
      </c>
      <c r="H294" s="166">
        <v>2</v>
      </c>
      <c r="I294" s="167"/>
      <c r="L294" s="163"/>
      <c r="M294" s="168"/>
      <c r="T294" s="169"/>
      <c r="AT294" s="164" t="s">
        <v>216</v>
      </c>
      <c r="AU294" s="164" t="s">
        <v>84</v>
      </c>
      <c r="AV294" s="14" t="s">
        <v>153</v>
      </c>
      <c r="AW294" s="14" t="s">
        <v>37</v>
      </c>
      <c r="AX294" s="14" t="s">
        <v>82</v>
      </c>
      <c r="AY294" s="164" t="s">
        <v>206</v>
      </c>
    </row>
    <row r="295" spans="2:65" s="1" customFormat="1" ht="55.5" customHeight="1">
      <c r="B295" s="33"/>
      <c r="C295" s="175" t="s">
        <v>595</v>
      </c>
      <c r="D295" s="175" t="s">
        <v>820</v>
      </c>
      <c r="E295" s="176" t="s">
        <v>74</v>
      </c>
      <c r="F295" s="177" t="s">
        <v>2077</v>
      </c>
      <c r="G295" s="178" t="s">
        <v>298</v>
      </c>
      <c r="H295" s="179">
        <v>1</v>
      </c>
      <c r="I295" s="180"/>
      <c r="J295" s="181">
        <f>ROUND(I295*H295,2)</f>
        <v>0</v>
      </c>
      <c r="K295" s="177" t="s">
        <v>19</v>
      </c>
      <c r="L295" s="182"/>
      <c r="M295" s="183" t="s">
        <v>19</v>
      </c>
      <c r="N295" s="184" t="s">
        <v>46</v>
      </c>
      <c r="P295" s="141">
        <f>O295*H295</f>
        <v>0</v>
      </c>
      <c r="Q295" s="141">
        <v>0</v>
      </c>
      <c r="R295" s="141">
        <f>Q295*H295</f>
        <v>0</v>
      </c>
      <c r="S295" s="141">
        <v>0</v>
      </c>
      <c r="T295" s="142">
        <f>S295*H295</f>
        <v>0</v>
      </c>
      <c r="AR295" s="143" t="s">
        <v>437</v>
      </c>
      <c r="AT295" s="143" t="s">
        <v>820</v>
      </c>
      <c r="AU295" s="143" t="s">
        <v>84</v>
      </c>
      <c r="AY295" s="18" t="s">
        <v>206</v>
      </c>
      <c r="BE295" s="144">
        <f>IF(N295="základní",J295,0)</f>
        <v>0</v>
      </c>
      <c r="BF295" s="144">
        <f>IF(N295="snížená",J295,0)</f>
        <v>0</v>
      </c>
      <c r="BG295" s="144">
        <f>IF(N295="zákl. přenesená",J295,0)</f>
        <v>0</v>
      </c>
      <c r="BH295" s="144">
        <f>IF(N295="sníž. přenesená",J295,0)</f>
        <v>0</v>
      </c>
      <c r="BI295" s="144">
        <f>IF(N295="nulová",J295,0)</f>
        <v>0</v>
      </c>
      <c r="BJ295" s="18" t="s">
        <v>82</v>
      </c>
      <c r="BK295" s="144">
        <f>ROUND(I295*H295,2)</f>
        <v>0</v>
      </c>
      <c r="BL295" s="18" t="s">
        <v>338</v>
      </c>
      <c r="BM295" s="143" t="s">
        <v>2078</v>
      </c>
    </row>
    <row r="296" spans="2:51" s="12" customFormat="1" ht="12">
      <c r="B296" s="149"/>
      <c r="D296" s="150" t="s">
        <v>216</v>
      </c>
      <c r="E296" s="151" t="s">
        <v>19</v>
      </c>
      <c r="F296" s="152" t="s">
        <v>2044</v>
      </c>
      <c r="H296" s="151" t="s">
        <v>19</v>
      </c>
      <c r="I296" s="153"/>
      <c r="L296" s="149"/>
      <c r="M296" s="154"/>
      <c r="T296" s="155"/>
      <c r="AT296" s="151" t="s">
        <v>216</v>
      </c>
      <c r="AU296" s="151" t="s">
        <v>84</v>
      </c>
      <c r="AV296" s="12" t="s">
        <v>82</v>
      </c>
      <c r="AW296" s="12" t="s">
        <v>37</v>
      </c>
      <c r="AX296" s="12" t="s">
        <v>75</v>
      </c>
      <c r="AY296" s="151" t="s">
        <v>206</v>
      </c>
    </row>
    <row r="297" spans="2:51" s="13" customFormat="1" ht="12">
      <c r="B297" s="156"/>
      <c r="D297" s="150" t="s">
        <v>216</v>
      </c>
      <c r="E297" s="157" t="s">
        <v>19</v>
      </c>
      <c r="F297" s="158" t="s">
        <v>1923</v>
      </c>
      <c r="H297" s="159">
        <v>1</v>
      </c>
      <c r="I297" s="160"/>
      <c r="L297" s="156"/>
      <c r="M297" s="161"/>
      <c r="T297" s="162"/>
      <c r="AT297" s="157" t="s">
        <v>216</v>
      </c>
      <c r="AU297" s="157" t="s">
        <v>84</v>
      </c>
      <c r="AV297" s="13" t="s">
        <v>84</v>
      </c>
      <c r="AW297" s="13" t="s">
        <v>37</v>
      </c>
      <c r="AX297" s="13" t="s">
        <v>75</v>
      </c>
      <c r="AY297" s="157" t="s">
        <v>206</v>
      </c>
    </row>
    <row r="298" spans="2:51" s="14" customFormat="1" ht="12">
      <c r="B298" s="163"/>
      <c r="D298" s="150" t="s">
        <v>216</v>
      </c>
      <c r="E298" s="164" t="s">
        <v>19</v>
      </c>
      <c r="F298" s="165" t="s">
        <v>224</v>
      </c>
      <c r="H298" s="166">
        <v>1</v>
      </c>
      <c r="I298" s="167"/>
      <c r="L298" s="163"/>
      <c r="M298" s="168"/>
      <c r="T298" s="169"/>
      <c r="AT298" s="164" t="s">
        <v>216</v>
      </c>
      <c r="AU298" s="164" t="s">
        <v>84</v>
      </c>
      <c r="AV298" s="14" t="s">
        <v>153</v>
      </c>
      <c r="AW298" s="14" t="s">
        <v>37</v>
      </c>
      <c r="AX298" s="14" t="s">
        <v>82</v>
      </c>
      <c r="AY298" s="164" t="s">
        <v>206</v>
      </c>
    </row>
    <row r="299" spans="2:65" s="1" customFormat="1" ht="49.15" customHeight="1">
      <c r="B299" s="33"/>
      <c r="C299" s="175" t="s">
        <v>601</v>
      </c>
      <c r="D299" s="175" t="s">
        <v>820</v>
      </c>
      <c r="E299" s="176" t="s">
        <v>2079</v>
      </c>
      <c r="F299" s="177" t="s">
        <v>2080</v>
      </c>
      <c r="G299" s="178" t="s">
        <v>298</v>
      </c>
      <c r="H299" s="179">
        <v>1</v>
      </c>
      <c r="I299" s="180"/>
      <c r="J299" s="181">
        <f>ROUND(I299*H299,2)</f>
        <v>0</v>
      </c>
      <c r="K299" s="177" t="s">
        <v>19</v>
      </c>
      <c r="L299" s="182"/>
      <c r="M299" s="183" t="s">
        <v>19</v>
      </c>
      <c r="N299" s="184" t="s">
        <v>46</v>
      </c>
      <c r="P299" s="141">
        <f>O299*H299</f>
        <v>0</v>
      </c>
      <c r="Q299" s="141">
        <v>0</v>
      </c>
      <c r="R299" s="141">
        <f>Q299*H299</f>
        <v>0</v>
      </c>
      <c r="S299" s="141">
        <v>0</v>
      </c>
      <c r="T299" s="142">
        <f>S299*H299</f>
        <v>0</v>
      </c>
      <c r="AR299" s="143" t="s">
        <v>437</v>
      </c>
      <c r="AT299" s="143" t="s">
        <v>820</v>
      </c>
      <c r="AU299" s="143" t="s">
        <v>84</v>
      </c>
      <c r="AY299" s="18" t="s">
        <v>206</v>
      </c>
      <c r="BE299" s="144">
        <f>IF(N299="základní",J299,0)</f>
        <v>0</v>
      </c>
      <c r="BF299" s="144">
        <f>IF(N299="snížená",J299,0)</f>
        <v>0</v>
      </c>
      <c r="BG299" s="144">
        <f>IF(N299="zákl. přenesená",J299,0)</f>
        <v>0</v>
      </c>
      <c r="BH299" s="144">
        <f>IF(N299="sníž. přenesená",J299,0)</f>
        <v>0</v>
      </c>
      <c r="BI299" s="144">
        <f>IF(N299="nulová",J299,0)</f>
        <v>0</v>
      </c>
      <c r="BJ299" s="18" t="s">
        <v>82</v>
      </c>
      <c r="BK299" s="144">
        <f>ROUND(I299*H299,2)</f>
        <v>0</v>
      </c>
      <c r="BL299" s="18" t="s">
        <v>338</v>
      </c>
      <c r="BM299" s="143" t="s">
        <v>2081</v>
      </c>
    </row>
    <row r="300" spans="2:51" s="12" customFormat="1" ht="12">
      <c r="B300" s="149"/>
      <c r="D300" s="150" t="s">
        <v>216</v>
      </c>
      <c r="E300" s="151" t="s">
        <v>19</v>
      </c>
      <c r="F300" s="152" t="s">
        <v>2044</v>
      </c>
      <c r="H300" s="151" t="s">
        <v>19</v>
      </c>
      <c r="I300" s="153"/>
      <c r="L300" s="149"/>
      <c r="M300" s="154"/>
      <c r="T300" s="155"/>
      <c r="AT300" s="151" t="s">
        <v>216</v>
      </c>
      <c r="AU300" s="151" t="s">
        <v>84</v>
      </c>
      <c r="AV300" s="12" t="s">
        <v>82</v>
      </c>
      <c r="AW300" s="12" t="s">
        <v>37</v>
      </c>
      <c r="AX300" s="12" t="s">
        <v>75</v>
      </c>
      <c r="AY300" s="151" t="s">
        <v>206</v>
      </c>
    </row>
    <row r="301" spans="2:51" s="13" customFormat="1" ht="12">
      <c r="B301" s="156"/>
      <c r="D301" s="150" t="s">
        <v>216</v>
      </c>
      <c r="E301" s="157" t="s">
        <v>19</v>
      </c>
      <c r="F301" s="158" t="s">
        <v>1924</v>
      </c>
      <c r="H301" s="159">
        <v>1</v>
      </c>
      <c r="I301" s="160"/>
      <c r="L301" s="156"/>
      <c r="M301" s="161"/>
      <c r="T301" s="162"/>
      <c r="AT301" s="157" t="s">
        <v>216</v>
      </c>
      <c r="AU301" s="157" t="s">
        <v>84</v>
      </c>
      <c r="AV301" s="13" t="s">
        <v>84</v>
      </c>
      <c r="AW301" s="13" t="s">
        <v>37</v>
      </c>
      <c r="AX301" s="13" t="s">
        <v>75</v>
      </c>
      <c r="AY301" s="157" t="s">
        <v>206</v>
      </c>
    </row>
    <row r="302" spans="2:51" s="14" customFormat="1" ht="12">
      <c r="B302" s="163"/>
      <c r="D302" s="150" t="s">
        <v>216</v>
      </c>
      <c r="E302" s="164" t="s">
        <v>19</v>
      </c>
      <c r="F302" s="165" t="s">
        <v>224</v>
      </c>
      <c r="H302" s="166">
        <v>1</v>
      </c>
      <c r="I302" s="167"/>
      <c r="L302" s="163"/>
      <c r="M302" s="168"/>
      <c r="T302" s="169"/>
      <c r="AT302" s="164" t="s">
        <v>216</v>
      </c>
      <c r="AU302" s="164" t="s">
        <v>84</v>
      </c>
      <c r="AV302" s="14" t="s">
        <v>153</v>
      </c>
      <c r="AW302" s="14" t="s">
        <v>37</v>
      </c>
      <c r="AX302" s="14" t="s">
        <v>82</v>
      </c>
      <c r="AY302" s="164" t="s">
        <v>206</v>
      </c>
    </row>
    <row r="303" spans="2:65" s="1" customFormat="1" ht="24.2" customHeight="1">
      <c r="B303" s="33"/>
      <c r="C303" s="132" t="s">
        <v>609</v>
      </c>
      <c r="D303" s="132" t="s">
        <v>208</v>
      </c>
      <c r="E303" s="133" t="s">
        <v>2082</v>
      </c>
      <c r="F303" s="134" t="s">
        <v>2083</v>
      </c>
      <c r="G303" s="135" t="s">
        <v>440</v>
      </c>
      <c r="H303" s="136">
        <v>11</v>
      </c>
      <c r="I303" s="137"/>
      <c r="J303" s="138">
        <f>ROUND(I303*H303,2)</f>
        <v>0</v>
      </c>
      <c r="K303" s="134" t="s">
        <v>19</v>
      </c>
      <c r="L303" s="33"/>
      <c r="M303" s="139" t="s">
        <v>19</v>
      </c>
      <c r="N303" s="140" t="s">
        <v>46</v>
      </c>
      <c r="P303" s="141">
        <f>O303*H303</f>
        <v>0</v>
      </c>
      <c r="Q303" s="141">
        <v>9E-05</v>
      </c>
      <c r="R303" s="141">
        <f>Q303*H303</f>
        <v>0.00099</v>
      </c>
      <c r="S303" s="141">
        <v>0</v>
      </c>
      <c r="T303" s="142">
        <f>S303*H303</f>
        <v>0</v>
      </c>
      <c r="AR303" s="143" t="s">
        <v>338</v>
      </c>
      <c r="AT303" s="143" t="s">
        <v>208</v>
      </c>
      <c r="AU303" s="143" t="s">
        <v>84</v>
      </c>
      <c r="AY303" s="18" t="s">
        <v>206</v>
      </c>
      <c r="BE303" s="144">
        <f>IF(N303="základní",J303,0)</f>
        <v>0</v>
      </c>
      <c r="BF303" s="144">
        <f>IF(N303="snížená",J303,0)</f>
        <v>0</v>
      </c>
      <c r="BG303" s="144">
        <f>IF(N303="zákl. přenesená",J303,0)</f>
        <v>0</v>
      </c>
      <c r="BH303" s="144">
        <f>IF(N303="sníž. přenesená",J303,0)</f>
        <v>0</v>
      </c>
      <c r="BI303" s="144">
        <f>IF(N303="nulová",J303,0)</f>
        <v>0</v>
      </c>
      <c r="BJ303" s="18" t="s">
        <v>82</v>
      </c>
      <c r="BK303" s="144">
        <f>ROUND(I303*H303,2)</f>
        <v>0</v>
      </c>
      <c r="BL303" s="18" t="s">
        <v>338</v>
      </c>
      <c r="BM303" s="143" t="s">
        <v>2084</v>
      </c>
    </row>
    <row r="304" spans="2:51" s="12" customFormat="1" ht="12">
      <c r="B304" s="149"/>
      <c r="D304" s="150" t="s">
        <v>216</v>
      </c>
      <c r="E304" s="151" t="s">
        <v>19</v>
      </c>
      <c r="F304" s="152" t="s">
        <v>1879</v>
      </c>
      <c r="H304" s="151" t="s">
        <v>19</v>
      </c>
      <c r="I304" s="153"/>
      <c r="L304" s="149"/>
      <c r="M304" s="154"/>
      <c r="T304" s="155"/>
      <c r="AT304" s="151" t="s">
        <v>216</v>
      </c>
      <c r="AU304" s="151" t="s">
        <v>84</v>
      </c>
      <c r="AV304" s="12" t="s">
        <v>82</v>
      </c>
      <c r="AW304" s="12" t="s">
        <v>37</v>
      </c>
      <c r="AX304" s="12" t="s">
        <v>75</v>
      </c>
      <c r="AY304" s="151" t="s">
        <v>206</v>
      </c>
    </row>
    <row r="305" spans="2:51" s="13" customFormat="1" ht="12">
      <c r="B305" s="156"/>
      <c r="D305" s="150" t="s">
        <v>216</v>
      </c>
      <c r="E305" s="157" t="s">
        <v>19</v>
      </c>
      <c r="F305" s="158" t="s">
        <v>1997</v>
      </c>
      <c r="H305" s="159">
        <v>1</v>
      </c>
      <c r="I305" s="160"/>
      <c r="L305" s="156"/>
      <c r="M305" s="161"/>
      <c r="T305" s="162"/>
      <c r="AT305" s="157" t="s">
        <v>216</v>
      </c>
      <c r="AU305" s="157" t="s">
        <v>84</v>
      </c>
      <c r="AV305" s="13" t="s">
        <v>84</v>
      </c>
      <c r="AW305" s="13" t="s">
        <v>37</v>
      </c>
      <c r="AX305" s="13" t="s">
        <v>75</v>
      </c>
      <c r="AY305" s="157" t="s">
        <v>206</v>
      </c>
    </row>
    <row r="306" spans="2:51" s="13" customFormat="1" ht="12">
      <c r="B306" s="156"/>
      <c r="D306" s="150" t="s">
        <v>216</v>
      </c>
      <c r="E306" s="157" t="s">
        <v>19</v>
      </c>
      <c r="F306" s="158" t="s">
        <v>1998</v>
      </c>
      <c r="H306" s="159">
        <v>1</v>
      </c>
      <c r="I306" s="160"/>
      <c r="L306" s="156"/>
      <c r="M306" s="161"/>
      <c r="T306" s="162"/>
      <c r="AT306" s="157" t="s">
        <v>216</v>
      </c>
      <c r="AU306" s="157" t="s">
        <v>84</v>
      </c>
      <c r="AV306" s="13" t="s">
        <v>84</v>
      </c>
      <c r="AW306" s="13" t="s">
        <v>37</v>
      </c>
      <c r="AX306" s="13" t="s">
        <v>75</v>
      </c>
      <c r="AY306" s="157" t="s">
        <v>206</v>
      </c>
    </row>
    <row r="307" spans="2:51" s="13" customFormat="1" ht="12">
      <c r="B307" s="156"/>
      <c r="D307" s="150" t="s">
        <v>216</v>
      </c>
      <c r="E307" s="157" t="s">
        <v>19</v>
      </c>
      <c r="F307" s="158" t="s">
        <v>1999</v>
      </c>
      <c r="H307" s="159">
        <v>2</v>
      </c>
      <c r="I307" s="160"/>
      <c r="L307" s="156"/>
      <c r="M307" s="161"/>
      <c r="T307" s="162"/>
      <c r="AT307" s="157" t="s">
        <v>216</v>
      </c>
      <c r="AU307" s="157" t="s">
        <v>84</v>
      </c>
      <c r="AV307" s="13" t="s">
        <v>84</v>
      </c>
      <c r="AW307" s="13" t="s">
        <v>37</v>
      </c>
      <c r="AX307" s="13" t="s">
        <v>75</v>
      </c>
      <c r="AY307" s="157" t="s">
        <v>206</v>
      </c>
    </row>
    <row r="308" spans="2:51" s="13" customFormat="1" ht="12">
      <c r="B308" s="156"/>
      <c r="D308" s="150" t="s">
        <v>216</v>
      </c>
      <c r="E308" s="157" t="s">
        <v>19</v>
      </c>
      <c r="F308" s="158" t="s">
        <v>2000</v>
      </c>
      <c r="H308" s="159">
        <v>2</v>
      </c>
      <c r="I308" s="160"/>
      <c r="L308" s="156"/>
      <c r="M308" s="161"/>
      <c r="T308" s="162"/>
      <c r="AT308" s="157" t="s">
        <v>216</v>
      </c>
      <c r="AU308" s="157" t="s">
        <v>84</v>
      </c>
      <c r="AV308" s="13" t="s">
        <v>84</v>
      </c>
      <c r="AW308" s="13" t="s">
        <v>37</v>
      </c>
      <c r="AX308" s="13" t="s">
        <v>75</v>
      </c>
      <c r="AY308" s="157" t="s">
        <v>206</v>
      </c>
    </row>
    <row r="309" spans="2:51" s="13" customFormat="1" ht="12">
      <c r="B309" s="156"/>
      <c r="D309" s="150" t="s">
        <v>216</v>
      </c>
      <c r="E309" s="157" t="s">
        <v>19</v>
      </c>
      <c r="F309" s="158" t="s">
        <v>2002</v>
      </c>
      <c r="H309" s="159">
        <v>1</v>
      </c>
      <c r="I309" s="160"/>
      <c r="L309" s="156"/>
      <c r="M309" s="161"/>
      <c r="T309" s="162"/>
      <c r="AT309" s="157" t="s">
        <v>216</v>
      </c>
      <c r="AU309" s="157" t="s">
        <v>84</v>
      </c>
      <c r="AV309" s="13" t="s">
        <v>84</v>
      </c>
      <c r="AW309" s="13" t="s">
        <v>37</v>
      </c>
      <c r="AX309" s="13" t="s">
        <v>75</v>
      </c>
      <c r="AY309" s="157" t="s">
        <v>206</v>
      </c>
    </row>
    <row r="310" spans="2:51" s="13" customFormat="1" ht="12">
      <c r="B310" s="156"/>
      <c r="D310" s="150" t="s">
        <v>216</v>
      </c>
      <c r="E310" s="157" t="s">
        <v>19</v>
      </c>
      <c r="F310" s="158" t="s">
        <v>2003</v>
      </c>
      <c r="H310" s="159">
        <v>2</v>
      </c>
      <c r="I310" s="160"/>
      <c r="L310" s="156"/>
      <c r="M310" s="161"/>
      <c r="T310" s="162"/>
      <c r="AT310" s="157" t="s">
        <v>216</v>
      </c>
      <c r="AU310" s="157" t="s">
        <v>84</v>
      </c>
      <c r="AV310" s="13" t="s">
        <v>84</v>
      </c>
      <c r="AW310" s="13" t="s">
        <v>37</v>
      </c>
      <c r="AX310" s="13" t="s">
        <v>75</v>
      </c>
      <c r="AY310" s="157" t="s">
        <v>206</v>
      </c>
    </row>
    <row r="311" spans="2:51" s="13" customFormat="1" ht="12">
      <c r="B311" s="156"/>
      <c r="D311" s="150" t="s">
        <v>216</v>
      </c>
      <c r="E311" s="157" t="s">
        <v>19</v>
      </c>
      <c r="F311" s="158" t="s">
        <v>2004</v>
      </c>
      <c r="H311" s="159">
        <v>2</v>
      </c>
      <c r="I311" s="160"/>
      <c r="L311" s="156"/>
      <c r="M311" s="161"/>
      <c r="T311" s="162"/>
      <c r="AT311" s="157" t="s">
        <v>216</v>
      </c>
      <c r="AU311" s="157" t="s">
        <v>84</v>
      </c>
      <c r="AV311" s="13" t="s">
        <v>84</v>
      </c>
      <c r="AW311" s="13" t="s">
        <v>37</v>
      </c>
      <c r="AX311" s="13" t="s">
        <v>75</v>
      </c>
      <c r="AY311" s="157" t="s">
        <v>206</v>
      </c>
    </row>
    <row r="312" spans="2:51" s="14" customFormat="1" ht="12">
      <c r="B312" s="163"/>
      <c r="D312" s="150" t="s">
        <v>216</v>
      </c>
      <c r="E312" s="164" t="s">
        <v>19</v>
      </c>
      <c r="F312" s="165" t="s">
        <v>224</v>
      </c>
      <c r="H312" s="166">
        <v>11</v>
      </c>
      <c r="I312" s="167"/>
      <c r="L312" s="163"/>
      <c r="M312" s="168"/>
      <c r="T312" s="169"/>
      <c r="AT312" s="164" t="s">
        <v>216</v>
      </c>
      <c r="AU312" s="164" t="s">
        <v>84</v>
      </c>
      <c r="AV312" s="14" t="s">
        <v>153</v>
      </c>
      <c r="AW312" s="14" t="s">
        <v>37</v>
      </c>
      <c r="AX312" s="14" t="s">
        <v>82</v>
      </c>
      <c r="AY312" s="164" t="s">
        <v>206</v>
      </c>
    </row>
    <row r="313" spans="2:65" s="1" customFormat="1" ht="16.5" customHeight="1">
      <c r="B313" s="33"/>
      <c r="C313" s="175" t="s">
        <v>626</v>
      </c>
      <c r="D313" s="175" t="s">
        <v>820</v>
      </c>
      <c r="E313" s="176" t="s">
        <v>2085</v>
      </c>
      <c r="F313" s="177" t="s">
        <v>2086</v>
      </c>
      <c r="G313" s="178" t="s">
        <v>298</v>
      </c>
      <c r="H313" s="179">
        <v>11</v>
      </c>
      <c r="I313" s="180"/>
      <c r="J313" s="181">
        <f>ROUND(I313*H313,2)</f>
        <v>0</v>
      </c>
      <c r="K313" s="177" t="s">
        <v>19</v>
      </c>
      <c r="L313" s="182"/>
      <c r="M313" s="183" t="s">
        <v>19</v>
      </c>
      <c r="N313" s="184" t="s">
        <v>46</v>
      </c>
      <c r="P313" s="141">
        <f>O313*H313</f>
        <v>0</v>
      </c>
      <c r="Q313" s="141">
        <v>0.00015</v>
      </c>
      <c r="R313" s="141">
        <f>Q313*H313</f>
        <v>0.0016499999999999998</v>
      </c>
      <c r="S313" s="141">
        <v>0</v>
      </c>
      <c r="T313" s="142">
        <f>S313*H313</f>
        <v>0</v>
      </c>
      <c r="AR313" s="143" t="s">
        <v>437</v>
      </c>
      <c r="AT313" s="143" t="s">
        <v>820</v>
      </c>
      <c r="AU313" s="143" t="s">
        <v>84</v>
      </c>
      <c r="AY313" s="18" t="s">
        <v>206</v>
      </c>
      <c r="BE313" s="144">
        <f>IF(N313="základní",J313,0)</f>
        <v>0</v>
      </c>
      <c r="BF313" s="144">
        <f>IF(N313="snížená",J313,0)</f>
        <v>0</v>
      </c>
      <c r="BG313" s="144">
        <f>IF(N313="zákl. přenesená",J313,0)</f>
        <v>0</v>
      </c>
      <c r="BH313" s="144">
        <f>IF(N313="sníž. přenesená",J313,0)</f>
        <v>0</v>
      </c>
      <c r="BI313" s="144">
        <f>IF(N313="nulová",J313,0)</f>
        <v>0</v>
      </c>
      <c r="BJ313" s="18" t="s">
        <v>82</v>
      </c>
      <c r="BK313" s="144">
        <f>ROUND(I313*H313,2)</f>
        <v>0</v>
      </c>
      <c r="BL313" s="18" t="s">
        <v>338</v>
      </c>
      <c r="BM313" s="143" t="s">
        <v>2087</v>
      </c>
    </row>
    <row r="314" spans="2:65" s="1" customFormat="1" ht="49.15" customHeight="1">
      <c r="B314" s="33"/>
      <c r="C314" s="132" t="s">
        <v>974</v>
      </c>
      <c r="D314" s="132" t="s">
        <v>208</v>
      </c>
      <c r="E314" s="133" t="s">
        <v>2088</v>
      </c>
      <c r="F314" s="134" t="s">
        <v>2089</v>
      </c>
      <c r="G314" s="135" t="s">
        <v>211</v>
      </c>
      <c r="H314" s="136">
        <v>0.028</v>
      </c>
      <c r="I314" s="137"/>
      <c r="J314" s="138">
        <f>ROUND(I314*H314,2)</f>
        <v>0</v>
      </c>
      <c r="K314" s="134" t="s">
        <v>19</v>
      </c>
      <c r="L314" s="33"/>
      <c r="M314" s="139" t="s">
        <v>19</v>
      </c>
      <c r="N314" s="140" t="s">
        <v>46</v>
      </c>
      <c r="P314" s="141">
        <f>O314*H314</f>
        <v>0</v>
      </c>
      <c r="Q314" s="141">
        <v>0</v>
      </c>
      <c r="R314" s="141">
        <f>Q314*H314</f>
        <v>0</v>
      </c>
      <c r="S314" s="141">
        <v>0</v>
      </c>
      <c r="T314" s="142">
        <f>S314*H314</f>
        <v>0</v>
      </c>
      <c r="AR314" s="143" t="s">
        <v>338</v>
      </c>
      <c r="AT314" s="143" t="s">
        <v>208</v>
      </c>
      <c r="AU314" s="143" t="s">
        <v>84</v>
      </c>
      <c r="AY314" s="18" t="s">
        <v>206</v>
      </c>
      <c r="BE314" s="144">
        <f>IF(N314="základní",J314,0)</f>
        <v>0</v>
      </c>
      <c r="BF314" s="144">
        <f>IF(N314="snížená",J314,0)</f>
        <v>0</v>
      </c>
      <c r="BG314" s="144">
        <f>IF(N314="zákl. přenesená",J314,0)</f>
        <v>0</v>
      </c>
      <c r="BH314" s="144">
        <f>IF(N314="sníž. přenesená",J314,0)</f>
        <v>0</v>
      </c>
      <c r="BI314" s="144">
        <f>IF(N314="nulová",J314,0)</f>
        <v>0</v>
      </c>
      <c r="BJ314" s="18" t="s">
        <v>82</v>
      </c>
      <c r="BK314" s="144">
        <f>ROUND(I314*H314,2)</f>
        <v>0</v>
      </c>
      <c r="BL314" s="18" t="s">
        <v>338</v>
      </c>
      <c r="BM314" s="143" t="s">
        <v>2090</v>
      </c>
    </row>
    <row r="315" spans="2:65" s="1" customFormat="1" ht="44.25" customHeight="1">
      <c r="B315" s="33"/>
      <c r="C315" s="132" t="s">
        <v>979</v>
      </c>
      <c r="D315" s="132" t="s">
        <v>208</v>
      </c>
      <c r="E315" s="133" t="s">
        <v>2091</v>
      </c>
      <c r="F315" s="134" t="s">
        <v>2092</v>
      </c>
      <c r="G315" s="135" t="s">
        <v>2093</v>
      </c>
      <c r="H315" s="200"/>
      <c r="I315" s="137"/>
      <c r="J315" s="138">
        <f>ROUND(I315*H315,2)</f>
        <v>0</v>
      </c>
      <c r="K315" s="134" t="s">
        <v>19</v>
      </c>
      <c r="L315" s="33"/>
      <c r="M315" s="139" t="s">
        <v>19</v>
      </c>
      <c r="N315" s="140" t="s">
        <v>46</v>
      </c>
      <c r="P315" s="141">
        <f>O315*H315</f>
        <v>0</v>
      </c>
      <c r="Q315" s="141">
        <v>0</v>
      </c>
      <c r="R315" s="141">
        <f>Q315*H315</f>
        <v>0</v>
      </c>
      <c r="S315" s="141">
        <v>0</v>
      </c>
      <c r="T315" s="142">
        <f>S315*H315</f>
        <v>0</v>
      </c>
      <c r="AR315" s="143" t="s">
        <v>338</v>
      </c>
      <c r="AT315" s="143" t="s">
        <v>208</v>
      </c>
      <c r="AU315" s="143" t="s">
        <v>84</v>
      </c>
      <c r="AY315" s="18" t="s">
        <v>206</v>
      </c>
      <c r="BE315" s="144">
        <f>IF(N315="základní",J315,0)</f>
        <v>0</v>
      </c>
      <c r="BF315" s="144">
        <f>IF(N315="snížená",J315,0)</f>
        <v>0</v>
      </c>
      <c r="BG315" s="144">
        <f>IF(N315="zákl. přenesená",J315,0)</f>
        <v>0</v>
      </c>
      <c r="BH315" s="144">
        <f>IF(N315="sníž. přenesená",J315,0)</f>
        <v>0</v>
      </c>
      <c r="BI315" s="144">
        <f>IF(N315="nulová",J315,0)</f>
        <v>0</v>
      </c>
      <c r="BJ315" s="18" t="s">
        <v>82</v>
      </c>
      <c r="BK315" s="144">
        <f>ROUND(I315*H315,2)</f>
        <v>0</v>
      </c>
      <c r="BL315" s="18" t="s">
        <v>338</v>
      </c>
      <c r="BM315" s="143" t="s">
        <v>2094</v>
      </c>
    </row>
    <row r="316" spans="2:65" s="1" customFormat="1" ht="49.15" customHeight="1">
      <c r="B316" s="33"/>
      <c r="C316" s="132" t="s">
        <v>984</v>
      </c>
      <c r="D316" s="132" t="s">
        <v>208</v>
      </c>
      <c r="E316" s="133" t="s">
        <v>2095</v>
      </c>
      <c r="F316" s="134" t="s">
        <v>2096</v>
      </c>
      <c r="G316" s="135" t="s">
        <v>2093</v>
      </c>
      <c r="H316" s="200"/>
      <c r="I316" s="137"/>
      <c r="J316" s="138">
        <f>ROUND(I316*H316,2)</f>
        <v>0</v>
      </c>
      <c r="K316" s="134" t="s">
        <v>19</v>
      </c>
      <c r="L316" s="33"/>
      <c r="M316" s="139" t="s">
        <v>19</v>
      </c>
      <c r="N316" s="140" t="s">
        <v>46</v>
      </c>
      <c r="P316" s="141">
        <f>O316*H316</f>
        <v>0</v>
      </c>
      <c r="Q316" s="141">
        <v>0</v>
      </c>
      <c r="R316" s="141">
        <f>Q316*H316</f>
        <v>0</v>
      </c>
      <c r="S316" s="141">
        <v>0</v>
      </c>
      <c r="T316" s="142">
        <f>S316*H316</f>
        <v>0</v>
      </c>
      <c r="AR316" s="143" t="s">
        <v>338</v>
      </c>
      <c r="AT316" s="143" t="s">
        <v>208</v>
      </c>
      <c r="AU316" s="143" t="s">
        <v>84</v>
      </c>
      <c r="AY316" s="18" t="s">
        <v>206</v>
      </c>
      <c r="BE316" s="144">
        <f>IF(N316="základní",J316,0)</f>
        <v>0</v>
      </c>
      <c r="BF316" s="144">
        <f>IF(N316="snížená",J316,0)</f>
        <v>0</v>
      </c>
      <c r="BG316" s="144">
        <f>IF(N316="zákl. přenesená",J316,0)</f>
        <v>0</v>
      </c>
      <c r="BH316" s="144">
        <f>IF(N316="sníž. přenesená",J316,0)</f>
        <v>0</v>
      </c>
      <c r="BI316" s="144">
        <f>IF(N316="nulová",J316,0)</f>
        <v>0</v>
      </c>
      <c r="BJ316" s="18" t="s">
        <v>82</v>
      </c>
      <c r="BK316" s="144">
        <f>ROUND(I316*H316,2)</f>
        <v>0</v>
      </c>
      <c r="BL316" s="18" t="s">
        <v>338</v>
      </c>
      <c r="BM316" s="143" t="s">
        <v>2097</v>
      </c>
    </row>
    <row r="317" spans="2:63" s="11" customFormat="1" ht="22.9" customHeight="1">
      <c r="B317" s="120"/>
      <c r="D317" s="121" t="s">
        <v>74</v>
      </c>
      <c r="E317" s="130" t="s">
        <v>2098</v>
      </c>
      <c r="F317" s="130" t="s">
        <v>2099</v>
      </c>
      <c r="I317" s="123"/>
      <c r="J317" s="131">
        <f>BK317</f>
        <v>0</v>
      </c>
      <c r="L317" s="120"/>
      <c r="M317" s="125"/>
      <c r="P317" s="126">
        <f>SUM(P318:P335)</f>
        <v>0</v>
      </c>
      <c r="R317" s="126">
        <f>SUM(R318:R335)</f>
        <v>0</v>
      </c>
      <c r="T317" s="127">
        <f>SUM(T318:T335)</f>
        <v>0</v>
      </c>
      <c r="AR317" s="121" t="s">
        <v>84</v>
      </c>
      <c r="AT317" s="128" t="s">
        <v>74</v>
      </c>
      <c r="AU317" s="128" t="s">
        <v>82</v>
      </c>
      <c r="AY317" s="121" t="s">
        <v>206</v>
      </c>
      <c r="BK317" s="129">
        <f>SUM(BK318:BK335)</f>
        <v>0</v>
      </c>
    </row>
    <row r="318" spans="2:65" s="1" customFormat="1" ht="16.5" customHeight="1">
      <c r="B318" s="33"/>
      <c r="C318" s="132" t="s">
        <v>989</v>
      </c>
      <c r="D318" s="132" t="s">
        <v>208</v>
      </c>
      <c r="E318" s="133" t="s">
        <v>2100</v>
      </c>
      <c r="F318" s="134" t="s">
        <v>2101</v>
      </c>
      <c r="G318" s="135" t="s">
        <v>298</v>
      </c>
      <c r="H318" s="136">
        <v>3</v>
      </c>
      <c r="I318" s="137"/>
      <c r="J318" s="138">
        <f>ROUND(I318*H318,2)</f>
        <v>0</v>
      </c>
      <c r="K318" s="134" t="s">
        <v>19</v>
      </c>
      <c r="L318" s="33"/>
      <c r="M318" s="139" t="s">
        <v>19</v>
      </c>
      <c r="N318" s="140" t="s">
        <v>46</v>
      </c>
      <c r="P318" s="141">
        <f>O318*H318</f>
        <v>0</v>
      </c>
      <c r="Q318" s="141">
        <v>0</v>
      </c>
      <c r="R318" s="141">
        <f>Q318*H318</f>
        <v>0</v>
      </c>
      <c r="S318" s="141">
        <v>0</v>
      </c>
      <c r="T318" s="142">
        <f>S318*H318</f>
        <v>0</v>
      </c>
      <c r="AR318" s="143" t="s">
        <v>338</v>
      </c>
      <c r="AT318" s="143" t="s">
        <v>208</v>
      </c>
      <c r="AU318" s="143" t="s">
        <v>84</v>
      </c>
      <c r="AY318" s="18" t="s">
        <v>206</v>
      </c>
      <c r="BE318" s="144">
        <f>IF(N318="základní",J318,0)</f>
        <v>0</v>
      </c>
      <c r="BF318" s="144">
        <f>IF(N318="snížená",J318,0)</f>
        <v>0</v>
      </c>
      <c r="BG318" s="144">
        <f>IF(N318="zákl. přenesená",J318,0)</f>
        <v>0</v>
      </c>
      <c r="BH318" s="144">
        <f>IF(N318="sníž. přenesená",J318,0)</f>
        <v>0</v>
      </c>
      <c r="BI318" s="144">
        <f>IF(N318="nulová",J318,0)</f>
        <v>0</v>
      </c>
      <c r="BJ318" s="18" t="s">
        <v>82</v>
      </c>
      <c r="BK318" s="144">
        <f>ROUND(I318*H318,2)</f>
        <v>0</v>
      </c>
      <c r="BL318" s="18" t="s">
        <v>338</v>
      </c>
      <c r="BM318" s="143" t="s">
        <v>2102</v>
      </c>
    </row>
    <row r="319" spans="2:47" s="1" customFormat="1" ht="19.5">
      <c r="B319" s="33"/>
      <c r="D319" s="150" t="s">
        <v>818</v>
      </c>
      <c r="F319" s="174" t="s">
        <v>2103</v>
      </c>
      <c r="I319" s="147"/>
      <c r="L319" s="33"/>
      <c r="M319" s="148"/>
      <c r="T319" s="52"/>
      <c r="AT319" s="18" t="s">
        <v>818</v>
      </c>
      <c r="AU319" s="18" t="s">
        <v>84</v>
      </c>
    </row>
    <row r="320" spans="2:65" s="1" customFormat="1" ht="16.5" customHeight="1">
      <c r="B320" s="33"/>
      <c r="C320" s="132" t="s">
        <v>994</v>
      </c>
      <c r="D320" s="132" t="s">
        <v>208</v>
      </c>
      <c r="E320" s="133" t="s">
        <v>2104</v>
      </c>
      <c r="F320" s="134" t="s">
        <v>2105</v>
      </c>
      <c r="G320" s="135" t="s">
        <v>298</v>
      </c>
      <c r="H320" s="136">
        <v>3</v>
      </c>
      <c r="I320" s="137"/>
      <c r="J320" s="138">
        <f>ROUND(I320*H320,2)</f>
        <v>0</v>
      </c>
      <c r="K320" s="134" t="s">
        <v>19</v>
      </c>
      <c r="L320" s="33"/>
      <c r="M320" s="139" t="s">
        <v>19</v>
      </c>
      <c r="N320" s="140" t="s">
        <v>46</v>
      </c>
      <c r="P320" s="141">
        <f>O320*H320</f>
        <v>0</v>
      </c>
      <c r="Q320" s="141">
        <v>0</v>
      </c>
      <c r="R320" s="141">
        <f>Q320*H320</f>
        <v>0</v>
      </c>
      <c r="S320" s="141">
        <v>0</v>
      </c>
      <c r="T320" s="142">
        <f>S320*H320</f>
        <v>0</v>
      </c>
      <c r="AR320" s="143" t="s">
        <v>338</v>
      </c>
      <c r="AT320" s="143" t="s">
        <v>208</v>
      </c>
      <c r="AU320" s="143" t="s">
        <v>84</v>
      </c>
      <c r="AY320" s="18" t="s">
        <v>206</v>
      </c>
      <c r="BE320" s="144">
        <f>IF(N320="základní",J320,0)</f>
        <v>0</v>
      </c>
      <c r="BF320" s="144">
        <f>IF(N320="snížená",J320,0)</f>
        <v>0</v>
      </c>
      <c r="BG320" s="144">
        <f>IF(N320="zákl. přenesená",J320,0)</f>
        <v>0</v>
      </c>
      <c r="BH320" s="144">
        <f>IF(N320="sníž. přenesená",J320,0)</f>
        <v>0</v>
      </c>
      <c r="BI320" s="144">
        <f>IF(N320="nulová",J320,0)</f>
        <v>0</v>
      </c>
      <c r="BJ320" s="18" t="s">
        <v>82</v>
      </c>
      <c r="BK320" s="144">
        <f>ROUND(I320*H320,2)</f>
        <v>0</v>
      </c>
      <c r="BL320" s="18" t="s">
        <v>338</v>
      </c>
      <c r="BM320" s="143" t="s">
        <v>2106</v>
      </c>
    </row>
    <row r="321" spans="2:47" s="1" customFormat="1" ht="29.25">
      <c r="B321" s="33"/>
      <c r="D321" s="150" t="s">
        <v>818</v>
      </c>
      <c r="F321" s="174" t="s">
        <v>2107</v>
      </c>
      <c r="I321" s="147"/>
      <c r="L321" s="33"/>
      <c r="M321" s="148"/>
      <c r="T321" s="52"/>
      <c r="AT321" s="18" t="s">
        <v>818</v>
      </c>
      <c r="AU321" s="18" t="s">
        <v>84</v>
      </c>
    </row>
    <row r="322" spans="2:65" s="1" customFormat="1" ht="16.5" customHeight="1">
      <c r="B322" s="33"/>
      <c r="C322" s="132" t="s">
        <v>999</v>
      </c>
      <c r="D322" s="132" t="s">
        <v>208</v>
      </c>
      <c r="E322" s="133" t="s">
        <v>2108</v>
      </c>
      <c r="F322" s="134" t="s">
        <v>2109</v>
      </c>
      <c r="G322" s="135" t="s">
        <v>298</v>
      </c>
      <c r="H322" s="136">
        <v>1</v>
      </c>
      <c r="I322" s="137"/>
      <c r="J322" s="138">
        <f>ROUND(I322*H322,2)</f>
        <v>0</v>
      </c>
      <c r="K322" s="134" t="s">
        <v>19</v>
      </c>
      <c r="L322" s="33"/>
      <c r="M322" s="139" t="s">
        <v>19</v>
      </c>
      <c r="N322" s="140" t="s">
        <v>46</v>
      </c>
      <c r="P322" s="141">
        <f>O322*H322</f>
        <v>0</v>
      </c>
      <c r="Q322" s="141">
        <v>0</v>
      </c>
      <c r="R322" s="141">
        <f>Q322*H322</f>
        <v>0</v>
      </c>
      <c r="S322" s="141">
        <v>0</v>
      </c>
      <c r="T322" s="142">
        <f>S322*H322</f>
        <v>0</v>
      </c>
      <c r="AR322" s="143" t="s">
        <v>338</v>
      </c>
      <c r="AT322" s="143" t="s">
        <v>208</v>
      </c>
      <c r="AU322" s="143" t="s">
        <v>84</v>
      </c>
      <c r="AY322" s="18" t="s">
        <v>206</v>
      </c>
      <c r="BE322" s="144">
        <f>IF(N322="základní",J322,0)</f>
        <v>0</v>
      </c>
      <c r="BF322" s="144">
        <f>IF(N322="snížená",J322,0)</f>
        <v>0</v>
      </c>
      <c r="BG322" s="144">
        <f>IF(N322="zákl. přenesená",J322,0)</f>
        <v>0</v>
      </c>
      <c r="BH322" s="144">
        <f>IF(N322="sníž. přenesená",J322,0)</f>
        <v>0</v>
      </c>
      <c r="BI322" s="144">
        <f>IF(N322="nulová",J322,0)</f>
        <v>0</v>
      </c>
      <c r="BJ322" s="18" t="s">
        <v>82</v>
      </c>
      <c r="BK322" s="144">
        <f>ROUND(I322*H322,2)</f>
        <v>0</v>
      </c>
      <c r="BL322" s="18" t="s">
        <v>338</v>
      </c>
      <c r="BM322" s="143" t="s">
        <v>2110</v>
      </c>
    </row>
    <row r="323" spans="2:47" s="1" customFormat="1" ht="19.5">
      <c r="B323" s="33"/>
      <c r="D323" s="150" t="s">
        <v>818</v>
      </c>
      <c r="F323" s="174" t="s">
        <v>2111</v>
      </c>
      <c r="I323" s="147"/>
      <c r="L323" s="33"/>
      <c r="M323" s="148"/>
      <c r="T323" s="52"/>
      <c r="AT323" s="18" t="s">
        <v>818</v>
      </c>
      <c r="AU323" s="18" t="s">
        <v>84</v>
      </c>
    </row>
    <row r="324" spans="2:65" s="1" customFormat="1" ht="16.5" customHeight="1">
      <c r="B324" s="33"/>
      <c r="C324" s="132" t="s">
        <v>1004</v>
      </c>
      <c r="D324" s="132" t="s">
        <v>208</v>
      </c>
      <c r="E324" s="133" t="s">
        <v>2112</v>
      </c>
      <c r="F324" s="134" t="s">
        <v>2113</v>
      </c>
      <c r="G324" s="135" t="s">
        <v>298</v>
      </c>
      <c r="H324" s="136">
        <v>2</v>
      </c>
      <c r="I324" s="137"/>
      <c r="J324" s="138">
        <f>ROUND(I324*H324,2)</f>
        <v>0</v>
      </c>
      <c r="K324" s="134" t="s">
        <v>19</v>
      </c>
      <c r="L324" s="33"/>
      <c r="M324" s="139" t="s">
        <v>19</v>
      </c>
      <c r="N324" s="140" t="s">
        <v>46</v>
      </c>
      <c r="P324" s="141">
        <f>O324*H324</f>
        <v>0</v>
      </c>
      <c r="Q324" s="141">
        <v>0</v>
      </c>
      <c r="R324" s="141">
        <f>Q324*H324</f>
        <v>0</v>
      </c>
      <c r="S324" s="141">
        <v>0</v>
      </c>
      <c r="T324" s="142">
        <f>S324*H324</f>
        <v>0</v>
      </c>
      <c r="AR324" s="143" t="s">
        <v>338</v>
      </c>
      <c r="AT324" s="143" t="s">
        <v>208</v>
      </c>
      <c r="AU324" s="143" t="s">
        <v>84</v>
      </c>
      <c r="AY324" s="18" t="s">
        <v>206</v>
      </c>
      <c r="BE324" s="144">
        <f>IF(N324="základní",J324,0)</f>
        <v>0</v>
      </c>
      <c r="BF324" s="144">
        <f>IF(N324="snížená",J324,0)</f>
        <v>0</v>
      </c>
      <c r="BG324" s="144">
        <f>IF(N324="zákl. přenesená",J324,0)</f>
        <v>0</v>
      </c>
      <c r="BH324" s="144">
        <f>IF(N324="sníž. přenesená",J324,0)</f>
        <v>0</v>
      </c>
      <c r="BI324" s="144">
        <f>IF(N324="nulová",J324,0)</f>
        <v>0</v>
      </c>
      <c r="BJ324" s="18" t="s">
        <v>82</v>
      </c>
      <c r="BK324" s="144">
        <f>ROUND(I324*H324,2)</f>
        <v>0</v>
      </c>
      <c r="BL324" s="18" t="s">
        <v>338</v>
      </c>
      <c r="BM324" s="143" t="s">
        <v>2114</v>
      </c>
    </row>
    <row r="325" spans="2:47" s="1" customFormat="1" ht="19.5">
      <c r="B325" s="33"/>
      <c r="D325" s="150" t="s">
        <v>818</v>
      </c>
      <c r="F325" s="174" t="s">
        <v>2115</v>
      </c>
      <c r="I325" s="147"/>
      <c r="L325" s="33"/>
      <c r="M325" s="148"/>
      <c r="T325" s="52"/>
      <c r="AT325" s="18" t="s">
        <v>818</v>
      </c>
      <c r="AU325" s="18" t="s">
        <v>84</v>
      </c>
    </row>
    <row r="326" spans="2:65" s="1" customFormat="1" ht="16.5" customHeight="1">
      <c r="B326" s="33"/>
      <c r="C326" s="132" t="s">
        <v>1009</v>
      </c>
      <c r="D326" s="132" t="s">
        <v>208</v>
      </c>
      <c r="E326" s="133" t="s">
        <v>2116</v>
      </c>
      <c r="F326" s="134" t="s">
        <v>2117</v>
      </c>
      <c r="G326" s="135" t="s">
        <v>298</v>
      </c>
      <c r="H326" s="136">
        <v>2</v>
      </c>
      <c r="I326" s="137"/>
      <c r="J326" s="138">
        <f>ROUND(I326*H326,2)</f>
        <v>0</v>
      </c>
      <c r="K326" s="134" t="s">
        <v>19</v>
      </c>
      <c r="L326" s="33"/>
      <c r="M326" s="139" t="s">
        <v>19</v>
      </c>
      <c r="N326" s="140" t="s">
        <v>46</v>
      </c>
      <c r="P326" s="141">
        <f>O326*H326</f>
        <v>0</v>
      </c>
      <c r="Q326" s="141">
        <v>0</v>
      </c>
      <c r="R326" s="141">
        <f>Q326*H326</f>
        <v>0</v>
      </c>
      <c r="S326" s="141">
        <v>0</v>
      </c>
      <c r="T326" s="142">
        <f>S326*H326</f>
        <v>0</v>
      </c>
      <c r="AR326" s="143" t="s">
        <v>338</v>
      </c>
      <c r="AT326" s="143" t="s">
        <v>208</v>
      </c>
      <c r="AU326" s="143" t="s">
        <v>84</v>
      </c>
      <c r="AY326" s="18" t="s">
        <v>206</v>
      </c>
      <c r="BE326" s="144">
        <f>IF(N326="základní",J326,0)</f>
        <v>0</v>
      </c>
      <c r="BF326" s="144">
        <f>IF(N326="snížená",J326,0)</f>
        <v>0</v>
      </c>
      <c r="BG326" s="144">
        <f>IF(N326="zákl. přenesená",J326,0)</f>
        <v>0</v>
      </c>
      <c r="BH326" s="144">
        <f>IF(N326="sníž. přenesená",J326,0)</f>
        <v>0</v>
      </c>
      <c r="BI326" s="144">
        <f>IF(N326="nulová",J326,0)</f>
        <v>0</v>
      </c>
      <c r="BJ326" s="18" t="s">
        <v>82</v>
      </c>
      <c r="BK326" s="144">
        <f>ROUND(I326*H326,2)</f>
        <v>0</v>
      </c>
      <c r="BL326" s="18" t="s">
        <v>338</v>
      </c>
      <c r="BM326" s="143" t="s">
        <v>2118</v>
      </c>
    </row>
    <row r="327" spans="2:47" s="1" customFormat="1" ht="19.5">
      <c r="B327" s="33"/>
      <c r="D327" s="150" t="s">
        <v>818</v>
      </c>
      <c r="F327" s="174" t="s">
        <v>2119</v>
      </c>
      <c r="I327" s="147"/>
      <c r="L327" s="33"/>
      <c r="M327" s="148"/>
      <c r="T327" s="52"/>
      <c r="AT327" s="18" t="s">
        <v>818</v>
      </c>
      <c r="AU327" s="18" t="s">
        <v>84</v>
      </c>
    </row>
    <row r="328" spans="2:65" s="1" customFormat="1" ht="16.5" customHeight="1">
      <c r="B328" s="33"/>
      <c r="C328" s="132" t="s">
        <v>1014</v>
      </c>
      <c r="D328" s="132" t="s">
        <v>208</v>
      </c>
      <c r="E328" s="133" t="s">
        <v>2120</v>
      </c>
      <c r="F328" s="134" t="s">
        <v>2121</v>
      </c>
      <c r="G328" s="135" t="s">
        <v>298</v>
      </c>
      <c r="H328" s="136">
        <v>2</v>
      </c>
      <c r="I328" s="137"/>
      <c r="J328" s="138">
        <f>ROUND(I328*H328,2)</f>
        <v>0</v>
      </c>
      <c r="K328" s="134" t="s">
        <v>19</v>
      </c>
      <c r="L328" s="33"/>
      <c r="M328" s="139" t="s">
        <v>19</v>
      </c>
      <c r="N328" s="140" t="s">
        <v>46</v>
      </c>
      <c r="P328" s="141">
        <f>O328*H328</f>
        <v>0</v>
      </c>
      <c r="Q328" s="141">
        <v>0</v>
      </c>
      <c r="R328" s="141">
        <f>Q328*H328</f>
        <v>0</v>
      </c>
      <c r="S328" s="141">
        <v>0</v>
      </c>
      <c r="T328" s="142">
        <f>S328*H328</f>
        <v>0</v>
      </c>
      <c r="AR328" s="143" t="s">
        <v>338</v>
      </c>
      <c r="AT328" s="143" t="s">
        <v>208</v>
      </c>
      <c r="AU328" s="143" t="s">
        <v>84</v>
      </c>
      <c r="AY328" s="18" t="s">
        <v>206</v>
      </c>
      <c r="BE328" s="144">
        <f>IF(N328="základní",J328,0)</f>
        <v>0</v>
      </c>
      <c r="BF328" s="144">
        <f>IF(N328="snížená",J328,0)</f>
        <v>0</v>
      </c>
      <c r="BG328" s="144">
        <f>IF(N328="zákl. přenesená",J328,0)</f>
        <v>0</v>
      </c>
      <c r="BH328" s="144">
        <f>IF(N328="sníž. přenesená",J328,0)</f>
        <v>0</v>
      </c>
      <c r="BI328" s="144">
        <f>IF(N328="nulová",J328,0)</f>
        <v>0</v>
      </c>
      <c r="BJ328" s="18" t="s">
        <v>82</v>
      </c>
      <c r="BK328" s="144">
        <f>ROUND(I328*H328,2)</f>
        <v>0</v>
      </c>
      <c r="BL328" s="18" t="s">
        <v>338</v>
      </c>
      <c r="BM328" s="143" t="s">
        <v>2122</v>
      </c>
    </row>
    <row r="329" spans="2:47" s="1" customFormat="1" ht="19.5">
      <c r="B329" s="33"/>
      <c r="D329" s="150" t="s">
        <v>818</v>
      </c>
      <c r="F329" s="174" t="s">
        <v>2123</v>
      </c>
      <c r="I329" s="147"/>
      <c r="L329" s="33"/>
      <c r="M329" s="148"/>
      <c r="T329" s="52"/>
      <c r="AT329" s="18" t="s">
        <v>818</v>
      </c>
      <c r="AU329" s="18" t="s">
        <v>84</v>
      </c>
    </row>
    <row r="330" spans="2:65" s="1" customFormat="1" ht="16.5" customHeight="1">
      <c r="B330" s="33"/>
      <c r="C330" s="132" t="s">
        <v>1019</v>
      </c>
      <c r="D330" s="132" t="s">
        <v>208</v>
      </c>
      <c r="E330" s="133" t="s">
        <v>2124</v>
      </c>
      <c r="F330" s="134" t="s">
        <v>2125</v>
      </c>
      <c r="G330" s="135" t="s">
        <v>298</v>
      </c>
      <c r="H330" s="136">
        <v>2</v>
      </c>
      <c r="I330" s="137"/>
      <c r="J330" s="138">
        <f>ROUND(I330*H330,2)</f>
        <v>0</v>
      </c>
      <c r="K330" s="134" t="s">
        <v>19</v>
      </c>
      <c r="L330" s="33"/>
      <c r="M330" s="139" t="s">
        <v>19</v>
      </c>
      <c r="N330" s="140" t="s">
        <v>46</v>
      </c>
      <c r="P330" s="141">
        <f>O330*H330</f>
        <v>0</v>
      </c>
      <c r="Q330" s="141">
        <v>0</v>
      </c>
      <c r="R330" s="141">
        <f>Q330*H330</f>
        <v>0</v>
      </c>
      <c r="S330" s="141">
        <v>0</v>
      </c>
      <c r="T330" s="142">
        <f>S330*H330</f>
        <v>0</v>
      </c>
      <c r="AR330" s="143" t="s">
        <v>338</v>
      </c>
      <c r="AT330" s="143" t="s">
        <v>208</v>
      </c>
      <c r="AU330" s="143" t="s">
        <v>84</v>
      </c>
      <c r="AY330" s="18" t="s">
        <v>206</v>
      </c>
      <c r="BE330" s="144">
        <f>IF(N330="základní",J330,0)</f>
        <v>0</v>
      </c>
      <c r="BF330" s="144">
        <f>IF(N330="snížená",J330,0)</f>
        <v>0</v>
      </c>
      <c r="BG330" s="144">
        <f>IF(N330="zákl. přenesená",J330,0)</f>
        <v>0</v>
      </c>
      <c r="BH330" s="144">
        <f>IF(N330="sníž. přenesená",J330,0)</f>
        <v>0</v>
      </c>
      <c r="BI330" s="144">
        <f>IF(N330="nulová",J330,0)</f>
        <v>0</v>
      </c>
      <c r="BJ330" s="18" t="s">
        <v>82</v>
      </c>
      <c r="BK330" s="144">
        <f>ROUND(I330*H330,2)</f>
        <v>0</v>
      </c>
      <c r="BL330" s="18" t="s">
        <v>338</v>
      </c>
      <c r="BM330" s="143" t="s">
        <v>2126</v>
      </c>
    </row>
    <row r="331" spans="2:47" s="1" customFormat="1" ht="19.5">
      <c r="B331" s="33"/>
      <c r="D331" s="150" t="s">
        <v>818</v>
      </c>
      <c r="F331" s="174" t="s">
        <v>2127</v>
      </c>
      <c r="I331" s="147"/>
      <c r="L331" s="33"/>
      <c r="M331" s="148"/>
      <c r="T331" s="52"/>
      <c r="AT331" s="18" t="s">
        <v>818</v>
      </c>
      <c r="AU331" s="18" t="s">
        <v>84</v>
      </c>
    </row>
    <row r="332" spans="2:65" s="1" customFormat="1" ht="16.5" customHeight="1">
      <c r="B332" s="33"/>
      <c r="C332" s="132" t="s">
        <v>1024</v>
      </c>
      <c r="D332" s="132" t="s">
        <v>208</v>
      </c>
      <c r="E332" s="133" t="s">
        <v>2128</v>
      </c>
      <c r="F332" s="134" t="s">
        <v>2129</v>
      </c>
      <c r="G332" s="135" t="s">
        <v>298</v>
      </c>
      <c r="H332" s="136">
        <v>3</v>
      </c>
      <c r="I332" s="137"/>
      <c r="J332" s="138">
        <f>ROUND(I332*H332,2)</f>
        <v>0</v>
      </c>
      <c r="K332" s="134" t="s">
        <v>19</v>
      </c>
      <c r="L332" s="33"/>
      <c r="M332" s="139" t="s">
        <v>19</v>
      </c>
      <c r="N332" s="140" t="s">
        <v>46</v>
      </c>
      <c r="P332" s="141">
        <f>O332*H332</f>
        <v>0</v>
      </c>
      <c r="Q332" s="141">
        <v>0</v>
      </c>
      <c r="R332" s="141">
        <f>Q332*H332</f>
        <v>0</v>
      </c>
      <c r="S332" s="141">
        <v>0</v>
      </c>
      <c r="T332" s="142">
        <f>S332*H332</f>
        <v>0</v>
      </c>
      <c r="AR332" s="143" t="s">
        <v>338</v>
      </c>
      <c r="AT332" s="143" t="s">
        <v>208</v>
      </c>
      <c r="AU332" s="143" t="s">
        <v>84</v>
      </c>
      <c r="AY332" s="18" t="s">
        <v>206</v>
      </c>
      <c r="BE332" s="144">
        <f>IF(N332="základní",J332,0)</f>
        <v>0</v>
      </c>
      <c r="BF332" s="144">
        <f>IF(N332="snížená",J332,0)</f>
        <v>0</v>
      </c>
      <c r="BG332" s="144">
        <f>IF(N332="zákl. přenesená",J332,0)</f>
        <v>0</v>
      </c>
      <c r="BH332" s="144">
        <f>IF(N332="sníž. přenesená",J332,0)</f>
        <v>0</v>
      </c>
      <c r="BI332" s="144">
        <f>IF(N332="nulová",J332,0)</f>
        <v>0</v>
      </c>
      <c r="BJ332" s="18" t="s">
        <v>82</v>
      </c>
      <c r="BK332" s="144">
        <f>ROUND(I332*H332,2)</f>
        <v>0</v>
      </c>
      <c r="BL332" s="18" t="s">
        <v>338</v>
      </c>
      <c r="BM332" s="143" t="s">
        <v>2130</v>
      </c>
    </row>
    <row r="333" spans="2:47" s="1" customFormat="1" ht="19.5">
      <c r="B333" s="33"/>
      <c r="D333" s="150" t="s">
        <v>818</v>
      </c>
      <c r="F333" s="174" t="s">
        <v>2131</v>
      </c>
      <c r="I333" s="147"/>
      <c r="L333" s="33"/>
      <c r="M333" s="148"/>
      <c r="T333" s="52"/>
      <c r="AT333" s="18" t="s">
        <v>818</v>
      </c>
      <c r="AU333" s="18" t="s">
        <v>84</v>
      </c>
    </row>
    <row r="334" spans="2:65" s="1" customFormat="1" ht="16.5" customHeight="1">
      <c r="B334" s="33"/>
      <c r="C334" s="132" t="s">
        <v>1031</v>
      </c>
      <c r="D334" s="132" t="s">
        <v>208</v>
      </c>
      <c r="E334" s="133" t="s">
        <v>2132</v>
      </c>
      <c r="F334" s="134" t="s">
        <v>2133</v>
      </c>
      <c r="G334" s="135" t="s">
        <v>298</v>
      </c>
      <c r="H334" s="136">
        <v>4</v>
      </c>
      <c r="I334" s="137"/>
      <c r="J334" s="138">
        <f>ROUND(I334*H334,2)</f>
        <v>0</v>
      </c>
      <c r="K334" s="134" t="s">
        <v>19</v>
      </c>
      <c r="L334" s="33"/>
      <c r="M334" s="139" t="s">
        <v>19</v>
      </c>
      <c r="N334" s="140" t="s">
        <v>46</v>
      </c>
      <c r="P334" s="141">
        <f>O334*H334</f>
        <v>0</v>
      </c>
      <c r="Q334" s="141">
        <v>0</v>
      </c>
      <c r="R334" s="141">
        <f>Q334*H334</f>
        <v>0</v>
      </c>
      <c r="S334" s="141">
        <v>0</v>
      </c>
      <c r="T334" s="142">
        <f>S334*H334</f>
        <v>0</v>
      </c>
      <c r="AR334" s="143" t="s">
        <v>338</v>
      </c>
      <c r="AT334" s="143" t="s">
        <v>208</v>
      </c>
      <c r="AU334" s="143" t="s">
        <v>84</v>
      </c>
      <c r="AY334" s="18" t="s">
        <v>206</v>
      </c>
      <c r="BE334" s="144">
        <f>IF(N334="základní",J334,0)</f>
        <v>0</v>
      </c>
      <c r="BF334" s="144">
        <f>IF(N334="snížená",J334,0)</f>
        <v>0</v>
      </c>
      <c r="BG334" s="144">
        <f>IF(N334="zákl. přenesená",J334,0)</f>
        <v>0</v>
      </c>
      <c r="BH334" s="144">
        <f>IF(N334="sníž. přenesená",J334,0)</f>
        <v>0</v>
      </c>
      <c r="BI334" s="144">
        <f>IF(N334="nulová",J334,0)</f>
        <v>0</v>
      </c>
      <c r="BJ334" s="18" t="s">
        <v>82</v>
      </c>
      <c r="BK334" s="144">
        <f>ROUND(I334*H334,2)</f>
        <v>0</v>
      </c>
      <c r="BL334" s="18" t="s">
        <v>338</v>
      </c>
      <c r="BM334" s="143" t="s">
        <v>2134</v>
      </c>
    </row>
    <row r="335" spans="2:47" s="1" customFormat="1" ht="19.5">
      <c r="B335" s="33"/>
      <c r="D335" s="150" t="s">
        <v>818</v>
      </c>
      <c r="F335" s="174" t="s">
        <v>2135</v>
      </c>
      <c r="I335" s="147"/>
      <c r="L335" s="33"/>
      <c r="M335" s="201"/>
      <c r="N335" s="197"/>
      <c r="O335" s="197"/>
      <c r="P335" s="197"/>
      <c r="Q335" s="197"/>
      <c r="R335" s="197"/>
      <c r="S335" s="197"/>
      <c r="T335" s="202"/>
      <c r="AT335" s="18" t="s">
        <v>818</v>
      </c>
      <c r="AU335" s="18" t="s">
        <v>84</v>
      </c>
    </row>
    <row r="336" spans="2:12" s="1" customFormat="1" ht="6.95" customHeight="1">
      <c r="B336" s="41"/>
      <c r="C336" s="42"/>
      <c r="D336" s="42"/>
      <c r="E336" s="42"/>
      <c r="F336" s="42"/>
      <c r="G336" s="42"/>
      <c r="H336" s="42"/>
      <c r="I336" s="42"/>
      <c r="J336" s="42"/>
      <c r="K336" s="42"/>
      <c r="L336" s="33"/>
    </row>
  </sheetData>
  <sheetProtection algorithmName="SHA-512" hashValue="ebWuCYI4wKb8m4+mdWLhnutwCKo6p2GqbGuT98opEL7OfLEuTIZpZm+6Gg5KAYLNkXzJUCRYTiWfLnvS6hBuuA==" saltValue="+B7HaT6aB3JDK9lixHlbpRGVL43S/eekJmHfzoZ3w83PqY9RXiEy6YwkZYM3o+beO0h9n8pwPNPngzc5UjssKA==" spinCount="100000" sheet="1" objects="1" scenarios="1" formatColumns="0" formatRows="0" autoFilter="0"/>
  <autoFilter ref="C95:K335"/>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6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111</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165</v>
      </c>
      <c r="F9" s="295"/>
      <c r="G9" s="295"/>
      <c r="H9" s="295"/>
      <c r="L9" s="21"/>
    </row>
    <row r="10" spans="2:12" ht="12" customHeight="1">
      <c r="B10" s="21"/>
      <c r="D10" s="28" t="s">
        <v>166</v>
      </c>
      <c r="L10" s="21"/>
    </row>
    <row r="11" spans="2:12" s="1" customFormat="1" ht="16.5" customHeight="1">
      <c r="B11" s="33"/>
      <c r="E11" s="304" t="s">
        <v>1534</v>
      </c>
      <c r="F11" s="337"/>
      <c r="G11" s="337"/>
      <c r="H11" s="337"/>
      <c r="L11" s="33"/>
    </row>
    <row r="12" spans="2:12" s="1" customFormat="1" ht="12" customHeight="1">
      <c r="B12" s="33"/>
      <c r="D12" s="28" t="s">
        <v>168</v>
      </c>
      <c r="L12" s="33"/>
    </row>
    <row r="13" spans="2:12" s="1" customFormat="1" ht="30" customHeight="1">
      <c r="B13" s="33"/>
      <c r="E13" s="322" t="s">
        <v>2136</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ROUND(J97,2)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ROUND((SUM(BE97:BE161)),2)</f>
        <v>0</v>
      </c>
      <c r="I37" s="94">
        <v>0.21</v>
      </c>
      <c r="J37" s="81">
        <f>ROUND(((SUM(BE97:BE161))*I37),2)</f>
        <v>0</v>
      </c>
      <c r="L37" s="33"/>
    </row>
    <row r="38" spans="2:12" s="1" customFormat="1" ht="14.45" customHeight="1">
      <c r="B38" s="33"/>
      <c r="E38" s="28" t="s">
        <v>47</v>
      </c>
      <c r="F38" s="81">
        <f>ROUND((SUM(BF97:BF161)),2)</f>
        <v>0</v>
      </c>
      <c r="I38" s="94">
        <v>0.15</v>
      </c>
      <c r="J38" s="81">
        <f>ROUND(((SUM(BF97:BF161))*I38),2)</f>
        <v>0</v>
      </c>
      <c r="L38" s="33"/>
    </row>
    <row r="39" spans="2:12" s="1" customFormat="1" ht="14.45" customHeight="1" hidden="1">
      <c r="B39" s="33"/>
      <c r="E39" s="28" t="s">
        <v>48</v>
      </c>
      <c r="F39" s="81">
        <f>ROUND((SUM(BG97:BG161)),2)</f>
        <v>0</v>
      </c>
      <c r="I39" s="94">
        <v>0.21</v>
      </c>
      <c r="J39" s="81">
        <f>0</f>
        <v>0</v>
      </c>
      <c r="L39" s="33"/>
    </row>
    <row r="40" spans="2:12" s="1" customFormat="1" ht="14.45" customHeight="1" hidden="1">
      <c r="B40" s="33"/>
      <c r="E40" s="28" t="s">
        <v>49</v>
      </c>
      <c r="F40" s="81">
        <f>ROUND((SUM(BH97:BH161)),2)</f>
        <v>0</v>
      </c>
      <c r="I40" s="94">
        <v>0.15</v>
      </c>
      <c r="J40" s="81">
        <f>0</f>
        <v>0</v>
      </c>
      <c r="L40" s="33"/>
    </row>
    <row r="41" spans="2:12" s="1" customFormat="1" ht="14.45" customHeight="1" hidden="1">
      <c r="B41" s="33"/>
      <c r="E41" s="28" t="s">
        <v>50</v>
      </c>
      <c r="F41" s="81">
        <f>ROUND((SUM(BI97:BI161)),2)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165</v>
      </c>
      <c r="F54" s="295"/>
      <c r="G54" s="295"/>
      <c r="H54" s="295"/>
      <c r="L54" s="21"/>
    </row>
    <row r="55" spans="2:12" ht="12" customHeight="1">
      <c r="B55" s="21"/>
      <c r="C55" s="28" t="s">
        <v>166</v>
      </c>
      <c r="L55" s="21"/>
    </row>
    <row r="56" spans="2:12" s="1" customFormat="1" ht="16.5" customHeight="1">
      <c r="B56" s="33"/>
      <c r="E56" s="304" t="s">
        <v>1534</v>
      </c>
      <c r="F56" s="337"/>
      <c r="G56" s="337"/>
      <c r="H56" s="337"/>
      <c r="L56" s="33"/>
    </row>
    <row r="57" spans="2:12" s="1" customFormat="1" ht="12" customHeight="1">
      <c r="B57" s="33"/>
      <c r="C57" s="28" t="s">
        <v>168</v>
      </c>
      <c r="L57" s="33"/>
    </row>
    <row r="58" spans="2:12" s="1" customFormat="1" ht="30" customHeight="1">
      <c r="B58" s="33"/>
      <c r="E58" s="322" t="str">
        <f>E13</f>
        <v>D.1-01.4.4 - Zařízení silnoproudé elektrotechniky vč. bleskosvodů</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J97</f>
        <v>0</v>
      </c>
      <c r="L67" s="33"/>
      <c r="AU67" s="18" t="s">
        <v>173</v>
      </c>
    </row>
    <row r="68" spans="2:12" s="8" customFormat="1" ht="24.95" customHeight="1">
      <c r="B68" s="104"/>
      <c r="D68" s="105" t="s">
        <v>179</v>
      </c>
      <c r="E68" s="106"/>
      <c r="F68" s="106"/>
      <c r="G68" s="106"/>
      <c r="H68" s="106"/>
      <c r="I68" s="106"/>
      <c r="J68" s="107">
        <f>J98</f>
        <v>0</v>
      </c>
      <c r="L68" s="104"/>
    </row>
    <row r="69" spans="2:12" s="9" customFormat="1" ht="19.9" customHeight="1">
      <c r="B69" s="108"/>
      <c r="D69" s="109" t="s">
        <v>2137</v>
      </c>
      <c r="E69" s="110"/>
      <c r="F69" s="110"/>
      <c r="G69" s="110"/>
      <c r="H69" s="110"/>
      <c r="I69" s="110"/>
      <c r="J69" s="111">
        <f>J99</f>
        <v>0</v>
      </c>
      <c r="L69" s="108"/>
    </row>
    <row r="70" spans="2:12" s="9" customFormat="1" ht="19.9" customHeight="1">
      <c r="B70" s="108"/>
      <c r="D70" s="109" t="s">
        <v>2138</v>
      </c>
      <c r="E70" s="110"/>
      <c r="F70" s="110"/>
      <c r="G70" s="110"/>
      <c r="H70" s="110"/>
      <c r="I70" s="110"/>
      <c r="J70" s="111">
        <f>J106</f>
        <v>0</v>
      </c>
      <c r="L70" s="108"/>
    </row>
    <row r="71" spans="2:12" s="9" customFormat="1" ht="19.9" customHeight="1">
      <c r="B71" s="108"/>
      <c r="D71" s="109" t="s">
        <v>2139</v>
      </c>
      <c r="E71" s="110"/>
      <c r="F71" s="110"/>
      <c r="G71" s="110"/>
      <c r="H71" s="110"/>
      <c r="I71" s="110"/>
      <c r="J71" s="111">
        <f>J115</f>
        <v>0</v>
      </c>
      <c r="L71" s="108"/>
    </row>
    <row r="72" spans="2:12" s="9" customFormat="1" ht="19.9" customHeight="1">
      <c r="B72" s="108"/>
      <c r="D72" s="109" t="s">
        <v>2140</v>
      </c>
      <c r="E72" s="110"/>
      <c r="F72" s="110"/>
      <c r="G72" s="110"/>
      <c r="H72" s="110"/>
      <c r="I72" s="110"/>
      <c r="J72" s="111">
        <f>J155</f>
        <v>0</v>
      </c>
      <c r="L72" s="108"/>
    </row>
    <row r="73" spans="2:12" s="9" customFormat="1" ht="19.9" customHeight="1">
      <c r="B73" s="108"/>
      <c r="D73" s="109" t="s">
        <v>2141</v>
      </c>
      <c r="E73" s="110"/>
      <c r="F73" s="110"/>
      <c r="G73" s="110"/>
      <c r="H73" s="110"/>
      <c r="I73" s="110"/>
      <c r="J73" s="111">
        <f>J157</f>
        <v>0</v>
      </c>
      <c r="L73" s="108"/>
    </row>
    <row r="74" spans="2:12" s="1" customFormat="1" ht="21.75" customHeight="1">
      <c r="B74" s="33"/>
      <c r="L74" s="33"/>
    </row>
    <row r="75" spans="2:12" s="1" customFormat="1" ht="6.95" customHeight="1">
      <c r="B75" s="41"/>
      <c r="C75" s="42"/>
      <c r="D75" s="42"/>
      <c r="E75" s="42"/>
      <c r="F75" s="42"/>
      <c r="G75" s="42"/>
      <c r="H75" s="42"/>
      <c r="I75" s="42"/>
      <c r="J75" s="42"/>
      <c r="K75" s="42"/>
      <c r="L75" s="33"/>
    </row>
    <row r="79" spans="2:12" s="1" customFormat="1" ht="6.95" customHeight="1">
      <c r="B79" s="43"/>
      <c r="C79" s="44"/>
      <c r="D79" s="44"/>
      <c r="E79" s="44"/>
      <c r="F79" s="44"/>
      <c r="G79" s="44"/>
      <c r="H79" s="44"/>
      <c r="I79" s="44"/>
      <c r="J79" s="44"/>
      <c r="K79" s="44"/>
      <c r="L79" s="33"/>
    </row>
    <row r="80" spans="2:12" s="1" customFormat="1" ht="24.95" customHeight="1">
      <c r="B80" s="33"/>
      <c r="C80" s="22" t="s">
        <v>191</v>
      </c>
      <c r="L80" s="33"/>
    </row>
    <row r="81" spans="2:12" s="1" customFormat="1" ht="6.95" customHeight="1">
      <c r="B81" s="33"/>
      <c r="L81" s="33"/>
    </row>
    <row r="82" spans="2:12" s="1" customFormat="1" ht="12" customHeight="1">
      <c r="B82" s="33"/>
      <c r="C82" s="28" t="s">
        <v>16</v>
      </c>
      <c r="L82" s="33"/>
    </row>
    <row r="83" spans="2:12" s="1" customFormat="1" ht="16.5" customHeight="1">
      <c r="B83" s="33"/>
      <c r="E83" s="335" t="str">
        <f>E7</f>
        <v>AREÁL KLÍŠE, ÚSTÍ NAD LABEM – WELLNESS A FITNESS</v>
      </c>
      <c r="F83" s="336"/>
      <c r="G83" s="336"/>
      <c r="H83" s="336"/>
      <c r="L83" s="33"/>
    </row>
    <row r="84" spans="2:12" ht="12" customHeight="1">
      <c r="B84" s="21"/>
      <c r="C84" s="28" t="s">
        <v>164</v>
      </c>
      <c r="L84" s="21"/>
    </row>
    <row r="85" spans="2:12" ht="16.5" customHeight="1">
      <c r="B85" s="21"/>
      <c r="E85" s="335" t="s">
        <v>165</v>
      </c>
      <c r="F85" s="295"/>
      <c r="G85" s="295"/>
      <c r="H85" s="295"/>
      <c r="L85" s="21"/>
    </row>
    <row r="86" spans="2:12" ht="12" customHeight="1">
      <c r="B86" s="21"/>
      <c r="C86" s="28" t="s">
        <v>166</v>
      </c>
      <c r="L86" s="21"/>
    </row>
    <row r="87" spans="2:12" s="1" customFormat="1" ht="16.5" customHeight="1">
      <c r="B87" s="33"/>
      <c r="E87" s="304" t="s">
        <v>1534</v>
      </c>
      <c r="F87" s="337"/>
      <c r="G87" s="337"/>
      <c r="H87" s="337"/>
      <c r="L87" s="33"/>
    </row>
    <row r="88" spans="2:12" s="1" customFormat="1" ht="12" customHeight="1">
      <c r="B88" s="33"/>
      <c r="C88" s="28" t="s">
        <v>168</v>
      </c>
      <c r="L88" s="33"/>
    </row>
    <row r="89" spans="2:12" s="1" customFormat="1" ht="30" customHeight="1">
      <c r="B89" s="33"/>
      <c r="E89" s="322" t="str">
        <f>E13</f>
        <v>D.1-01.4.4 - Zařízení silnoproudé elektrotechniky vč. bleskosvodů</v>
      </c>
      <c r="F89" s="337"/>
      <c r="G89" s="337"/>
      <c r="H89" s="337"/>
      <c r="L89" s="33"/>
    </row>
    <row r="90" spans="2:12" s="1" customFormat="1" ht="6.95" customHeight="1">
      <c r="B90" s="33"/>
      <c r="L90" s="33"/>
    </row>
    <row r="91" spans="2:12" s="1" customFormat="1" ht="12" customHeight="1">
      <c r="B91" s="33"/>
      <c r="C91" s="28" t="s">
        <v>21</v>
      </c>
      <c r="F91" s="26" t="str">
        <f>F16</f>
        <v>ÚSTÍ NAD LABEM</v>
      </c>
      <c r="I91" s="28" t="s">
        <v>23</v>
      </c>
      <c r="J91" s="49" t="str">
        <f>IF(J16="","",J16)</f>
        <v>14. 11. 2023</v>
      </c>
      <c r="L91" s="33"/>
    </row>
    <row r="92" spans="2:12" s="1" customFormat="1" ht="6.95" customHeight="1">
      <c r="B92" s="33"/>
      <c r="L92" s="33"/>
    </row>
    <row r="93" spans="2:12" s="1" customFormat="1" ht="15.2" customHeight="1">
      <c r="B93" s="33"/>
      <c r="C93" s="28" t="s">
        <v>25</v>
      </c>
      <c r="F93" s="26" t="str">
        <f>E19</f>
        <v>Městské služby Ústí nad Labem p.o.</v>
      </c>
      <c r="I93" s="28" t="s">
        <v>33</v>
      </c>
      <c r="J93" s="31" t="str">
        <f>E25</f>
        <v>Specta s.r.o.</v>
      </c>
      <c r="L93" s="33"/>
    </row>
    <row r="94" spans="2:12" s="1" customFormat="1" ht="15.2" customHeight="1">
      <c r="B94" s="33"/>
      <c r="C94" s="28" t="s">
        <v>31</v>
      </c>
      <c r="F94" s="26" t="str">
        <f>IF(E22="","",E22)</f>
        <v>Vyplň údaj</v>
      </c>
      <c r="I94" s="28" t="s">
        <v>38</v>
      </c>
      <c r="J94" s="31" t="str">
        <f>E28</f>
        <v>Specta s.r.o.</v>
      </c>
      <c r="L94" s="33"/>
    </row>
    <row r="95" spans="2:12" s="1" customFormat="1" ht="10.35" customHeight="1">
      <c r="B95" s="33"/>
      <c r="L95" s="33"/>
    </row>
    <row r="96" spans="2:20" s="10" customFormat="1" ht="29.25" customHeight="1">
      <c r="B96" s="112"/>
      <c r="C96" s="113" t="s">
        <v>192</v>
      </c>
      <c r="D96" s="114" t="s">
        <v>60</v>
      </c>
      <c r="E96" s="114" t="s">
        <v>56</v>
      </c>
      <c r="F96" s="114" t="s">
        <v>57</v>
      </c>
      <c r="G96" s="114" t="s">
        <v>193</v>
      </c>
      <c r="H96" s="114" t="s">
        <v>194</v>
      </c>
      <c r="I96" s="114" t="s">
        <v>195</v>
      </c>
      <c r="J96" s="114" t="s">
        <v>172</v>
      </c>
      <c r="K96" s="115" t="s">
        <v>196</v>
      </c>
      <c r="L96" s="112"/>
      <c r="M96" s="55" t="s">
        <v>19</v>
      </c>
      <c r="N96" s="56" t="s">
        <v>45</v>
      </c>
      <c r="O96" s="56" t="s">
        <v>197</v>
      </c>
      <c r="P96" s="56" t="s">
        <v>198</v>
      </c>
      <c r="Q96" s="56" t="s">
        <v>199</v>
      </c>
      <c r="R96" s="56" t="s">
        <v>200</v>
      </c>
      <c r="S96" s="56" t="s">
        <v>201</v>
      </c>
      <c r="T96" s="57" t="s">
        <v>202</v>
      </c>
    </row>
    <row r="97" spans="2:63" s="1" customFormat="1" ht="22.9" customHeight="1">
      <c r="B97" s="33"/>
      <c r="C97" s="60" t="s">
        <v>203</v>
      </c>
      <c r="J97" s="116">
        <f>BK97</f>
        <v>0</v>
      </c>
      <c r="L97" s="33"/>
      <c r="M97" s="58"/>
      <c r="N97" s="50"/>
      <c r="O97" s="50"/>
      <c r="P97" s="117">
        <f>P98</f>
        <v>0</v>
      </c>
      <c r="Q97" s="50"/>
      <c r="R97" s="117">
        <f>R98</f>
        <v>0</v>
      </c>
      <c r="S97" s="50"/>
      <c r="T97" s="118">
        <f>T98</f>
        <v>0</v>
      </c>
      <c r="AT97" s="18" t="s">
        <v>74</v>
      </c>
      <c r="AU97" s="18" t="s">
        <v>173</v>
      </c>
      <c r="BK97" s="119">
        <f>BK98</f>
        <v>0</v>
      </c>
    </row>
    <row r="98" spans="2:63" s="11" customFormat="1" ht="25.9" customHeight="1">
      <c r="B98" s="120"/>
      <c r="D98" s="121" t="s">
        <v>74</v>
      </c>
      <c r="E98" s="122" t="s">
        <v>385</v>
      </c>
      <c r="F98" s="122" t="s">
        <v>386</v>
      </c>
      <c r="I98" s="123"/>
      <c r="J98" s="124">
        <f>BK98</f>
        <v>0</v>
      </c>
      <c r="L98" s="120"/>
      <c r="M98" s="125"/>
      <c r="P98" s="126">
        <f>P99+P106+P115+P155+P157</f>
        <v>0</v>
      </c>
      <c r="R98" s="126">
        <f>R99+R106+R115+R155+R157</f>
        <v>0</v>
      </c>
      <c r="T98" s="127">
        <f>T99+T106+T115+T155+T157</f>
        <v>0</v>
      </c>
      <c r="AR98" s="121" t="s">
        <v>84</v>
      </c>
      <c r="AT98" s="128" t="s">
        <v>74</v>
      </c>
      <c r="AU98" s="128" t="s">
        <v>75</v>
      </c>
      <c r="AY98" s="121" t="s">
        <v>206</v>
      </c>
      <c r="BK98" s="129">
        <f>BK99+BK106+BK115+BK155+BK157</f>
        <v>0</v>
      </c>
    </row>
    <row r="99" spans="2:63" s="11" customFormat="1" ht="22.9" customHeight="1">
      <c r="B99" s="120"/>
      <c r="D99" s="121" t="s">
        <v>74</v>
      </c>
      <c r="E99" s="130" t="s">
        <v>2142</v>
      </c>
      <c r="F99" s="130" t="s">
        <v>2143</v>
      </c>
      <c r="I99" s="123"/>
      <c r="J99" s="131">
        <f>BK99</f>
        <v>0</v>
      </c>
      <c r="L99" s="120"/>
      <c r="M99" s="125"/>
      <c r="P99" s="126">
        <f>SUM(P100:P105)</f>
        <v>0</v>
      </c>
      <c r="R99" s="126">
        <f>SUM(R100:R105)</f>
        <v>0</v>
      </c>
      <c r="T99" s="127">
        <f>SUM(T100:T105)</f>
        <v>0</v>
      </c>
      <c r="AR99" s="121" t="s">
        <v>84</v>
      </c>
      <c r="AT99" s="128" t="s">
        <v>74</v>
      </c>
      <c r="AU99" s="128" t="s">
        <v>82</v>
      </c>
      <c r="AY99" s="121" t="s">
        <v>206</v>
      </c>
      <c r="BK99" s="129">
        <f>SUM(BK100:BK105)</f>
        <v>0</v>
      </c>
    </row>
    <row r="100" spans="2:65" s="1" customFormat="1" ht="16.5" customHeight="1">
      <c r="B100" s="33"/>
      <c r="C100" s="175" t="s">
        <v>82</v>
      </c>
      <c r="D100" s="175" t="s">
        <v>820</v>
      </c>
      <c r="E100" s="176" t="s">
        <v>2144</v>
      </c>
      <c r="F100" s="177" t="s">
        <v>2145</v>
      </c>
      <c r="G100" s="178" t="s">
        <v>1556</v>
      </c>
      <c r="H100" s="179">
        <v>8</v>
      </c>
      <c r="I100" s="180"/>
      <c r="J100" s="181">
        <f>ROUND(I100*H100,2)</f>
        <v>0</v>
      </c>
      <c r="K100" s="177" t="s">
        <v>19</v>
      </c>
      <c r="L100" s="182"/>
      <c r="M100" s="183" t="s">
        <v>19</v>
      </c>
      <c r="N100" s="184" t="s">
        <v>46</v>
      </c>
      <c r="P100" s="141">
        <f>O100*H100</f>
        <v>0</v>
      </c>
      <c r="Q100" s="141">
        <v>0</v>
      </c>
      <c r="R100" s="141">
        <f>Q100*H100</f>
        <v>0</v>
      </c>
      <c r="S100" s="141">
        <v>0</v>
      </c>
      <c r="T100" s="142">
        <f>S100*H100</f>
        <v>0</v>
      </c>
      <c r="AR100" s="143" t="s">
        <v>437</v>
      </c>
      <c r="AT100" s="143" t="s">
        <v>820</v>
      </c>
      <c r="AU100" s="143" t="s">
        <v>84</v>
      </c>
      <c r="AY100" s="18" t="s">
        <v>206</v>
      </c>
      <c r="BE100" s="144">
        <f>IF(N100="základní",J100,0)</f>
        <v>0</v>
      </c>
      <c r="BF100" s="144">
        <f>IF(N100="snížená",J100,0)</f>
        <v>0</v>
      </c>
      <c r="BG100" s="144">
        <f>IF(N100="zákl. přenesená",J100,0)</f>
        <v>0</v>
      </c>
      <c r="BH100" s="144">
        <f>IF(N100="sníž. přenesená",J100,0)</f>
        <v>0</v>
      </c>
      <c r="BI100" s="144">
        <f>IF(N100="nulová",J100,0)</f>
        <v>0</v>
      </c>
      <c r="BJ100" s="18" t="s">
        <v>82</v>
      </c>
      <c r="BK100" s="144">
        <f>ROUND(I100*H100,2)</f>
        <v>0</v>
      </c>
      <c r="BL100" s="18" t="s">
        <v>338</v>
      </c>
      <c r="BM100" s="143" t="s">
        <v>2146</v>
      </c>
    </row>
    <row r="101" spans="2:65" s="1" customFormat="1" ht="16.5" customHeight="1">
      <c r="B101" s="33"/>
      <c r="C101" s="175" t="s">
        <v>84</v>
      </c>
      <c r="D101" s="175" t="s">
        <v>820</v>
      </c>
      <c r="E101" s="176" t="s">
        <v>2147</v>
      </c>
      <c r="F101" s="177" t="s">
        <v>2148</v>
      </c>
      <c r="G101" s="178" t="s">
        <v>1556</v>
      </c>
      <c r="H101" s="179">
        <v>3</v>
      </c>
      <c r="I101" s="180"/>
      <c r="J101" s="181">
        <f>ROUND(I101*H101,2)</f>
        <v>0</v>
      </c>
      <c r="K101" s="177" t="s">
        <v>19</v>
      </c>
      <c r="L101" s="182"/>
      <c r="M101" s="183" t="s">
        <v>19</v>
      </c>
      <c r="N101" s="184" t="s">
        <v>46</v>
      </c>
      <c r="P101" s="141">
        <f>O101*H101</f>
        <v>0</v>
      </c>
      <c r="Q101" s="141">
        <v>0</v>
      </c>
      <c r="R101" s="141">
        <f>Q101*H101</f>
        <v>0</v>
      </c>
      <c r="S101" s="141">
        <v>0</v>
      </c>
      <c r="T101" s="142">
        <f>S101*H101</f>
        <v>0</v>
      </c>
      <c r="AR101" s="143" t="s">
        <v>437</v>
      </c>
      <c r="AT101" s="143" t="s">
        <v>820</v>
      </c>
      <c r="AU101" s="143" t="s">
        <v>84</v>
      </c>
      <c r="AY101" s="18" t="s">
        <v>206</v>
      </c>
      <c r="BE101" s="144">
        <f>IF(N101="základní",J101,0)</f>
        <v>0</v>
      </c>
      <c r="BF101" s="144">
        <f>IF(N101="snížená",J101,0)</f>
        <v>0</v>
      </c>
      <c r="BG101" s="144">
        <f>IF(N101="zákl. přenesená",J101,0)</f>
        <v>0</v>
      </c>
      <c r="BH101" s="144">
        <f>IF(N101="sníž. přenesená",J101,0)</f>
        <v>0</v>
      </c>
      <c r="BI101" s="144">
        <f>IF(N101="nulová",J101,0)</f>
        <v>0</v>
      </c>
      <c r="BJ101" s="18" t="s">
        <v>82</v>
      </c>
      <c r="BK101" s="144">
        <f>ROUND(I101*H101,2)</f>
        <v>0</v>
      </c>
      <c r="BL101" s="18" t="s">
        <v>338</v>
      </c>
      <c r="BM101" s="143" t="s">
        <v>2149</v>
      </c>
    </row>
    <row r="102" spans="2:65" s="1" customFormat="1" ht="16.5" customHeight="1">
      <c r="B102" s="33"/>
      <c r="C102" s="175" t="s">
        <v>92</v>
      </c>
      <c r="D102" s="175" t="s">
        <v>820</v>
      </c>
      <c r="E102" s="176" t="s">
        <v>2150</v>
      </c>
      <c r="F102" s="177" t="s">
        <v>2151</v>
      </c>
      <c r="G102" s="178" t="s">
        <v>1556</v>
      </c>
      <c r="H102" s="179">
        <v>9</v>
      </c>
      <c r="I102" s="180"/>
      <c r="J102" s="181">
        <f>ROUND(I102*H102,2)</f>
        <v>0</v>
      </c>
      <c r="K102" s="177" t="s">
        <v>19</v>
      </c>
      <c r="L102" s="182"/>
      <c r="M102" s="183" t="s">
        <v>19</v>
      </c>
      <c r="N102" s="184" t="s">
        <v>46</v>
      </c>
      <c r="P102" s="141">
        <f>O102*H102</f>
        <v>0</v>
      </c>
      <c r="Q102" s="141">
        <v>0</v>
      </c>
      <c r="R102" s="141">
        <f>Q102*H102</f>
        <v>0</v>
      </c>
      <c r="S102" s="141">
        <v>0</v>
      </c>
      <c r="T102" s="142">
        <f>S102*H102</f>
        <v>0</v>
      </c>
      <c r="AR102" s="143" t="s">
        <v>437</v>
      </c>
      <c r="AT102" s="143" t="s">
        <v>820</v>
      </c>
      <c r="AU102" s="143" t="s">
        <v>84</v>
      </c>
      <c r="AY102" s="18" t="s">
        <v>206</v>
      </c>
      <c r="BE102" s="144">
        <f>IF(N102="základní",J102,0)</f>
        <v>0</v>
      </c>
      <c r="BF102" s="144">
        <f>IF(N102="snížená",J102,0)</f>
        <v>0</v>
      </c>
      <c r="BG102" s="144">
        <f>IF(N102="zákl. přenesená",J102,0)</f>
        <v>0</v>
      </c>
      <c r="BH102" s="144">
        <f>IF(N102="sníž. přenesená",J102,0)</f>
        <v>0</v>
      </c>
      <c r="BI102" s="144">
        <f>IF(N102="nulová",J102,0)</f>
        <v>0</v>
      </c>
      <c r="BJ102" s="18" t="s">
        <v>82</v>
      </c>
      <c r="BK102" s="144">
        <f>ROUND(I102*H102,2)</f>
        <v>0</v>
      </c>
      <c r="BL102" s="18" t="s">
        <v>338</v>
      </c>
      <c r="BM102" s="143" t="s">
        <v>2152</v>
      </c>
    </row>
    <row r="103" spans="2:65" s="1" customFormat="1" ht="21.75" customHeight="1">
      <c r="B103" s="33"/>
      <c r="C103" s="175" t="s">
        <v>153</v>
      </c>
      <c r="D103" s="175" t="s">
        <v>820</v>
      </c>
      <c r="E103" s="176" t="s">
        <v>2153</v>
      </c>
      <c r="F103" s="177" t="s">
        <v>2154</v>
      </c>
      <c r="G103" s="178" t="s">
        <v>2093</v>
      </c>
      <c r="H103" s="203"/>
      <c r="I103" s="180"/>
      <c r="J103" s="181">
        <f>ROUND(I103*H103,2)</f>
        <v>0</v>
      </c>
      <c r="K103" s="177" t="s">
        <v>19</v>
      </c>
      <c r="L103" s="182"/>
      <c r="M103" s="183" t="s">
        <v>19</v>
      </c>
      <c r="N103" s="184" t="s">
        <v>46</v>
      </c>
      <c r="P103" s="141">
        <f>O103*H103</f>
        <v>0</v>
      </c>
      <c r="Q103" s="141">
        <v>0</v>
      </c>
      <c r="R103" s="141">
        <f>Q103*H103</f>
        <v>0</v>
      </c>
      <c r="S103" s="141">
        <v>0</v>
      </c>
      <c r="T103" s="142">
        <f>S103*H103</f>
        <v>0</v>
      </c>
      <c r="AR103" s="143" t="s">
        <v>437</v>
      </c>
      <c r="AT103" s="143" t="s">
        <v>820</v>
      </c>
      <c r="AU103" s="143" t="s">
        <v>84</v>
      </c>
      <c r="AY103" s="18" t="s">
        <v>206</v>
      </c>
      <c r="BE103" s="144">
        <f>IF(N103="základní",J103,0)</f>
        <v>0</v>
      </c>
      <c r="BF103" s="144">
        <f>IF(N103="snížená",J103,0)</f>
        <v>0</v>
      </c>
      <c r="BG103" s="144">
        <f>IF(N103="zákl. přenesená",J103,0)</f>
        <v>0</v>
      </c>
      <c r="BH103" s="144">
        <f>IF(N103="sníž. přenesená",J103,0)</f>
        <v>0</v>
      </c>
      <c r="BI103" s="144">
        <f>IF(N103="nulová",J103,0)</f>
        <v>0</v>
      </c>
      <c r="BJ103" s="18" t="s">
        <v>82</v>
      </c>
      <c r="BK103" s="144">
        <f>ROUND(I103*H103,2)</f>
        <v>0</v>
      </c>
      <c r="BL103" s="18" t="s">
        <v>338</v>
      </c>
      <c r="BM103" s="143" t="s">
        <v>2155</v>
      </c>
    </row>
    <row r="104" spans="2:65" s="1" customFormat="1" ht="16.5" customHeight="1">
      <c r="B104" s="33"/>
      <c r="C104" s="175" t="s">
        <v>156</v>
      </c>
      <c r="D104" s="175" t="s">
        <v>820</v>
      </c>
      <c r="E104" s="176" t="s">
        <v>2156</v>
      </c>
      <c r="F104" s="177" t="s">
        <v>2157</v>
      </c>
      <c r="G104" s="178" t="s">
        <v>796</v>
      </c>
      <c r="H104" s="179">
        <v>8</v>
      </c>
      <c r="I104" s="180"/>
      <c r="J104" s="181">
        <f>ROUND(I104*H104,2)</f>
        <v>0</v>
      </c>
      <c r="K104" s="177" t="s">
        <v>19</v>
      </c>
      <c r="L104" s="182"/>
      <c r="M104" s="183" t="s">
        <v>19</v>
      </c>
      <c r="N104" s="184" t="s">
        <v>46</v>
      </c>
      <c r="P104" s="141">
        <f>O104*H104</f>
        <v>0</v>
      </c>
      <c r="Q104" s="141">
        <v>0</v>
      </c>
      <c r="R104" s="141">
        <f>Q104*H104</f>
        <v>0</v>
      </c>
      <c r="S104" s="141">
        <v>0</v>
      </c>
      <c r="T104" s="142">
        <f>S104*H104</f>
        <v>0</v>
      </c>
      <c r="AR104" s="143" t="s">
        <v>437</v>
      </c>
      <c r="AT104" s="143" t="s">
        <v>820</v>
      </c>
      <c r="AU104" s="143" t="s">
        <v>84</v>
      </c>
      <c r="AY104" s="18" t="s">
        <v>206</v>
      </c>
      <c r="BE104" s="144">
        <f>IF(N104="základní",J104,0)</f>
        <v>0</v>
      </c>
      <c r="BF104" s="144">
        <f>IF(N104="snížená",J104,0)</f>
        <v>0</v>
      </c>
      <c r="BG104" s="144">
        <f>IF(N104="zákl. přenesená",J104,0)</f>
        <v>0</v>
      </c>
      <c r="BH104" s="144">
        <f>IF(N104="sníž. přenesená",J104,0)</f>
        <v>0</v>
      </c>
      <c r="BI104" s="144">
        <f>IF(N104="nulová",J104,0)</f>
        <v>0</v>
      </c>
      <c r="BJ104" s="18" t="s">
        <v>82</v>
      </c>
      <c r="BK104" s="144">
        <f>ROUND(I104*H104,2)</f>
        <v>0</v>
      </c>
      <c r="BL104" s="18" t="s">
        <v>338</v>
      </c>
      <c r="BM104" s="143" t="s">
        <v>2158</v>
      </c>
    </row>
    <row r="105" spans="2:47" s="1" customFormat="1" ht="19.5">
      <c r="B105" s="33"/>
      <c r="D105" s="150" t="s">
        <v>818</v>
      </c>
      <c r="F105" s="174" t="s">
        <v>2159</v>
      </c>
      <c r="I105" s="147"/>
      <c r="L105" s="33"/>
      <c r="M105" s="148"/>
      <c r="T105" s="52"/>
      <c r="AT105" s="18" t="s">
        <v>818</v>
      </c>
      <c r="AU105" s="18" t="s">
        <v>84</v>
      </c>
    </row>
    <row r="106" spans="2:63" s="11" customFormat="1" ht="22.9" customHeight="1">
      <c r="B106" s="120"/>
      <c r="D106" s="121" t="s">
        <v>74</v>
      </c>
      <c r="E106" s="130" t="s">
        <v>2160</v>
      </c>
      <c r="F106" s="130" t="s">
        <v>2161</v>
      </c>
      <c r="I106" s="123"/>
      <c r="J106" s="131">
        <f>BK106</f>
        <v>0</v>
      </c>
      <c r="L106" s="120"/>
      <c r="M106" s="125"/>
      <c r="P106" s="126">
        <f>SUM(P107:P114)</f>
        <v>0</v>
      </c>
      <c r="R106" s="126">
        <f>SUM(R107:R114)</f>
        <v>0</v>
      </c>
      <c r="T106" s="127">
        <f>SUM(T107:T114)</f>
        <v>0</v>
      </c>
      <c r="AR106" s="121" t="s">
        <v>84</v>
      </c>
      <c r="AT106" s="128" t="s">
        <v>74</v>
      </c>
      <c r="AU106" s="128" t="s">
        <v>82</v>
      </c>
      <c r="AY106" s="121" t="s">
        <v>206</v>
      </c>
      <c r="BK106" s="129">
        <f>SUM(BK107:BK114)</f>
        <v>0</v>
      </c>
    </row>
    <row r="107" spans="2:65" s="1" customFormat="1" ht="16.5" customHeight="1">
      <c r="B107" s="33"/>
      <c r="C107" s="175" t="s">
        <v>257</v>
      </c>
      <c r="D107" s="175" t="s">
        <v>820</v>
      </c>
      <c r="E107" s="176" t="s">
        <v>2162</v>
      </c>
      <c r="F107" s="177" t="s">
        <v>2163</v>
      </c>
      <c r="G107" s="178" t="s">
        <v>1556</v>
      </c>
      <c r="H107" s="179">
        <v>2</v>
      </c>
      <c r="I107" s="180"/>
      <c r="J107" s="181">
        <f aca="true" t="shared" si="0" ref="J107:J114">ROUND(I107*H107,2)</f>
        <v>0</v>
      </c>
      <c r="K107" s="177" t="s">
        <v>19</v>
      </c>
      <c r="L107" s="182"/>
      <c r="M107" s="183" t="s">
        <v>19</v>
      </c>
      <c r="N107" s="184" t="s">
        <v>46</v>
      </c>
      <c r="P107" s="141">
        <f aca="true" t="shared" si="1" ref="P107:P114">O107*H107</f>
        <v>0</v>
      </c>
      <c r="Q107" s="141">
        <v>0</v>
      </c>
      <c r="R107" s="141">
        <f aca="true" t="shared" si="2" ref="R107:R114">Q107*H107</f>
        <v>0</v>
      </c>
      <c r="S107" s="141">
        <v>0</v>
      </c>
      <c r="T107" s="142">
        <f aca="true" t="shared" si="3" ref="T107:T114">S107*H107</f>
        <v>0</v>
      </c>
      <c r="AR107" s="143" t="s">
        <v>437</v>
      </c>
      <c r="AT107" s="143" t="s">
        <v>820</v>
      </c>
      <c r="AU107" s="143" t="s">
        <v>84</v>
      </c>
      <c r="AY107" s="18" t="s">
        <v>206</v>
      </c>
      <c r="BE107" s="144">
        <f aca="true" t="shared" si="4" ref="BE107:BE114">IF(N107="základní",J107,0)</f>
        <v>0</v>
      </c>
      <c r="BF107" s="144">
        <f aca="true" t="shared" si="5" ref="BF107:BF114">IF(N107="snížená",J107,0)</f>
        <v>0</v>
      </c>
      <c r="BG107" s="144">
        <f aca="true" t="shared" si="6" ref="BG107:BG114">IF(N107="zákl. přenesená",J107,0)</f>
        <v>0</v>
      </c>
      <c r="BH107" s="144">
        <f aca="true" t="shared" si="7" ref="BH107:BH114">IF(N107="sníž. přenesená",J107,0)</f>
        <v>0</v>
      </c>
      <c r="BI107" s="144">
        <f aca="true" t="shared" si="8" ref="BI107:BI114">IF(N107="nulová",J107,0)</f>
        <v>0</v>
      </c>
      <c r="BJ107" s="18" t="s">
        <v>82</v>
      </c>
      <c r="BK107" s="144">
        <f aca="true" t="shared" si="9" ref="BK107:BK114">ROUND(I107*H107,2)</f>
        <v>0</v>
      </c>
      <c r="BL107" s="18" t="s">
        <v>338</v>
      </c>
      <c r="BM107" s="143" t="s">
        <v>2164</v>
      </c>
    </row>
    <row r="108" spans="2:65" s="1" customFormat="1" ht="16.5" customHeight="1">
      <c r="B108" s="33"/>
      <c r="C108" s="175" t="s">
        <v>265</v>
      </c>
      <c r="D108" s="175" t="s">
        <v>820</v>
      </c>
      <c r="E108" s="176" t="s">
        <v>2147</v>
      </c>
      <c r="F108" s="177" t="s">
        <v>2148</v>
      </c>
      <c r="G108" s="178" t="s">
        <v>1556</v>
      </c>
      <c r="H108" s="179">
        <v>4</v>
      </c>
      <c r="I108" s="180"/>
      <c r="J108" s="181">
        <f t="shared" si="0"/>
        <v>0</v>
      </c>
      <c r="K108" s="177" t="s">
        <v>19</v>
      </c>
      <c r="L108" s="182"/>
      <c r="M108" s="183" t="s">
        <v>19</v>
      </c>
      <c r="N108" s="184" t="s">
        <v>46</v>
      </c>
      <c r="P108" s="141">
        <f t="shared" si="1"/>
        <v>0</v>
      </c>
      <c r="Q108" s="141">
        <v>0</v>
      </c>
      <c r="R108" s="141">
        <f t="shared" si="2"/>
        <v>0</v>
      </c>
      <c r="S108" s="141">
        <v>0</v>
      </c>
      <c r="T108" s="142">
        <f t="shared" si="3"/>
        <v>0</v>
      </c>
      <c r="AR108" s="143" t="s">
        <v>437</v>
      </c>
      <c r="AT108" s="143" t="s">
        <v>820</v>
      </c>
      <c r="AU108" s="143" t="s">
        <v>84</v>
      </c>
      <c r="AY108" s="18" t="s">
        <v>206</v>
      </c>
      <c r="BE108" s="144">
        <f t="shared" si="4"/>
        <v>0</v>
      </c>
      <c r="BF108" s="144">
        <f t="shared" si="5"/>
        <v>0</v>
      </c>
      <c r="BG108" s="144">
        <f t="shared" si="6"/>
        <v>0</v>
      </c>
      <c r="BH108" s="144">
        <f t="shared" si="7"/>
        <v>0</v>
      </c>
      <c r="BI108" s="144">
        <f t="shared" si="8"/>
        <v>0</v>
      </c>
      <c r="BJ108" s="18" t="s">
        <v>82</v>
      </c>
      <c r="BK108" s="144">
        <f t="shared" si="9"/>
        <v>0</v>
      </c>
      <c r="BL108" s="18" t="s">
        <v>338</v>
      </c>
      <c r="BM108" s="143" t="s">
        <v>2165</v>
      </c>
    </row>
    <row r="109" spans="2:65" s="1" customFormat="1" ht="16.5" customHeight="1">
      <c r="B109" s="33"/>
      <c r="C109" s="175" t="s">
        <v>271</v>
      </c>
      <c r="D109" s="175" t="s">
        <v>820</v>
      </c>
      <c r="E109" s="176" t="s">
        <v>2166</v>
      </c>
      <c r="F109" s="177" t="s">
        <v>2167</v>
      </c>
      <c r="G109" s="178" t="s">
        <v>1556</v>
      </c>
      <c r="H109" s="179">
        <v>10</v>
      </c>
      <c r="I109" s="180"/>
      <c r="J109" s="181">
        <f t="shared" si="0"/>
        <v>0</v>
      </c>
      <c r="K109" s="177" t="s">
        <v>19</v>
      </c>
      <c r="L109" s="182"/>
      <c r="M109" s="183" t="s">
        <v>19</v>
      </c>
      <c r="N109" s="184" t="s">
        <v>46</v>
      </c>
      <c r="P109" s="141">
        <f t="shared" si="1"/>
        <v>0</v>
      </c>
      <c r="Q109" s="141">
        <v>0</v>
      </c>
      <c r="R109" s="141">
        <f t="shared" si="2"/>
        <v>0</v>
      </c>
      <c r="S109" s="141">
        <v>0</v>
      </c>
      <c r="T109" s="142">
        <f t="shared" si="3"/>
        <v>0</v>
      </c>
      <c r="AR109" s="143" t="s">
        <v>437</v>
      </c>
      <c r="AT109" s="143" t="s">
        <v>820</v>
      </c>
      <c r="AU109" s="143" t="s">
        <v>84</v>
      </c>
      <c r="AY109" s="18" t="s">
        <v>206</v>
      </c>
      <c r="BE109" s="144">
        <f t="shared" si="4"/>
        <v>0</v>
      </c>
      <c r="BF109" s="144">
        <f t="shared" si="5"/>
        <v>0</v>
      </c>
      <c r="BG109" s="144">
        <f t="shared" si="6"/>
        <v>0</v>
      </c>
      <c r="BH109" s="144">
        <f t="shared" si="7"/>
        <v>0</v>
      </c>
      <c r="BI109" s="144">
        <f t="shared" si="8"/>
        <v>0</v>
      </c>
      <c r="BJ109" s="18" t="s">
        <v>82</v>
      </c>
      <c r="BK109" s="144">
        <f t="shared" si="9"/>
        <v>0</v>
      </c>
      <c r="BL109" s="18" t="s">
        <v>338</v>
      </c>
      <c r="BM109" s="143" t="s">
        <v>2168</v>
      </c>
    </row>
    <row r="110" spans="2:65" s="1" customFormat="1" ht="16.5" customHeight="1">
      <c r="B110" s="33"/>
      <c r="C110" s="175" t="s">
        <v>225</v>
      </c>
      <c r="D110" s="175" t="s">
        <v>820</v>
      </c>
      <c r="E110" s="176" t="s">
        <v>2169</v>
      </c>
      <c r="F110" s="177" t="s">
        <v>2170</v>
      </c>
      <c r="G110" s="178" t="s">
        <v>1556</v>
      </c>
      <c r="H110" s="179">
        <v>7</v>
      </c>
      <c r="I110" s="180"/>
      <c r="J110" s="181">
        <f t="shared" si="0"/>
        <v>0</v>
      </c>
      <c r="K110" s="177" t="s">
        <v>19</v>
      </c>
      <c r="L110" s="182"/>
      <c r="M110" s="183" t="s">
        <v>19</v>
      </c>
      <c r="N110" s="184" t="s">
        <v>46</v>
      </c>
      <c r="P110" s="141">
        <f t="shared" si="1"/>
        <v>0</v>
      </c>
      <c r="Q110" s="141">
        <v>0</v>
      </c>
      <c r="R110" s="141">
        <f t="shared" si="2"/>
        <v>0</v>
      </c>
      <c r="S110" s="141">
        <v>0</v>
      </c>
      <c r="T110" s="142">
        <f t="shared" si="3"/>
        <v>0</v>
      </c>
      <c r="AR110" s="143" t="s">
        <v>437</v>
      </c>
      <c r="AT110" s="143" t="s">
        <v>820</v>
      </c>
      <c r="AU110" s="143" t="s">
        <v>84</v>
      </c>
      <c r="AY110" s="18" t="s">
        <v>206</v>
      </c>
      <c r="BE110" s="144">
        <f t="shared" si="4"/>
        <v>0</v>
      </c>
      <c r="BF110" s="144">
        <f t="shared" si="5"/>
        <v>0</v>
      </c>
      <c r="BG110" s="144">
        <f t="shared" si="6"/>
        <v>0</v>
      </c>
      <c r="BH110" s="144">
        <f t="shared" si="7"/>
        <v>0</v>
      </c>
      <c r="BI110" s="144">
        <f t="shared" si="8"/>
        <v>0</v>
      </c>
      <c r="BJ110" s="18" t="s">
        <v>82</v>
      </c>
      <c r="BK110" s="144">
        <f t="shared" si="9"/>
        <v>0</v>
      </c>
      <c r="BL110" s="18" t="s">
        <v>338</v>
      </c>
      <c r="BM110" s="143" t="s">
        <v>2171</v>
      </c>
    </row>
    <row r="111" spans="2:65" s="1" customFormat="1" ht="16.5" customHeight="1">
      <c r="B111" s="33"/>
      <c r="C111" s="175" t="s">
        <v>287</v>
      </c>
      <c r="D111" s="175" t="s">
        <v>820</v>
      </c>
      <c r="E111" s="176" t="s">
        <v>2172</v>
      </c>
      <c r="F111" s="177" t="s">
        <v>2173</v>
      </c>
      <c r="G111" s="178" t="s">
        <v>1556</v>
      </c>
      <c r="H111" s="179">
        <v>1</v>
      </c>
      <c r="I111" s="180"/>
      <c r="J111" s="181">
        <f t="shared" si="0"/>
        <v>0</v>
      </c>
      <c r="K111" s="177" t="s">
        <v>19</v>
      </c>
      <c r="L111" s="182"/>
      <c r="M111" s="183" t="s">
        <v>19</v>
      </c>
      <c r="N111" s="184" t="s">
        <v>46</v>
      </c>
      <c r="P111" s="141">
        <f t="shared" si="1"/>
        <v>0</v>
      </c>
      <c r="Q111" s="141">
        <v>0</v>
      </c>
      <c r="R111" s="141">
        <f t="shared" si="2"/>
        <v>0</v>
      </c>
      <c r="S111" s="141">
        <v>0</v>
      </c>
      <c r="T111" s="142">
        <f t="shared" si="3"/>
        <v>0</v>
      </c>
      <c r="AR111" s="143" t="s">
        <v>437</v>
      </c>
      <c r="AT111" s="143" t="s">
        <v>820</v>
      </c>
      <c r="AU111" s="143" t="s">
        <v>84</v>
      </c>
      <c r="AY111" s="18" t="s">
        <v>206</v>
      </c>
      <c r="BE111" s="144">
        <f t="shared" si="4"/>
        <v>0</v>
      </c>
      <c r="BF111" s="144">
        <f t="shared" si="5"/>
        <v>0</v>
      </c>
      <c r="BG111" s="144">
        <f t="shared" si="6"/>
        <v>0</v>
      </c>
      <c r="BH111" s="144">
        <f t="shared" si="7"/>
        <v>0</v>
      </c>
      <c r="BI111" s="144">
        <f t="shared" si="8"/>
        <v>0</v>
      </c>
      <c r="BJ111" s="18" t="s">
        <v>82</v>
      </c>
      <c r="BK111" s="144">
        <f t="shared" si="9"/>
        <v>0</v>
      </c>
      <c r="BL111" s="18" t="s">
        <v>338</v>
      </c>
      <c r="BM111" s="143" t="s">
        <v>2174</v>
      </c>
    </row>
    <row r="112" spans="2:65" s="1" customFormat="1" ht="16.5" customHeight="1">
      <c r="B112" s="33"/>
      <c r="C112" s="175" t="s">
        <v>295</v>
      </c>
      <c r="D112" s="175" t="s">
        <v>820</v>
      </c>
      <c r="E112" s="176" t="s">
        <v>2175</v>
      </c>
      <c r="F112" s="177" t="s">
        <v>2176</v>
      </c>
      <c r="G112" s="178" t="s">
        <v>1556</v>
      </c>
      <c r="H112" s="179">
        <v>12</v>
      </c>
      <c r="I112" s="180"/>
      <c r="J112" s="181">
        <f t="shared" si="0"/>
        <v>0</v>
      </c>
      <c r="K112" s="177" t="s">
        <v>19</v>
      </c>
      <c r="L112" s="182"/>
      <c r="M112" s="183" t="s">
        <v>19</v>
      </c>
      <c r="N112" s="184" t="s">
        <v>46</v>
      </c>
      <c r="P112" s="141">
        <f t="shared" si="1"/>
        <v>0</v>
      </c>
      <c r="Q112" s="141">
        <v>0</v>
      </c>
      <c r="R112" s="141">
        <f t="shared" si="2"/>
        <v>0</v>
      </c>
      <c r="S112" s="141">
        <v>0</v>
      </c>
      <c r="T112" s="142">
        <f t="shared" si="3"/>
        <v>0</v>
      </c>
      <c r="AR112" s="143" t="s">
        <v>437</v>
      </c>
      <c r="AT112" s="143" t="s">
        <v>820</v>
      </c>
      <c r="AU112" s="143" t="s">
        <v>84</v>
      </c>
      <c r="AY112" s="18" t="s">
        <v>206</v>
      </c>
      <c r="BE112" s="144">
        <f t="shared" si="4"/>
        <v>0</v>
      </c>
      <c r="BF112" s="144">
        <f t="shared" si="5"/>
        <v>0</v>
      </c>
      <c r="BG112" s="144">
        <f t="shared" si="6"/>
        <v>0</v>
      </c>
      <c r="BH112" s="144">
        <f t="shared" si="7"/>
        <v>0</v>
      </c>
      <c r="BI112" s="144">
        <f t="shared" si="8"/>
        <v>0</v>
      </c>
      <c r="BJ112" s="18" t="s">
        <v>82</v>
      </c>
      <c r="BK112" s="144">
        <f t="shared" si="9"/>
        <v>0</v>
      </c>
      <c r="BL112" s="18" t="s">
        <v>338</v>
      </c>
      <c r="BM112" s="143" t="s">
        <v>2177</v>
      </c>
    </row>
    <row r="113" spans="2:65" s="1" customFormat="1" ht="21.75" customHeight="1">
      <c r="B113" s="33"/>
      <c r="C113" s="132" t="s">
        <v>307</v>
      </c>
      <c r="D113" s="132" t="s">
        <v>208</v>
      </c>
      <c r="E113" s="133" t="s">
        <v>2178</v>
      </c>
      <c r="F113" s="134" t="s">
        <v>2154</v>
      </c>
      <c r="G113" s="135" t="s">
        <v>2093</v>
      </c>
      <c r="H113" s="200"/>
      <c r="I113" s="137"/>
      <c r="J113" s="138">
        <f t="shared" si="0"/>
        <v>0</v>
      </c>
      <c r="K113" s="134" t="s">
        <v>19</v>
      </c>
      <c r="L113" s="33"/>
      <c r="M113" s="139" t="s">
        <v>19</v>
      </c>
      <c r="N113" s="140" t="s">
        <v>46</v>
      </c>
      <c r="P113" s="141">
        <f t="shared" si="1"/>
        <v>0</v>
      </c>
      <c r="Q113" s="141">
        <v>0</v>
      </c>
      <c r="R113" s="141">
        <f t="shared" si="2"/>
        <v>0</v>
      </c>
      <c r="S113" s="141">
        <v>0</v>
      </c>
      <c r="T113" s="142">
        <f t="shared" si="3"/>
        <v>0</v>
      </c>
      <c r="AR113" s="143" t="s">
        <v>338</v>
      </c>
      <c r="AT113" s="143" t="s">
        <v>208</v>
      </c>
      <c r="AU113" s="143" t="s">
        <v>84</v>
      </c>
      <c r="AY113" s="18" t="s">
        <v>206</v>
      </c>
      <c r="BE113" s="144">
        <f t="shared" si="4"/>
        <v>0</v>
      </c>
      <c r="BF113" s="144">
        <f t="shared" si="5"/>
        <v>0</v>
      </c>
      <c r="BG113" s="144">
        <f t="shared" si="6"/>
        <v>0</v>
      </c>
      <c r="BH113" s="144">
        <f t="shared" si="7"/>
        <v>0</v>
      </c>
      <c r="BI113" s="144">
        <f t="shared" si="8"/>
        <v>0</v>
      </c>
      <c r="BJ113" s="18" t="s">
        <v>82</v>
      </c>
      <c r="BK113" s="144">
        <f t="shared" si="9"/>
        <v>0</v>
      </c>
      <c r="BL113" s="18" t="s">
        <v>338</v>
      </c>
      <c r="BM113" s="143" t="s">
        <v>2179</v>
      </c>
    </row>
    <row r="114" spans="2:65" s="1" customFormat="1" ht="16.5" customHeight="1">
      <c r="B114" s="33"/>
      <c r="C114" s="132" t="s">
        <v>314</v>
      </c>
      <c r="D114" s="132" t="s">
        <v>208</v>
      </c>
      <c r="E114" s="133" t="s">
        <v>2180</v>
      </c>
      <c r="F114" s="134" t="s">
        <v>2157</v>
      </c>
      <c r="G114" s="135" t="s">
        <v>796</v>
      </c>
      <c r="H114" s="136">
        <v>12</v>
      </c>
      <c r="I114" s="137"/>
      <c r="J114" s="138">
        <f t="shared" si="0"/>
        <v>0</v>
      </c>
      <c r="K114" s="134" t="s">
        <v>19</v>
      </c>
      <c r="L114" s="33"/>
      <c r="M114" s="139" t="s">
        <v>19</v>
      </c>
      <c r="N114" s="140" t="s">
        <v>46</v>
      </c>
      <c r="P114" s="141">
        <f t="shared" si="1"/>
        <v>0</v>
      </c>
      <c r="Q114" s="141">
        <v>0</v>
      </c>
      <c r="R114" s="141">
        <f t="shared" si="2"/>
        <v>0</v>
      </c>
      <c r="S114" s="141">
        <v>0</v>
      </c>
      <c r="T114" s="142">
        <f t="shared" si="3"/>
        <v>0</v>
      </c>
      <c r="AR114" s="143" t="s">
        <v>338</v>
      </c>
      <c r="AT114" s="143" t="s">
        <v>208</v>
      </c>
      <c r="AU114" s="143" t="s">
        <v>84</v>
      </c>
      <c r="AY114" s="18" t="s">
        <v>206</v>
      </c>
      <c r="BE114" s="144">
        <f t="shared" si="4"/>
        <v>0</v>
      </c>
      <c r="BF114" s="144">
        <f t="shared" si="5"/>
        <v>0</v>
      </c>
      <c r="BG114" s="144">
        <f t="shared" si="6"/>
        <v>0</v>
      </c>
      <c r="BH114" s="144">
        <f t="shared" si="7"/>
        <v>0</v>
      </c>
      <c r="BI114" s="144">
        <f t="shared" si="8"/>
        <v>0</v>
      </c>
      <c r="BJ114" s="18" t="s">
        <v>82</v>
      </c>
      <c r="BK114" s="144">
        <f t="shared" si="9"/>
        <v>0</v>
      </c>
      <c r="BL114" s="18" t="s">
        <v>338</v>
      </c>
      <c r="BM114" s="143" t="s">
        <v>2181</v>
      </c>
    </row>
    <row r="115" spans="2:63" s="11" customFormat="1" ht="22.9" customHeight="1">
      <c r="B115" s="120"/>
      <c r="D115" s="121" t="s">
        <v>74</v>
      </c>
      <c r="E115" s="130" t="s">
        <v>2182</v>
      </c>
      <c r="F115" s="130" t="s">
        <v>2183</v>
      </c>
      <c r="I115" s="123"/>
      <c r="J115" s="131">
        <f>BK115</f>
        <v>0</v>
      </c>
      <c r="L115" s="120"/>
      <c r="M115" s="125"/>
      <c r="P115" s="126">
        <f>SUM(P116:P154)</f>
        <v>0</v>
      </c>
      <c r="R115" s="126">
        <f>SUM(R116:R154)</f>
        <v>0</v>
      </c>
      <c r="T115" s="127">
        <f>SUM(T116:T154)</f>
        <v>0</v>
      </c>
      <c r="AR115" s="121" t="s">
        <v>84</v>
      </c>
      <c r="AT115" s="128" t="s">
        <v>74</v>
      </c>
      <c r="AU115" s="128" t="s">
        <v>82</v>
      </c>
      <c r="AY115" s="121" t="s">
        <v>206</v>
      </c>
      <c r="BK115" s="129">
        <f>SUM(BK116:BK154)</f>
        <v>0</v>
      </c>
    </row>
    <row r="116" spans="2:65" s="1" customFormat="1" ht="16.5" customHeight="1">
      <c r="B116" s="33"/>
      <c r="C116" s="132" t="s">
        <v>321</v>
      </c>
      <c r="D116" s="132" t="s">
        <v>208</v>
      </c>
      <c r="E116" s="133" t="s">
        <v>2184</v>
      </c>
      <c r="F116" s="134" t="s">
        <v>2185</v>
      </c>
      <c r="G116" s="135" t="s">
        <v>19</v>
      </c>
      <c r="H116" s="136">
        <v>1</v>
      </c>
      <c r="I116" s="137"/>
      <c r="J116" s="138">
        <f aca="true" t="shared" si="10" ref="J116:J140">ROUND(I116*H116,2)</f>
        <v>0</v>
      </c>
      <c r="K116" s="134" t="s">
        <v>19</v>
      </c>
      <c r="L116" s="33"/>
      <c r="M116" s="139" t="s">
        <v>19</v>
      </c>
      <c r="N116" s="140" t="s">
        <v>46</v>
      </c>
      <c r="P116" s="141">
        <f aca="true" t="shared" si="11" ref="P116:P140">O116*H116</f>
        <v>0</v>
      </c>
      <c r="Q116" s="141">
        <v>0</v>
      </c>
      <c r="R116" s="141">
        <f aca="true" t="shared" si="12" ref="R116:R140">Q116*H116</f>
        <v>0</v>
      </c>
      <c r="S116" s="141">
        <v>0</v>
      </c>
      <c r="T116" s="142">
        <f aca="true" t="shared" si="13" ref="T116:T140">S116*H116</f>
        <v>0</v>
      </c>
      <c r="AR116" s="143" t="s">
        <v>338</v>
      </c>
      <c r="AT116" s="143" t="s">
        <v>208</v>
      </c>
      <c r="AU116" s="143" t="s">
        <v>84</v>
      </c>
      <c r="AY116" s="18" t="s">
        <v>206</v>
      </c>
      <c r="BE116" s="144">
        <f aca="true" t="shared" si="14" ref="BE116:BE140">IF(N116="základní",J116,0)</f>
        <v>0</v>
      </c>
      <c r="BF116" s="144">
        <f aca="true" t="shared" si="15" ref="BF116:BF140">IF(N116="snížená",J116,0)</f>
        <v>0</v>
      </c>
      <c r="BG116" s="144">
        <f aca="true" t="shared" si="16" ref="BG116:BG140">IF(N116="zákl. přenesená",J116,0)</f>
        <v>0</v>
      </c>
      <c r="BH116" s="144">
        <f aca="true" t="shared" si="17" ref="BH116:BH140">IF(N116="sníž. přenesená",J116,0)</f>
        <v>0</v>
      </c>
      <c r="BI116" s="144">
        <f aca="true" t="shared" si="18" ref="BI116:BI140">IF(N116="nulová",J116,0)</f>
        <v>0</v>
      </c>
      <c r="BJ116" s="18" t="s">
        <v>82</v>
      </c>
      <c r="BK116" s="144">
        <f aca="true" t="shared" si="19" ref="BK116:BK140">ROUND(I116*H116,2)</f>
        <v>0</v>
      </c>
      <c r="BL116" s="18" t="s">
        <v>338</v>
      </c>
      <c r="BM116" s="143" t="s">
        <v>2186</v>
      </c>
    </row>
    <row r="117" spans="2:65" s="1" customFormat="1" ht="16.5" customHeight="1">
      <c r="B117" s="33"/>
      <c r="C117" s="132" t="s">
        <v>8</v>
      </c>
      <c r="D117" s="132" t="s">
        <v>208</v>
      </c>
      <c r="E117" s="133" t="s">
        <v>2187</v>
      </c>
      <c r="F117" s="134" t="s">
        <v>2188</v>
      </c>
      <c r="G117" s="135" t="s">
        <v>1556</v>
      </c>
      <c r="H117" s="136">
        <v>5</v>
      </c>
      <c r="I117" s="137"/>
      <c r="J117" s="138">
        <f t="shared" si="10"/>
        <v>0</v>
      </c>
      <c r="K117" s="134" t="s">
        <v>19</v>
      </c>
      <c r="L117" s="33"/>
      <c r="M117" s="139" t="s">
        <v>19</v>
      </c>
      <c r="N117" s="140" t="s">
        <v>46</v>
      </c>
      <c r="P117" s="141">
        <f t="shared" si="11"/>
        <v>0</v>
      </c>
      <c r="Q117" s="141">
        <v>0</v>
      </c>
      <c r="R117" s="141">
        <f t="shared" si="12"/>
        <v>0</v>
      </c>
      <c r="S117" s="141">
        <v>0</v>
      </c>
      <c r="T117" s="142">
        <f t="shared" si="13"/>
        <v>0</v>
      </c>
      <c r="AR117" s="143" t="s">
        <v>338</v>
      </c>
      <c r="AT117" s="143" t="s">
        <v>208</v>
      </c>
      <c r="AU117" s="143" t="s">
        <v>84</v>
      </c>
      <c r="AY117" s="18" t="s">
        <v>206</v>
      </c>
      <c r="BE117" s="144">
        <f t="shared" si="14"/>
        <v>0</v>
      </c>
      <c r="BF117" s="144">
        <f t="shared" si="15"/>
        <v>0</v>
      </c>
      <c r="BG117" s="144">
        <f t="shared" si="16"/>
        <v>0</v>
      </c>
      <c r="BH117" s="144">
        <f t="shared" si="17"/>
        <v>0</v>
      </c>
      <c r="BI117" s="144">
        <f t="shared" si="18"/>
        <v>0</v>
      </c>
      <c r="BJ117" s="18" t="s">
        <v>82</v>
      </c>
      <c r="BK117" s="144">
        <f t="shared" si="19"/>
        <v>0</v>
      </c>
      <c r="BL117" s="18" t="s">
        <v>338</v>
      </c>
      <c r="BM117" s="143" t="s">
        <v>2189</v>
      </c>
    </row>
    <row r="118" spans="2:65" s="1" customFormat="1" ht="16.5" customHeight="1">
      <c r="B118" s="33"/>
      <c r="C118" s="132" t="s">
        <v>338</v>
      </c>
      <c r="D118" s="132" t="s">
        <v>208</v>
      </c>
      <c r="E118" s="133" t="s">
        <v>2190</v>
      </c>
      <c r="F118" s="134" t="s">
        <v>2191</v>
      </c>
      <c r="G118" s="135" t="s">
        <v>1556</v>
      </c>
      <c r="H118" s="136">
        <v>57</v>
      </c>
      <c r="I118" s="137"/>
      <c r="J118" s="138">
        <f t="shared" si="10"/>
        <v>0</v>
      </c>
      <c r="K118" s="134" t="s">
        <v>19</v>
      </c>
      <c r="L118" s="33"/>
      <c r="M118" s="139" t="s">
        <v>19</v>
      </c>
      <c r="N118" s="140" t="s">
        <v>46</v>
      </c>
      <c r="P118" s="141">
        <f t="shared" si="11"/>
        <v>0</v>
      </c>
      <c r="Q118" s="141">
        <v>0</v>
      </c>
      <c r="R118" s="141">
        <f t="shared" si="12"/>
        <v>0</v>
      </c>
      <c r="S118" s="141">
        <v>0</v>
      </c>
      <c r="T118" s="142">
        <f t="shared" si="13"/>
        <v>0</v>
      </c>
      <c r="AR118" s="143" t="s">
        <v>338</v>
      </c>
      <c r="AT118" s="143" t="s">
        <v>208</v>
      </c>
      <c r="AU118" s="143" t="s">
        <v>84</v>
      </c>
      <c r="AY118" s="18" t="s">
        <v>206</v>
      </c>
      <c r="BE118" s="144">
        <f t="shared" si="14"/>
        <v>0</v>
      </c>
      <c r="BF118" s="144">
        <f t="shared" si="15"/>
        <v>0</v>
      </c>
      <c r="BG118" s="144">
        <f t="shared" si="16"/>
        <v>0</v>
      </c>
      <c r="BH118" s="144">
        <f t="shared" si="17"/>
        <v>0</v>
      </c>
      <c r="BI118" s="144">
        <f t="shared" si="18"/>
        <v>0</v>
      </c>
      <c r="BJ118" s="18" t="s">
        <v>82</v>
      </c>
      <c r="BK118" s="144">
        <f t="shared" si="19"/>
        <v>0</v>
      </c>
      <c r="BL118" s="18" t="s">
        <v>338</v>
      </c>
      <c r="BM118" s="143" t="s">
        <v>2192</v>
      </c>
    </row>
    <row r="119" spans="2:65" s="1" customFormat="1" ht="16.5" customHeight="1">
      <c r="B119" s="33"/>
      <c r="C119" s="132" t="s">
        <v>343</v>
      </c>
      <c r="D119" s="132" t="s">
        <v>208</v>
      </c>
      <c r="E119" s="133" t="s">
        <v>2193</v>
      </c>
      <c r="F119" s="134" t="s">
        <v>2194</v>
      </c>
      <c r="G119" s="135" t="s">
        <v>1556</v>
      </c>
      <c r="H119" s="136">
        <v>21</v>
      </c>
      <c r="I119" s="137"/>
      <c r="J119" s="138">
        <f t="shared" si="10"/>
        <v>0</v>
      </c>
      <c r="K119" s="134" t="s">
        <v>19</v>
      </c>
      <c r="L119" s="33"/>
      <c r="M119" s="139" t="s">
        <v>19</v>
      </c>
      <c r="N119" s="140" t="s">
        <v>46</v>
      </c>
      <c r="P119" s="141">
        <f t="shared" si="11"/>
        <v>0</v>
      </c>
      <c r="Q119" s="141">
        <v>0</v>
      </c>
      <c r="R119" s="141">
        <f t="shared" si="12"/>
        <v>0</v>
      </c>
      <c r="S119" s="141">
        <v>0</v>
      </c>
      <c r="T119" s="142">
        <f t="shared" si="13"/>
        <v>0</v>
      </c>
      <c r="AR119" s="143" t="s">
        <v>338</v>
      </c>
      <c r="AT119" s="143" t="s">
        <v>208</v>
      </c>
      <c r="AU119" s="143" t="s">
        <v>84</v>
      </c>
      <c r="AY119" s="18" t="s">
        <v>206</v>
      </c>
      <c r="BE119" s="144">
        <f t="shared" si="14"/>
        <v>0</v>
      </c>
      <c r="BF119" s="144">
        <f t="shared" si="15"/>
        <v>0</v>
      </c>
      <c r="BG119" s="144">
        <f t="shared" si="16"/>
        <v>0</v>
      </c>
      <c r="BH119" s="144">
        <f t="shared" si="17"/>
        <v>0</v>
      </c>
      <c r="BI119" s="144">
        <f t="shared" si="18"/>
        <v>0</v>
      </c>
      <c r="BJ119" s="18" t="s">
        <v>82</v>
      </c>
      <c r="BK119" s="144">
        <f t="shared" si="19"/>
        <v>0</v>
      </c>
      <c r="BL119" s="18" t="s">
        <v>338</v>
      </c>
      <c r="BM119" s="143" t="s">
        <v>2195</v>
      </c>
    </row>
    <row r="120" spans="2:65" s="1" customFormat="1" ht="16.5" customHeight="1">
      <c r="B120" s="33"/>
      <c r="C120" s="132" t="s">
        <v>348</v>
      </c>
      <c r="D120" s="132" t="s">
        <v>208</v>
      </c>
      <c r="E120" s="133" t="s">
        <v>2196</v>
      </c>
      <c r="F120" s="134" t="s">
        <v>2197</v>
      </c>
      <c r="G120" s="135" t="s">
        <v>1556</v>
      </c>
      <c r="H120" s="136">
        <v>6</v>
      </c>
      <c r="I120" s="137"/>
      <c r="J120" s="138">
        <f t="shared" si="10"/>
        <v>0</v>
      </c>
      <c r="K120" s="134" t="s">
        <v>19</v>
      </c>
      <c r="L120" s="33"/>
      <c r="M120" s="139" t="s">
        <v>19</v>
      </c>
      <c r="N120" s="140" t="s">
        <v>46</v>
      </c>
      <c r="P120" s="141">
        <f t="shared" si="11"/>
        <v>0</v>
      </c>
      <c r="Q120" s="141">
        <v>0</v>
      </c>
      <c r="R120" s="141">
        <f t="shared" si="12"/>
        <v>0</v>
      </c>
      <c r="S120" s="141">
        <v>0</v>
      </c>
      <c r="T120" s="142">
        <f t="shared" si="13"/>
        <v>0</v>
      </c>
      <c r="AR120" s="143" t="s">
        <v>338</v>
      </c>
      <c r="AT120" s="143" t="s">
        <v>208</v>
      </c>
      <c r="AU120" s="143" t="s">
        <v>84</v>
      </c>
      <c r="AY120" s="18" t="s">
        <v>206</v>
      </c>
      <c r="BE120" s="144">
        <f t="shared" si="14"/>
        <v>0</v>
      </c>
      <c r="BF120" s="144">
        <f t="shared" si="15"/>
        <v>0</v>
      </c>
      <c r="BG120" s="144">
        <f t="shared" si="16"/>
        <v>0</v>
      </c>
      <c r="BH120" s="144">
        <f t="shared" si="17"/>
        <v>0</v>
      </c>
      <c r="BI120" s="144">
        <f t="shared" si="18"/>
        <v>0</v>
      </c>
      <c r="BJ120" s="18" t="s">
        <v>82</v>
      </c>
      <c r="BK120" s="144">
        <f t="shared" si="19"/>
        <v>0</v>
      </c>
      <c r="BL120" s="18" t="s">
        <v>338</v>
      </c>
      <c r="BM120" s="143" t="s">
        <v>2198</v>
      </c>
    </row>
    <row r="121" spans="2:65" s="1" customFormat="1" ht="16.5" customHeight="1">
      <c r="B121" s="33"/>
      <c r="C121" s="132" t="s">
        <v>354</v>
      </c>
      <c r="D121" s="132" t="s">
        <v>208</v>
      </c>
      <c r="E121" s="133" t="s">
        <v>2199</v>
      </c>
      <c r="F121" s="134" t="s">
        <v>2200</v>
      </c>
      <c r="G121" s="135" t="s">
        <v>1556</v>
      </c>
      <c r="H121" s="136">
        <v>2</v>
      </c>
      <c r="I121" s="137"/>
      <c r="J121" s="138">
        <f t="shared" si="10"/>
        <v>0</v>
      </c>
      <c r="K121" s="134" t="s">
        <v>19</v>
      </c>
      <c r="L121" s="33"/>
      <c r="M121" s="139" t="s">
        <v>19</v>
      </c>
      <c r="N121" s="140" t="s">
        <v>46</v>
      </c>
      <c r="P121" s="141">
        <f t="shared" si="11"/>
        <v>0</v>
      </c>
      <c r="Q121" s="141">
        <v>0</v>
      </c>
      <c r="R121" s="141">
        <f t="shared" si="12"/>
        <v>0</v>
      </c>
      <c r="S121" s="141">
        <v>0</v>
      </c>
      <c r="T121" s="142">
        <f t="shared" si="13"/>
        <v>0</v>
      </c>
      <c r="AR121" s="143" t="s">
        <v>338</v>
      </c>
      <c r="AT121" s="143" t="s">
        <v>208</v>
      </c>
      <c r="AU121" s="143" t="s">
        <v>84</v>
      </c>
      <c r="AY121" s="18" t="s">
        <v>206</v>
      </c>
      <c r="BE121" s="144">
        <f t="shared" si="14"/>
        <v>0</v>
      </c>
      <c r="BF121" s="144">
        <f t="shared" si="15"/>
        <v>0</v>
      </c>
      <c r="BG121" s="144">
        <f t="shared" si="16"/>
        <v>0</v>
      </c>
      <c r="BH121" s="144">
        <f t="shared" si="17"/>
        <v>0</v>
      </c>
      <c r="BI121" s="144">
        <f t="shared" si="18"/>
        <v>0</v>
      </c>
      <c r="BJ121" s="18" t="s">
        <v>82</v>
      </c>
      <c r="BK121" s="144">
        <f t="shared" si="19"/>
        <v>0</v>
      </c>
      <c r="BL121" s="18" t="s">
        <v>338</v>
      </c>
      <c r="BM121" s="143" t="s">
        <v>2201</v>
      </c>
    </row>
    <row r="122" spans="2:65" s="1" customFormat="1" ht="16.5" customHeight="1">
      <c r="B122" s="33"/>
      <c r="C122" s="132" t="s">
        <v>359</v>
      </c>
      <c r="D122" s="132" t="s">
        <v>208</v>
      </c>
      <c r="E122" s="133" t="s">
        <v>2202</v>
      </c>
      <c r="F122" s="134" t="s">
        <v>2203</v>
      </c>
      <c r="G122" s="135" t="s">
        <v>1556</v>
      </c>
      <c r="H122" s="136">
        <v>22</v>
      </c>
      <c r="I122" s="137"/>
      <c r="J122" s="138">
        <f t="shared" si="10"/>
        <v>0</v>
      </c>
      <c r="K122" s="134" t="s">
        <v>19</v>
      </c>
      <c r="L122" s="33"/>
      <c r="M122" s="139" t="s">
        <v>19</v>
      </c>
      <c r="N122" s="140" t="s">
        <v>46</v>
      </c>
      <c r="P122" s="141">
        <f t="shared" si="11"/>
        <v>0</v>
      </c>
      <c r="Q122" s="141">
        <v>0</v>
      </c>
      <c r="R122" s="141">
        <f t="shared" si="12"/>
        <v>0</v>
      </c>
      <c r="S122" s="141">
        <v>0</v>
      </c>
      <c r="T122" s="142">
        <f t="shared" si="13"/>
        <v>0</v>
      </c>
      <c r="AR122" s="143" t="s">
        <v>338</v>
      </c>
      <c r="AT122" s="143" t="s">
        <v>208</v>
      </c>
      <c r="AU122" s="143" t="s">
        <v>84</v>
      </c>
      <c r="AY122" s="18" t="s">
        <v>206</v>
      </c>
      <c r="BE122" s="144">
        <f t="shared" si="14"/>
        <v>0</v>
      </c>
      <c r="BF122" s="144">
        <f t="shared" si="15"/>
        <v>0</v>
      </c>
      <c r="BG122" s="144">
        <f t="shared" si="16"/>
        <v>0</v>
      </c>
      <c r="BH122" s="144">
        <f t="shared" si="17"/>
        <v>0</v>
      </c>
      <c r="BI122" s="144">
        <f t="shared" si="18"/>
        <v>0</v>
      </c>
      <c r="BJ122" s="18" t="s">
        <v>82</v>
      </c>
      <c r="BK122" s="144">
        <f t="shared" si="19"/>
        <v>0</v>
      </c>
      <c r="BL122" s="18" t="s">
        <v>338</v>
      </c>
      <c r="BM122" s="143" t="s">
        <v>2204</v>
      </c>
    </row>
    <row r="123" spans="2:65" s="1" customFormat="1" ht="16.5" customHeight="1">
      <c r="B123" s="33"/>
      <c r="C123" s="132" t="s">
        <v>7</v>
      </c>
      <c r="D123" s="132" t="s">
        <v>208</v>
      </c>
      <c r="E123" s="133" t="s">
        <v>2205</v>
      </c>
      <c r="F123" s="134" t="s">
        <v>2206</v>
      </c>
      <c r="G123" s="135" t="s">
        <v>1556</v>
      </c>
      <c r="H123" s="136">
        <v>17</v>
      </c>
      <c r="I123" s="137"/>
      <c r="J123" s="138">
        <f t="shared" si="10"/>
        <v>0</v>
      </c>
      <c r="K123" s="134" t="s">
        <v>19</v>
      </c>
      <c r="L123" s="33"/>
      <c r="M123" s="139" t="s">
        <v>19</v>
      </c>
      <c r="N123" s="140" t="s">
        <v>46</v>
      </c>
      <c r="P123" s="141">
        <f t="shared" si="11"/>
        <v>0</v>
      </c>
      <c r="Q123" s="141">
        <v>0</v>
      </c>
      <c r="R123" s="141">
        <f t="shared" si="12"/>
        <v>0</v>
      </c>
      <c r="S123" s="141">
        <v>0</v>
      </c>
      <c r="T123" s="142">
        <f t="shared" si="13"/>
        <v>0</v>
      </c>
      <c r="AR123" s="143" t="s">
        <v>338</v>
      </c>
      <c r="AT123" s="143" t="s">
        <v>208</v>
      </c>
      <c r="AU123" s="143" t="s">
        <v>84</v>
      </c>
      <c r="AY123" s="18" t="s">
        <v>206</v>
      </c>
      <c r="BE123" s="144">
        <f t="shared" si="14"/>
        <v>0</v>
      </c>
      <c r="BF123" s="144">
        <f t="shared" si="15"/>
        <v>0</v>
      </c>
      <c r="BG123" s="144">
        <f t="shared" si="16"/>
        <v>0</v>
      </c>
      <c r="BH123" s="144">
        <f t="shared" si="17"/>
        <v>0</v>
      </c>
      <c r="BI123" s="144">
        <f t="shared" si="18"/>
        <v>0</v>
      </c>
      <c r="BJ123" s="18" t="s">
        <v>82</v>
      </c>
      <c r="BK123" s="144">
        <f t="shared" si="19"/>
        <v>0</v>
      </c>
      <c r="BL123" s="18" t="s">
        <v>338</v>
      </c>
      <c r="BM123" s="143" t="s">
        <v>2207</v>
      </c>
    </row>
    <row r="124" spans="2:65" s="1" customFormat="1" ht="16.5" customHeight="1">
      <c r="B124" s="33"/>
      <c r="C124" s="132" t="s">
        <v>368</v>
      </c>
      <c r="D124" s="132" t="s">
        <v>208</v>
      </c>
      <c r="E124" s="133" t="s">
        <v>2208</v>
      </c>
      <c r="F124" s="134" t="s">
        <v>2209</v>
      </c>
      <c r="G124" s="135" t="s">
        <v>1556</v>
      </c>
      <c r="H124" s="136">
        <v>10</v>
      </c>
      <c r="I124" s="137"/>
      <c r="J124" s="138">
        <f t="shared" si="10"/>
        <v>0</v>
      </c>
      <c r="K124" s="134" t="s">
        <v>19</v>
      </c>
      <c r="L124" s="33"/>
      <c r="M124" s="139" t="s">
        <v>19</v>
      </c>
      <c r="N124" s="140" t="s">
        <v>46</v>
      </c>
      <c r="P124" s="141">
        <f t="shared" si="11"/>
        <v>0</v>
      </c>
      <c r="Q124" s="141">
        <v>0</v>
      </c>
      <c r="R124" s="141">
        <f t="shared" si="12"/>
        <v>0</v>
      </c>
      <c r="S124" s="141">
        <v>0</v>
      </c>
      <c r="T124" s="142">
        <f t="shared" si="13"/>
        <v>0</v>
      </c>
      <c r="AR124" s="143" t="s">
        <v>338</v>
      </c>
      <c r="AT124" s="143" t="s">
        <v>208</v>
      </c>
      <c r="AU124" s="143" t="s">
        <v>84</v>
      </c>
      <c r="AY124" s="18" t="s">
        <v>206</v>
      </c>
      <c r="BE124" s="144">
        <f t="shared" si="14"/>
        <v>0</v>
      </c>
      <c r="BF124" s="144">
        <f t="shared" si="15"/>
        <v>0</v>
      </c>
      <c r="BG124" s="144">
        <f t="shared" si="16"/>
        <v>0</v>
      </c>
      <c r="BH124" s="144">
        <f t="shared" si="17"/>
        <v>0</v>
      </c>
      <c r="BI124" s="144">
        <f t="shared" si="18"/>
        <v>0</v>
      </c>
      <c r="BJ124" s="18" t="s">
        <v>82</v>
      </c>
      <c r="BK124" s="144">
        <f t="shared" si="19"/>
        <v>0</v>
      </c>
      <c r="BL124" s="18" t="s">
        <v>338</v>
      </c>
      <c r="BM124" s="143" t="s">
        <v>2210</v>
      </c>
    </row>
    <row r="125" spans="2:65" s="1" customFormat="1" ht="16.5" customHeight="1">
      <c r="B125" s="33"/>
      <c r="C125" s="132" t="s">
        <v>373</v>
      </c>
      <c r="D125" s="132" t="s">
        <v>208</v>
      </c>
      <c r="E125" s="133" t="s">
        <v>2211</v>
      </c>
      <c r="F125" s="134" t="s">
        <v>2212</v>
      </c>
      <c r="G125" s="135" t="s">
        <v>1556</v>
      </c>
      <c r="H125" s="136">
        <v>5</v>
      </c>
      <c r="I125" s="137"/>
      <c r="J125" s="138">
        <f t="shared" si="10"/>
        <v>0</v>
      </c>
      <c r="K125" s="134" t="s">
        <v>19</v>
      </c>
      <c r="L125" s="33"/>
      <c r="M125" s="139" t="s">
        <v>19</v>
      </c>
      <c r="N125" s="140" t="s">
        <v>46</v>
      </c>
      <c r="P125" s="141">
        <f t="shared" si="11"/>
        <v>0</v>
      </c>
      <c r="Q125" s="141">
        <v>0</v>
      </c>
      <c r="R125" s="141">
        <f t="shared" si="12"/>
        <v>0</v>
      </c>
      <c r="S125" s="141">
        <v>0</v>
      </c>
      <c r="T125" s="142">
        <f t="shared" si="13"/>
        <v>0</v>
      </c>
      <c r="AR125" s="143" t="s">
        <v>338</v>
      </c>
      <c r="AT125" s="143" t="s">
        <v>208</v>
      </c>
      <c r="AU125" s="143" t="s">
        <v>84</v>
      </c>
      <c r="AY125" s="18" t="s">
        <v>206</v>
      </c>
      <c r="BE125" s="144">
        <f t="shared" si="14"/>
        <v>0</v>
      </c>
      <c r="BF125" s="144">
        <f t="shared" si="15"/>
        <v>0</v>
      </c>
      <c r="BG125" s="144">
        <f t="shared" si="16"/>
        <v>0</v>
      </c>
      <c r="BH125" s="144">
        <f t="shared" si="17"/>
        <v>0</v>
      </c>
      <c r="BI125" s="144">
        <f t="shared" si="18"/>
        <v>0</v>
      </c>
      <c r="BJ125" s="18" t="s">
        <v>82</v>
      </c>
      <c r="BK125" s="144">
        <f t="shared" si="19"/>
        <v>0</v>
      </c>
      <c r="BL125" s="18" t="s">
        <v>338</v>
      </c>
      <c r="BM125" s="143" t="s">
        <v>2213</v>
      </c>
    </row>
    <row r="126" spans="2:65" s="1" customFormat="1" ht="16.5" customHeight="1">
      <c r="B126" s="33"/>
      <c r="C126" s="132" t="s">
        <v>380</v>
      </c>
      <c r="D126" s="132" t="s">
        <v>208</v>
      </c>
      <c r="E126" s="133" t="s">
        <v>2214</v>
      </c>
      <c r="F126" s="134" t="s">
        <v>2215</v>
      </c>
      <c r="G126" s="135" t="s">
        <v>1556</v>
      </c>
      <c r="H126" s="136">
        <v>4</v>
      </c>
      <c r="I126" s="137"/>
      <c r="J126" s="138">
        <f t="shared" si="10"/>
        <v>0</v>
      </c>
      <c r="K126" s="134" t="s">
        <v>19</v>
      </c>
      <c r="L126" s="33"/>
      <c r="M126" s="139" t="s">
        <v>19</v>
      </c>
      <c r="N126" s="140" t="s">
        <v>46</v>
      </c>
      <c r="P126" s="141">
        <f t="shared" si="11"/>
        <v>0</v>
      </c>
      <c r="Q126" s="141">
        <v>0</v>
      </c>
      <c r="R126" s="141">
        <f t="shared" si="12"/>
        <v>0</v>
      </c>
      <c r="S126" s="141">
        <v>0</v>
      </c>
      <c r="T126" s="142">
        <f t="shared" si="13"/>
        <v>0</v>
      </c>
      <c r="AR126" s="143" t="s">
        <v>338</v>
      </c>
      <c r="AT126" s="143" t="s">
        <v>208</v>
      </c>
      <c r="AU126" s="143" t="s">
        <v>84</v>
      </c>
      <c r="AY126" s="18" t="s">
        <v>206</v>
      </c>
      <c r="BE126" s="144">
        <f t="shared" si="14"/>
        <v>0</v>
      </c>
      <c r="BF126" s="144">
        <f t="shared" si="15"/>
        <v>0</v>
      </c>
      <c r="BG126" s="144">
        <f t="shared" si="16"/>
        <v>0</v>
      </c>
      <c r="BH126" s="144">
        <f t="shared" si="17"/>
        <v>0</v>
      </c>
      <c r="BI126" s="144">
        <f t="shared" si="18"/>
        <v>0</v>
      </c>
      <c r="BJ126" s="18" t="s">
        <v>82</v>
      </c>
      <c r="BK126" s="144">
        <f t="shared" si="19"/>
        <v>0</v>
      </c>
      <c r="BL126" s="18" t="s">
        <v>338</v>
      </c>
      <c r="BM126" s="143" t="s">
        <v>2216</v>
      </c>
    </row>
    <row r="127" spans="2:65" s="1" customFormat="1" ht="16.5" customHeight="1">
      <c r="B127" s="33"/>
      <c r="C127" s="132" t="s">
        <v>389</v>
      </c>
      <c r="D127" s="132" t="s">
        <v>208</v>
      </c>
      <c r="E127" s="133" t="s">
        <v>2217</v>
      </c>
      <c r="F127" s="134" t="s">
        <v>2218</v>
      </c>
      <c r="G127" s="135" t="s">
        <v>1556</v>
      </c>
      <c r="H127" s="136">
        <v>2</v>
      </c>
      <c r="I127" s="137"/>
      <c r="J127" s="138">
        <f t="shared" si="10"/>
        <v>0</v>
      </c>
      <c r="K127" s="134" t="s">
        <v>19</v>
      </c>
      <c r="L127" s="33"/>
      <c r="M127" s="139" t="s">
        <v>19</v>
      </c>
      <c r="N127" s="140" t="s">
        <v>46</v>
      </c>
      <c r="P127" s="141">
        <f t="shared" si="11"/>
        <v>0</v>
      </c>
      <c r="Q127" s="141">
        <v>0</v>
      </c>
      <c r="R127" s="141">
        <f t="shared" si="12"/>
        <v>0</v>
      </c>
      <c r="S127" s="141">
        <v>0</v>
      </c>
      <c r="T127" s="142">
        <f t="shared" si="13"/>
        <v>0</v>
      </c>
      <c r="AR127" s="143" t="s">
        <v>338</v>
      </c>
      <c r="AT127" s="143" t="s">
        <v>208</v>
      </c>
      <c r="AU127" s="143" t="s">
        <v>84</v>
      </c>
      <c r="AY127" s="18" t="s">
        <v>206</v>
      </c>
      <c r="BE127" s="144">
        <f t="shared" si="14"/>
        <v>0</v>
      </c>
      <c r="BF127" s="144">
        <f t="shared" si="15"/>
        <v>0</v>
      </c>
      <c r="BG127" s="144">
        <f t="shared" si="16"/>
        <v>0</v>
      </c>
      <c r="BH127" s="144">
        <f t="shared" si="17"/>
        <v>0</v>
      </c>
      <c r="BI127" s="144">
        <f t="shared" si="18"/>
        <v>0</v>
      </c>
      <c r="BJ127" s="18" t="s">
        <v>82</v>
      </c>
      <c r="BK127" s="144">
        <f t="shared" si="19"/>
        <v>0</v>
      </c>
      <c r="BL127" s="18" t="s">
        <v>338</v>
      </c>
      <c r="BM127" s="143" t="s">
        <v>2219</v>
      </c>
    </row>
    <row r="128" spans="2:65" s="1" customFormat="1" ht="21.75" customHeight="1">
      <c r="B128" s="33"/>
      <c r="C128" s="132" t="s">
        <v>397</v>
      </c>
      <c r="D128" s="132" t="s">
        <v>208</v>
      </c>
      <c r="E128" s="133" t="s">
        <v>2220</v>
      </c>
      <c r="F128" s="134" t="s">
        <v>2221</v>
      </c>
      <c r="G128" s="135" t="s">
        <v>1556</v>
      </c>
      <c r="H128" s="136">
        <v>2</v>
      </c>
      <c r="I128" s="137"/>
      <c r="J128" s="138">
        <f t="shared" si="10"/>
        <v>0</v>
      </c>
      <c r="K128" s="134" t="s">
        <v>19</v>
      </c>
      <c r="L128" s="33"/>
      <c r="M128" s="139" t="s">
        <v>19</v>
      </c>
      <c r="N128" s="140" t="s">
        <v>46</v>
      </c>
      <c r="P128" s="141">
        <f t="shared" si="11"/>
        <v>0</v>
      </c>
      <c r="Q128" s="141">
        <v>0</v>
      </c>
      <c r="R128" s="141">
        <f t="shared" si="12"/>
        <v>0</v>
      </c>
      <c r="S128" s="141">
        <v>0</v>
      </c>
      <c r="T128" s="142">
        <f t="shared" si="13"/>
        <v>0</v>
      </c>
      <c r="AR128" s="143" t="s">
        <v>338</v>
      </c>
      <c r="AT128" s="143" t="s">
        <v>208</v>
      </c>
      <c r="AU128" s="143" t="s">
        <v>84</v>
      </c>
      <c r="AY128" s="18" t="s">
        <v>206</v>
      </c>
      <c r="BE128" s="144">
        <f t="shared" si="14"/>
        <v>0</v>
      </c>
      <c r="BF128" s="144">
        <f t="shared" si="15"/>
        <v>0</v>
      </c>
      <c r="BG128" s="144">
        <f t="shared" si="16"/>
        <v>0</v>
      </c>
      <c r="BH128" s="144">
        <f t="shared" si="17"/>
        <v>0</v>
      </c>
      <c r="BI128" s="144">
        <f t="shared" si="18"/>
        <v>0</v>
      </c>
      <c r="BJ128" s="18" t="s">
        <v>82</v>
      </c>
      <c r="BK128" s="144">
        <f t="shared" si="19"/>
        <v>0</v>
      </c>
      <c r="BL128" s="18" t="s">
        <v>338</v>
      </c>
      <c r="BM128" s="143" t="s">
        <v>2222</v>
      </c>
    </row>
    <row r="129" spans="2:65" s="1" customFormat="1" ht="16.5" customHeight="1">
      <c r="B129" s="33"/>
      <c r="C129" s="132" t="s">
        <v>403</v>
      </c>
      <c r="D129" s="132" t="s">
        <v>208</v>
      </c>
      <c r="E129" s="133" t="s">
        <v>2223</v>
      </c>
      <c r="F129" s="134" t="s">
        <v>2224</v>
      </c>
      <c r="G129" s="135" t="s">
        <v>1556</v>
      </c>
      <c r="H129" s="136">
        <v>15</v>
      </c>
      <c r="I129" s="137"/>
      <c r="J129" s="138">
        <f t="shared" si="10"/>
        <v>0</v>
      </c>
      <c r="K129" s="134" t="s">
        <v>19</v>
      </c>
      <c r="L129" s="33"/>
      <c r="M129" s="139" t="s">
        <v>19</v>
      </c>
      <c r="N129" s="140" t="s">
        <v>46</v>
      </c>
      <c r="P129" s="141">
        <f t="shared" si="11"/>
        <v>0</v>
      </c>
      <c r="Q129" s="141">
        <v>0</v>
      </c>
      <c r="R129" s="141">
        <f t="shared" si="12"/>
        <v>0</v>
      </c>
      <c r="S129" s="141">
        <v>0</v>
      </c>
      <c r="T129" s="142">
        <f t="shared" si="13"/>
        <v>0</v>
      </c>
      <c r="AR129" s="143" t="s">
        <v>338</v>
      </c>
      <c r="AT129" s="143" t="s">
        <v>208</v>
      </c>
      <c r="AU129" s="143" t="s">
        <v>84</v>
      </c>
      <c r="AY129" s="18" t="s">
        <v>206</v>
      </c>
      <c r="BE129" s="144">
        <f t="shared" si="14"/>
        <v>0</v>
      </c>
      <c r="BF129" s="144">
        <f t="shared" si="15"/>
        <v>0</v>
      </c>
      <c r="BG129" s="144">
        <f t="shared" si="16"/>
        <v>0</v>
      </c>
      <c r="BH129" s="144">
        <f t="shared" si="17"/>
        <v>0</v>
      </c>
      <c r="BI129" s="144">
        <f t="shared" si="18"/>
        <v>0</v>
      </c>
      <c r="BJ129" s="18" t="s">
        <v>82</v>
      </c>
      <c r="BK129" s="144">
        <f t="shared" si="19"/>
        <v>0</v>
      </c>
      <c r="BL129" s="18" t="s">
        <v>338</v>
      </c>
      <c r="BM129" s="143" t="s">
        <v>2225</v>
      </c>
    </row>
    <row r="130" spans="2:65" s="1" customFormat="1" ht="24.2" customHeight="1">
      <c r="B130" s="33"/>
      <c r="C130" s="132" t="s">
        <v>413</v>
      </c>
      <c r="D130" s="132" t="s">
        <v>208</v>
      </c>
      <c r="E130" s="133" t="s">
        <v>2226</v>
      </c>
      <c r="F130" s="134" t="s">
        <v>2227</v>
      </c>
      <c r="G130" s="135" t="s">
        <v>1556</v>
      </c>
      <c r="H130" s="136">
        <v>25</v>
      </c>
      <c r="I130" s="137"/>
      <c r="J130" s="138">
        <f t="shared" si="10"/>
        <v>0</v>
      </c>
      <c r="K130" s="134" t="s">
        <v>19</v>
      </c>
      <c r="L130" s="33"/>
      <c r="M130" s="139" t="s">
        <v>19</v>
      </c>
      <c r="N130" s="140" t="s">
        <v>46</v>
      </c>
      <c r="P130" s="141">
        <f t="shared" si="11"/>
        <v>0</v>
      </c>
      <c r="Q130" s="141">
        <v>0</v>
      </c>
      <c r="R130" s="141">
        <f t="shared" si="12"/>
        <v>0</v>
      </c>
      <c r="S130" s="141">
        <v>0</v>
      </c>
      <c r="T130" s="142">
        <f t="shared" si="13"/>
        <v>0</v>
      </c>
      <c r="AR130" s="143" t="s">
        <v>338</v>
      </c>
      <c r="AT130" s="143" t="s">
        <v>208</v>
      </c>
      <c r="AU130" s="143" t="s">
        <v>84</v>
      </c>
      <c r="AY130" s="18" t="s">
        <v>206</v>
      </c>
      <c r="BE130" s="144">
        <f t="shared" si="14"/>
        <v>0</v>
      </c>
      <c r="BF130" s="144">
        <f t="shared" si="15"/>
        <v>0</v>
      </c>
      <c r="BG130" s="144">
        <f t="shared" si="16"/>
        <v>0</v>
      </c>
      <c r="BH130" s="144">
        <f t="shared" si="17"/>
        <v>0</v>
      </c>
      <c r="BI130" s="144">
        <f t="shared" si="18"/>
        <v>0</v>
      </c>
      <c r="BJ130" s="18" t="s">
        <v>82</v>
      </c>
      <c r="BK130" s="144">
        <f t="shared" si="19"/>
        <v>0</v>
      </c>
      <c r="BL130" s="18" t="s">
        <v>338</v>
      </c>
      <c r="BM130" s="143" t="s">
        <v>2228</v>
      </c>
    </row>
    <row r="131" spans="2:65" s="1" customFormat="1" ht="33" customHeight="1">
      <c r="B131" s="33"/>
      <c r="C131" s="132" t="s">
        <v>418</v>
      </c>
      <c r="D131" s="132" t="s">
        <v>208</v>
      </c>
      <c r="E131" s="133" t="s">
        <v>2229</v>
      </c>
      <c r="F131" s="134" t="s">
        <v>2230</v>
      </c>
      <c r="G131" s="135" t="s">
        <v>1556</v>
      </c>
      <c r="H131" s="136">
        <v>14</v>
      </c>
      <c r="I131" s="137"/>
      <c r="J131" s="138">
        <f t="shared" si="10"/>
        <v>0</v>
      </c>
      <c r="K131" s="134" t="s">
        <v>19</v>
      </c>
      <c r="L131" s="33"/>
      <c r="M131" s="139" t="s">
        <v>19</v>
      </c>
      <c r="N131" s="140" t="s">
        <v>46</v>
      </c>
      <c r="P131" s="141">
        <f t="shared" si="11"/>
        <v>0</v>
      </c>
      <c r="Q131" s="141">
        <v>0</v>
      </c>
      <c r="R131" s="141">
        <f t="shared" si="12"/>
        <v>0</v>
      </c>
      <c r="S131" s="141">
        <v>0</v>
      </c>
      <c r="T131" s="142">
        <f t="shared" si="13"/>
        <v>0</v>
      </c>
      <c r="AR131" s="143" t="s">
        <v>338</v>
      </c>
      <c r="AT131" s="143" t="s">
        <v>208</v>
      </c>
      <c r="AU131" s="143" t="s">
        <v>84</v>
      </c>
      <c r="AY131" s="18" t="s">
        <v>206</v>
      </c>
      <c r="BE131" s="144">
        <f t="shared" si="14"/>
        <v>0</v>
      </c>
      <c r="BF131" s="144">
        <f t="shared" si="15"/>
        <v>0</v>
      </c>
      <c r="BG131" s="144">
        <f t="shared" si="16"/>
        <v>0</v>
      </c>
      <c r="BH131" s="144">
        <f t="shared" si="17"/>
        <v>0</v>
      </c>
      <c r="BI131" s="144">
        <f t="shared" si="18"/>
        <v>0</v>
      </c>
      <c r="BJ131" s="18" t="s">
        <v>82</v>
      </c>
      <c r="BK131" s="144">
        <f t="shared" si="19"/>
        <v>0</v>
      </c>
      <c r="BL131" s="18" t="s">
        <v>338</v>
      </c>
      <c r="BM131" s="143" t="s">
        <v>2231</v>
      </c>
    </row>
    <row r="132" spans="2:65" s="1" customFormat="1" ht="16.5" customHeight="1">
      <c r="B132" s="33"/>
      <c r="C132" s="132" t="s">
        <v>423</v>
      </c>
      <c r="D132" s="132" t="s">
        <v>208</v>
      </c>
      <c r="E132" s="133" t="s">
        <v>2232</v>
      </c>
      <c r="F132" s="134" t="s">
        <v>2233</v>
      </c>
      <c r="G132" s="135" t="s">
        <v>1556</v>
      </c>
      <c r="H132" s="136">
        <v>21</v>
      </c>
      <c r="I132" s="137"/>
      <c r="J132" s="138">
        <f t="shared" si="10"/>
        <v>0</v>
      </c>
      <c r="K132" s="134" t="s">
        <v>19</v>
      </c>
      <c r="L132" s="33"/>
      <c r="M132" s="139" t="s">
        <v>19</v>
      </c>
      <c r="N132" s="140" t="s">
        <v>46</v>
      </c>
      <c r="P132" s="141">
        <f t="shared" si="11"/>
        <v>0</v>
      </c>
      <c r="Q132" s="141">
        <v>0</v>
      </c>
      <c r="R132" s="141">
        <f t="shared" si="12"/>
        <v>0</v>
      </c>
      <c r="S132" s="141">
        <v>0</v>
      </c>
      <c r="T132" s="142">
        <f t="shared" si="13"/>
        <v>0</v>
      </c>
      <c r="AR132" s="143" t="s">
        <v>338</v>
      </c>
      <c r="AT132" s="143" t="s">
        <v>208</v>
      </c>
      <c r="AU132" s="143" t="s">
        <v>84</v>
      </c>
      <c r="AY132" s="18" t="s">
        <v>206</v>
      </c>
      <c r="BE132" s="144">
        <f t="shared" si="14"/>
        <v>0</v>
      </c>
      <c r="BF132" s="144">
        <f t="shared" si="15"/>
        <v>0</v>
      </c>
      <c r="BG132" s="144">
        <f t="shared" si="16"/>
        <v>0</v>
      </c>
      <c r="BH132" s="144">
        <f t="shared" si="17"/>
        <v>0</v>
      </c>
      <c r="BI132" s="144">
        <f t="shared" si="18"/>
        <v>0</v>
      </c>
      <c r="BJ132" s="18" t="s">
        <v>82</v>
      </c>
      <c r="BK132" s="144">
        <f t="shared" si="19"/>
        <v>0</v>
      </c>
      <c r="BL132" s="18" t="s">
        <v>338</v>
      </c>
      <c r="BM132" s="143" t="s">
        <v>2234</v>
      </c>
    </row>
    <row r="133" spans="2:65" s="1" customFormat="1" ht="24.2" customHeight="1">
      <c r="B133" s="33"/>
      <c r="C133" s="132" t="s">
        <v>430</v>
      </c>
      <c r="D133" s="132" t="s">
        <v>208</v>
      </c>
      <c r="E133" s="133" t="s">
        <v>2235</v>
      </c>
      <c r="F133" s="134" t="s">
        <v>2236</v>
      </c>
      <c r="G133" s="135" t="s">
        <v>1556</v>
      </c>
      <c r="H133" s="136">
        <v>2</v>
      </c>
      <c r="I133" s="137"/>
      <c r="J133" s="138">
        <f t="shared" si="10"/>
        <v>0</v>
      </c>
      <c r="K133" s="134" t="s">
        <v>19</v>
      </c>
      <c r="L133" s="33"/>
      <c r="M133" s="139" t="s">
        <v>19</v>
      </c>
      <c r="N133" s="140" t="s">
        <v>46</v>
      </c>
      <c r="P133" s="141">
        <f t="shared" si="11"/>
        <v>0</v>
      </c>
      <c r="Q133" s="141">
        <v>0</v>
      </c>
      <c r="R133" s="141">
        <f t="shared" si="12"/>
        <v>0</v>
      </c>
      <c r="S133" s="141">
        <v>0</v>
      </c>
      <c r="T133" s="142">
        <f t="shared" si="13"/>
        <v>0</v>
      </c>
      <c r="AR133" s="143" t="s">
        <v>338</v>
      </c>
      <c r="AT133" s="143" t="s">
        <v>208</v>
      </c>
      <c r="AU133" s="143" t="s">
        <v>84</v>
      </c>
      <c r="AY133" s="18" t="s">
        <v>206</v>
      </c>
      <c r="BE133" s="144">
        <f t="shared" si="14"/>
        <v>0</v>
      </c>
      <c r="BF133" s="144">
        <f t="shared" si="15"/>
        <v>0</v>
      </c>
      <c r="BG133" s="144">
        <f t="shared" si="16"/>
        <v>0</v>
      </c>
      <c r="BH133" s="144">
        <f t="shared" si="17"/>
        <v>0</v>
      </c>
      <c r="BI133" s="144">
        <f t="shared" si="18"/>
        <v>0</v>
      </c>
      <c r="BJ133" s="18" t="s">
        <v>82</v>
      </c>
      <c r="BK133" s="144">
        <f t="shared" si="19"/>
        <v>0</v>
      </c>
      <c r="BL133" s="18" t="s">
        <v>338</v>
      </c>
      <c r="BM133" s="143" t="s">
        <v>2237</v>
      </c>
    </row>
    <row r="134" spans="2:65" s="1" customFormat="1" ht="24.2" customHeight="1">
      <c r="B134" s="33"/>
      <c r="C134" s="132" t="s">
        <v>437</v>
      </c>
      <c r="D134" s="132" t="s">
        <v>208</v>
      </c>
      <c r="E134" s="133" t="s">
        <v>2238</v>
      </c>
      <c r="F134" s="134" t="s">
        <v>2239</v>
      </c>
      <c r="G134" s="135" t="s">
        <v>1556</v>
      </c>
      <c r="H134" s="136">
        <v>6</v>
      </c>
      <c r="I134" s="137"/>
      <c r="J134" s="138">
        <f t="shared" si="10"/>
        <v>0</v>
      </c>
      <c r="K134" s="134" t="s">
        <v>19</v>
      </c>
      <c r="L134" s="33"/>
      <c r="M134" s="139" t="s">
        <v>19</v>
      </c>
      <c r="N134" s="140" t="s">
        <v>46</v>
      </c>
      <c r="P134" s="141">
        <f t="shared" si="11"/>
        <v>0</v>
      </c>
      <c r="Q134" s="141">
        <v>0</v>
      </c>
      <c r="R134" s="141">
        <f t="shared" si="12"/>
        <v>0</v>
      </c>
      <c r="S134" s="141">
        <v>0</v>
      </c>
      <c r="T134" s="142">
        <f t="shared" si="13"/>
        <v>0</v>
      </c>
      <c r="AR134" s="143" t="s">
        <v>338</v>
      </c>
      <c r="AT134" s="143" t="s">
        <v>208</v>
      </c>
      <c r="AU134" s="143" t="s">
        <v>84</v>
      </c>
      <c r="AY134" s="18" t="s">
        <v>206</v>
      </c>
      <c r="BE134" s="144">
        <f t="shared" si="14"/>
        <v>0</v>
      </c>
      <c r="BF134" s="144">
        <f t="shared" si="15"/>
        <v>0</v>
      </c>
      <c r="BG134" s="144">
        <f t="shared" si="16"/>
        <v>0</v>
      </c>
      <c r="BH134" s="144">
        <f t="shared" si="17"/>
        <v>0</v>
      </c>
      <c r="BI134" s="144">
        <f t="shared" si="18"/>
        <v>0</v>
      </c>
      <c r="BJ134" s="18" t="s">
        <v>82</v>
      </c>
      <c r="BK134" s="144">
        <f t="shared" si="19"/>
        <v>0</v>
      </c>
      <c r="BL134" s="18" t="s">
        <v>338</v>
      </c>
      <c r="BM134" s="143" t="s">
        <v>2240</v>
      </c>
    </row>
    <row r="135" spans="2:65" s="1" customFormat="1" ht="24.2" customHeight="1">
      <c r="B135" s="33"/>
      <c r="C135" s="132" t="s">
        <v>443</v>
      </c>
      <c r="D135" s="132" t="s">
        <v>208</v>
      </c>
      <c r="E135" s="133" t="s">
        <v>2241</v>
      </c>
      <c r="F135" s="134" t="s">
        <v>2242</v>
      </c>
      <c r="G135" s="135" t="s">
        <v>1556</v>
      </c>
      <c r="H135" s="136">
        <v>2</v>
      </c>
      <c r="I135" s="137"/>
      <c r="J135" s="138">
        <f t="shared" si="10"/>
        <v>0</v>
      </c>
      <c r="K135" s="134" t="s">
        <v>19</v>
      </c>
      <c r="L135" s="33"/>
      <c r="M135" s="139" t="s">
        <v>19</v>
      </c>
      <c r="N135" s="140" t="s">
        <v>46</v>
      </c>
      <c r="P135" s="141">
        <f t="shared" si="11"/>
        <v>0</v>
      </c>
      <c r="Q135" s="141">
        <v>0</v>
      </c>
      <c r="R135" s="141">
        <f t="shared" si="12"/>
        <v>0</v>
      </c>
      <c r="S135" s="141">
        <v>0</v>
      </c>
      <c r="T135" s="142">
        <f t="shared" si="13"/>
        <v>0</v>
      </c>
      <c r="AR135" s="143" t="s">
        <v>338</v>
      </c>
      <c r="AT135" s="143" t="s">
        <v>208</v>
      </c>
      <c r="AU135" s="143" t="s">
        <v>84</v>
      </c>
      <c r="AY135" s="18" t="s">
        <v>206</v>
      </c>
      <c r="BE135" s="144">
        <f t="shared" si="14"/>
        <v>0</v>
      </c>
      <c r="BF135" s="144">
        <f t="shared" si="15"/>
        <v>0</v>
      </c>
      <c r="BG135" s="144">
        <f t="shared" si="16"/>
        <v>0</v>
      </c>
      <c r="BH135" s="144">
        <f t="shared" si="17"/>
        <v>0</v>
      </c>
      <c r="BI135" s="144">
        <f t="shared" si="18"/>
        <v>0</v>
      </c>
      <c r="BJ135" s="18" t="s">
        <v>82</v>
      </c>
      <c r="BK135" s="144">
        <f t="shared" si="19"/>
        <v>0</v>
      </c>
      <c r="BL135" s="18" t="s">
        <v>338</v>
      </c>
      <c r="BM135" s="143" t="s">
        <v>2243</v>
      </c>
    </row>
    <row r="136" spans="2:65" s="1" customFormat="1" ht="24.2" customHeight="1">
      <c r="B136" s="33"/>
      <c r="C136" s="132" t="s">
        <v>448</v>
      </c>
      <c r="D136" s="132" t="s">
        <v>208</v>
      </c>
      <c r="E136" s="133" t="s">
        <v>2244</v>
      </c>
      <c r="F136" s="134" t="s">
        <v>2245</v>
      </c>
      <c r="G136" s="135" t="s">
        <v>1556</v>
      </c>
      <c r="H136" s="136">
        <v>56</v>
      </c>
      <c r="I136" s="137"/>
      <c r="J136" s="138">
        <f t="shared" si="10"/>
        <v>0</v>
      </c>
      <c r="K136" s="134" t="s">
        <v>19</v>
      </c>
      <c r="L136" s="33"/>
      <c r="M136" s="139" t="s">
        <v>19</v>
      </c>
      <c r="N136" s="140" t="s">
        <v>46</v>
      </c>
      <c r="P136" s="141">
        <f t="shared" si="11"/>
        <v>0</v>
      </c>
      <c r="Q136" s="141">
        <v>0</v>
      </c>
      <c r="R136" s="141">
        <f t="shared" si="12"/>
        <v>0</v>
      </c>
      <c r="S136" s="141">
        <v>0</v>
      </c>
      <c r="T136" s="142">
        <f t="shared" si="13"/>
        <v>0</v>
      </c>
      <c r="AR136" s="143" t="s">
        <v>338</v>
      </c>
      <c r="AT136" s="143" t="s">
        <v>208</v>
      </c>
      <c r="AU136" s="143" t="s">
        <v>84</v>
      </c>
      <c r="AY136" s="18" t="s">
        <v>206</v>
      </c>
      <c r="BE136" s="144">
        <f t="shared" si="14"/>
        <v>0</v>
      </c>
      <c r="BF136" s="144">
        <f t="shared" si="15"/>
        <v>0</v>
      </c>
      <c r="BG136" s="144">
        <f t="shared" si="16"/>
        <v>0</v>
      </c>
      <c r="BH136" s="144">
        <f t="shared" si="17"/>
        <v>0</v>
      </c>
      <c r="BI136" s="144">
        <f t="shared" si="18"/>
        <v>0</v>
      </c>
      <c r="BJ136" s="18" t="s">
        <v>82</v>
      </c>
      <c r="BK136" s="144">
        <f t="shared" si="19"/>
        <v>0</v>
      </c>
      <c r="BL136" s="18" t="s">
        <v>338</v>
      </c>
      <c r="BM136" s="143" t="s">
        <v>2246</v>
      </c>
    </row>
    <row r="137" spans="2:65" s="1" customFormat="1" ht="49.15" customHeight="1">
      <c r="B137" s="33"/>
      <c r="C137" s="132" t="s">
        <v>453</v>
      </c>
      <c r="D137" s="132" t="s">
        <v>208</v>
      </c>
      <c r="E137" s="133" t="s">
        <v>2247</v>
      </c>
      <c r="F137" s="134" t="s">
        <v>2248</v>
      </c>
      <c r="G137" s="135" t="s">
        <v>1556</v>
      </c>
      <c r="H137" s="136">
        <v>70</v>
      </c>
      <c r="I137" s="137"/>
      <c r="J137" s="138">
        <f t="shared" si="10"/>
        <v>0</v>
      </c>
      <c r="K137" s="134" t="s">
        <v>19</v>
      </c>
      <c r="L137" s="33"/>
      <c r="M137" s="139" t="s">
        <v>19</v>
      </c>
      <c r="N137" s="140" t="s">
        <v>46</v>
      </c>
      <c r="P137" s="141">
        <f t="shared" si="11"/>
        <v>0</v>
      </c>
      <c r="Q137" s="141">
        <v>0</v>
      </c>
      <c r="R137" s="141">
        <f t="shared" si="12"/>
        <v>0</v>
      </c>
      <c r="S137" s="141">
        <v>0</v>
      </c>
      <c r="T137" s="142">
        <f t="shared" si="13"/>
        <v>0</v>
      </c>
      <c r="AR137" s="143" t="s">
        <v>338</v>
      </c>
      <c r="AT137" s="143" t="s">
        <v>208</v>
      </c>
      <c r="AU137" s="143" t="s">
        <v>84</v>
      </c>
      <c r="AY137" s="18" t="s">
        <v>206</v>
      </c>
      <c r="BE137" s="144">
        <f t="shared" si="14"/>
        <v>0</v>
      </c>
      <c r="BF137" s="144">
        <f t="shared" si="15"/>
        <v>0</v>
      </c>
      <c r="BG137" s="144">
        <f t="shared" si="16"/>
        <v>0</v>
      </c>
      <c r="BH137" s="144">
        <f t="shared" si="17"/>
        <v>0</v>
      </c>
      <c r="BI137" s="144">
        <f t="shared" si="18"/>
        <v>0</v>
      </c>
      <c r="BJ137" s="18" t="s">
        <v>82</v>
      </c>
      <c r="BK137" s="144">
        <f t="shared" si="19"/>
        <v>0</v>
      </c>
      <c r="BL137" s="18" t="s">
        <v>338</v>
      </c>
      <c r="BM137" s="143" t="s">
        <v>2249</v>
      </c>
    </row>
    <row r="138" spans="2:65" s="1" customFormat="1" ht="16.5" customHeight="1">
      <c r="B138" s="33"/>
      <c r="C138" s="132" t="s">
        <v>458</v>
      </c>
      <c r="D138" s="132" t="s">
        <v>208</v>
      </c>
      <c r="E138" s="133" t="s">
        <v>2250</v>
      </c>
      <c r="F138" s="134" t="s">
        <v>2251</v>
      </c>
      <c r="G138" s="135" t="s">
        <v>1556</v>
      </c>
      <c r="H138" s="136">
        <v>6</v>
      </c>
      <c r="I138" s="137"/>
      <c r="J138" s="138">
        <f t="shared" si="10"/>
        <v>0</v>
      </c>
      <c r="K138" s="134" t="s">
        <v>19</v>
      </c>
      <c r="L138" s="33"/>
      <c r="M138" s="139" t="s">
        <v>19</v>
      </c>
      <c r="N138" s="140" t="s">
        <v>46</v>
      </c>
      <c r="P138" s="141">
        <f t="shared" si="11"/>
        <v>0</v>
      </c>
      <c r="Q138" s="141">
        <v>0</v>
      </c>
      <c r="R138" s="141">
        <f t="shared" si="12"/>
        <v>0</v>
      </c>
      <c r="S138" s="141">
        <v>0</v>
      </c>
      <c r="T138" s="142">
        <f t="shared" si="13"/>
        <v>0</v>
      </c>
      <c r="AR138" s="143" t="s">
        <v>338</v>
      </c>
      <c r="AT138" s="143" t="s">
        <v>208</v>
      </c>
      <c r="AU138" s="143" t="s">
        <v>84</v>
      </c>
      <c r="AY138" s="18" t="s">
        <v>206</v>
      </c>
      <c r="BE138" s="144">
        <f t="shared" si="14"/>
        <v>0</v>
      </c>
      <c r="BF138" s="144">
        <f t="shared" si="15"/>
        <v>0</v>
      </c>
      <c r="BG138" s="144">
        <f t="shared" si="16"/>
        <v>0</v>
      </c>
      <c r="BH138" s="144">
        <f t="shared" si="17"/>
        <v>0</v>
      </c>
      <c r="BI138" s="144">
        <f t="shared" si="18"/>
        <v>0</v>
      </c>
      <c r="BJ138" s="18" t="s">
        <v>82</v>
      </c>
      <c r="BK138" s="144">
        <f t="shared" si="19"/>
        <v>0</v>
      </c>
      <c r="BL138" s="18" t="s">
        <v>338</v>
      </c>
      <c r="BM138" s="143" t="s">
        <v>2252</v>
      </c>
    </row>
    <row r="139" spans="2:65" s="1" customFormat="1" ht="16.5" customHeight="1">
      <c r="B139" s="33"/>
      <c r="C139" s="132" t="s">
        <v>463</v>
      </c>
      <c r="D139" s="132" t="s">
        <v>208</v>
      </c>
      <c r="E139" s="133" t="s">
        <v>2253</v>
      </c>
      <c r="F139" s="134" t="s">
        <v>2254</v>
      </c>
      <c r="G139" s="135" t="s">
        <v>1556</v>
      </c>
      <c r="H139" s="136">
        <v>2</v>
      </c>
      <c r="I139" s="137"/>
      <c r="J139" s="138">
        <f t="shared" si="10"/>
        <v>0</v>
      </c>
      <c r="K139" s="134" t="s">
        <v>19</v>
      </c>
      <c r="L139" s="33"/>
      <c r="M139" s="139" t="s">
        <v>19</v>
      </c>
      <c r="N139" s="140" t="s">
        <v>46</v>
      </c>
      <c r="P139" s="141">
        <f t="shared" si="11"/>
        <v>0</v>
      </c>
      <c r="Q139" s="141">
        <v>0</v>
      </c>
      <c r="R139" s="141">
        <f t="shared" si="12"/>
        <v>0</v>
      </c>
      <c r="S139" s="141">
        <v>0</v>
      </c>
      <c r="T139" s="142">
        <f t="shared" si="13"/>
        <v>0</v>
      </c>
      <c r="AR139" s="143" t="s">
        <v>338</v>
      </c>
      <c r="AT139" s="143" t="s">
        <v>208</v>
      </c>
      <c r="AU139" s="143" t="s">
        <v>84</v>
      </c>
      <c r="AY139" s="18" t="s">
        <v>206</v>
      </c>
      <c r="BE139" s="144">
        <f t="shared" si="14"/>
        <v>0</v>
      </c>
      <c r="BF139" s="144">
        <f t="shared" si="15"/>
        <v>0</v>
      </c>
      <c r="BG139" s="144">
        <f t="shared" si="16"/>
        <v>0</v>
      </c>
      <c r="BH139" s="144">
        <f t="shared" si="17"/>
        <v>0</v>
      </c>
      <c r="BI139" s="144">
        <f t="shared" si="18"/>
        <v>0</v>
      </c>
      <c r="BJ139" s="18" t="s">
        <v>82</v>
      </c>
      <c r="BK139" s="144">
        <f t="shared" si="19"/>
        <v>0</v>
      </c>
      <c r="BL139" s="18" t="s">
        <v>338</v>
      </c>
      <c r="BM139" s="143" t="s">
        <v>2255</v>
      </c>
    </row>
    <row r="140" spans="2:65" s="1" customFormat="1" ht="16.5" customHeight="1">
      <c r="B140" s="33"/>
      <c r="C140" s="132" t="s">
        <v>468</v>
      </c>
      <c r="D140" s="132" t="s">
        <v>208</v>
      </c>
      <c r="E140" s="133" t="s">
        <v>2256</v>
      </c>
      <c r="F140" s="134" t="s">
        <v>2257</v>
      </c>
      <c r="G140" s="135" t="s">
        <v>1556</v>
      </c>
      <c r="H140" s="136">
        <v>20</v>
      </c>
      <c r="I140" s="137"/>
      <c r="J140" s="138">
        <f t="shared" si="10"/>
        <v>0</v>
      </c>
      <c r="K140" s="134" t="s">
        <v>19</v>
      </c>
      <c r="L140" s="33"/>
      <c r="M140" s="139" t="s">
        <v>19</v>
      </c>
      <c r="N140" s="140" t="s">
        <v>46</v>
      </c>
      <c r="P140" s="141">
        <f t="shared" si="11"/>
        <v>0</v>
      </c>
      <c r="Q140" s="141">
        <v>0</v>
      </c>
      <c r="R140" s="141">
        <f t="shared" si="12"/>
        <v>0</v>
      </c>
      <c r="S140" s="141">
        <v>0</v>
      </c>
      <c r="T140" s="142">
        <f t="shared" si="13"/>
        <v>0</v>
      </c>
      <c r="AR140" s="143" t="s">
        <v>338</v>
      </c>
      <c r="AT140" s="143" t="s">
        <v>208</v>
      </c>
      <c r="AU140" s="143" t="s">
        <v>84</v>
      </c>
      <c r="AY140" s="18" t="s">
        <v>206</v>
      </c>
      <c r="BE140" s="144">
        <f t="shared" si="14"/>
        <v>0</v>
      </c>
      <c r="BF140" s="144">
        <f t="shared" si="15"/>
        <v>0</v>
      </c>
      <c r="BG140" s="144">
        <f t="shared" si="16"/>
        <v>0</v>
      </c>
      <c r="BH140" s="144">
        <f t="shared" si="17"/>
        <v>0</v>
      </c>
      <c r="BI140" s="144">
        <f t="shared" si="18"/>
        <v>0</v>
      </c>
      <c r="BJ140" s="18" t="s">
        <v>82</v>
      </c>
      <c r="BK140" s="144">
        <f t="shared" si="19"/>
        <v>0</v>
      </c>
      <c r="BL140" s="18" t="s">
        <v>338</v>
      </c>
      <c r="BM140" s="143" t="s">
        <v>2258</v>
      </c>
    </row>
    <row r="141" spans="2:47" s="1" customFormat="1" ht="19.5">
      <c r="B141" s="33"/>
      <c r="D141" s="150" t="s">
        <v>818</v>
      </c>
      <c r="F141" s="174" t="s">
        <v>2259</v>
      </c>
      <c r="I141" s="147"/>
      <c r="L141" s="33"/>
      <c r="M141" s="148"/>
      <c r="T141" s="52"/>
      <c r="AT141" s="18" t="s">
        <v>818</v>
      </c>
      <c r="AU141" s="18" t="s">
        <v>84</v>
      </c>
    </row>
    <row r="142" spans="2:65" s="1" customFormat="1" ht="24.2" customHeight="1">
      <c r="B142" s="33"/>
      <c r="C142" s="132" t="s">
        <v>475</v>
      </c>
      <c r="D142" s="132" t="s">
        <v>208</v>
      </c>
      <c r="E142" s="133" t="s">
        <v>2260</v>
      </c>
      <c r="F142" s="134" t="s">
        <v>2261</v>
      </c>
      <c r="G142" s="135" t="s">
        <v>229</v>
      </c>
      <c r="H142" s="136">
        <v>250</v>
      </c>
      <c r="I142" s="137"/>
      <c r="J142" s="138">
        <f>ROUND(I142*H142,2)</f>
        <v>0</v>
      </c>
      <c r="K142" s="134" t="s">
        <v>19</v>
      </c>
      <c r="L142" s="33"/>
      <c r="M142" s="139" t="s">
        <v>19</v>
      </c>
      <c r="N142" s="140" t="s">
        <v>46</v>
      </c>
      <c r="P142" s="141">
        <f>O142*H142</f>
        <v>0</v>
      </c>
      <c r="Q142" s="141">
        <v>0</v>
      </c>
      <c r="R142" s="141">
        <f>Q142*H142</f>
        <v>0</v>
      </c>
      <c r="S142" s="141">
        <v>0</v>
      </c>
      <c r="T142" s="142">
        <f>S142*H142</f>
        <v>0</v>
      </c>
      <c r="AR142" s="143" t="s">
        <v>338</v>
      </c>
      <c r="AT142" s="143" t="s">
        <v>208</v>
      </c>
      <c r="AU142" s="143" t="s">
        <v>84</v>
      </c>
      <c r="AY142" s="18" t="s">
        <v>206</v>
      </c>
      <c r="BE142" s="144">
        <f>IF(N142="základní",J142,0)</f>
        <v>0</v>
      </c>
      <c r="BF142" s="144">
        <f>IF(N142="snížená",J142,0)</f>
        <v>0</v>
      </c>
      <c r="BG142" s="144">
        <f>IF(N142="zákl. přenesená",J142,0)</f>
        <v>0</v>
      </c>
      <c r="BH142" s="144">
        <f>IF(N142="sníž. přenesená",J142,0)</f>
        <v>0</v>
      </c>
      <c r="BI142" s="144">
        <f>IF(N142="nulová",J142,0)</f>
        <v>0</v>
      </c>
      <c r="BJ142" s="18" t="s">
        <v>82</v>
      </c>
      <c r="BK142" s="144">
        <f>ROUND(I142*H142,2)</f>
        <v>0</v>
      </c>
      <c r="BL142" s="18" t="s">
        <v>338</v>
      </c>
      <c r="BM142" s="143" t="s">
        <v>2262</v>
      </c>
    </row>
    <row r="143" spans="2:47" s="1" customFormat="1" ht="19.5">
      <c r="B143" s="33"/>
      <c r="D143" s="150" t="s">
        <v>818</v>
      </c>
      <c r="F143" s="174" t="s">
        <v>2263</v>
      </c>
      <c r="I143" s="147"/>
      <c r="L143" s="33"/>
      <c r="M143" s="148"/>
      <c r="T143" s="52"/>
      <c r="AT143" s="18" t="s">
        <v>818</v>
      </c>
      <c r="AU143" s="18" t="s">
        <v>84</v>
      </c>
    </row>
    <row r="144" spans="2:65" s="1" customFormat="1" ht="16.5" customHeight="1">
      <c r="B144" s="33"/>
      <c r="C144" s="132" t="s">
        <v>486</v>
      </c>
      <c r="D144" s="132" t="s">
        <v>208</v>
      </c>
      <c r="E144" s="133" t="s">
        <v>2264</v>
      </c>
      <c r="F144" s="134" t="s">
        <v>2265</v>
      </c>
      <c r="G144" s="135" t="s">
        <v>229</v>
      </c>
      <c r="H144" s="136">
        <v>790</v>
      </c>
      <c r="I144" s="137"/>
      <c r="J144" s="138">
        <f aca="true" t="shared" si="20" ref="J144:J154">ROUND(I144*H144,2)</f>
        <v>0</v>
      </c>
      <c r="K144" s="134" t="s">
        <v>19</v>
      </c>
      <c r="L144" s="33"/>
      <c r="M144" s="139" t="s">
        <v>19</v>
      </c>
      <c r="N144" s="140" t="s">
        <v>46</v>
      </c>
      <c r="P144" s="141">
        <f aca="true" t="shared" si="21" ref="P144:P154">O144*H144</f>
        <v>0</v>
      </c>
      <c r="Q144" s="141">
        <v>0</v>
      </c>
      <c r="R144" s="141">
        <f aca="true" t="shared" si="22" ref="R144:R154">Q144*H144</f>
        <v>0</v>
      </c>
      <c r="S144" s="141">
        <v>0</v>
      </c>
      <c r="T144" s="142">
        <f aca="true" t="shared" si="23" ref="T144:T154">S144*H144</f>
        <v>0</v>
      </c>
      <c r="AR144" s="143" t="s">
        <v>338</v>
      </c>
      <c r="AT144" s="143" t="s">
        <v>208</v>
      </c>
      <c r="AU144" s="143" t="s">
        <v>84</v>
      </c>
      <c r="AY144" s="18" t="s">
        <v>206</v>
      </c>
      <c r="BE144" s="144">
        <f aca="true" t="shared" si="24" ref="BE144:BE154">IF(N144="základní",J144,0)</f>
        <v>0</v>
      </c>
      <c r="BF144" s="144">
        <f aca="true" t="shared" si="25" ref="BF144:BF154">IF(N144="snížená",J144,0)</f>
        <v>0</v>
      </c>
      <c r="BG144" s="144">
        <f aca="true" t="shared" si="26" ref="BG144:BG154">IF(N144="zákl. přenesená",J144,0)</f>
        <v>0</v>
      </c>
      <c r="BH144" s="144">
        <f aca="true" t="shared" si="27" ref="BH144:BH154">IF(N144="sníž. přenesená",J144,0)</f>
        <v>0</v>
      </c>
      <c r="BI144" s="144">
        <f aca="true" t="shared" si="28" ref="BI144:BI154">IF(N144="nulová",J144,0)</f>
        <v>0</v>
      </c>
      <c r="BJ144" s="18" t="s">
        <v>82</v>
      </c>
      <c r="BK144" s="144">
        <f aca="true" t="shared" si="29" ref="BK144:BK154">ROUND(I144*H144,2)</f>
        <v>0</v>
      </c>
      <c r="BL144" s="18" t="s">
        <v>338</v>
      </c>
      <c r="BM144" s="143" t="s">
        <v>2266</v>
      </c>
    </row>
    <row r="145" spans="2:65" s="1" customFormat="1" ht="16.5" customHeight="1">
      <c r="B145" s="33"/>
      <c r="C145" s="132" t="s">
        <v>494</v>
      </c>
      <c r="D145" s="132" t="s">
        <v>208</v>
      </c>
      <c r="E145" s="133" t="s">
        <v>2267</v>
      </c>
      <c r="F145" s="134" t="s">
        <v>2268</v>
      </c>
      <c r="G145" s="135" t="s">
        <v>229</v>
      </c>
      <c r="H145" s="136">
        <v>680</v>
      </c>
      <c r="I145" s="137"/>
      <c r="J145" s="138">
        <f t="shared" si="20"/>
        <v>0</v>
      </c>
      <c r="K145" s="134" t="s">
        <v>19</v>
      </c>
      <c r="L145" s="33"/>
      <c r="M145" s="139" t="s">
        <v>19</v>
      </c>
      <c r="N145" s="140" t="s">
        <v>46</v>
      </c>
      <c r="P145" s="141">
        <f t="shared" si="21"/>
        <v>0</v>
      </c>
      <c r="Q145" s="141">
        <v>0</v>
      </c>
      <c r="R145" s="141">
        <f t="shared" si="22"/>
        <v>0</v>
      </c>
      <c r="S145" s="141">
        <v>0</v>
      </c>
      <c r="T145" s="142">
        <f t="shared" si="23"/>
        <v>0</v>
      </c>
      <c r="AR145" s="143" t="s">
        <v>338</v>
      </c>
      <c r="AT145" s="143" t="s">
        <v>208</v>
      </c>
      <c r="AU145" s="143" t="s">
        <v>84</v>
      </c>
      <c r="AY145" s="18" t="s">
        <v>206</v>
      </c>
      <c r="BE145" s="144">
        <f t="shared" si="24"/>
        <v>0</v>
      </c>
      <c r="BF145" s="144">
        <f t="shared" si="25"/>
        <v>0</v>
      </c>
      <c r="BG145" s="144">
        <f t="shared" si="26"/>
        <v>0</v>
      </c>
      <c r="BH145" s="144">
        <f t="shared" si="27"/>
        <v>0</v>
      </c>
      <c r="BI145" s="144">
        <f t="shared" si="28"/>
        <v>0</v>
      </c>
      <c r="BJ145" s="18" t="s">
        <v>82</v>
      </c>
      <c r="BK145" s="144">
        <f t="shared" si="29"/>
        <v>0</v>
      </c>
      <c r="BL145" s="18" t="s">
        <v>338</v>
      </c>
      <c r="BM145" s="143" t="s">
        <v>2269</v>
      </c>
    </row>
    <row r="146" spans="2:65" s="1" customFormat="1" ht="16.5" customHeight="1">
      <c r="B146" s="33"/>
      <c r="C146" s="132" t="s">
        <v>506</v>
      </c>
      <c r="D146" s="132" t="s">
        <v>208</v>
      </c>
      <c r="E146" s="133" t="s">
        <v>2270</v>
      </c>
      <c r="F146" s="134" t="s">
        <v>2271</v>
      </c>
      <c r="G146" s="135" t="s">
        <v>229</v>
      </c>
      <c r="H146" s="136">
        <v>80</v>
      </c>
      <c r="I146" s="137"/>
      <c r="J146" s="138">
        <f t="shared" si="20"/>
        <v>0</v>
      </c>
      <c r="K146" s="134" t="s">
        <v>19</v>
      </c>
      <c r="L146" s="33"/>
      <c r="M146" s="139" t="s">
        <v>19</v>
      </c>
      <c r="N146" s="140" t="s">
        <v>46</v>
      </c>
      <c r="P146" s="141">
        <f t="shared" si="21"/>
        <v>0</v>
      </c>
      <c r="Q146" s="141">
        <v>0</v>
      </c>
      <c r="R146" s="141">
        <f t="shared" si="22"/>
        <v>0</v>
      </c>
      <c r="S146" s="141">
        <v>0</v>
      </c>
      <c r="T146" s="142">
        <f t="shared" si="23"/>
        <v>0</v>
      </c>
      <c r="AR146" s="143" t="s">
        <v>338</v>
      </c>
      <c r="AT146" s="143" t="s">
        <v>208</v>
      </c>
      <c r="AU146" s="143" t="s">
        <v>84</v>
      </c>
      <c r="AY146" s="18" t="s">
        <v>206</v>
      </c>
      <c r="BE146" s="144">
        <f t="shared" si="24"/>
        <v>0</v>
      </c>
      <c r="BF146" s="144">
        <f t="shared" si="25"/>
        <v>0</v>
      </c>
      <c r="BG146" s="144">
        <f t="shared" si="26"/>
        <v>0</v>
      </c>
      <c r="BH146" s="144">
        <f t="shared" si="27"/>
        <v>0</v>
      </c>
      <c r="BI146" s="144">
        <f t="shared" si="28"/>
        <v>0</v>
      </c>
      <c r="BJ146" s="18" t="s">
        <v>82</v>
      </c>
      <c r="BK146" s="144">
        <f t="shared" si="29"/>
        <v>0</v>
      </c>
      <c r="BL146" s="18" t="s">
        <v>338</v>
      </c>
      <c r="BM146" s="143" t="s">
        <v>2272</v>
      </c>
    </row>
    <row r="147" spans="2:65" s="1" customFormat="1" ht="24.2" customHeight="1">
      <c r="B147" s="33"/>
      <c r="C147" s="132" t="s">
        <v>513</v>
      </c>
      <c r="D147" s="132" t="s">
        <v>208</v>
      </c>
      <c r="E147" s="133" t="s">
        <v>2273</v>
      </c>
      <c r="F147" s="134" t="s">
        <v>2274</v>
      </c>
      <c r="G147" s="135" t="s">
        <v>1556</v>
      </c>
      <c r="H147" s="136">
        <v>400</v>
      </c>
      <c r="I147" s="137"/>
      <c r="J147" s="138">
        <f t="shared" si="20"/>
        <v>0</v>
      </c>
      <c r="K147" s="134" t="s">
        <v>19</v>
      </c>
      <c r="L147" s="33"/>
      <c r="M147" s="139" t="s">
        <v>19</v>
      </c>
      <c r="N147" s="140" t="s">
        <v>46</v>
      </c>
      <c r="P147" s="141">
        <f t="shared" si="21"/>
        <v>0</v>
      </c>
      <c r="Q147" s="141">
        <v>0</v>
      </c>
      <c r="R147" s="141">
        <f t="shared" si="22"/>
        <v>0</v>
      </c>
      <c r="S147" s="141">
        <v>0</v>
      </c>
      <c r="T147" s="142">
        <f t="shared" si="23"/>
        <v>0</v>
      </c>
      <c r="AR147" s="143" t="s">
        <v>338</v>
      </c>
      <c r="AT147" s="143" t="s">
        <v>208</v>
      </c>
      <c r="AU147" s="143" t="s">
        <v>84</v>
      </c>
      <c r="AY147" s="18" t="s">
        <v>206</v>
      </c>
      <c r="BE147" s="144">
        <f t="shared" si="24"/>
        <v>0</v>
      </c>
      <c r="BF147" s="144">
        <f t="shared" si="25"/>
        <v>0</v>
      </c>
      <c r="BG147" s="144">
        <f t="shared" si="26"/>
        <v>0</v>
      </c>
      <c r="BH147" s="144">
        <f t="shared" si="27"/>
        <v>0</v>
      </c>
      <c r="BI147" s="144">
        <f t="shared" si="28"/>
        <v>0</v>
      </c>
      <c r="BJ147" s="18" t="s">
        <v>82</v>
      </c>
      <c r="BK147" s="144">
        <f t="shared" si="29"/>
        <v>0</v>
      </c>
      <c r="BL147" s="18" t="s">
        <v>338</v>
      </c>
      <c r="BM147" s="143" t="s">
        <v>2275</v>
      </c>
    </row>
    <row r="148" spans="2:65" s="1" customFormat="1" ht="16.5" customHeight="1">
      <c r="B148" s="33"/>
      <c r="C148" s="132" t="s">
        <v>520</v>
      </c>
      <c r="D148" s="132" t="s">
        <v>208</v>
      </c>
      <c r="E148" s="133" t="s">
        <v>2276</v>
      </c>
      <c r="F148" s="134" t="s">
        <v>2277</v>
      </c>
      <c r="G148" s="135" t="s">
        <v>229</v>
      </c>
      <c r="H148" s="136">
        <v>20</v>
      </c>
      <c r="I148" s="137"/>
      <c r="J148" s="138">
        <f t="shared" si="20"/>
        <v>0</v>
      </c>
      <c r="K148" s="134" t="s">
        <v>19</v>
      </c>
      <c r="L148" s="33"/>
      <c r="M148" s="139" t="s">
        <v>19</v>
      </c>
      <c r="N148" s="140" t="s">
        <v>46</v>
      </c>
      <c r="P148" s="141">
        <f t="shared" si="21"/>
        <v>0</v>
      </c>
      <c r="Q148" s="141">
        <v>0</v>
      </c>
      <c r="R148" s="141">
        <f t="shared" si="22"/>
        <v>0</v>
      </c>
      <c r="S148" s="141">
        <v>0</v>
      </c>
      <c r="T148" s="142">
        <f t="shared" si="23"/>
        <v>0</v>
      </c>
      <c r="AR148" s="143" t="s">
        <v>338</v>
      </c>
      <c r="AT148" s="143" t="s">
        <v>208</v>
      </c>
      <c r="AU148" s="143" t="s">
        <v>84</v>
      </c>
      <c r="AY148" s="18" t="s">
        <v>206</v>
      </c>
      <c r="BE148" s="144">
        <f t="shared" si="24"/>
        <v>0</v>
      </c>
      <c r="BF148" s="144">
        <f t="shared" si="25"/>
        <v>0</v>
      </c>
      <c r="BG148" s="144">
        <f t="shared" si="26"/>
        <v>0</v>
      </c>
      <c r="BH148" s="144">
        <f t="shared" si="27"/>
        <v>0</v>
      </c>
      <c r="BI148" s="144">
        <f t="shared" si="28"/>
        <v>0</v>
      </c>
      <c r="BJ148" s="18" t="s">
        <v>82</v>
      </c>
      <c r="BK148" s="144">
        <f t="shared" si="29"/>
        <v>0</v>
      </c>
      <c r="BL148" s="18" t="s">
        <v>338</v>
      </c>
      <c r="BM148" s="143" t="s">
        <v>2278</v>
      </c>
    </row>
    <row r="149" spans="2:65" s="1" customFormat="1" ht="16.5" customHeight="1">
      <c r="B149" s="33"/>
      <c r="C149" s="132" t="s">
        <v>537</v>
      </c>
      <c r="D149" s="132" t="s">
        <v>208</v>
      </c>
      <c r="E149" s="133" t="s">
        <v>2279</v>
      </c>
      <c r="F149" s="134" t="s">
        <v>2280</v>
      </c>
      <c r="G149" s="135" t="s">
        <v>229</v>
      </c>
      <c r="H149" s="136">
        <v>20</v>
      </c>
      <c r="I149" s="137"/>
      <c r="J149" s="138">
        <f t="shared" si="20"/>
        <v>0</v>
      </c>
      <c r="K149" s="134" t="s">
        <v>19</v>
      </c>
      <c r="L149" s="33"/>
      <c r="M149" s="139" t="s">
        <v>19</v>
      </c>
      <c r="N149" s="140" t="s">
        <v>46</v>
      </c>
      <c r="P149" s="141">
        <f t="shared" si="21"/>
        <v>0</v>
      </c>
      <c r="Q149" s="141">
        <v>0</v>
      </c>
      <c r="R149" s="141">
        <f t="shared" si="22"/>
        <v>0</v>
      </c>
      <c r="S149" s="141">
        <v>0</v>
      </c>
      <c r="T149" s="142">
        <f t="shared" si="23"/>
        <v>0</v>
      </c>
      <c r="AR149" s="143" t="s">
        <v>338</v>
      </c>
      <c r="AT149" s="143" t="s">
        <v>208</v>
      </c>
      <c r="AU149" s="143" t="s">
        <v>84</v>
      </c>
      <c r="AY149" s="18" t="s">
        <v>206</v>
      </c>
      <c r="BE149" s="144">
        <f t="shared" si="24"/>
        <v>0</v>
      </c>
      <c r="BF149" s="144">
        <f t="shared" si="25"/>
        <v>0</v>
      </c>
      <c r="BG149" s="144">
        <f t="shared" si="26"/>
        <v>0</v>
      </c>
      <c r="BH149" s="144">
        <f t="shared" si="27"/>
        <v>0</v>
      </c>
      <c r="BI149" s="144">
        <f t="shared" si="28"/>
        <v>0</v>
      </c>
      <c r="BJ149" s="18" t="s">
        <v>82</v>
      </c>
      <c r="BK149" s="144">
        <f t="shared" si="29"/>
        <v>0</v>
      </c>
      <c r="BL149" s="18" t="s">
        <v>338</v>
      </c>
      <c r="BM149" s="143" t="s">
        <v>2281</v>
      </c>
    </row>
    <row r="150" spans="2:65" s="1" customFormat="1" ht="16.5" customHeight="1">
      <c r="B150" s="33"/>
      <c r="C150" s="132" t="s">
        <v>548</v>
      </c>
      <c r="D150" s="132" t="s">
        <v>208</v>
      </c>
      <c r="E150" s="133" t="s">
        <v>2282</v>
      </c>
      <c r="F150" s="134" t="s">
        <v>2283</v>
      </c>
      <c r="G150" s="135" t="s">
        <v>229</v>
      </c>
      <c r="H150" s="136">
        <v>100</v>
      </c>
      <c r="I150" s="137"/>
      <c r="J150" s="138">
        <f t="shared" si="20"/>
        <v>0</v>
      </c>
      <c r="K150" s="134" t="s">
        <v>19</v>
      </c>
      <c r="L150" s="33"/>
      <c r="M150" s="139" t="s">
        <v>19</v>
      </c>
      <c r="N150" s="140" t="s">
        <v>46</v>
      </c>
      <c r="P150" s="141">
        <f t="shared" si="21"/>
        <v>0</v>
      </c>
      <c r="Q150" s="141">
        <v>0</v>
      </c>
      <c r="R150" s="141">
        <f t="shared" si="22"/>
        <v>0</v>
      </c>
      <c r="S150" s="141">
        <v>0</v>
      </c>
      <c r="T150" s="142">
        <f t="shared" si="23"/>
        <v>0</v>
      </c>
      <c r="AR150" s="143" t="s">
        <v>338</v>
      </c>
      <c r="AT150" s="143" t="s">
        <v>208</v>
      </c>
      <c r="AU150" s="143" t="s">
        <v>84</v>
      </c>
      <c r="AY150" s="18" t="s">
        <v>206</v>
      </c>
      <c r="BE150" s="144">
        <f t="shared" si="24"/>
        <v>0</v>
      </c>
      <c r="BF150" s="144">
        <f t="shared" si="25"/>
        <v>0</v>
      </c>
      <c r="BG150" s="144">
        <f t="shared" si="26"/>
        <v>0</v>
      </c>
      <c r="BH150" s="144">
        <f t="shared" si="27"/>
        <v>0</v>
      </c>
      <c r="BI150" s="144">
        <f t="shared" si="28"/>
        <v>0</v>
      </c>
      <c r="BJ150" s="18" t="s">
        <v>82</v>
      </c>
      <c r="BK150" s="144">
        <f t="shared" si="29"/>
        <v>0</v>
      </c>
      <c r="BL150" s="18" t="s">
        <v>338</v>
      </c>
      <c r="BM150" s="143" t="s">
        <v>2284</v>
      </c>
    </row>
    <row r="151" spans="2:65" s="1" customFormat="1" ht="24.2" customHeight="1">
      <c r="B151" s="33"/>
      <c r="C151" s="132" t="s">
        <v>560</v>
      </c>
      <c r="D151" s="132" t="s">
        <v>208</v>
      </c>
      <c r="E151" s="133" t="s">
        <v>2285</v>
      </c>
      <c r="F151" s="134" t="s">
        <v>2286</v>
      </c>
      <c r="G151" s="135" t="s">
        <v>229</v>
      </c>
      <c r="H151" s="136">
        <v>200</v>
      </c>
      <c r="I151" s="137"/>
      <c r="J151" s="138">
        <f t="shared" si="20"/>
        <v>0</v>
      </c>
      <c r="K151" s="134" t="s">
        <v>19</v>
      </c>
      <c r="L151" s="33"/>
      <c r="M151" s="139" t="s">
        <v>19</v>
      </c>
      <c r="N151" s="140" t="s">
        <v>46</v>
      </c>
      <c r="P151" s="141">
        <f t="shared" si="21"/>
        <v>0</v>
      </c>
      <c r="Q151" s="141">
        <v>0</v>
      </c>
      <c r="R151" s="141">
        <f t="shared" si="22"/>
        <v>0</v>
      </c>
      <c r="S151" s="141">
        <v>0</v>
      </c>
      <c r="T151" s="142">
        <f t="shared" si="23"/>
        <v>0</v>
      </c>
      <c r="AR151" s="143" t="s">
        <v>338</v>
      </c>
      <c r="AT151" s="143" t="s">
        <v>208</v>
      </c>
      <c r="AU151" s="143" t="s">
        <v>84</v>
      </c>
      <c r="AY151" s="18" t="s">
        <v>206</v>
      </c>
      <c r="BE151" s="144">
        <f t="shared" si="24"/>
        <v>0</v>
      </c>
      <c r="BF151" s="144">
        <f t="shared" si="25"/>
        <v>0</v>
      </c>
      <c r="BG151" s="144">
        <f t="shared" si="26"/>
        <v>0</v>
      </c>
      <c r="BH151" s="144">
        <f t="shared" si="27"/>
        <v>0</v>
      </c>
      <c r="BI151" s="144">
        <f t="shared" si="28"/>
        <v>0</v>
      </c>
      <c r="BJ151" s="18" t="s">
        <v>82</v>
      </c>
      <c r="BK151" s="144">
        <f t="shared" si="29"/>
        <v>0</v>
      </c>
      <c r="BL151" s="18" t="s">
        <v>338</v>
      </c>
      <c r="BM151" s="143" t="s">
        <v>2287</v>
      </c>
    </row>
    <row r="152" spans="2:65" s="1" customFormat="1" ht="16.5" customHeight="1">
      <c r="B152" s="33"/>
      <c r="C152" s="132" t="s">
        <v>570</v>
      </c>
      <c r="D152" s="132" t="s">
        <v>208</v>
      </c>
      <c r="E152" s="133" t="s">
        <v>2288</v>
      </c>
      <c r="F152" s="134" t="s">
        <v>2289</v>
      </c>
      <c r="G152" s="135" t="s">
        <v>1556</v>
      </c>
      <c r="H152" s="136">
        <v>1000</v>
      </c>
      <c r="I152" s="137"/>
      <c r="J152" s="138">
        <f t="shared" si="20"/>
        <v>0</v>
      </c>
      <c r="K152" s="134" t="s">
        <v>19</v>
      </c>
      <c r="L152" s="33"/>
      <c r="M152" s="139" t="s">
        <v>19</v>
      </c>
      <c r="N152" s="140" t="s">
        <v>46</v>
      </c>
      <c r="P152" s="141">
        <f t="shared" si="21"/>
        <v>0</v>
      </c>
      <c r="Q152" s="141">
        <v>0</v>
      </c>
      <c r="R152" s="141">
        <f t="shared" si="22"/>
        <v>0</v>
      </c>
      <c r="S152" s="141">
        <v>0</v>
      </c>
      <c r="T152" s="142">
        <f t="shared" si="23"/>
        <v>0</v>
      </c>
      <c r="AR152" s="143" t="s">
        <v>338</v>
      </c>
      <c r="AT152" s="143" t="s">
        <v>208</v>
      </c>
      <c r="AU152" s="143" t="s">
        <v>84</v>
      </c>
      <c r="AY152" s="18" t="s">
        <v>206</v>
      </c>
      <c r="BE152" s="144">
        <f t="shared" si="24"/>
        <v>0</v>
      </c>
      <c r="BF152" s="144">
        <f t="shared" si="25"/>
        <v>0</v>
      </c>
      <c r="BG152" s="144">
        <f t="shared" si="26"/>
        <v>0</v>
      </c>
      <c r="BH152" s="144">
        <f t="shared" si="27"/>
        <v>0</v>
      </c>
      <c r="BI152" s="144">
        <f t="shared" si="28"/>
        <v>0</v>
      </c>
      <c r="BJ152" s="18" t="s">
        <v>82</v>
      </c>
      <c r="BK152" s="144">
        <f t="shared" si="29"/>
        <v>0</v>
      </c>
      <c r="BL152" s="18" t="s">
        <v>338</v>
      </c>
      <c r="BM152" s="143" t="s">
        <v>2290</v>
      </c>
    </row>
    <row r="153" spans="2:65" s="1" customFormat="1" ht="24.2" customHeight="1">
      <c r="B153" s="33"/>
      <c r="C153" s="132" t="s">
        <v>579</v>
      </c>
      <c r="D153" s="132" t="s">
        <v>208</v>
      </c>
      <c r="E153" s="133" t="s">
        <v>2291</v>
      </c>
      <c r="F153" s="134" t="s">
        <v>2292</v>
      </c>
      <c r="G153" s="135" t="s">
        <v>1556</v>
      </c>
      <c r="H153" s="136">
        <v>2</v>
      </c>
      <c r="I153" s="137"/>
      <c r="J153" s="138">
        <f t="shared" si="20"/>
        <v>0</v>
      </c>
      <c r="K153" s="134" t="s">
        <v>19</v>
      </c>
      <c r="L153" s="33"/>
      <c r="M153" s="139" t="s">
        <v>19</v>
      </c>
      <c r="N153" s="140" t="s">
        <v>46</v>
      </c>
      <c r="P153" s="141">
        <f t="shared" si="21"/>
        <v>0</v>
      </c>
      <c r="Q153" s="141">
        <v>0</v>
      </c>
      <c r="R153" s="141">
        <f t="shared" si="22"/>
        <v>0</v>
      </c>
      <c r="S153" s="141">
        <v>0</v>
      </c>
      <c r="T153" s="142">
        <f t="shared" si="23"/>
        <v>0</v>
      </c>
      <c r="AR153" s="143" t="s">
        <v>338</v>
      </c>
      <c r="AT153" s="143" t="s">
        <v>208</v>
      </c>
      <c r="AU153" s="143" t="s">
        <v>84</v>
      </c>
      <c r="AY153" s="18" t="s">
        <v>206</v>
      </c>
      <c r="BE153" s="144">
        <f t="shared" si="24"/>
        <v>0</v>
      </c>
      <c r="BF153" s="144">
        <f t="shared" si="25"/>
        <v>0</v>
      </c>
      <c r="BG153" s="144">
        <f t="shared" si="26"/>
        <v>0</v>
      </c>
      <c r="BH153" s="144">
        <f t="shared" si="27"/>
        <v>0</v>
      </c>
      <c r="BI153" s="144">
        <f t="shared" si="28"/>
        <v>0</v>
      </c>
      <c r="BJ153" s="18" t="s">
        <v>82</v>
      </c>
      <c r="BK153" s="144">
        <f t="shared" si="29"/>
        <v>0</v>
      </c>
      <c r="BL153" s="18" t="s">
        <v>338</v>
      </c>
      <c r="BM153" s="143" t="s">
        <v>2293</v>
      </c>
    </row>
    <row r="154" spans="2:65" s="1" customFormat="1" ht="16.5" customHeight="1">
      <c r="B154" s="33"/>
      <c r="C154" s="132" t="s">
        <v>595</v>
      </c>
      <c r="D154" s="132" t="s">
        <v>208</v>
      </c>
      <c r="E154" s="133" t="s">
        <v>2294</v>
      </c>
      <c r="F154" s="134" t="s">
        <v>2295</v>
      </c>
      <c r="G154" s="135" t="s">
        <v>229</v>
      </c>
      <c r="H154" s="136">
        <v>400</v>
      </c>
      <c r="I154" s="137"/>
      <c r="J154" s="138">
        <f t="shared" si="20"/>
        <v>0</v>
      </c>
      <c r="K154" s="134" t="s">
        <v>19</v>
      </c>
      <c r="L154" s="33"/>
      <c r="M154" s="139" t="s">
        <v>19</v>
      </c>
      <c r="N154" s="140" t="s">
        <v>46</v>
      </c>
      <c r="P154" s="141">
        <f t="shared" si="21"/>
        <v>0</v>
      </c>
      <c r="Q154" s="141">
        <v>0</v>
      </c>
      <c r="R154" s="141">
        <f t="shared" si="22"/>
        <v>0</v>
      </c>
      <c r="S154" s="141">
        <v>0</v>
      </c>
      <c r="T154" s="142">
        <f t="shared" si="23"/>
        <v>0</v>
      </c>
      <c r="AR154" s="143" t="s">
        <v>338</v>
      </c>
      <c r="AT154" s="143" t="s">
        <v>208</v>
      </c>
      <c r="AU154" s="143" t="s">
        <v>84</v>
      </c>
      <c r="AY154" s="18" t="s">
        <v>206</v>
      </c>
      <c r="BE154" s="144">
        <f t="shared" si="24"/>
        <v>0</v>
      </c>
      <c r="BF154" s="144">
        <f t="shared" si="25"/>
        <v>0</v>
      </c>
      <c r="BG154" s="144">
        <f t="shared" si="26"/>
        <v>0</v>
      </c>
      <c r="BH154" s="144">
        <f t="shared" si="27"/>
        <v>0</v>
      </c>
      <c r="BI154" s="144">
        <f t="shared" si="28"/>
        <v>0</v>
      </c>
      <c r="BJ154" s="18" t="s">
        <v>82</v>
      </c>
      <c r="BK154" s="144">
        <f t="shared" si="29"/>
        <v>0</v>
      </c>
      <c r="BL154" s="18" t="s">
        <v>338</v>
      </c>
      <c r="BM154" s="143" t="s">
        <v>2296</v>
      </c>
    </row>
    <row r="155" spans="2:63" s="11" customFormat="1" ht="22.9" customHeight="1">
      <c r="B155" s="120"/>
      <c r="D155" s="121" t="s">
        <v>74</v>
      </c>
      <c r="E155" s="130" t="s">
        <v>2297</v>
      </c>
      <c r="F155" s="130" t="s">
        <v>2298</v>
      </c>
      <c r="I155" s="123"/>
      <c r="J155" s="131">
        <f>BK155</f>
        <v>0</v>
      </c>
      <c r="L155" s="120"/>
      <c r="M155" s="125"/>
      <c r="P155" s="126">
        <f>P156</f>
        <v>0</v>
      </c>
      <c r="R155" s="126">
        <f>R156</f>
        <v>0</v>
      </c>
      <c r="T155" s="127">
        <f>T156</f>
        <v>0</v>
      </c>
      <c r="AR155" s="121" t="s">
        <v>84</v>
      </c>
      <c r="AT155" s="128" t="s">
        <v>74</v>
      </c>
      <c r="AU155" s="128" t="s">
        <v>82</v>
      </c>
      <c r="AY155" s="121" t="s">
        <v>206</v>
      </c>
      <c r="BK155" s="129">
        <f>BK156</f>
        <v>0</v>
      </c>
    </row>
    <row r="156" spans="2:65" s="1" customFormat="1" ht="21.75" customHeight="1">
      <c r="B156" s="33"/>
      <c r="C156" s="132" t="s">
        <v>601</v>
      </c>
      <c r="D156" s="132" t="s">
        <v>208</v>
      </c>
      <c r="E156" s="133" t="s">
        <v>2299</v>
      </c>
      <c r="F156" s="134" t="s">
        <v>2154</v>
      </c>
      <c r="G156" s="135" t="s">
        <v>2093</v>
      </c>
      <c r="H156" s="200"/>
      <c r="I156" s="137"/>
      <c r="J156" s="138">
        <f>ROUND(I156*H156,2)</f>
        <v>0</v>
      </c>
      <c r="K156" s="134" t="s">
        <v>19</v>
      </c>
      <c r="L156" s="33"/>
      <c r="M156" s="139" t="s">
        <v>19</v>
      </c>
      <c r="N156" s="140" t="s">
        <v>46</v>
      </c>
      <c r="P156" s="141">
        <f>O156*H156</f>
        <v>0</v>
      </c>
      <c r="Q156" s="141">
        <v>0</v>
      </c>
      <c r="R156" s="141">
        <f>Q156*H156</f>
        <v>0</v>
      </c>
      <c r="S156" s="141">
        <v>0</v>
      </c>
      <c r="T156" s="142">
        <f>S156*H156</f>
        <v>0</v>
      </c>
      <c r="AR156" s="143" t="s">
        <v>338</v>
      </c>
      <c r="AT156" s="143" t="s">
        <v>208</v>
      </c>
      <c r="AU156" s="143" t="s">
        <v>84</v>
      </c>
      <c r="AY156" s="18" t="s">
        <v>206</v>
      </c>
      <c r="BE156" s="144">
        <f>IF(N156="základní",J156,0)</f>
        <v>0</v>
      </c>
      <c r="BF156" s="144">
        <f>IF(N156="snížená",J156,0)</f>
        <v>0</v>
      </c>
      <c r="BG156" s="144">
        <f>IF(N156="zákl. přenesená",J156,0)</f>
        <v>0</v>
      </c>
      <c r="BH156" s="144">
        <f>IF(N156="sníž. přenesená",J156,0)</f>
        <v>0</v>
      </c>
      <c r="BI156" s="144">
        <f>IF(N156="nulová",J156,0)</f>
        <v>0</v>
      </c>
      <c r="BJ156" s="18" t="s">
        <v>82</v>
      </c>
      <c r="BK156" s="144">
        <f>ROUND(I156*H156,2)</f>
        <v>0</v>
      </c>
      <c r="BL156" s="18" t="s">
        <v>338</v>
      </c>
      <c r="BM156" s="143" t="s">
        <v>2300</v>
      </c>
    </row>
    <row r="157" spans="2:63" s="11" customFormat="1" ht="22.9" customHeight="1">
      <c r="B157" s="120"/>
      <c r="D157" s="121" t="s">
        <v>74</v>
      </c>
      <c r="E157" s="130" t="s">
        <v>2301</v>
      </c>
      <c r="F157" s="130" t="s">
        <v>2302</v>
      </c>
      <c r="I157" s="123"/>
      <c r="J157" s="131">
        <f>BK157</f>
        <v>0</v>
      </c>
      <c r="L157" s="120"/>
      <c r="M157" s="125"/>
      <c r="P157" s="126">
        <f>SUM(P158:P161)</f>
        <v>0</v>
      </c>
      <c r="R157" s="126">
        <f>SUM(R158:R161)</f>
        <v>0</v>
      </c>
      <c r="T157" s="127">
        <f>SUM(T158:T161)</f>
        <v>0</v>
      </c>
      <c r="AR157" s="121" t="s">
        <v>84</v>
      </c>
      <c r="AT157" s="128" t="s">
        <v>74</v>
      </c>
      <c r="AU157" s="128" t="s">
        <v>82</v>
      </c>
      <c r="AY157" s="121" t="s">
        <v>206</v>
      </c>
      <c r="BK157" s="129">
        <f>SUM(BK158:BK161)</f>
        <v>0</v>
      </c>
    </row>
    <row r="158" spans="2:65" s="1" customFormat="1" ht="16.5" customHeight="1">
      <c r="B158" s="33"/>
      <c r="C158" s="132" t="s">
        <v>609</v>
      </c>
      <c r="D158" s="132" t="s">
        <v>208</v>
      </c>
      <c r="E158" s="133" t="s">
        <v>2303</v>
      </c>
      <c r="F158" s="134" t="s">
        <v>2304</v>
      </c>
      <c r="G158" s="135" t="s">
        <v>796</v>
      </c>
      <c r="H158" s="136">
        <v>1</v>
      </c>
      <c r="I158" s="137"/>
      <c r="J158" s="138">
        <f>ROUND(I158*H158,2)</f>
        <v>0</v>
      </c>
      <c r="K158" s="134" t="s">
        <v>19</v>
      </c>
      <c r="L158" s="33"/>
      <c r="M158" s="139" t="s">
        <v>19</v>
      </c>
      <c r="N158" s="140" t="s">
        <v>46</v>
      </c>
      <c r="P158" s="141">
        <f>O158*H158</f>
        <v>0</v>
      </c>
      <c r="Q158" s="141">
        <v>0</v>
      </c>
      <c r="R158" s="141">
        <f>Q158*H158</f>
        <v>0</v>
      </c>
      <c r="S158" s="141">
        <v>0</v>
      </c>
      <c r="T158" s="142">
        <f>S158*H158</f>
        <v>0</v>
      </c>
      <c r="AR158" s="143" t="s">
        <v>338</v>
      </c>
      <c r="AT158" s="143" t="s">
        <v>208</v>
      </c>
      <c r="AU158" s="143" t="s">
        <v>84</v>
      </c>
      <c r="AY158" s="18" t="s">
        <v>206</v>
      </c>
      <c r="BE158" s="144">
        <f>IF(N158="základní",J158,0)</f>
        <v>0</v>
      </c>
      <c r="BF158" s="144">
        <f>IF(N158="snížená",J158,0)</f>
        <v>0</v>
      </c>
      <c r="BG158" s="144">
        <f>IF(N158="zákl. přenesená",J158,0)</f>
        <v>0</v>
      </c>
      <c r="BH158" s="144">
        <f>IF(N158="sníž. přenesená",J158,0)</f>
        <v>0</v>
      </c>
      <c r="BI158" s="144">
        <f>IF(N158="nulová",J158,0)</f>
        <v>0</v>
      </c>
      <c r="BJ158" s="18" t="s">
        <v>82</v>
      </c>
      <c r="BK158" s="144">
        <f>ROUND(I158*H158,2)</f>
        <v>0</v>
      </c>
      <c r="BL158" s="18" t="s">
        <v>338</v>
      </c>
      <c r="BM158" s="143" t="s">
        <v>2305</v>
      </c>
    </row>
    <row r="159" spans="2:65" s="1" customFormat="1" ht="16.5" customHeight="1">
      <c r="B159" s="33"/>
      <c r="C159" s="132" t="s">
        <v>626</v>
      </c>
      <c r="D159" s="132" t="s">
        <v>208</v>
      </c>
      <c r="E159" s="133" t="s">
        <v>2306</v>
      </c>
      <c r="F159" s="134" t="s">
        <v>2307</v>
      </c>
      <c r="G159" s="135" t="s">
        <v>796</v>
      </c>
      <c r="H159" s="136">
        <v>1</v>
      </c>
      <c r="I159" s="137"/>
      <c r="J159" s="138">
        <f>ROUND(I159*H159,2)</f>
        <v>0</v>
      </c>
      <c r="K159" s="134" t="s">
        <v>19</v>
      </c>
      <c r="L159" s="33"/>
      <c r="M159" s="139" t="s">
        <v>19</v>
      </c>
      <c r="N159" s="140" t="s">
        <v>46</v>
      </c>
      <c r="P159" s="141">
        <f>O159*H159</f>
        <v>0</v>
      </c>
      <c r="Q159" s="141">
        <v>0</v>
      </c>
      <c r="R159" s="141">
        <f>Q159*H159</f>
        <v>0</v>
      </c>
      <c r="S159" s="141">
        <v>0</v>
      </c>
      <c r="T159" s="142">
        <f>S159*H159</f>
        <v>0</v>
      </c>
      <c r="AR159" s="143" t="s">
        <v>338</v>
      </c>
      <c r="AT159" s="143" t="s">
        <v>208</v>
      </c>
      <c r="AU159" s="143" t="s">
        <v>84</v>
      </c>
      <c r="AY159" s="18" t="s">
        <v>206</v>
      </c>
      <c r="BE159" s="144">
        <f>IF(N159="základní",J159,0)</f>
        <v>0</v>
      </c>
      <c r="BF159" s="144">
        <f>IF(N159="snížená",J159,0)</f>
        <v>0</v>
      </c>
      <c r="BG159" s="144">
        <f>IF(N159="zákl. přenesená",J159,0)</f>
        <v>0</v>
      </c>
      <c r="BH159" s="144">
        <f>IF(N159="sníž. přenesená",J159,0)</f>
        <v>0</v>
      </c>
      <c r="BI159" s="144">
        <f>IF(N159="nulová",J159,0)</f>
        <v>0</v>
      </c>
      <c r="BJ159" s="18" t="s">
        <v>82</v>
      </c>
      <c r="BK159" s="144">
        <f>ROUND(I159*H159,2)</f>
        <v>0</v>
      </c>
      <c r="BL159" s="18" t="s">
        <v>338</v>
      </c>
      <c r="BM159" s="143" t="s">
        <v>2308</v>
      </c>
    </row>
    <row r="160" spans="2:65" s="1" customFormat="1" ht="16.5" customHeight="1">
      <c r="B160" s="33"/>
      <c r="C160" s="132" t="s">
        <v>974</v>
      </c>
      <c r="D160" s="132" t="s">
        <v>208</v>
      </c>
      <c r="E160" s="133" t="s">
        <v>2309</v>
      </c>
      <c r="F160" s="134" t="s">
        <v>2310</v>
      </c>
      <c r="G160" s="135" t="s">
        <v>796</v>
      </c>
      <c r="H160" s="136">
        <v>1</v>
      </c>
      <c r="I160" s="137"/>
      <c r="J160" s="138">
        <f>ROUND(I160*H160,2)</f>
        <v>0</v>
      </c>
      <c r="K160" s="134" t="s">
        <v>19</v>
      </c>
      <c r="L160" s="33"/>
      <c r="M160" s="139" t="s">
        <v>19</v>
      </c>
      <c r="N160" s="140" t="s">
        <v>46</v>
      </c>
      <c r="P160" s="141">
        <f>O160*H160</f>
        <v>0</v>
      </c>
      <c r="Q160" s="141">
        <v>0</v>
      </c>
      <c r="R160" s="141">
        <f>Q160*H160</f>
        <v>0</v>
      </c>
      <c r="S160" s="141">
        <v>0</v>
      </c>
      <c r="T160" s="142">
        <f>S160*H160</f>
        <v>0</v>
      </c>
      <c r="AR160" s="143" t="s">
        <v>338</v>
      </c>
      <c r="AT160" s="143" t="s">
        <v>208</v>
      </c>
      <c r="AU160" s="143" t="s">
        <v>84</v>
      </c>
      <c r="AY160" s="18" t="s">
        <v>206</v>
      </c>
      <c r="BE160" s="144">
        <f>IF(N160="základní",J160,0)</f>
        <v>0</v>
      </c>
      <c r="BF160" s="144">
        <f>IF(N160="snížená",J160,0)</f>
        <v>0</v>
      </c>
      <c r="BG160" s="144">
        <f>IF(N160="zákl. přenesená",J160,0)</f>
        <v>0</v>
      </c>
      <c r="BH160" s="144">
        <f>IF(N160="sníž. přenesená",J160,0)</f>
        <v>0</v>
      </c>
      <c r="BI160" s="144">
        <f>IF(N160="nulová",J160,0)</f>
        <v>0</v>
      </c>
      <c r="BJ160" s="18" t="s">
        <v>82</v>
      </c>
      <c r="BK160" s="144">
        <f>ROUND(I160*H160,2)</f>
        <v>0</v>
      </c>
      <c r="BL160" s="18" t="s">
        <v>338</v>
      </c>
      <c r="BM160" s="143" t="s">
        <v>2311</v>
      </c>
    </row>
    <row r="161" spans="2:65" s="1" customFormat="1" ht="16.5" customHeight="1">
      <c r="B161" s="33"/>
      <c r="C161" s="132" t="s">
        <v>979</v>
      </c>
      <c r="D161" s="132" t="s">
        <v>208</v>
      </c>
      <c r="E161" s="133" t="s">
        <v>2312</v>
      </c>
      <c r="F161" s="134" t="s">
        <v>2313</v>
      </c>
      <c r="G161" s="135" t="s">
        <v>796</v>
      </c>
      <c r="H161" s="136">
        <v>1</v>
      </c>
      <c r="I161" s="137"/>
      <c r="J161" s="138">
        <f>ROUND(I161*H161,2)</f>
        <v>0</v>
      </c>
      <c r="K161" s="134" t="s">
        <v>19</v>
      </c>
      <c r="L161" s="33"/>
      <c r="M161" s="204" t="s">
        <v>19</v>
      </c>
      <c r="N161" s="205" t="s">
        <v>46</v>
      </c>
      <c r="O161" s="197"/>
      <c r="P161" s="198">
        <f>O161*H161</f>
        <v>0</v>
      </c>
      <c r="Q161" s="198">
        <v>0</v>
      </c>
      <c r="R161" s="198">
        <f>Q161*H161</f>
        <v>0</v>
      </c>
      <c r="S161" s="198">
        <v>0</v>
      </c>
      <c r="T161" s="199">
        <f>S161*H161</f>
        <v>0</v>
      </c>
      <c r="AR161" s="143" t="s">
        <v>338</v>
      </c>
      <c r="AT161" s="143" t="s">
        <v>208</v>
      </c>
      <c r="AU161" s="143" t="s">
        <v>84</v>
      </c>
      <c r="AY161" s="18" t="s">
        <v>206</v>
      </c>
      <c r="BE161" s="144">
        <f>IF(N161="základní",J161,0)</f>
        <v>0</v>
      </c>
      <c r="BF161" s="144">
        <f>IF(N161="snížená",J161,0)</f>
        <v>0</v>
      </c>
      <c r="BG161" s="144">
        <f>IF(N161="zákl. přenesená",J161,0)</f>
        <v>0</v>
      </c>
      <c r="BH161" s="144">
        <f>IF(N161="sníž. přenesená",J161,0)</f>
        <v>0</v>
      </c>
      <c r="BI161" s="144">
        <f>IF(N161="nulová",J161,0)</f>
        <v>0</v>
      </c>
      <c r="BJ161" s="18" t="s">
        <v>82</v>
      </c>
      <c r="BK161" s="144">
        <f>ROUND(I161*H161,2)</f>
        <v>0</v>
      </c>
      <c r="BL161" s="18" t="s">
        <v>338</v>
      </c>
      <c r="BM161" s="143" t="s">
        <v>2314</v>
      </c>
    </row>
    <row r="162" spans="2:12" s="1" customFormat="1" ht="6.95" customHeight="1">
      <c r="B162" s="41"/>
      <c r="C162" s="42"/>
      <c r="D162" s="42"/>
      <c r="E162" s="42"/>
      <c r="F162" s="42"/>
      <c r="G162" s="42"/>
      <c r="H162" s="42"/>
      <c r="I162" s="42"/>
      <c r="J162" s="42"/>
      <c r="K162" s="42"/>
      <c r="L162" s="33"/>
    </row>
  </sheetData>
  <sheetProtection algorithmName="SHA-512" hashValue="RSh8S/0tdszpGIPGWxJs1NcQdP8z39+TjW/HyMdl2LOEYJVjUnLZJqcGpwOnEGMP1dBMHqIapd6+W4pwFhjaRg==" saltValue="encpjbPTGMW/6YdaF/CWZbatU0tvxUQKXdiULyHUijJZirxZyR38I6phNwd6O39D+iew+tNIbWxPSWW4h1eHuQ==" spinCount="100000" sheet="1" objects="1" scenarios="1" formatColumns="0" formatRows="0" autoFilter="0"/>
  <autoFilter ref="C96:K161"/>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6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114</v>
      </c>
    </row>
    <row r="3" spans="2:46" ht="6.95" customHeight="1">
      <c r="B3" s="19"/>
      <c r="C3" s="20"/>
      <c r="D3" s="20"/>
      <c r="E3" s="20"/>
      <c r="F3" s="20"/>
      <c r="G3" s="20"/>
      <c r="H3" s="20"/>
      <c r="I3" s="20"/>
      <c r="J3" s="20"/>
      <c r="K3" s="20"/>
      <c r="L3" s="21"/>
      <c r="AT3" s="18" t="s">
        <v>75</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75">
      <c r="B8" s="21"/>
      <c r="D8" s="28" t="s">
        <v>164</v>
      </c>
      <c r="L8" s="21"/>
    </row>
    <row r="9" spans="2:12" ht="16.5" customHeight="1">
      <c r="B9" s="21"/>
      <c r="E9" s="335" t="s">
        <v>165</v>
      </c>
      <c r="F9" s="295"/>
      <c r="G9" s="295"/>
      <c r="H9" s="295"/>
      <c r="L9" s="21"/>
    </row>
    <row r="10" spans="2:12" ht="12" customHeight="1">
      <c r="B10" s="21"/>
      <c r="D10" s="28" t="s">
        <v>166</v>
      </c>
      <c r="L10" s="21"/>
    </row>
    <row r="11" spans="2:12" s="1" customFormat="1" ht="16.5" customHeight="1">
      <c r="B11" s="33"/>
      <c r="E11" s="304" t="s">
        <v>1534</v>
      </c>
      <c r="F11" s="337"/>
      <c r="G11" s="337"/>
      <c r="H11" s="337"/>
      <c r="L11" s="33"/>
    </row>
    <row r="12" spans="2:12" s="1" customFormat="1" ht="12" customHeight="1">
      <c r="B12" s="33"/>
      <c r="D12" s="28" t="s">
        <v>168</v>
      </c>
      <c r="L12" s="33"/>
    </row>
    <row r="13" spans="2:12" s="1" customFormat="1" ht="16.5" customHeight="1">
      <c r="B13" s="33"/>
      <c r="E13" s="322" t="s">
        <v>2315</v>
      </c>
      <c r="F13" s="337"/>
      <c r="G13" s="337"/>
      <c r="H13" s="337"/>
      <c r="L13" s="33"/>
    </row>
    <row r="14" spans="2:12" s="1" customFormat="1" ht="12">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49" t="str">
        <f>'Rekapitulace stavby'!AN8</f>
        <v>14. 11. 2023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30</v>
      </c>
      <c r="L19" s="33"/>
    </row>
    <row r="20" spans="2:12" s="1" customFormat="1" ht="6.95" customHeight="1">
      <c r="B20" s="33"/>
      <c r="L20" s="33"/>
    </row>
    <row r="21" spans="2:12" s="1" customFormat="1" ht="12" customHeight="1">
      <c r="B21" s="33"/>
      <c r="D21" s="28" t="s">
        <v>31</v>
      </c>
      <c r="I21" s="28" t="s">
        <v>26</v>
      </c>
      <c r="J21" s="29" t="str">
        <f>'Rekapitulace stavby'!AN13</f>
        <v>Vyplň údaj</v>
      </c>
      <c r="L21" s="33"/>
    </row>
    <row r="22" spans="2:12" s="1" customFormat="1" ht="18" customHeight="1">
      <c r="B22" s="33"/>
      <c r="E22" s="338" t="str">
        <f>'Rekapitulace stavby'!E14</f>
        <v>Vyplň údaj</v>
      </c>
      <c r="F22" s="308"/>
      <c r="G22" s="308"/>
      <c r="H22" s="308"/>
      <c r="I22" s="28" t="s">
        <v>29</v>
      </c>
      <c r="J22" s="29" t="str">
        <f>'Rekapitulace stavby'!AN14</f>
        <v>Vyplň údaj</v>
      </c>
      <c r="L22" s="33"/>
    </row>
    <row r="23" spans="2:12" s="1" customFormat="1" ht="6.95" customHeight="1">
      <c r="B23" s="33"/>
      <c r="L23" s="33"/>
    </row>
    <row r="24" spans="2:12" s="1" customFormat="1" ht="12" customHeight="1">
      <c r="B24" s="33"/>
      <c r="D24" s="28" t="s">
        <v>33</v>
      </c>
      <c r="I24" s="28" t="s">
        <v>26</v>
      </c>
      <c r="J24" s="26" t="s">
        <v>34</v>
      </c>
      <c r="L24" s="33"/>
    </row>
    <row r="25" spans="2:12" s="1" customFormat="1" ht="18" customHeight="1">
      <c r="B25" s="33"/>
      <c r="E25" s="26" t="s">
        <v>35</v>
      </c>
      <c r="I25" s="28" t="s">
        <v>29</v>
      </c>
      <c r="J25" s="26" t="s">
        <v>36</v>
      </c>
      <c r="L25" s="33"/>
    </row>
    <row r="26" spans="2:12" s="1" customFormat="1" ht="6.95" customHeight="1">
      <c r="B26" s="33"/>
      <c r="L26" s="33"/>
    </row>
    <row r="27" spans="2:12" s="1" customFormat="1" ht="12" customHeight="1">
      <c r="B27" s="33"/>
      <c r="D27" s="28" t="s">
        <v>38</v>
      </c>
      <c r="I27" s="28" t="s">
        <v>26</v>
      </c>
      <c r="J27" s="26" t="s">
        <v>34</v>
      </c>
      <c r="L27" s="33"/>
    </row>
    <row r="28" spans="2:12" s="1" customFormat="1" ht="18" customHeight="1">
      <c r="B28" s="33"/>
      <c r="E28" s="26" t="s">
        <v>35</v>
      </c>
      <c r="I28" s="28" t="s">
        <v>29</v>
      </c>
      <c r="J28" s="26" t="s">
        <v>36</v>
      </c>
      <c r="L28" s="33"/>
    </row>
    <row r="29" spans="2:12" s="1" customFormat="1" ht="6.95" customHeight="1">
      <c r="B29" s="33"/>
      <c r="L29" s="33"/>
    </row>
    <row r="30" spans="2:12" s="1" customFormat="1" ht="12" customHeight="1">
      <c r="B30" s="33"/>
      <c r="D30" s="28" t="s">
        <v>39</v>
      </c>
      <c r="L30" s="33"/>
    </row>
    <row r="31" spans="2:12" s="7" customFormat="1" ht="16.5" customHeight="1">
      <c r="B31" s="91"/>
      <c r="E31" s="312" t="s">
        <v>19</v>
      </c>
      <c r="F31" s="312"/>
      <c r="G31" s="312"/>
      <c r="H31" s="312"/>
      <c r="L31" s="91"/>
    </row>
    <row r="32" spans="2:12" s="1" customFormat="1" ht="6.95" customHeight="1">
      <c r="B32" s="33"/>
      <c r="L32" s="33"/>
    </row>
    <row r="33" spans="2:12" s="1" customFormat="1" ht="6.95" customHeight="1">
      <c r="B33" s="33"/>
      <c r="D33" s="50"/>
      <c r="E33" s="50"/>
      <c r="F33" s="50"/>
      <c r="G33" s="50"/>
      <c r="H33" s="50"/>
      <c r="I33" s="50"/>
      <c r="J33" s="50"/>
      <c r="K33" s="50"/>
      <c r="L33" s="33"/>
    </row>
    <row r="34" spans="2:12" s="1" customFormat="1" ht="25.35" customHeight="1">
      <c r="B34" s="33"/>
      <c r="D34" s="92" t="s">
        <v>41</v>
      </c>
      <c r="J34" s="62">
        <f>ROUND(J98,2)</f>
        <v>0</v>
      </c>
      <c r="L34" s="33"/>
    </row>
    <row r="35" spans="2:12" s="1" customFormat="1" ht="6.95" customHeight="1">
      <c r="B35" s="33"/>
      <c r="D35" s="50"/>
      <c r="E35" s="50"/>
      <c r="F35" s="50"/>
      <c r="G35" s="50"/>
      <c r="H35" s="50"/>
      <c r="I35" s="50"/>
      <c r="J35" s="50"/>
      <c r="K35" s="50"/>
      <c r="L35" s="33"/>
    </row>
    <row r="36" spans="2:12" s="1" customFormat="1" ht="14.45" customHeight="1">
      <c r="B36" s="33"/>
      <c r="F36" s="93" t="s">
        <v>43</v>
      </c>
      <c r="I36" s="93" t="s">
        <v>42</v>
      </c>
      <c r="J36" s="93" t="s">
        <v>44</v>
      </c>
      <c r="L36" s="33"/>
    </row>
    <row r="37" spans="2:12" s="1" customFormat="1" ht="14.45" customHeight="1">
      <c r="B37" s="33"/>
      <c r="D37" s="90" t="s">
        <v>45</v>
      </c>
      <c r="E37" s="28" t="s">
        <v>46</v>
      </c>
      <c r="F37" s="81">
        <f>ROUND((SUM(BE98:BE161)),2)</f>
        <v>0</v>
      </c>
      <c r="I37" s="94">
        <v>0.21</v>
      </c>
      <c r="J37" s="81">
        <f>ROUND(((SUM(BE98:BE161))*I37),2)</f>
        <v>0</v>
      </c>
      <c r="L37" s="33"/>
    </row>
    <row r="38" spans="2:12" s="1" customFormat="1" ht="14.45" customHeight="1">
      <c r="B38" s="33"/>
      <c r="E38" s="28" t="s">
        <v>47</v>
      </c>
      <c r="F38" s="81">
        <f>ROUND((SUM(BF98:BF161)),2)</f>
        <v>0</v>
      </c>
      <c r="I38" s="94">
        <v>0.15</v>
      </c>
      <c r="J38" s="81">
        <f>ROUND(((SUM(BF98:BF161))*I38),2)</f>
        <v>0</v>
      </c>
      <c r="L38" s="33"/>
    </row>
    <row r="39" spans="2:12" s="1" customFormat="1" ht="14.45" customHeight="1" hidden="1">
      <c r="B39" s="33"/>
      <c r="E39" s="28" t="s">
        <v>48</v>
      </c>
      <c r="F39" s="81">
        <f>ROUND((SUM(BG98:BG161)),2)</f>
        <v>0</v>
      </c>
      <c r="I39" s="94">
        <v>0.21</v>
      </c>
      <c r="J39" s="81">
        <f>0</f>
        <v>0</v>
      </c>
      <c r="L39" s="33"/>
    </row>
    <row r="40" spans="2:12" s="1" customFormat="1" ht="14.45" customHeight="1" hidden="1">
      <c r="B40" s="33"/>
      <c r="E40" s="28" t="s">
        <v>49</v>
      </c>
      <c r="F40" s="81">
        <f>ROUND((SUM(BH98:BH161)),2)</f>
        <v>0</v>
      </c>
      <c r="I40" s="94">
        <v>0.15</v>
      </c>
      <c r="J40" s="81">
        <f>0</f>
        <v>0</v>
      </c>
      <c r="L40" s="33"/>
    </row>
    <row r="41" spans="2:12" s="1" customFormat="1" ht="14.45" customHeight="1" hidden="1">
      <c r="B41" s="33"/>
      <c r="E41" s="28" t="s">
        <v>50</v>
      </c>
      <c r="F41" s="81">
        <f>ROUND((SUM(BI98:BI161)),2)</f>
        <v>0</v>
      </c>
      <c r="I41" s="94">
        <v>0</v>
      </c>
      <c r="J41" s="81">
        <f>0</f>
        <v>0</v>
      </c>
      <c r="L41" s="33"/>
    </row>
    <row r="42" spans="2:12" s="1" customFormat="1" ht="6.95" customHeight="1">
      <c r="B42" s="33"/>
      <c r="L42" s="33"/>
    </row>
    <row r="43" spans="2:12" s="1" customFormat="1" ht="25.35" customHeight="1">
      <c r="B43" s="33"/>
      <c r="C43" s="95"/>
      <c r="D43" s="96" t="s">
        <v>51</v>
      </c>
      <c r="E43" s="53"/>
      <c r="F43" s="53"/>
      <c r="G43" s="97" t="s">
        <v>52</v>
      </c>
      <c r="H43" s="98" t="s">
        <v>53</v>
      </c>
      <c r="I43" s="53"/>
      <c r="J43" s="99">
        <f>SUM(J34:J41)</f>
        <v>0</v>
      </c>
      <c r="K43" s="100"/>
      <c r="L43" s="33"/>
    </row>
    <row r="44" spans="2:12" s="1" customFormat="1" ht="14.45" customHeight="1">
      <c r="B44" s="41"/>
      <c r="C44" s="42"/>
      <c r="D44" s="42"/>
      <c r="E44" s="42"/>
      <c r="F44" s="42"/>
      <c r="G44" s="42"/>
      <c r="H44" s="42"/>
      <c r="I44" s="42"/>
      <c r="J44" s="42"/>
      <c r="K44" s="42"/>
      <c r="L44" s="33"/>
    </row>
    <row r="48" spans="2:12" s="1" customFormat="1" ht="6.95" customHeight="1">
      <c r="B48" s="43"/>
      <c r="C48" s="44"/>
      <c r="D48" s="44"/>
      <c r="E48" s="44"/>
      <c r="F48" s="44"/>
      <c r="G48" s="44"/>
      <c r="H48" s="44"/>
      <c r="I48" s="44"/>
      <c r="J48" s="44"/>
      <c r="K48" s="44"/>
      <c r="L48" s="33"/>
    </row>
    <row r="49" spans="2:12" s="1" customFormat="1" ht="24.95" customHeight="1">
      <c r="B49" s="33"/>
      <c r="C49" s="22" t="s">
        <v>170</v>
      </c>
      <c r="L49" s="33"/>
    </row>
    <row r="50" spans="2:12" s="1" customFormat="1" ht="6.95" customHeight="1">
      <c r="B50" s="33"/>
      <c r="L50" s="33"/>
    </row>
    <row r="51" spans="2:12" s="1" customFormat="1" ht="12" customHeight="1">
      <c r="B51" s="33"/>
      <c r="C51" s="28" t="s">
        <v>16</v>
      </c>
      <c r="L51" s="33"/>
    </row>
    <row r="52" spans="2:12" s="1" customFormat="1" ht="16.5" customHeight="1">
      <c r="B52" s="33"/>
      <c r="E52" s="335" t="str">
        <f>E7</f>
        <v>AREÁL KLÍŠE, ÚSTÍ NAD LABEM – WELLNESS A FITNESS</v>
      </c>
      <c r="F52" s="336"/>
      <c r="G52" s="336"/>
      <c r="H52" s="336"/>
      <c r="L52" s="33"/>
    </row>
    <row r="53" spans="2:12" ht="12" customHeight="1">
      <c r="B53" s="21"/>
      <c r="C53" s="28" t="s">
        <v>164</v>
      </c>
      <c r="L53" s="21"/>
    </row>
    <row r="54" spans="2:12" ht="16.5" customHeight="1">
      <c r="B54" s="21"/>
      <c r="E54" s="335" t="s">
        <v>165</v>
      </c>
      <c r="F54" s="295"/>
      <c r="G54" s="295"/>
      <c r="H54" s="295"/>
      <c r="L54" s="21"/>
    </row>
    <row r="55" spans="2:12" ht="12" customHeight="1">
      <c r="B55" s="21"/>
      <c r="C55" s="28" t="s">
        <v>166</v>
      </c>
      <c r="L55" s="21"/>
    </row>
    <row r="56" spans="2:12" s="1" customFormat="1" ht="16.5" customHeight="1">
      <c r="B56" s="33"/>
      <c r="E56" s="304" t="s">
        <v>1534</v>
      </c>
      <c r="F56" s="337"/>
      <c r="G56" s="337"/>
      <c r="H56" s="337"/>
      <c r="L56" s="33"/>
    </row>
    <row r="57" spans="2:12" s="1" customFormat="1" ht="12" customHeight="1">
      <c r="B57" s="33"/>
      <c r="C57" s="28" t="s">
        <v>168</v>
      </c>
      <c r="L57" s="33"/>
    </row>
    <row r="58" spans="2:12" s="1" customFormat="1" ht="16.5" customHeight="1">
      <c r="B58" s="33"/>
      <c r="E58" s="322" t="str">
        <f>E13</f>
        <v>D.1-01.4.5 - Zařízení slaboproudé elektrotechniky vč. EPS</v>
      </c>
      <c r="F58" s="337"/>
      <c r="G58" s="337"/>
      <c r="H58" s="337"/>
      <c r="L58" s="33"/>
    </row>
    <row r="59" spans="2:12" s="1" customFormat="1" ht="6.95" customHeight="1">
      <c r="B59" s="33"/>
      <c r="L59" s="33"/>
    </row>
    <row r="60" spans="2:12" s="1" customFormat="1" ht="12" customHeight="1">
      <c r="B60" s="33"/>
      <c r="C60" s="28" t="s">
        <v>21</v>
      </c>
      <c r="F60" s="26" t="str">
        <f>F16</f>
        <v>ÚSTÍ NAD LABEM</v>
      </c>
      <c r="I60" s="28" t="s">
        <v>23</v>
      </c>
      <c r="J60" s="49" t="str">
        <f>IF(J16="","",J16)</f>
        <v>14. 11. 2023</v>
      </c>
      <c r="L60" s="33"/>
    </row>
    <row r="61" spans="2:12" s="1" customFormat="1" ht="6.95" customHeight="1">
      <c r="B61" s="33"/>
      <c r="L61" s="33"/>
    </row>
    <row r="62" spans="2:12" s="1" customFormat="1" ht="15.2" customHeight="1">
      <c r="B62" s="33"/>
      <c r="C62" s="28" t="s">
        <v>25</v>
      </c>
      <c r="F62" s="26" t="str">
        <f>E19</f>
        <v>Městské služby Ústí nad Labem p.o.</v>
      </c>
      <c r="I62" s="28" t="s">
        <v>33</v>
      </c>
      <c r="J62" s="31" t="str">
        <f>E25</f>
        <v>Specta s.r.o.</v>
      </c>
      <c r="L62" s="33"/>
    </row>
    <row r="63" spans="2:12" s="1" customFormat="1" ht="15.2" customHeight="1">
      <c r="B63" s="33"/>
      <c r="C63" s="28" t="s">
        <v>31</v>
      </c>
      <c r="F63" s="26" t="str">
        <f>IF(E22="","",E22)</f>
        <v>Vyplň údaj</v>
      </c>
      <c r="I63" s="28" t="s">
        <v>38</v>
      </c>
      <c r="J63" s="31" t="str">
        <f>E28</f>
        <v>Specta s.r.o.</v>
      </c>
      <c r="L63" s="33"/>
    </row>
    <row r="64" spans="2:12" s="1" customFormat="1" ht="10.35" customHeight="1">
      <c r="B64" s="33"/>
      <c r="L64" s="33"/>
    </row>
    <row r="65" spans="2:12" s="1" customFormat="1" ht="29.25" customHeight="1">
      <c r="B65" s="33"/>
      <c r="C65" s="101" t="s">
        <v>171</v>
      </c>
      <c r="D65" s="95"/>
      <c r="E65" s="95"/>
      <c r="F65" s="95"/>
      <c r="G65" s="95"/>
      <c r="H65" s="95"/>
      <c r="I65" s="95"/>
      <c r="J65" s="102" t="s">
        <v>172</v>
      </c>
      <c r="K65" s="95"/>
      <c r="L65" s="33"/>
    </row>
    <row r="66" spans="2:12" s="1" customFormat="1" ht="10.35" customHeight="1">
      <c r="B66" s="33"/>
      <c r="L66" s="33"/>
    </row>
    <row r="67" spans="2:47" s="1" customFormat="1" ht="22.9" customHeight="1">
      <c r="B67" s="33"/>
      <c r="C67" s="103" t="s">
        <v>73</v>
      </c>
      <c r="J67" s="62">
        <f>J98</f>
        <v>0</v>
      </c>
      <c r="L67" s="33"/>
      <c r="AU67" s="18" t="s">
        <v>173</v>
      </c>
    </row>
    <row r="68" spans="2:12" s="8" customFormat="1" ht="24.95" customHeight="1">
      <c r="B68" s="104"/>
      <c r="D68" s="105" t="s">
        <v>179</v>
      </c>
      <c r="E68" s="106"/>
      <c r="F68" s="106"/>
      <c r="G68" s="106"/>
      <c r="H68" s="106"/>
      <c r="I68" s="106"/>
      <c r="J68" s="107">
        <f>J99</f>
        <v>0</v>
      </c>
      <c r="L68" s="104"/>
    </row>
    <row r="69" spans="2:12" s="9" customFormat="1" ht="19.9" customHeight="1">
      <c r="B69" s="108"/>
      <c r="D69" s="109" t="s">
        <v>2316</v>
      </c>
      <c r="E69" s="110"/>
      <c r="F69" s="110"/>
      <c r="G69" s="110"/>
      <c r="H69" s="110"/>
      <c r="I69" s="110"/>
      <c r="J69" s="111">
        <f>J100</f>
        <v>0</v>
      </c>
      <c r="L69" s="108"/>
    </row>
    <row r="70" spans="2:12" s="9" customFormat="1" ht="19.9" customHeight="1">
      <c r="B70" s="108"/>
      <c r="D70" s="109" t="s">
        <v>2317</v>
      </c>
      <c r="E70" s="110"/>
      <c r="F70" s="110"/>
      <c r="G70" s="110"/>
      <c r="H70" s="110"/>
      <c r="I70" s="110"/>
      <c r="J70" s="111">
        <f>J117</f>
        <v>0</v>
      </c>
      <c r="L70" s="108"/>
    </row>
    <row r="71" spans="2:12" s="9" customFormat="1" ht="19.9" customHeight="1">
      <c r="B71" s="108"/>
      <c r="D71" s="109" t="s">
        <v>2318</v>
      </c>
      <c r="E71" s="110"/>
      <c r="F71" s="110"/>
      <c r="G71" s="110"/>
      <c r="H71" s="110"/>
      <c r="I71" s="110"/>
      <c r="J71" s="111">
        <f>J124</f>
        <v>0</v>
      </c>
      <c r="L71" s="108"/>
    </row>
    <row r="72" spans="2:12" s="9" customFormat="1" ht="19.9" customHeight="1">
      <c r="B72" s="108"/>
      <c r="D72" s="109" t="s">
        <v>2319</v>
      </c>
      <c r="E72" s="110"/>
      <c r="F72" s="110"/>
      <c r="G72" s="110"/>
      <c r="H72" s="110"/>
      <c r="I72" s="110"/>
      <c r="J72" s="111">
        <f>J136</f>
        <v>0</v>
      </c>
      <c r="L72" s="108"/>
    </row>
    <row r="73" spans="2:12" s="9" customFormat="1" ht="19.9" customHeight="1">
      <c r="B73" s="108"/>
      <c r="D73" s="109" t="s">
        <v>2320</v>
      </c>
      <c r="E73" s="110"/>
      <c r="F73" s="110"/>
      <c r="G73" s="110"/>
      <c r="H73" s="110"/>
      <c r="I73" s="110"/>
      <c r="J73" s="111">
        <f>J147</f>
        <v>0</v>
      </c>
      <c r="L73" s="108"/>
    </row>
    <row r="74" spans="2:12" s="9" customFormat="1" ht="19.9" customHeight="1">
      <c r="B74" s="108"/>
      <c r="D74" s="109" t="s">
        <v>2321</v>
      </c>
      <c r="E74" s="110"/>
      <c r="F74" s="110"/>
      <c r="G74" s="110"/>
      <c r="H74" s="110"/>
      <c r="I74" s="110"/>
      <c r="J74" s="111">
        <f>J155</f>
        <v>0</v>
      </c>
      <c r="L74" s="108"/>
    </row>
    <row r="75" spans="2:12" s="1" customFormat="1" ht="21.75" customHeight="1">
      <c r="B75" s="33"/>
      <c r="L75" s="33"/>
    </row>
    <row r="76" spans="2:12" s="1" customFormat="1" ht="6.95" customHeight="1">
      <c r="B76" s="41"/>
      <c r="C76" s="42"/>
      <c r="D76" s="42"/>
      <c r="E76" s="42"/>
      <c r="F76" s="42"/>
      <c r="G76" s="42"/>
      <c r="H76" s="42"/>
      <c r="I76" s="42"/>
      <c r="J76" s="42"/>
      <c r="K76" s="42"/>
      <c r="L76" s="33"/>
    </row>
    <row r="80" spans="2:12" s="1" customFormat="1" ht="6.95" customHeight="1">
      <c r="B80" s="43"/>
      <c r="C80" s="44"/>
      <c r="D80" s="44"/>
      <c r="E80" s="44"/>
      <c r="F80" s="44"/>
      <c r="G80" s="44"/>
      <c r="H80" s="44"/>
      <c r="I80" s="44"/>
      <c r="J80" s="44"/>
      <c r="K80" s="44"/>
      <c r="L80" s="33"/>
    </row>
    <row r="81" spans="2:12" s="1" customFormat="1" ht="24.95" customHeight="1">
      <c r="B81" s="33"/>
      <c r="C81" s="22" t="s">
        <v>191</v>
      </c>
      <c r="L81" s="33"/>
    </row>
    <row r="82" spans="2:12" s="1" customFormat="1" ht="6.95" customHeight="1">
      <c r="B82" s="33"/>
      <c r="L82" s="33"/>
    </row>
    <row r="83" spans="2:12" s="1" customFormat="1" ht="12" customHeight="1">
      <c r="B83" s="33"/>
      <c r="C83" s="28" t="s">
        <v>16</v>
      </c>
      <c r="L83" s="33"/>
    </row>
    <row r="84" spans="2:12" s="1" customFormat="1" ht="16.5" customHeight="1">
      <c r="B84" s="33"/>
      <c r="E84" s="335" t="str">
        <f>E7</f>
        <v>AREÁL KLÍŠE, ÚSTÍ NAD LABEM – WELLNESS A FITNESS</v>
      </c>
      <c r="F84" s="336"/>
      <c r="G84" s="336"/>
      <c r="H84" s="336"/>
      <c r="L84" s="33"/>
    </row>
    <row r="85" spans="2:12" ht="12" customHeight="1">
      <c r="B85" s="21"/>
      <c r="C85" s="28" t="s">
        <v>164</v>
      </c>
      <c r="L85" s="21"/>
    </row>
    <row r="86" spans="2:12" ht="16.5" customHeight="1">
      <c r="B86" s="21"/>
      <c r="E86" s="335" t="s">
        <v>165</v>
      </c>
      <c r="F86" s="295"/>
      <c r="G86" s="295"/>
      <c r="H86" s="295"/>
      <c r="L86" s="21"/>
    </row>
    <row r="87" spans="2:12" ht="12" customHeight="1">
      <c r="B87" s="21"/>
      <c r="C87" s="28" t="s">
        <v>166</v>
      </c>
      <c r="L87" s="21"/>
    </row>
    <row r="88" spans="2:12" s="1" customFormat="1" ht="16.5" customHeight="1">
      <c r="B88" s="33"/>
      <c r="E88" s="304" t="s">
        <v>1534</v>
      </c>
      <c r="F88" s="337"/>
      <c r="G88" s="337"/>
      <c r="H88" s="337"/>
      <c r="L88" s="33"/>
    </row>
    <row r="89" spans="2:12" s="1" customFormat="1" ht="12" customHeight="1">
      <c r="B89" s="33"/>
      <c r="C89" s="28" t="s">
        <v>168</v>
      </c>
      <c r="L89" s="33"/>
    </row>
    <row r="90" spans="2:12" s="1" customFormat="1" ht="16.5" customHeight="1">
      <c r="B90" s="33"/>
      <c r="E90" s="322" t="str">
        <f>E13</f>
        <v>D.1-01.4.5 - Zařízení slaboproudé elektrotechniky vč. EPS</v>
      </c>
      <c r="F90" s="337"/>
      <c r="G90" s="337"/>
      <c r="H90" s="337"/>
      <c r="L90" s="33"/>
    </row>
    <row r="91" spans="2:12" s="1" customFormat="1" ht="6.95" customHeight="1">
      <c r="B91" s="33"/>
      <c r="L91" s="33"/>
    </row>
    <row r="92" spans="2:12" s="1" customFormat="1" ht="12" customHeight="1">
      <c r="B92" s="33"/>
      <c r="C92" s="28" t="s">
        <v>21</v>
      </c>
      <c r="F92" s="26" t="str">
        <f>F16</f>
        <v>ÚSTÍ NAD LABEM</v>
      </c>
      <c r="I92" s="28" t="s">
        <v>23</v>
      </c>
      <c r="J92" s="49" t="str">
        <f>IF(J16="","",J16)</f>
        <v>14. 11. 2023</v>
      </c>
      <c r="L92" s="33"/>
    </row>
    <row r="93" spans="2:12" s="1" customFormat="1" ht="6.95" customHeight="1">
      <c r="B93" s="33"/>
      <c r="L93" s="33"/>
    </row>
    <row r="94" spans="2:12" s="1" customFormat="1" ht="15.2" customHeight="1">
      <c r="B94" s="33"/>
      <c r="C94" s="28" t="s">
        <v>25</v>
      </c>
      <c r="F94" s="26" t="str">
        <f>E19</f>
        <v>Městské služby Ústí nad Labem p.o.</v>
      </c>
      <c r="I94" s="28" t="s">
        <v>33</v>
      </c>
      <c r="J94" s="31" t="str">
        <f>E25</f>
        <v>Specta s.r.o.</v>
      </c>
      <c r="L94" s="33"/>
    </row>
    <row r="95" spans="2:12" s="1" customFormat="1" ht="15.2" customHeight="1">
      <c r="B95" s="33"/>
      <c r="C95" s="28" t="s">
        <v>31</v>
      </c>
      <c r="F95" s="26" t="str">
        <f>IF(E22="","",E22)</f>
        <v>Vyplň údaj</v>
      </c>
      <c r="I95" s="28" t="s">
        <v>38</v>
      </c>
      <c r="J95" s="31" t="str">
        <f>E28</f>
        <v>Specta s.r.o.</v>
      </c>
      <c r="L95" s="33"/>
    </row>
    <row r="96" spans="2:12" s="1" customFormat="1" ht="10.35" customHeight="1">
      <c r="B96" s="33"/>
      <c r="L96" s="33"/>
    </row>
    <row r="97" spans="2:20" s="10" customFormat="1" ht="29.25" customHeight="1">
      <c r="B97" s="112"/>
      <c r="C97" s="113" t="s">
        <v>192</v>
      </c>
      <c r="D97" s="114" t="s">
        <v>60</v>
      </c>
      <c r="E97" s="114" t="s">
        <v>56</v>
      </c>
      <c r="F97" s="114" t="s">
        <v>57</v>
      </c>
      <c r="G97" s="114" t="s">
        <v>193</v>
      </c>
      <c r="H97" s="114" t="s">
        <v>194</v>
      </c>
      <c r="I97" s="114" t="s">
        <v>195</v>
      </c>
      <c r="J97" s="114" t="s">
        <v>172</v>
      </c>
      <c r="K97" s="115" t="s">
        <v>196</v>
      </c>
      <c r="L97" s="112"/>
      <c r="M97" s="55" t="s">
        <v>19</v>
      </c>
      <c r="N97" s="56" t="s">
        <v>45</v>
      </c>
      <c r="O97" s="56" t="s">
        <v>197</v>
      </c>
      <c r="P97" s="56" t="s">
        <v>198</v>
      </c>
      <c r="Q97" s="56" t="s">
        <v>199</v>
      </c>
      <c r="R97" s="56" t="s">
        <v>200</v>
      </c>
      <c r="S97" s="56" t="s">
        <v>201</v>
      </c>
      <c r="T97" s="57" t="s">
        <v>202</v>
      </c>
    </row>
    <row r="98" spans="2:63" s="1" customFormat="1" ht="22.9" customHeight="1">
      <c r="B98" s="33"/>
      <c r="C98" s="60" t="s">
        <v>203</v>
      </c>
      <c r="J98" s="116">
        <f>BK98</f>
        <v>0</v>
      </c>
      <c r="L98" s="33"/>
      <c r="M98" s="58"/>
      <c r="N98" s="50"/>
      <c r="O98" s="50"/>
      <c r="P98" s="117">
        <f>P99</f>
        <v>0</v>
      </c>
      <c r="Q98" s="50"/>
      <c r="R98" s="117">
        <f>R99</f>
        <v>0</v>
      </c>
      <c r="S98" s="50"/>
      <c r="T98" s="118">
        <f>T99</f>
        <v>0</v>
      </c>
      <c r="AT98" s="18" t="s">
        <v>74</v>
      </c>
      <c r="AU98" s="18" t="s">
        <v>173</v>
      </c>
      <c r="BK98" s="119">
        <f>BK99</f>
        <v>0</v>
      </c>
    </row>
    <row r="99" spans="2:63" s="11" customFormat="1" ht="25.9" customHeight="1">
      <c r="B99" s="120"/>
      <c r="D99" s="121" t="s">
        <v>74</v>
      </c>
      <c r="E99" s="122" t="s">
        <v>385</v>
      </c>
      <c r="F99" s="122" t="s">
        <v>386</v>
      </c>
      <c r="I99" s="123"/>
      <c r="J99" s="124">
        <f>BK99</f>
        <v>0</v>
      </c>
      <c r="L99" s="120"/>
      <c r="M99" s="125"/>
      <c r="P99" s="126">
        <f>P100+P117+P124+P136+P147+P155</f>
        <v>0</v>
      </c>
      <c r="R99" s="126">
        <f>R100+R117+R124+R136+R147+R155</f>
        <v>0</v>
      </c>
      <c r="T99" s="127">
        <f>T100+T117+T124+T136+T147+T155</f>
        <v>0</v>
      </c>
      <c r="AR99" s="121" t="s">
        <v>84</v>
      </c>
      <c r="AT99" s="128" t="s">
        <v>74</v>
      </c>
      <c r="AU99" s="128" t="s">
        <v>75</v>
      </c>
      <c r="AY99" s="121" t="s">
        <v>206</v>
      </c>
      <c r="BK99" s="129">
        <f>BK100+BK117+BK124+BK136+BK147+BK155</f>
        <v>0</v>
      </c>
    </row>
    <row r="100" spans="2:63" s="11" customFormat="1" ht="22.9" customHeight="1">
      <c r="B100" s="120"/>
      <c r="D100" s="121" t="s">
        <v>74</v>
      </c>
      <c r="E100" s="130" t="s">
        <v>2142</v>
      </c>
      <c r="F100" s="130" t="s">
        <v>2322</v>
      </c>
      <c r="I100" s="123"/>
      <c r="J100" s="131">
        <f>BK100</f>
        <v>0</v>
      </c>
      <c r="L100" s="120"/>
      <c r="M100" s="125"/>
      <c r="P100" s="126">
        <f>SUM(P101:P116)</f>
        <v>0</v>
      </c>
      <c r="R100" s="126">
        <f>SUM(R101:R116)</f>
        <v>0</v>
      </c>
      <c r="T100" s="127">
        <f>SUM(T101:T116)</f>
        <v>0</v>
      </c>
      <c r="AR100" s="121" t="s">
        <v>82</v>
      </c>
      <c r="AT100" s="128" t="s">
        <v>74</v>
      </c>
      <c r="AU100" s="128" t="s">
        <v>82</v>
      </c>
      <c r="AY100" s="121" t="s">
        <v>206</v>
      </c>
      <c r="BK100" s="129">
        <f>SUM(BK101:BK116)</f>
        <v>0</v>
      </c>
    </row>
    <row r="101" spans="2:65" s="1" customFormat="1" ht="16.5" customHeight="1">
      <c r="B101" s="33"/>
      <c r="C101" s="132" t="s">
        <v>82</v>
      </c>
      <c r="D101" s="132" t="s">
        <v>208</v>
      </c>
      <c r="E101" s="133" t="s">
        <v>2323</v>
      </c>
      <c r="F101" s="134" t="s">
        <v>2324</v>
      </c>
      <c r="G101" s="135" t="s">
        <v>229</v>
      </c>
      <c r="H101" s="136">
        <v>300</v>
      </c>
      <c r="I101" s="137"/>
      <c r="J101" s="138">
        <f>ROUND(I101*H101,2)</f>
        <v>0</v>
      </c>
      <c r="K101" s="134" t="s">
        <v>19</v>
      </c>
      <c r="L101" s="33"/>
      <c r="M101" s="139" t="s">
        <v>19</v>
      </c>
      <c r="N101" s="140" t="s">
        <v>46</v>
      </c>
      <c r="P101" s="141">
        <f>O101*H101</f>
        <v>0</v>
      </c>
      <c r="Q101" s="141">
        <v>0</v>
      </c>
      <c r="R101" s="141">
        <f>Q101*H101</f>
        <v>0</v>
      </c>
      <c r="S101" s="141">
        <v>0</v>
      </c>
      <c r="T101" s="142">
        <f>S101*H101</f>
        <v>0</v>
      </c>
      <c r="AR101" s="143" t="s">
        <v>338</v>
      </c>
      <c r="AT101" s="143" t="s">
        <v>208</v>
      </c>
      <c r="AU101" s="143" t="s">
        <v>84</v>
      </c>
      <c r="AY101" s="18" t="s">
        <v>206</v>
      </c>
      <c r="BE101" s="144">
        <f>IF(N101="základní",J101,0)</f>
        <v>0</v>
      </c>
      <c r="BF101" s="144">
        <f>IF(N101="snížená",J101,0)</f>
        <v>0</v>
      </c>
      <c r="BG101" s="144">
        <f>IF(N101="zákl. přenesená",J101,0)</f>
        <v>0</v>
      </c>
      <c r="BH101" s="144">
        <f>IF(N101="sníž. přenesená",J101,0)</f>
        <v>0</v>
      </c>
      <c r="BI101" s="144">
        <f>IF(N101="nulová",J101,0)</f>
        <v>0</v>
      </c>
      <c r="BJ101" s="18" t="s">
        <v>82</v>
      </c>
      <c r="BK101" s="144">
        <f>ROUND(I101*H101,2)</f>
        <v>0</v>
      </c>
      <c r="BL101" s="18" t="s">
        <v>338</v>
      </c>
      <c r="BM101" s="143" t="s">
        <v>84</v>
      </c>
    </row>
    <row r="102" spans="2:65" s="1" customFormat="1" ht="16.5" customHeight="1">
      <c r="B102" s="33"/>
      <c r="C102" s="132" t="s">
        <v>84</v>
      </c>
      <c r="D102" s="132" t="s">
        <v>208</v>
      </c>
      <c r="E102" s="133" t="s">
        <v>2325</v>
      </c>
      <c r="F102" s="134" t="s">
        <v>2326</v>
      </c>
      <c r="G102" s="135" t="s">
        <v>229</v>
      </c>
      <c r="H102" s="136">
        <v>130</v>
      </c>
      <c r="I102" s="137"/>
      <c r="J102" s="138">
        <f>ROUND(I102*H102,2)</f>
        <v>0</v>
      </c>
      <c r="K102" s="134" t="s">
        <v>19</v>
      </c>
      <c r="L102" s="33"/>
      <c r="M102" s="139" t="s">
        <v>19</v>
      </c>
      <c r="N102" s="140" t="s">
        <v>46</v>
      </c>
      <c r="P102" s="141">
        <f>O102*H102</f>
        <v>0</v>
      </c>
      <c r="Q102" s="141">
        <v>0</v>
      </c>
      <c r="R102" s="141">
        <f>Q102*H102</f>
        <v>0</v>
      </c>
      <c r="S102" s="141">
        <v>0</v>
      </c>
      <c r="T102" s="142">
        <f>S102*H102</f>
        <v>0</v>
      </c>
      <c r="AR102" s="143" t="s">
        <v>338</v>
      </c>
      <c r="AT102" s="143" t="s">
        <v>208</v>
      </c>
      <c r="AU102" s="143" t="s">
        <v>84</v>
      </c>
      <c r="AY102" s="18" t="s">
        <v>206</v>
      </c>
      <c r="BE102" s="144">
        <f>IF(N102="základní",J102,0)</f>
        <v>0</v>
      </c>
      <c r="BF102" s="144">
        <f>IF(N102="snížená",J102,0)</f>
        <v>0</v>
      </c>
      <c r="BG102" s="144">
        <f>IF(N102="zákl. přenesená",J102,0)</f>
        <v>0</v>
      </c>
      <c r="BH102" s="144">
        <f>IF(N102="sníž. přenesená",J102,0)</f>
        <v>0</v>
      </c>
      <c r="BI102" s="144">
        <f>IF(N102="nulová",J102,0)</f>
        <v>0</v>
      </c>
      <c r="BJ102" s="18" t="s">
        <v>82</v>
      </c>
      <c r="BK102" s="144">
        <f>ROUND(I102*H102,2)</f>
        <v>0</v>
      </c>
      <c r="BL102" s="18" t="s">
        <v>338</v>
      </c>
      <c r="BM102" s="143" t="s">
        <v>153</v>
      </c>
    </row>
    <row r="103" spans="2:65" s="1" customFormat="1" ht="16.5" customHeight="1">
      <c r="B103" s="33"/>
      <c r="C103" s="132" t="s">
        <v>92</v>
      </c>
      <c r="D103" s="132" t="s">
        <v>208</v>
      </c>
      <c r="E103" s="133" t="s">
        <v>2327</v>
      </c>
      <c r="F103" s="134" t="s">
        <v>2328</v>
      </c>
      <c r="G103" s="135" t="s">
        <v>229</v>
      </c>
      <c r="H103" s="136">
        <v>30</v>
      </c>
      <c r="I103" s="137"/>
      <c r="J103" s="138">
        <f>ROUND(I103*H103,2)</f>
        <v>0</v>
      </c>
      <c r="K103" s="134" t="s">
        <v>19</v>
      </c>
      <c r="L103" s="33"/>
      <c r="M103" s="139" t="s">
        <v>19</v>
      </c>
      <c r="N103" s="140" t="s">
        <v>46</v>
      </c>
      <c r="P103" s="141">
        <f>O103*H103</f>
        <v>0</v>
      </c>
      <c r="Q103" s="141">
        <v>0</v>
      </c>
      <c r="R103" s="141">
        <f>Q103*H103</f>
        <v>0</v>
      </c>
      <c r="S103" s="141">
        <v>0</v>
      </c>
      <c r="T103" s="142">
        <f>S103*H103</f>
        <v>0</v>
      </c>
      <c r="AR103" s="143" t="s">
        <v>338</v>
      </c>
      <c r="AT103" s="143" t="s">
        <v>208</v>
      </c>
      <c r="AU103" s="143" t="s">
        <v>84</v>
      </c>
      <c r="AY103" s="18" t="s">
        <v>206</v>
      </c>
      <c r="BE103" s="144">
        <f>IF(N103="základní",J103,0)</f>
        <v>0</v>
      </c>
      <c r="BF103" s="144">
        <f>IF(N103="snížená",J103,0)</f>
        <v>0</v>
      </c>
      <c r="BG103" s="144">
        <f>IF(N103="zákl. přenesená",J103,0)</f>
        <v>0</v>
      </c>
      <c r="BH103" s="144">
        <f>IF(N103="sníž. přenesená",J103,0)</f>
        <v>0</v>
      </c>
      <c r="BI103" s="144">
        <f>IF(N103="nulová",J103,0)</f>
        <v>0</v>
      </c>
      <c r="BJ103" s="18" t="s">
        <v>82</v>
      </c>
      <c r="BK103" s="144">
        <f>ROUND(I103*H103,2)</f>
        <v>0</v>
      </c>
      <c r="BL103" s="18" t="s">
        <v>338</v>
      </c>
      <c r="BM103" s="143" t="s">
        <v>257</v>
      </c>
    </row>
    <row r="104" spans="2:65" s="1" customFormat="1" ht="16.5" customHeight="1">
      <c r="B104" s="33"/>
      <c r="C104" s="132" t="s">
        <v>153</v>
      </c>
      <c r="D104" s="132" t="s">
        <v>208</v>
      </c>
      <c r="E104" s="133" t="s">
        <v>2329</v>
      </c>
      <c r="F104" s="134" t="s">
        <v>2330</v>
      </c>
      <c r="G104" s="135" t="s">
        <v>229</v>
      </c>
      <c r="H104" s="136">
        <v>80</v>
      </c>
      <c r="I104" s="137"/>
      <c r="J104" s="138">
        <f>ROUND(I104*H104,2)</f>
        <v>0</v>
      </c>
      <c r="K104" s="134" t="s">
        <v>19</v>
      </c>
      <c r="L104" s="33"/>
      <c r="M104" s="139" t="s">
        <v>19</v>
      </c>
      <c r="N104" s="140" t="s">
        <v>46</v>
      </c>
      <c r="P104" s="141">
        <f>O104*H104</f>
        <v>0</v>
      </c>
      <c r="Q104" s="141">
        <v>0</v>
      </c>
      <c r="R104" s="141">
        <f>Q104*H104</f>
        <v>0</v>
      </c>
      <c r="S104" s="141">
        <v>0</v>
      </c>
      <c r="T104" s="142">
        <f>S104*H104</f>
        <v>0</v>
      </c>
      <c r="AR104" s="143" t="s">
        <v>338</v>
      </c>
      <c r="AT104" s="143" t="s">
        <v>208</v>
      </c>
      <c r="AU104" s="143" t="s">
        <v>84</v>
      </c>
      <c r="AY104" s="18" t="s">
        <v>206</v>
      </c>
      <c r="BE104" s="144">
        <f>IF(N104="základní",J104,0)</f>
        <v>0</v>
      </c>
      <c r="BF104" s="144">
        <f>IF(N104="snížená",J104,0)</f>
        <v>0</v>
      </c>
      <c r="BG104" s="144">
        <f>IF(N104="zákl. přenesená",J104,0)</f>
        <v>0</v>
      </c>
      <c r="BH104" s="144">
        <f>IF(N104="sníž. přenesená",J104,0)</f>
        <v>0</v>
      </c>
      <c r="BI104" s="144">
        <f>IF(N104="nulová",J104,0)</f>
        <v>0</v>
      </c>
      <c r="BJ104" s="18" t="s">
        <v>82</v>
      </c>
      <c r="BK104" s="144">
        <f>ROUND(I104*H104,2)</f>
        <v>0</v>
      </c>
      <c r="BL104" s="18" t="s">
        <v>338</v>
      </c>
      <c r="BM104" s="143" t="s">
        <v>271</v>
      </c>
    </row>
    <row r="105" spans="2:65" s="1" customFormat="1" ht="16.5" customHeight="1">
      <c r="B105" s="33"/>
      <c r="C105" s="132" t="s">
        <v>156</v>
      </c>
      <c r="D105" s="132" t="s">
        <v>208</v>
      </c>
      <c r="E105" s="133" t="s">
        <v>2331</v>
      </c>
      <c r="F105" s="134" t="s">
        <v>2332</v>
      </c>
      <c r="G105" s="135" t="s">
        <v>1556</v>
      </c>
      <c r="H105" s="136">
        <v>6</v>
      </c>
      <c r="I105" s="137"/>
      <c r="J105" s="138">
        <f>ROUND(I105*H105,2)</f>
        <v>0</v>
      </c>
      <c r="K105" s="134" t="s">
        <v>19</v>
      </c>
      <c r="L105" s="33"/>
      <c r="M105" s="139" t="s">
        <v>19</v>
      </c>
      <c r="N105" s="140" t="s">
        <v>46</v>
      </c>
      <c r="P105" s="141">
        <f>O105*H105</f>
        <v>0</v>
      </c>
      <c r="Q105" s="141">
        <v>0</v>
      </c>
      <c r="R105" s="141">
        <f>Q105*H105</f>
        <v>0</v>
      </c>
      <c r="S105" s="141">
        <v>0</v>
      </c>
      <c r="T105" s="142">
        <f>S105*H105</f>
        <v>0</v>
      </c>
      <c r="AR105" s="143" t="s">
        <v>338</v>
      </c>
      <c r="AT105" s="143" t="s">
        <v>208</v>
      </c>
      <c r="AU105" s="143" t="s">
        <v>84</v>
      </c>
      <c r="AY105" s="18" t="s">
        <v>206</v>
      </c>
      <c r="BE105" s="144">
        <f>IF(N105="základní",J105,0)</f>
        <v>0</v>
      </c>
      <c r="BF105" s="144">
        <f>IF(N105="snížená",J105,0)</f>
        <v>0</v>
      </c>
      <c r="BG105" s="144">
        <f>IF(N105="zákl. přenesená",J105,0)</f>
        <v>0</v>
      </c>
      <c r="BH105" s="144">
        <f>IF(N105="sníž. přenesená",J105,0)</f>
        <v>0</v>
      </c>
      <c r="BI105" s="144">
        <f>IF(N105="nulová",J105,0)</f>
        <v>0</v>
      </c>
      <c r="BJ105" s="18" t="s">
        <v>82</v>
      </c>
      <c r="BK105" s="144">
        <f>ROUND(I105*H105,2)</f>
        <v>0</v>
      </c>
      <c r="BL105" s="18" t="s">
        <v>338</v>
      </c>
      <c r="BM105" s="143" t="s">
        <v>287</v>
      </c>
    </row>
    <row r="106" spans="2:47" s="1" customFormat="1" ht="19.5">
      <c r="B106" s="33"/>
      <c r="D106" s="150" t="s">
        <v>818</v>
      </c>
      <c r="F106" s="174" t="s">
        <v>2333</v>
      </c>
      <c r="I106" s="147"/>
      <c r="L106" s="33"/>
      <c r="M106" s="148"/>
      <c r="T106" s="52"/>
      <c r="AT106" s="18" t="s">
        <v>818</v>
      </c>
      <c r="AU106" s="18" t="s">
        <v>84</v>
      </c>
    </row>
    <row r="107" spans="2:65" s="1" customFormat="1" ht="16.5" customHeight="1">
      <c r="B107" s="33"/>
      <c r="C107" s="132" t="s">
        <v>257</v>
      </c>
      <c r="D107" s="132" t="s">
        <v>208</v>
      </c>
      <c r="E107" s="133" t="s">
        <v>2334</v>
      </c>
      <c r="F107" s="134" t="s">
        <v>2335</v>
      </c>
      <c r="G107" s="135" t="s">
        <v>1556</v>
      </c>
      <c r="H107" s="136">
        <v>2</v>
      </c>
      <c r="I107" s="137"/>
      <c r="J107" s="138">
        <f aca="true" t="shared" si="0" ref="J107:J116">ROUND(I107*H107,2)</f>
        <v>0</v>
      </c>
      <c r="K107" s="134" t="s">
        <v>19</v>
      </c>
      <c r="L107" s="33"/>
      <c r="M107" s="139" t="s">
        <v>19</v>
      </c>
      <c r="N107" s="140" t="s">
        <v>46</v>
      </c>
      <c r="P107" s="141">
        <f aca="true" t="shared" si="1" ref="P107:P116">O107*H107</f>
        <v>0</v>
      </c>
      <c r="Q107" s="141">
        <v>0</v>
      </c>
      <c r="R107" s="141">
        <f aca="true" t="shared" si="2" ref="R107:R116">Q107*H107</f>
        <v>0</v>
      </c>
      <c r="S107" s="141">
        <v>0</v>
      </c>
      <c r="T107" s="142">
        <f aca="true" t="shared" si="3" ref="T107:T116">S107*H107</f>
        <v>0</v>
      </c>
      <c r="AR107" s="143" t="s">
        <v>338</v>
      </c>
      <c r="AT107" s="143" t="s">
        <v>208</v>
      </c>
      <c r="AU107" s="143" t="s">
        <v>84</v>
      </c>
      <c r="AY107" s="18" t="s">
        <v>206</v>
      </c>
      <c r="BE107" s="144">
        <f aca="true" t="shared" si="4" ref="BE107:BE116">IF(N107="základní",J107,0)</f>
        <v>0</v>
      </c>
      <c r="BF107" s="144">
        <f aca="true" t="shared" si="5" ref="BF107:BF116">IF(N107="snížená",J107,0)</f>
        <v>0</v>
      </c>
      <c r="BG107" s="144">
        <f aca="true" t="shared" si="6" ref="BG107:BG116">IF(N107="zákl. přenesená",J107,0)</f>
        <v>0</v>
      </c>
      <c r="BH107" s="144">
        <f aca="true" t="shared" si="7" ref="BH107:BH116">IF(N107="sníž. přenesená",J107,0)</f>
        <v>0</v>
      </c>
      <c r="BI107" s="144">
        <f aca="true" t="shared" si="8" ref="BI107:BI116">IF(N107="nulová",J107,0)</f>
        <v>0</v>
      </c>
      <c r="BJ107" s="18" t="s">
        <v>82</v>
      </c>
      <c r="BK107" s="144">
        <f aca="true" t="shared" si="9" ref="BK107:BK116">ROUND(I107*H107,2)</f>
        <v>0</v>
      </c>
      <c r="BL107" s="18" t="s">
        <v>338</v>
      </c>
      <c r="BM107" s="143" t="s">
        <v>307</v>
      </c>
    </row>
    <row r="108" spans="2:65" s="1" customFormat="1" ht="16.5" customHeight="1">
      <c r="B108" s="33"/>
      <c r="C108" s="132" t="s">
        <v>265</v>
      </c>
      <c r="D108" s="132" t="s">
        <v>208</v>
      </c>
      <c r="E108" s="133" t="s">
        <v>2336</v>
      </c>
      <c r="F108" s="134" t="s">
        <v>2337</v>
      </c>
      <c r="G108" s="135" t="s">
        <v>1556</v>
      </c>
      <c r="H108" s="136">
        <v>80</v>
      </c>
      <c r="I108" s="137"/>
      <c r="J108" s="138">
        <f t="shared" si="0"/>
        <v>0</v>
      </c>
      <c r="K108" s="134" t="s">
        <v>19</v>
      </c>
      <c r="L108" s="33"/>
      <c r="M108" s="139" t="s">
        <v>19</v>
      </c>
      <c r="N108" s="140" t="s">
        <v>46</v>
      </c>
      <c r="P108" s="141">
        <f t="shared" si="1"/>
        <v>0</v>
      </c>
      <c r="Q108" s="141">
        <v>0</v>
      </c>
      <c r="R108" s="141">
        <f t="shared" si="2"/>
        <v>0</v>
      </c>
      <c r="S108" s="141">
        <v>0</v>
      </c>
      <c r="T108" s="142">
        <f t="shared" si="3"/>
        <v>0</v>
      </c>
      <c r="AR108" s="143" t="s">
        <v>338</v>
      </c>
      <c r="AT108" s="143" t="s">
        <v>208</v>
      </c>
      <c r="AU108" s="143" t="s">
        <v>84</v>
      </c>
      <c r="AY108" s="18" t="s">
        <v>206</v>
      </c>
      <c r="BE108" s="144">
        <f t="shared" si="4"/>
        <v>0</v>
      </c>
      <c r="BF108" s="144">
        <f t="shared" si="5"/>
        <v>0</v>
      </c>
      <c r="BG108" s="144">
        <f t="shared" si="6"/>
        <v>0</v>
      </c>
      <c r="BH108" s="144">
        <f t="shared" si="7"/>
        <v>0</v>
      </c>
      <c r="BI108" s="144">
        <f t="shared" si="8"/>
        <v>0</v>
      </c>
      <c r="BJ108" s="18" t="s">
        <v>82</v>
      </c>
      <c r="BK108" s="144">
        <f t="shared" si="9"/>
        <v>0</v>
      </c>
      <c r="BL108" s="18" t="s">
        <v>338</v>
      </c>
      <c r="BM108" s="143" t="s">
        <v>321</v>
      </c>
    </row>
    <row r="109" spans="2:65" s="1" customFormat="1" ht="16.5" customHeight="1">
      <c r="B109" s="33"/>
      <c r="C109" s="132" t="s">
        <v>271</v>
      </c>
      <c r="D109" s="132" t="s">
        <v>208</v>
      </c>
      <c r="E109" s="133" t="s">
        <v>2338</v>
      </c>
      <c r="F109" s="134" t="s">
        <v>2339</v>
      </c>
      <c r="G109" s="135" t="s">
        <v>1556</v>
      </c>
      <c r="H109" s="136">
        <v>4</v>
      </c>
      <c r="I109" s="137"/>
      <c r="J109" s="138">
        <f t="shared" si="0"/>
        <v>0</v>
      </c>
      <c r="K109" s="134" t="s">
        <v>19</v>
      </c>
      <c r="L109" s="33"/>
      <c r="M109" s="139" t="s">
        <v>19</v>
      </c>
      <c r="N109" s="140" t="s">
        <v>46</v>
      </c>
      <c r="P109" s="141">
        <f t="shared" si="1"/>
        <v>0</v>
      </c>
      <c r="Q109" s="141">
        <v>0</v>
      </c>
      <c r="R109" s="141">
        <f t="shared" si="2"/>
        <v>0</v>
      </c>
      <c r="S109" s="141">
        <v>0</v>
      </c>
      <c r="T109" s="142">
        <f t="shared" si="3"/>
        <v>0</v>
      </c>
      <c r="AR109" s="143" t="s">
        <v>338</v>
      </c>
      <c r="AT109" s="143" t="s">
        <v>208</v>
      </c>
      <c r="AU109" s="143" t="s">
        <v>84</v>
      </c>
      <c r="AY109" s="18" t="s">
        <v>206</v>
      </c>
      <c r="BE109" s="144">
        <f t="shared" si="4"/>
        <v>0</v>
      </c>
      <c r="BF109" s="144">
        <f t="shared" si="5"/>
        <v>0</v>
      </c>
      <c r="BG109" s="144">
        <f t="shared" si="6"/>
        <v>0</v>
      </c>
      <c r="BH109" s="144">
        <f t="shared" si="7"/>
        <v>0</v>
      </c>
      <c r="BI109" s="144">
        <f t="shared" si="8"/>
        <v>0</v>
      </c>
      <c r="BJ109" s="18" t="s">
        <v>82</v>
      </c>
      <c r="BK109" s="144">
        <f t="shared" si="9"/>
        <v>0</v>
      </c>
      <c r="BL109" s="18" t="s">
        <v>338</v>
      </c>
      <c r="BM109" s="143" t="s">
        <v>338</v>
      </c>
    </row>
    <row r="110" spans="2:65" s="1" customFormat="1" ht="16.5" customHeight="1">
      <c r="B110" s="33"/>
      <c r="C110" s="132" t="s">
        <v>225</v>
      </c>
      <c r="D110" s="132" t="s">
        <v>208</v>
      </c>
      <c r="E110" s="133" t="s">
        <v>2340</v>
      </c>
      <c r="F110" s="134" t="s">
        <v>2341</v>
      </c>
      <c r="G110" s="135" t="s">
        <v>1556</v>
      </c>
      <c r="H110" s="136">
        <v>80</v>
      </c>
      <c r="I110" s="137"/>
      <c r="J110" s="138">
        <f t="shared" si="0"/>
        <v>0</v>
      </c>
      <c r="K110" s="134" t="s">
        <v>19</v>
      </c>
      <c r="L110" s="33"/>
      <c r="M110" s="139" t="s">
        <v>19</v>
      </c>
      <c r="N110" s="140" t="s">
        <v>46</v>
      </c>
      <c r="P110" s="141">
        <f t="shared" si="1"/>
        <v>0</v>
      </c>
      <c r="Q110" s="141">
        <v>0</v>
      </c>
      <c r="R110" s="141">
        <f t="shared" si="2"/>
        <v>0</v>
      </c>
      <c r="S110" s="141">
        <v>0</v>
      </c>
      <c r="T110" s="142">
        <f t="shared" si="3"/>
        <v>0</v>
      </c>
      <c r="AR110" s="143" t="s">
        <v>338</v>
      </c>
      <c r="AT110" s="143" t="s">
        <v>208</v>
      </c>
      <c r="AU110" s="143" t="s">
        <v>84</v>
      </c>
      <c r="AY110" s="18" t="s">
        <v>206</v>
      </c>
      <c r="BE110" s="144">
        <f t="shared" si="4"/>
        <v>0</v>
      </c>
      <c r="BF110" s="144">
        <f t="shared" si="5"/>
        <v>0</v>
      </c>
      <c r="BG110" s="144">
        <f t="shared" si="6"/>
        <v>0</v>
      </c>
      <c r="BH110" s="144">
        <f t="shared" si="7"/>
        <v>0</v>
      </c>
      <c r="BI110" s="144">
        <f t="shared" si="8"/>
        <v>0</v>
      </c>
      <c r="BJ110" s="18" t="s">
        <v>82</v>
      </c>
      <c r="BK110" s="144">
        <f t="shared" si="9"/>
        <v>0</v>
      </c>
      <c r="BL110" s="18" t="s">
        <v>338</v>
      </c>
      <c r="BM110" s="143" t="s">
        <v>348</v>
      </c>
    </row>
    <row r="111" spans="2:65" s="1" customFormat="1" ht="16.5" customHeight="1">
      <c r="B111" s="33"/>
      <c r="C111" s="132" t="s">
        <v>287</v>
      </c>
      <c r="D111" s="132" t="s">
        <v>208</v>
      </c>
      <c r="E111" s="133" t="s">
        <v>2342</v>
      </c>
      <c r="F111" s="134" t="s">
        <v>2343</v>
      </c>
      <c r="G111" s="135" t="s">
        <v>1556</v>
      </c>
      <c r="H111" s="136">
        <v>4</v>
      </c>
      <c r="I111" s="137"/>
      <c r="J111" s="138">
        <f t="shared" si="0"/>
        <v>0</v>
      </c>
      <c r="K111" s="134" t="s">
        <v>19</v>
      </c>
      <c r="L111" s="33"/>
      <c r="M111" s="139" t="s">
        <v>19</v>
      </c>
      <c r="N111" s="140" t="s">
        <v>46</v>
      </c>
      <c r="P111" s="141">
        <f t="shared" si="1"/>
        <v>0</v>
      </c>
      <c r="Q111" s="141">
        <v>0</v>
      </c>
      <c r="R111" s="141">
        <f t="shared" si="2"/>
        <v>0</v>
      </c>
      <c r="S111" s="141">
        <v>0</v>
      </c>
      <c r="T111" s="142">
        <f t="shared" si="3"/>
        <v>0</v>
      </c>
      <c r="AR111" s="143" t="s">
        <v>338</v>
      </c>
      <c r="AT111" s="143" t="s">
        <v>208</v>
      </c>
      <c r="AU111" s="143" t="s">
        <v>84</v>
      </c>
      <c r="AY111" s="18" t="s">
        <v>206</v>
      </c>
      <c r="BE111" s="144">
        <f t="shared" si="4"/>
        <v>0</v>
      </c>
      <c r="BF111" s="144">
        <f t="shared" si="5"/>
        <v>0</v>
      </c>
      <c r="BG111" s="144">
        <f t="shared" si="6"/>
        <v>0</v>
      </c>
      <c r="BH111" s="144">
        <f t="shared" si="7"/>
        <v>0</v>
      </c>
      <c r="BI111" s="144">
        <f t="shared" si="8"/>
        <v>0</v>
      </c>
      <c r="BJ111" s="18" t="s">
        <v>82</v>
      </c>
      <c r="BK111" s="144">
        <f t="shared" si="9"/>
        <v>0</v>
      </c>
      <c r="BL111" s="18" t="s">
        <v>338</v>
      </c>
      <c r="BM111" s="143" t="s">
        <v>359</v>
      </c>
    </row>
    <row r="112" spans="2:65" s="1" customFormat="1" ht="16.5" customHeight="1">
      <c r="B112" s="33"/>
      <c r="C112" s="132" t="s">
        <v>295</v>
      </c>
      <c r="D112" s="132" t="s">
        <v>208</v>
      </c>
      <c r="E112" s="133" t="s">
        <v>2344</v>
      </c>
      <c r="F112" s="134" t="s">
        <v>2345</v>
      </c>
      <c r="G112" s="135" t="s">
        <v>1556</v>
      </c>
      <c r="H112" s="136">
        <v>4</v>
      </c>
      <c r="I112" s="137"/>
      <c r="J112" s="138">
        <f t="shared" si="0"/>
        <v>0</v>
      </c>
      <c r="K112" s="134" t="s">
        <v>19</v>
      </c>
      <c r="L112" s="33"/>
      <c r="M112" s="139" t="s">
        <v>19</v>
      </c>
      <c r="N112" s="140" t="s">
        <v>46</v>
      </c>
      <c r="P112" s="141">
        <f t="shared" si="1"/>
        <v>0</v>
      </c>
      <c r="Q112" s="141">
        <v>0</v>
      </c>
      <c r="R112" s="141">
        <f t="shared" si="2"/>
        <v>0</v>
      </c>
      <c r="S112" s="141">
        <v>0</v>
      </c>
      <c r="T112" s="142">
        <f t="shared" si="3"/>
        <v>0</v>
      </c>
      <c r="AR112" s="143" t="s">
        <v>338</v>
      </c>
      <c r="AT112" s="143" t="s">
        <v>208</v>
      </c>
      <c r="AU112" s="143" t="s">
        <v>84</v>
      </c>
      <c r="AY112" s="18" t="s">
        <v>206</v>
      </c>
      <c r="BE112" s="144">
        <f t="shared" si="4"/>
        <v>0</v>
      </c>
      <c r="BF112" s="144">
        <f t="shared" si="5"/>
        <v>0</v>
      </c>
      <c r="BG112" s="144">
        <f t="shared" si="6"/>
        <v>0</v>
      </c>
      <c r="BH112" s="144">
        <f t="shared" si="7"/>
        <v>0</v>
      </c>
      <c r="BI112" s="144">
        <f t="shared" si="8"/>
        <v>0</v>
      </c>
      <c r="BJ112" s="18" t="s">
        <v>82</v>
      </c>
      <c r="BK112" s="144">
        <f t="shared" si="9"/>
        <v>0</v>
      </c>
      <c r="BL112" s="18" t="s">
        <v>338</v>
      </c>
      <c r="BM112" s="143" t="s">
        <v>368</v>
      </c>
    </row>
    <row r="113" spans="2:65" s="1" customFormat="1" ht="16.5" customHeight="1">
      <c r="B113" s="33"/>
      <c r="C113" s="132" t="s">
        <v>307</v>
      </c>
      <c r="D113" s="132" t="s">
        <v>208</v>
      </c>
      <c r="E113" s="133" t="s">
        <v>2346</v>
      </c>
      <c r="F113" s="134" t="s">
        <v>2347</v>
      </c>
      <c r="G113" s="135" t="s">
        <v>1556</v>
      </c>
      <c r="H113" s="136">
        <v>1</v>
      </c>
      <c r="I113" s="137"/>
      <c r="J113" s="138">
        <f t="shared" si="0"/>
        <v>0</v>
      </c>
      <c r="K113" s="134" t="s">
        <v>19</v>
      </c>
      <c r="L113" s="33"/>
      <c r="M113" s="139" t="s">
        <v>19</v>
      </c>
      <c r="N113" s="140" t="s">
        <v>46</v>
      </c>
      <c r="P113" s="141">
        <f t="shared" si="1"/>
        <v>0</v>
      </c>
      <c r="Q113" s="141">
        <v>0</v>
      </c>
      <c r="R113" s="141">
        <f t="shared" si="2"/>
        <v>0</v>
      </c>
      <c r="S113" s="141">
        <v>0</v>
      </c>
      <c r="T113" s="142">
        <f t="shared" si="3"/>
        <v>0</v>
      </c>
      <c r="AR113" s="143" t="s">
        <v>338</v>
      </c>
      <c r="AT113" s="143" t="s">
        <v>208</v>
      </c>
      <c r="AU113" s="143" t="s">
        <v>84</v>
      </c>
      <c r="AY113" s="18" t="s">
        <v>206</v>
      </c>
      <c r="BE113" s="144">
        <f t="shared" si="4"/>
        <v>0</v>
      </c>
      <c r="BF113" s="144">
        <f t="shared" si="5"/>
        <v>0</v>
      </c>
      <c r="BG113" s="144">
        <f t="shared" si="6"/>
        <v>0</v>
      </c>
      <c r="BH113" s="144">
        <f t="shared" si="7"/>
        <v>0</v>
      </c>
      <c r="BI113" s="144">
        <f t="shared" si="8"/>
        <v>0</v>
      </c>
      <c r="BJ113" s="18" t="s">
        <v>82</v>
      </c>
      <c r="BK113" s="144">
        <f t="shared" si="9"/>
        <v>0</v>
      </c>
      <c r="BL113" s="18" t="s">
        <v>338</v>
      </c>
      <c r="BM113" s="143" t="s">
        <v>380</v>
      </c>
    </row>
    <row r="114" spans="2:65" s="1" customFormat="1" ht="16.5" customHeight="1">
      <c r="B114" s="33"/>
      <c r="C114" s="132" t="s">
        <v>314</v>
      </c>
      <c r="D114" s="132" t="s">
        <v>208</v>
      </c>
      <c r="E114" s="133" t="s">
        <v>2348</v>
      </c>
      <c r="F114" s="134" t="s">
        <v>2349</v>
      </c>
      <c r="G114" s="135" t="s">
        <v>1556</v>
      </c>
      <c r="H114" s="136">
        <v>4</v>
      </c>
      <c r="I114" s="137"/>
      <c r="J114" s="138">
        <f t="shared" si="0"/>
        <v>0</v>
      </c>
      <c r="K114" s="134" t="s">
        <v>19</v>
      </c>
      <c r="L114" s="33"/>
      <c r="M114" s="139" t="s">
        <v>19</v>
      </c>
      <c r="N114" s="140" t="s">
        <v>46</v>
      </c>
      <c r="P114" s="141">
        <f t="shared" si="1"/>
        <v>0</v>
      </c>
      <c r="Q114" s="141">
        <v>0</v>
      </c>
      <c r="R114" s="141">
        <f t="shared" si="2"/>
        <v>0</v>
      </c>
      <c r="S114" s="141">
        <v>0</v>
      </c>
      <c r="T114" s="142">
        <f t="shared" si="3"/>
        <v>0</v>
      </c>
      <c r="AR114" s="143" t="s">
        <v>338</v>
      </c>
      <c r="AT114" s="143" t="s">
        <v>208</v>
      </c>
      <c r="AU114" s="143" t="s">
        <v>84</v>
      </c>
      <c r="AY114" s="18" t="s">
        <v>206</v>
      </c>
      <c r="BE114" s="144">
        <f t="shared" si="4"/>
        <v>0</v>
      </c>
      <c r="BF114" s="144">
        <f t="shared" si="5"/>
        <v>0</v>
      </c>
      <c r="BG114" s="144">
        <f t="shared" si="6"/>
        <v>0</v>
      </c>
      <c r="BH114" s="144">
        <f t="shared" si="7"/>
        <v>0</v>
      </c>
      <c r="BI114" s="144">
        <f t="shared" si="8"/>
        <v>0</v>
      </c>
      <c r="BJ114" s="18" t="s">
        <v>82</v>
      </c>
      <c r="BK114" s="144">
        <f t="shared" si="9"/>
        <v>0</v>
      </c>
      <c r="BL114" s="18" t="s">
        <v>338</v>
      </c>
      <c r="BM114" s="143" t="s">
        <v>397</v>
      </c>
    </row>
    <row r="115" spans="2:65" s="1" customFormat="1" ht="16.5" customHeight="1">
      <c r="B115" s="33"/>
      <c r="C115" s="132" t="s">
        <v>321</v>
      </c>
      <c r="D115" s="132" t="s">
        <v>208</v>
      </c>
      <c r="E115" s="133" t="s">
        <v>2350</v>
      </c>
      <c r="F115" s="134" t="s">
        <v>2351</v>
      </c>
      <c r="G115" s="135" t="s">
        <v>1556</v>
      </c>
      <c r="H115" s="136">
        <v>1</v>
      </c>
      <c r="I115" s="137"/>
      <c r="J115" s="138">
        <f t="shared" si="0"/>
        <v>0</v>
      </c>
      <c r="K115" s="134" t="s">
        <v>19</v>
      </c>
      <c r="L115" s="33"/>
      <c r="M115" s="139" t="s">
        <v>19</v>
      </c>
      <c r="N115" s="140" t="s">
        <v>46</v>
      </c>
      <c r="P115" s="141">
        <f t="shared" si="1"/>
        <v>0</v>
      </c>
      <c r="Q115" s="141">
        <v>0</v>
      </c>
      <c r="R115" s="141">
        <f t="shared" si="2"/>
        <v>0</v>
      </c>
      <c r="S115" s="141">
        <v>0</v>
      </c>
      <c r="T115" s="142">
        <f t="shared" si="3"/>
        <v>0</v>
      </c>
      <c r="AR115" s="143" t="s">
        <v>338</v>
      </c>
      <c r="AT115" s="143" t="s">
        <v>208</v>
      </c>
      <c r="AU115" s="143" t="s">
        <v>84</v>
      </c>
      <c r="AY115" s="18" t="s">
        <v>206</v>
      </c>
      <c r="BE115" s="144">
        <f t="shared" si="4"/>
        <v>0</v>
      </c>
      <c r="BF115" s="144">
        <f t="shared" si="5"/>
        <v>0</v>
      </c>
      <c r="BG115" s="144">
        <f t="shared" si="6"/>
        <v>0</v>
      </c>
      <c r="BH115" s="144">
        <f t="shared" si="7"/>
        <v>0</v>
      </c>
      <c r="BI115" s="144">
        <f t="shared" si="8"/>
        <v>0</v>
      </c>
      <c r="BJ115" s="18" t="s">
        <v>82</v>
      </c>
      <c r="BK115" s="144">
        <f t="shared" si="9"/>
        <v>0</v>
      </c>
      <c r="BL115" s="18" t="s">
        <v>338</v>
      </c>
      <c r="BM115" s="143" t="s">
        <v>413</v>
      </c>
    </row>
    <row r="116" spans="2:65" s="1" customFormat="1" ht="21.75" customHeight="1">
      <c r="B116" s="33"/>
      <c r="C116" s="132" t="s">
        <v>8</v>
      </c>
      <c r="D116" s="132" t="s">
        <v>208</v>
      </c>
      <c r="E116" s="133" t="s">
        <v>2352</v>
      </c>
      <c r="F116" s="134" t="s">
        <v>2154</v>
      </c>
      <c r="G116" s="135" t="s">
        <v>2093</v>
      </c>
      <c r="H116" s="200"/>
      <c r="I116" s="137"/>
      <c r="J116" s="138">
        <f t="shared" si="0"/>
        <v>0</v>
      </c>
      <c r="K116" s="134" t="s">
        <v>19</v>
      </c>
      <c r="L116" s="33"/>
      <c r="M116" s="139" t="s">
        <v>19</v>
      </c>
      <c r="N116" s="140" t="s">
        <v>46</v>
      </c>
      <c r="P116" s="141">
        <f t="shared" si="1"/>
        <v>0</v>
      </c>
      <c r="Q116" s="141">
        <v>0</v>
      </c>
      <c r="R116" s="141">
        <f t="shared" si="2"/>
        <v>0</v>
      </c>
      <c r="S116" s="141">
        <v>0</v>
      </c>
      <c r="T116" s="142">
        <f t="shared" si="3"/>
        <v>0</v>
      </c>
      <c r="AR116" s="143" t="s">
        <v>338</v>
      </c>
      <c r="AT116" s="143" t="s">
        <v>208</v>
      </c>
      <c r="AU116" s="143" t="s">
        <v>84</v>
      </c>
      <c r="AY116" s="18" t="s">
        <v>206</v>
      </c>
      <c r="BE116" s="144">
        <f t="shared" si="4"/>
        <v>0</v>
      </c>
      <c r="BF116" s="144">
        <f t="shared" si="5"/>
        <v>0</v>
      </c>
      <c r="BG116" s="144">
        <f t="shared" si="6"/>
        <v>0</v>
      </c>
      <c r="BH116" s="144">
        <f t="shared" si="7"/>
        <v>0</v>
      </c>
      <c r="BI116" s="144">
        <f t="shared" si="8"/>
        <v>0</v>
      </c>
      <c r="BJ116" s="18" t="s">
        <v>82</v>
      </c>
      <c r="BK116" s="144">
        <f t="shared" si="9"/>
        <v>0</v>
      </c>
      <c r="BL116" s="18" t="s">
        <v>338</v>
      </c>
      <c r="BM116" s="143" t="s">
        <v>423</v>
      </c>
    </row>
    <row r="117" spans="2:63" s="11" customFormat="1" ht="22.9" customHeight="1">
      <c r="B117" s="120"/>
      <c r="D117" s="121" t="s">
        <v>74</v>
      </c>
      <c r="E117" s="130" t="s">
        <v>2160</v>
      </c>
      <c r="F117" s="130" t="s">
        <v>2353</v>
      </c>
      <c r="I117" s="123"/>
      <c r="J117" s="131">
        <f>BK117</f>
        <v>0</v>
      </c>
      <c r="L117" s="120"/>
      <c r="M117" s="125"/>
      <c r="P117" s="126">
        <f>SUM(P118:P123)</f>
        <v>0</v>
      </c>
      <c r="R117" s="126">
        <f>SUM(R118:R123)</f>
        <v>0</v>
      </c>
      <c r="T117" s="127">
        <f>SUM(T118:T123)</f>
        <v>0</v>
      </c>
      <c r="AR117" s="121" t="s">
        <v>82</v>
      </c>
      <c r="AT117" s="128" t="s">
        <v>74</v>
      </c>
      <c r="AU117" s="128" t="s">
        <v>82</v>
      </c>
      <c r="AY117" s="121" t="s">
        <v>206</v>
      </c>
      <c r="BK117" s="129">
        <f>SUM(BK118:BK123)</f>
        <v>0</v>
      </c>
    </row>
    <row r="118" spans="2:65" s="1" customFormat="1" ht="16.5" customHeight="1">
      <c r="B118" s="33"/>
      <c r="C118" s="132" t="s">
        <v>338</v>
      </c>
      <c r="D118" s="132" t="s">
        <v>208</v>
      </c>
      <c r="E118" s="133" t="s">
        <v>2354</v>
      </c>
      <c r="F118" s="134" t="s">
        <v>2355</v>
      </c>
      <c r="G118" s="135" t="s">
        <v>1556</v>
      </c>
      <c r="H118" s="136">
        <v>3</v>
      </c>
      <c r="I118" s="137"/>
      <c r="J118" s="138">
        <f aca="true" t="shared" si="10" ref="J118:J123">ROUND(I118*H118,2)</f>
        <v>0</v>
      </c>
      <c r="K118" s="134" t="s">
        <v>19</v>
      </c>
      <c r="L118" s="33"/>
      <c r="M118" s="139" t="s">
        <v>19</v>
      </c>
      <c r="N118" s="140" t="s">
        <v>46</v>
      </c>
      <c r="P118" s="141">
        <f aca="true" t="shared" si="11" ref="P118:P123">O118*H118</f>
        <v>0</v>
      </c>
      <c r="Q118" s="141">
        <v>0</v>
      </c>
      <c r="R118" s="141">
        <f aca="true" t="shared" si="12" ref="R118:R123">Q118*H118</f>
        <v>0</v>
      </c>
      <c r="S118" s="141">
        <v>0</v>
      </c>
      <c r="T118" s="142">
        <f aca="true" t="shared" si="13" ref="T118:T123">S118*H118</f>
        <v>0</v>
      </c>
      <c r="AR118" s="143" t="s">
        <v>338</v>
      </c>
      <c r="AT118" s="143" t="s">
        <v>208</v>
      </c>
      <c r="AU118" s="143" t="s">
        <v>84</v>
      </c>
      <c r="AY118" s="18" t="s">
        <v>206</v>
      </c>
      <c r="BE118" s="144">
        <f aca="true" t="shared" si="14" ref="BE118:BE123">IF(N118="základní",J118,0)</f>
        <v>0</v>
      </c>
      <c r="BF118" s="144">
        <f aca="true" t="shared" si="15" ref="BF118:BF123">IF(N118="snížená",J118,0)</f>
        <v>0</v>
      </c>
      <c r="BG118" s="144">
        <f aca="true" t="shared" si="16" ref="BG118:BG123">IF(N118="zákl. přenesená",J118,0)</f>
        <v>0</v>
      </c>
      <c r="BH118" s="144">
        <f aca="true" t="shared" si="17" ref="BH118:BH123">IF(N118="sníž. přenesená",J118,0)</f>
        <v>0</v>
      </c>
      <c r="BI118" s="144">
        <f aca="true" t="shared" si="18" ref="BI118:BI123">IF(N118="nulová",J118,0)</f>
        <v>0</v>
      </c>
      <c r="BJ118" s="18" t="s">
        <v>82</v>
      </c>
      <c r="BK118" s="144">
        <f aca="true" t="shared" si="19" ref="BK118:BK123">ROUND(I118*H118,2)</f>
        <v>0</v>
      </c>
      <c r="BL118" s="18" t="s">
        <v>338</v>
      </c>
      <c r="BM118" s="143" t="s">
        <v>437</v>
      </c>
    </row>
    <row r="119" spans="2:65" s="1" customFormat="1" ht="16.5" customHeight="1">
      <c r="B119" s="33"/>
      <c r="C119" s="132" t="s">
        <v>343</v>
      </c>
      <c r="D119" s="132" t="s">
        <v>208</v>
      </c>
      <c r="E119" s="133" t="s">
        <v>2356</v>
      </c>
      <c r="F119" s="134" t="s">
        <v>2357</v>
      </c>
      <c r="G119" s="135" t="s">
        <v>229</v>
      </c>
      <c r="H119" s="136">
        <v>280</v>
      </c>
      <c r="I119" s="137"/>
      <c r="J119" s="138">
        <f t="shared" si="10"/>
        <v>0</v>
      </c>
      <c r="K119" s="134" t="s">
        <v>19</v>
      </c>
      <c r="L119" s="33"/>
      <c r="M119" s="139" t="s">
        <v>19</v>
      </c>
      <c r="N119" s="140" t="s">
        <v>46</v>
      </c>
      <c r="P119" s="141">
        <f t="shared" si="11"/>
        <v>0</v>
      </c>
      <c r="Q119" s="141">
        <v>0</v>
      </c>
      <c r="R119" s="141">
        <f t="shared" si="12"/>
        <v>0</v>
      </c>
      <c r="S119" s="141">
        <v>0</v>
      </c>
      <c r="T119" s="142">
        <f t="shared" si="13"/>
        <v>0</v>
      </c>
      <c r="AR119" s="143" t="s">
        <v>338</v>
      </c>
      <c r="AT119" s="143" t="s">
        <v>208</v>
      </c>
      <c r="AU119" s="143" t="s">
        <v>84</v>
      </c>
      <c r="AY119" s="18" t="s">
        <v>206</v>
      </c>
      <c r="BE119" s="144">
        <f t="shared" si="14"/>
        <v>0</v>
      </c>
      <c r="BF119" s="144">
        <f t="shared" si="15"/>
        <v>0</v>
      </c>
      <c r="BG119" s="144">
        <f t="shared" si="16"/>
        <v>0</v>
      </c>
      <c r="BH119" s="144">
        <f t="shared" si="17"/>
        <v>0</v>
      </c>
      <c r="BI119" s="144">
        <f t="shared" si="18"/>
        <v>0</v>
      </c>
      <c r="BJ119" s="18" t="s">
        <v>82</v>
      </c>
      <c r="BK119" s="144">
        <f t="shared" si="19"/>
        <v>0</v>
      </c>
      <c r="BL119" s="18" t="s">
        <v>338</v>
      </c>
      <c r="BM119" s="143" t="s">
        <v>448</v>
      </c>
    </row>
    <row r="120" spans="2:65" s="1" customFormat="1" ht="16.5" customHeight="1">
      <c r="B120" s="33"/>
      <c r="C120" s="132" t="s">
        <v>348</v>
      </c>
      <c r="D120" s="132" t="s">
        <v>208</v>
      </c>
      <c r="E120" s="133" t="s">
        <v>2358</v>
      </c>
      <c r="F120" s="134" t="s">
        <v>2330</v>
      </c>
      <c r="G120" s="135" t="s">
        <v>229</v>
      </c>
      <c r="H120" s="136">
        <v>240</v>
      </c>
      <c r="I120" s="137"/>
      <c r="J120" s="138">
        <f t="shared" si="10"/>
        <v>0</v>
      </c>
      <c r="K120" s="134" t="s">
        <v>19</v>
      </c>
      <c r="L120" s="33"/>
      <c r="M120" s="139" t="s">
        <v>19</v>
      </c>
      <c r="N120" s="140" t="s">
        <v>46</v>
      </c>
      <c r="P120" s="141">
        <f t="shared" si="11"/>
        <v>0</v>
      </c>
      <c r="Q120" s="141">
        <v>0</v>
      </c>
      <c r="R120" s="141">
        <f t="shared" si="12"/>
        <v>0</v>
      </c>
      <c r="S120" s="141">
        <v>0</v>
      </c>
      <c r="T120" s="142">
        <f t="shared" si="13"/>
        <v>0</v>
      </c>
      <c r="AR120" s="143" t="s">
        <v>338</v>
      </c>
      <c r="AT120" s="143" t="s">
        <v>208</v>
      </c>
      <c r="AU120" s="143" t="s">
        <v>84</v>
      </c>
      <c r="AY120" s="18" t="s">
        <v>206</v>
      </c>
      <c r="BE120" s="144">
        <f t="shared" si="14"/>
        <v>0</v>
      </c>
      <c r="BF120" s="144">
        <f t="shared" si="15"/>
        <v>0</v>
      </c>
      <c r="BG120" s="144">
        <f t="shared" si="16"/>
        <v>0</v>
      </c>
      <c r="BH120" s="144">
        <f t="shared" si="17"/>
        <v>0</v>
      </c>
      <c r="BI120" s="144">
        <f t="shared" si="18"/>
        <v>0</v>
      </c>
      <c r="BJ120" s="18" t="s">
        <v>82</v>
      </c>
      <c r="BK120" s="144">
        <f t="shared" si="19"/>
        <v>0</v>
      </c>
      <c r="BL120" s="18" t="s">
        <v>338</v>
      </c>
      <c r="BM120" s="143" t="s">
        <v>458</v>
      </c>
    </row>
    <row r="121" spans="2:65" s="1" customFormat="1" ht="16.5" customHeight="1">
      <c r="B121" s="33"/>
      <c r="C121" s="132" t="s">
        <v>354</v>
      </c>
      <c r="D121" s="132" t="s">
        <v>208</v>
      </c>
      <c r="E121" s="133" t="s">
        <v>2340</v>
      </c>
      <c r="F121" s="134" t="s">
        <v>2341</v>
      </c>
      <c r="G121" s="135" t="s">
        <v>1556</v>
      </c>
      <c r="H121" s="136">
        <v>3</v>
      </c>
      <c r="I121" s="137"/>
      <c r="J121" s="138">
        <f t="shared" si="10"/>
        <v>0</v>
      </c>
      <c r="K121" s="134" t="s">
        <v>19</v>
      </c>
      <c r="L121" s="33"/>
      <c r="M121" s="139" t="s">
        <v>19</v>
      </c>
      <c r="N121" s="140" t="s">
        <v>46</v>
      </c>
      <c r="P121" s="141">
        <f t="shared" si="11"/>
        <v>0</v>
      </c>
      <c r="Q121" s="141">
        <v>0</v>
      </c>
      <c r="R121" s="141">
        <f t="shared" si="12"/>
        <v>0</v>
      </c>
      <c r="S121" s="141">
        <v>0</v>
      </c>
      <c r="T121" s="142">
        <f t="shared" si="13"/>
        <v>0</v>
      </c>
      <c r="AR121" s="143" t="s">
        <v>338</v>
      </c>
      <c r="AT121" s="143" t="s">
        <v>208</v>
      </c>
      <c r="AU121" s="143" t="s">
        <v>84</v>
      </c>
      <c r="AY121" s="18" t="s">
        <v>206</v>
      </c>
      <c r="BE121" s="144">
        <f t="shared" si="14"/>
        <v>0</v>
      </c>
      <c r="BF121" s="144">
        <f t="shared" si="15"/>
        <v>0</v>
      </c>
      <c r="BG121" s="144">
        <f t="shared" si="16"/>
        <v>0</v>
      </c>
      <c r="BH121" s="144">
        <f t="shared" si="17"/>
        <v>0</v>
      </c>
      <c r="BI121" s="144">
        <f t="shared" si="18"/>
        <v>0</v>
      </c>
      <c r="BJ121" s="18" t="s">
        <v>82</v>
      </c>
      <c r="BK121" s="144">
        <f t="shared" si="19"/>
        <v>0</v>
      </c>
      <c r="BL121" s="18" t="s">
        <v>338</v>
      </c>
      <c r="BM121" s="143" t="s">
        <v>468</v>
      </c>
    </row>
    <row r="122" spans="2:65" s="1" customFormat="1" ht="16.5" customHeight="1">
      <c r="B122" s="33"/>
      <c r="C122" s="132" t="s">
        <v>359</v>
      </c>
      <c r="D122" s="132" t="s">
        <v>208</v>
      </c>
      <c r="E122" s="133" t="s">
        <v>2359</v>
      </c>
      <c r="F122" s="134" t="s">
        <v>2351</v>
      </c>
      <c r="G122" s="135" t="s">
        <v>1556</v>
      </c>
      <c r="H122" s="136">
        <v>1</v>
      </c>
      <c r="I122" s="137"/>
      <c r="J122" s="138">
        <f t="shared" si="10"/>
        <v>0</v>
      </c>
      <c r="K122" s="134" t="s">
        <v>19</v>
      </c>
      <c r="L122" s="33"/>
      <c r="M122" s="139" t="s">
        <v>19</v>
      </c>
      <c r="N122" s="140" t="s">
        <v>46</v>
      </c>
      <c r="P122" s="141">
        <f t="shared" si="11"/>
        <v>0</v>
      </c>
      <c r="Q122" s="141">
        <v>0</v>
      </c>
      <c r="R122" s="141">
        <f t="shared" si="12"/>
        <v>0</v>
      </c>
      <c r="S122" s="141">
        <v>0</v>
      </c>
      <c r="T122" s="142">
        <f t="shared" si="13"/>
        <v>0</v>
      </c>
      <c r="AR122" s="143" t="s">
        <v>338</v>
      </c>
      <c r="AT122" s="143" t="s">
        <v>208</v>
      </c>
      <c r="AU122" s="143" t="s">
        <v>84</v>
      </c>
      <c r="AY122" s="18" t="s">
        <v>206</v>
      </c>
      <c r="BE122" s="144">
        <f t="shared" si="14"/>
        <v>0</v>
      </c>
      <c r="BF122" s="144">
        <f t="shared" si="15"/>
        <v>0</v>
      </c>
      <c r="BG122" s="144">
        <f t="shared" si="16"/>
        <v>0</v>
      </c>
      <c r="BH122" s="144">
        <f t="shared" si="17"/>
        <v>0</v>
      </c>
      <c r="BI122" s="144">
        <f t="shared" si="18"/>
        <v>0</v>
      </c>
      <c r="BJ122" s="18" t="s">
        <v>82</v>
      </c>
      <c r="BK122" s="144">
        <f t="shared" si="19"/>
        <v>0</v>
      </c>
      <c r="BL122" s="18" t="s">
        <v>338</v>
      </c>
      <c r="BM122" s="143" t="s">
        <v>486</v>
      </c>
    </row>
    <row r="123" spans="2:65" s="1" customFormat="1" ht="21.75" customHeight="1">
      <c r="B123" s="33"/>
      <c r="C123" s="132" t="s">
        <v>7</v>
      </c>
      <c r="D123" s="132" t="s">
        <v>208</v>
      </c>
      <c r="E123" s="133" t="s">
        <v>2360</v>
      </c>
      <c r="F123" s="134" t="s">
        <v>2154</v>
      </c>
      <c r="G123" s="135" t="s">
        <v>2093</v>
      </c>
      <c r="H123" s="200"/>
      <c r="I123" s="137"/>
      <c r="J123" s="138">
        <f t="shared" si="10"/>
        <v>0</v>
      </c>
      <c r="K123" s="134" t="s">
        <v>19</v>
      </c>
      <c r="L123" s="33"/>
      <c r="M123" s="139" t="s">
        <v>19</v>
      </c>
      <c r="N123" s="140" t="s">
        <v>46</v>
      </c>
      <c r="P123" s="141">
        <f t="shared" si="11"/>
        <v>0</v>
      </c>
      <c r="Q123" s="141">
        <v>0</v>
      </c>
      <c r="R123" s="141">
        <f t="shared" si="12"/>
        <v>0</v>
      </c>
      <c r="S123" s="141">
        <v>0</v>
      </c>
      <c r="T123" s="142">
        <f t="shared" si="13"/>
        <v>0</v>
      </c>
      <c r="AR123" s="143" t="s">
        <v>338</v>
      </c>
      <c r="AT123" s="143" t="s">
        <v>208</v>
      </c>
      <c r="AU123" s="143" t="s">
        <v>84</v>
      </c>
      <c r="AY123" s="18" t="s">
        <v>206</v>
      </c>
      <c r="BE123" s="144">
        <f t="shared" si="14"/>
        <v>0</v>
      </c>
      <c r="BF123" s="144">
        <f t="shared" si="15"/>
        <v>0</v>
      </c>
      <c r="BG123" s="144">
        <f t="shared" si="16"/>
        <v>0</v>
      </c>
      <c r="BH123" s="144">
        <f t="shared" si="17"/>
        <v>0</v>
      </c>
      <c r="BI123" s="144">
        <f t="shared" si="18"/>
        <v>0</v>
      </c>
      <c r="BJ123" s="18" t="s">
        <v>82</v>
      </c>
      <c r="BK123" s="144">
        <f t="shared" si="19"/>
        <v>0</v>
      </c>
      <c r="BL123" s="18" t="s">
        <v>338</v>
      </c>
      <c r="BM123" s="143" t="s">
        <v>506</v>
      </c>
    </row>
    <row r="124" spans="2:63" s="11" customFormat="1" ht="22.9" customHeight="1">
      <c r="B124" s="120"/>
      <c r="D124" s="121" t="s">
        <v>74</v>
      </c>
      <c r="E124" s="130" t="s">
        <v>2182</v>
      </c>
      <c r="F124" s="130" t="s">
        <v>2361</v>
      </c>
      <c r="I124" s="123"/>
      <c r="J124" s="131">
        <f>BK124</f>
        <v>0</v>
      </c>
      <c r="L124" s="120"/>
      <c r="M124" s="125"/>
      <c r="P124" s="126">
        <f>SUM(P125:P135)</f>
        <v>0</v>
      </c>
      <c r="R124" s="126">
        <f>SUM(R125:R135)</f>
        <v>0</v>
      </c>
      <c r="T124" s="127">
        <f>SUM(T125:T135)</f>
        <v>0</v>
      </c>
      <c r="AR124" s="121" t="s">
        <v>82</v>
      </c>
      <c r="AT124" s="128" t="s">
        <v>74</v>
      </c>
      <c r="AU124" s="128" t="s">
        <v>82</v>
      </c>
      <c r="AY124" s="121" t="s">
        <v>206</v>
      </c>
      <c r="BK124" s="129">
        <f>SUM(BK125:BK135)</f>
        <v>0</v>
      </c>
    </row>
    <row r="125" spans="2:65" s="1" customFormat="1" ht="16.5" customHeight="1">
      <c r="B125" s="33"/>
      <c r="C125" s="132" t="s">
        <v>368</v>
      </c>
      <c r="D125" s="132" t="s">
        <v>208</v>
      </c>
      <c r="E125" s="133" t="s">
        <v>2362</v>
      </c>
      <c r="F125" s="134" t="s">
        <v>2363</v>
      </c>
      <c r="G125" s="135" t="s">
        <v>1556</v>
      </c>
      <c r="H125" s="136">
        <v>11</v>
      </c>
      <c r="I125" s="137"/>
      <c r="J125" s="138">
        <f aca="true" t="shared" si="20" ref="J125:J135">ROUND(I125*H125,2)</f>
        <v>0</v>
      </c>
      <c r="K125" s="134" t="s">
        <v>19</v>
      </c>
      <c r="L125" s="33"/>
      <c r="M125" s="139" t="s">
        <v>19</v>
      </c>
      <c r="N125" s="140" t="s">
        <v>46</v>
      </c>
      <c r="P125" s="141">
        <f aca="true" t="shared" si="21" ref="P125:P135">O125*H125</f>
        <v>0</v>
      </c>
      <c r="Q125" s="141">
        <v>0</v>
      </c>
      <c r="R125" s="141">
        <f aca="true" t="shared" si="22" ref="R125:R135">Q125*H125</f>
        <v>0</v>
      </c>
      <c r="S125" s="141">
        <v>0</v>
      </c>
      <c r="T125" s="142">
        <f aca="true" t="shared" si="23" ref="T125:T135">S125*H125</f>
        <v>0</v>
      </c>
      <c r="AR125" s="143" t="s">
        <v>338</v>
      </c>
      <c r="AT125" s="143" t="s">
        <v>208</v>
      </c>
      <c r="AU125" s="143" t="s">
        <v>84</v>
      </c>
      <c r="AY125" s="18" t="s">
        <v>206</v>
      </c>
      <c r="BE125" s="144">
        <f aca="true" t="shared" si="24" ref="BE125:BE135">IF(N125="základní",J125,0)</f>
        <v>0</v>
      </c>
      <c r="BF125" s="144">
        <f aca="true" t="shared" si="25" ref="BF125:BF135">IF(N125="snížená",J125,0)</f>
        <v>0</v>
      </c>
      <c r="BG125" s="144">
        <f aca="true" t="shared" si="26" ref="BG125:BG135">IF(N125="zákl. přenesená",J125,0)</f>
        <v>0</v>
      </c>
      <c r="BH125" s="144">
        <f aca="true" t="shared" si="27" ref="BH125:BH135">IF(N125="sníž. přenesená",J125,0)</f>
        <v>0</v>
      </c>
      <c r="BI125" s="144">
        <f aca="true" t="shared" si="28" ref="BI125:BI135">IF(N125="nulová",J125,0)</f>
        <v>0</v>
      </c>
      <c r="BJ125" s="18" t="s">
        <v>82</v>
      </c>
      <c r="BK125" s="144">
        <f aca="true" t="shared" si="29" ref="BK125:BK135">ROUND(I125*H125,2)</f>
        <v>0</v>
      </c>
      <c r="BL125" s="18" t="s">
        <v>338</v>
      </c>
      <c r="BM125" s="143" t="s">
        <v>520</v>
      </c>
    </row>
    <row r="126" spans="2:65" s="1" customFormat="1" ht="16.5" customHeight="1">
      <c r="B126" s="33"/>
      <c r="C126" s="132" t="s">
        <v>373</v>
      </c>
      <c r="D126" s="132" t="s">
        <v>208</v>
      </c>
      <c r="E126" s="133" t="s">
        <v>2364</v>
      </c>
      <c r="F126" s="134" t="s">
        <v>2365</v>
      </c>
      <c r="G126" s="135" t="s">
        <v>229</v>
      </c>
      <c r="H126" s="136">
        <v>480</v>
      </c>
      <c r="I126" s="137"/>
      <c r="J126" s="138">
        <f t="shared" si="20"/>
        <v>0</v>
      </c>
      <c r="K126" s="134" t="s">
        <v>19</v>
      </c>
      <c r="L126" s="33"/>
      <c r="M126" s="139" t="s">
        <v>19</v>
      </c>
      <c r="N126" s="140" t="s">
        <v>46</v>
      </c>
      <c r="P126" s="141">
        <f t="shared" si="21"/>
        <v>0</v>
      </c>
      <c r="Q126" s="141">
        <v>0</v>
      </c>
      <c r="R126" s="141">
        <f t="shared" si="22"/>
        <v>0</v>
      </c>
      <c r="S126" s="141">
        <v>0</v>
      </c>
      <c r="T126" s="142">
        <f t="shared" si="23"/>
        <v>0</v>
      </c>
      <c r="AR126" s="143" t="s">
        <v>338</v>
      </c>
      <c r="AT126" s="143" t="s">
        <v>208</v>
      </c>
      <c r="AU126" s="143" t="s">
        <v>84</v>
      </c>
      <c r="AY126" s="18" t="s">
        <v>206</v>
      </c>
      <c r="BE126" s="144">
        <f t="shared" si="24"/>
        <v>0</v>
      </c>
      <c r="BF126" s="144">
        <f t="shared" si="25"/>
        <v>0</v>
      </c>
      <c r="BG126" s="144">
        <f t="shared" si="26"/>
        <v>0</v>
      </c>
      <c r="BH126" s="144">
        <f t="shared" si="27"/>
        <v>0</v>
      </c>
      <c r="BI126" s="144">
        <f t="shared" si="28"/>
        <v>0</v>
      </c>
      <c r="BJ126" s="18" t="s">
        <v>82</v>
      </c>
      <c r="BK126" s="144">
        <f t="shared" si="29"/>
        <v>0</v>
      </c>
      <c r="BL126" s="18" t="s">
        <v>338</v>
      </c>
      <c r="BM126" s="143" t="s">
        <v>548</v>
      </c>
    </row>
    <row r="127" spans="2:65" s="1" customFormat="1" ht="16.5" customHeight="1">
      <c r="B127" s="33"/>
      <c r="C127" s="132" t="s">
        <v>380</v>
      </c>
      <c r="D127" s="132" t="s">
        <v>208</v>
      </c>
      <c r="E127" s="133" t="s">
        <v>2358</v>
      </c>
      <c r="F127" s="134" t="s">
        <v>2330</v>
      </c>
      <c r="G127" s="135" t="s">
        <v>229</v>
      </c>
      <c r="H127" s="136">
        <v>480</v>
      </c>
      <c r="I127" s="137"/>
      <c r="J127" s="138">
        <f t="shared" si="20"/>
        <v>0</v>
      </c>
      <c r="K127" s="134" t="s">
        <v>19</v>
      </c>
      <c r="L127" s="33"/>
      <c r="M127" s="139" t="s">
        <v>19</v>
      </c>
      <c r="N127" s="140" t="s">
        <v>46</v>
      </c>
      <c r="P127" s="141">
        <f t="shared" si="21"/>
        <v>0</v>
      </c>
      <c r="Q127" s="141">
        <v>0</v>
      </c>
      <c r="R127" s="141">
        <f t="shared" si="22"/>
        <v>0</v>
      </c>
      <c r="S127" s="141">
        <v>0</v>
      </c>
      <c r="T127" s="142">
        <f t="shared" si="23"/>
        <v>0</v>
      </c>
      <c r="AR127" s="143" t="s">
        <v>338</v>
      </c>
      <c r="AT127" s="143" t="s">
        <v>208</v>
      </c>
      <c r="AU127" s="143" t="s">
        <v>84</v>
      </c>
      <c r="AY127" s="18" t="s">
        <v>206</v>
      </c>
      <c r="BE127" s="144">
        <f t="shared" si="24"/>
        <v>0</v>
      </c>
      <c r="BF127" s="144">
        <f t="shared" si="25"/>
        <v>0</v>
      </c>
      <c r="BG127" s="144">
        <f t="shared" si="26"/>
        <v>0</v>
      </c>
      <c r="BH127" s="144">
        <f t="shared" si="27"/>
        <v>0</v>
      </c>
      <c r="BI127" s="144">
        <f t="shared" si="28"/>
        <v>0</v>
      </c>
      <c r="BJ127" s="18" t="s">
        <v>82</v>
      </c>
      <c r="BK127" s="144">
        <f t="shared" si="29"/>
        <v>0</v>
      </c>
      <c r="BL127" s="18" t="s">
        <v>338</v>
      </c>
      <c r="BM127" s="143" t="s">
        <v>570</v>
      </c>
    </row>
    <row r="128" spans="2:65" s="1" customFormat="1" ht="16.5" customHeight="1">
      <c r="B128" s="33"/>
      <c r="C128" s="132" t="s">
        <v>389</v>
      </c>
      <c r="D128" s="132" t="s">
        <v>208</v>
      </c>
      <c r="E128" s="133" t="s">
        <v>2366</v>
      </c>
      <c r="F128" s="134" t="s">
        <v>2367</v>
      </c>
      <c r="G128" s="135" t="s">
        <v>229</v>
      </c>
      <c r="H128" s="136">
        <v>10</v>
      </c>
      <c r="I128" s="137"/>
      <c r="J128" s="138">
        <f t="shared" si="20"/>
        <v>0</v>
      </c>
      <c r="K128" s="134" t="s">
        <v>19</v>
      </c>
      <c r="L128" s="33"/>
      <c r="M128" s="139" t="s">
        <v>19</v>
      </c>
      <c r="N128" s="140" t="s">
        <v>46</v>
      </c>
      <c r="P128" s="141">
        <f t="shared" si="21"/>
        <v>0</v>
      </c>
      <c r="Q128" s="141">
        <v>0</v>
      </c>
      <c r="R128" s="141">
        <f t="shared" si="22"/>
        <v>0</v>
      </c>
      <c r="S128" s="141">
        <v>0</v>
      </c>
      <c r="T128" s="142">
        <f t="shared" si="23"/>
        <v>0</v>
      </c>
      <c r="AR128" s="143" t="s">
        <v>338</v>
      </c>
      <c r="AT128" s="143" t="s">
        <v>208</v>
      </c>
      <c r="AU128" s="143" t="s">
        <v>84</v>
      </c>
      <c r="AY128" s="18" t="s">
        <v>206</v>
      </c>
      <c r="BE128" s="144">
        <f t="shared" si="24"/>
        <v>0</v>
      </c>
      <c r="BF128" s="144">
        <f t="shared" si="25"/>
        <v>0</v>
      </c>
      <c r="BG128" s="144">
        <f t="shared" si="26"/>
        <v>0</v>
      </c>
      <c r="BH128" s="144">
        <f t="shared" si="27"/>
        <v>0</v>
      </c>
      <c r="BI128" s="144">
        <f t="shared" si="28"/>
        <v>0</v>
      </c>
      <c r="BJ128" s="18" t="s">
        <v>82</v>
      </c>
      <c r="BK128" s="144">
        <f t="shared" si="29"/>
        <v>0</v>
      </c>
      <c r="BL128" s="18" t="s">
        <v>338</v>
      </c>
      <c r="BM128" s="143" t="s">
        <v>595</v>
      </c>
    </row>
    <row r="129" spans="2:65" s="1" customFormat="1" ht="16.5" customHeight="1">
      <c r="B129" s="33"/>
      <c r="C129" s="132" t="s">
        <v>397</v>
      </c>
      <c r="D129" s="132" t="s">
        <v>208</v>
      </c>
      <c r="E129" s="133" t="s">
        <v>2368</v>
      </c>
      <c r="F129" s="134" t="s">
        <v>2369</v>
      </c>
      <c r="G129" s="135" t="s">
        <v>1556</v>
      </c>
      <c r="H129" s="136">
        <v>2</v>
      </c>
      <c r="I129" s="137"/>
      <c r="J129" s="138">
        <f t="shared" si="20"/>
        <v>0</v>
      </c>
      <c r="K129" s="134" t="s">
        <v>19</v>
      </c>
      <c r="L129" s="33"/>
      <c r="M129" s="139" t="s">
        <v>19</v>
      </c>
      <c r="N129" s="140" t="s">
        <v>46</v>
      </c>
      <c r="P129" s="141">
        <f t="shared" si="21"/>
        <v>0</v>
      </c>
      <c r="Q129" s="141">
        <v>0</v>
      </c>
      <c r="R129" s="141">
        <f t="shared" si="22"/>
        <v>0</v>
      </c>
      <c r="S129" s="141">
        <v>0</v>
      </c>
      <c r="T129" s="142">
        <f t="shared" si="23"/>
        <v>0</v>
      </c>
      <c r="AR129" s="143" t="s">
        <v>338</v>
      </c>
      <c r="AT129" s="143" t="s">
        <v>208</v>
      </c>
      <c r="AU129" s="143" t="s">
        <v>84</v>
      </c>
      <c r="AY129" s="18" t="s">
        <v>206</v>
      </c>
      <c r="BE129" s="144">
        <f t="shared" si="24"/>
        <v>0</v>
      </c>
      <c r="BF129" s="144">
        <f t="shared" si="25"/>
        <v>0</v>
      </c>
      <c r="BG129" s="144">
        <f t="shared" si="26"/>
        <v>0</v>
      </c>
      <c r="BH129" s="144">
        <f t="shared" si="27"/>
        <v>0</v>
      </c>
      <c r="BI129" s="144">
        <f t="shared" si="28"/>
        <v>0</v>
      </c>
      <c r="BJ129" s="18" t="s">
        <v>82</v>
      </c>
      <c r="BK129" s="144">
        <f t="shared" si="29"/>
        <v>0</v>
      </c>
      <c r="BL129" s="18" t="s">
        <v>338</v>
      </c>
      <c r="BM129" s="143" t="s">
        <v>609</v>
      </c>
    </row>
    <row r="130" spans="2:65" s="1" customFormat="1" ht="16.5" customHeight="1">
      <c r="B130" s="33"/>
      <c r="C130" s="132" t="s">
        <v>403</v>
      </c>
      <c r="D130" s="132" t="s">
        <v>208</v>
      </c>
      <c r="E130" s="133" t="s">
        <v>2370</v>
      </c>
      <c r="F130" s="134" t="s">
        <v>2371</v>
      </c>
      <c r="G130" s="135" t="s">
        <v>1556</v>
      </c>
      <c r="H130" s="136">
        <v>2</v>
      </c>
      <c r="I130" s="137"/>
      <c r="J130" s="138">
        <f t="shared" si="20"/>
        <v>0</v>
      </c>
      <c r="K130" s="134" t="s">
        <v>19</v>
      </c>
      <c r="L130" s="33"/>
      <c r="M130" s="139" t="s">
        <v>19</v>
      </c>
      <c r="N130" s="140" t="s">
        <v>46</v>
      </c>
      <c r="P130" s="141">
        <f t="shared" si="21"/>
        <v>0</v>
      </c>
      <c r="Q130" s="141">
        <v>0</v>
      </c>
      <c r="R130" s="141">
        <f t="shared" si="22"/>
        <v>0</v>
      </c>
      <c r="S130" s="141">
        <v>0</v>
      </c>
      <c r="T130" s="142">
        <f t="shared" si="23"/>
        <v>0</v>
      </c>
      <c r="AR130" s="143" t="s">
        <v>338</v>
      </c>
      <c r="AT130" s="143" t="s">
        <v>208</v>
      </c>
      <c r="AU130" s="143" t="s">
        <v>84</v>
      </c>
      <c r="AY130" s="18" t="s">
        <v>206</v>
      </c>
      <c r="BE130" s="144">
        <f t="shared" si="24"/>
        <v>0</v>
      </c>
      <c r="BF130" s="144">
        <f t="shared" si="25"/>
        <v>0</v>
      </c>
      <c r="BG130" s="144">
        <f t="shared" si="26"/>
        <v>0</v>
      </c>
      <c r="BH130" s="144">
        <f t="shared" si="27"/>
        <v>0</v>
      </c>
      <c r="BI130" s="144">
        <f t="shared" si="28"/>
        <v>0</v>
      </c>
      <c r="BJ130" s="18" t="s">
        <v>82</v>
      </c>
      <c r="BK130" s="144">
        <f t="shared" si="29"/>
        <v>0</v>
      </c>
      <c r="BL130" s="18" t="s">
        <v>338</v>
      </c>
      <c r="BM130" s="143" t="s">
        <v>974</v>
      </c>
    </row>
    <row r="131" spans="2:65" s="1" customFormat="1" ht="16.5" customHeight="1">
      <c r="B131" s="33"/>
      <c r="C131" s="132" t="s">
        <v>413</v>
      </c>
      <c r="D131" s="132" t="s">
        <v>208</v>
      </c>
      <c r="E131" s="133" t="s">
        <v>2372</v>
      </c>
      <c r="F131" s="134" t="s">
        <v>2373</v>
      </c>
      <c r="G131" s="135" t="s">
        <v>1556</v>
      </c>
      <c r="H131" s="136">
        <v>4</v>
      </c>
      <c r="I131" s="137"/>
      <c r="J131" s="138">
        <f t="shared" si="20"/>
        <v>0</v>
      </c>
      <c r="K131" s="134" t="s">
        <v>19</v>
      </c>
      <c r="L131" s="33"/>
      <c r="M131" s="139" t="s">
        <v>19</v>
      </c>
      <c r="N131" s="140" t="s">
        <v>46</v>
      </c>
      <c r="P131" s="141">
        <f t="shared" si="21"/>
        <v>0</v>
      </c>
      <c r="Q131" s="141">
        <v>0</v>
      </c>
      <c r="R131" s="141">
        <f t="shared" si="22"/>
        <v>0</v>
      </c>
      <c r="S131" s="141">
        <v>0</v>
      </c>
      <c r="T131" s="142">
        <f t="shared" si="23"/>
        <v>0</v>
      </c>
      <c r="AR131" s="143" t="s">
        <v>338</v>
      </c>
      <c r="AT131" s="143" t="s">
        <v>208</v>
      </c>
      <c r="AU131" s="143" t="s">
        <v>84</v>
      </c>
      <c r="AY131" s="18" t="s">
        <v>206</v>
      </c>
      <c r="BE131" s="144">
        <f t="shared" si="24"/>
        <v>0</v>
      </c>
      <c r="BF131" s="144">
        <f t="shared" si="25"/>
        <v>0</v>
      </c>
      <c r="BG131" s="144">
        <f t="shared" si="26"/>
        <v>0</v>
      </c>
      <c r="BH131" s="144">
        <f t="shared" si="27"/>
        <v>0</v>
      </c>
      <c r="BI131" s="144">
        <f t="shared" si="28"/>
        <v>0</v>
      </c>
      <c r="BJ131" s="18" t="s">
        <v>82</v>
      </c>
      <c r="BK131" s="144">
        <f t="shared" si="29"/>
        <v>0</v>
      </c>
      <c r="BL131" s="18" t="s">
        <v>338</v>
      </c>
      <c r="BM131" s="143" t="s">
        <v>984</v>
      </c>
    </row>
    <row r="132" spans="2:65" s="1" customFormat="1" ht="37.9" customHeight="1">
      <c r="B132" s="33"/>
      <c r="C132" s="132" t="s">
        <v>418</v>
      </c>
      <c r="D132" s="132" t="s">
        <v>208</v>
      </c>
      <c r="E132" s="133" t="s">
        <v>2374</v>
      </c>
      <c r="F132" s="134" t="s">
        <v>2375</v>
      </c>
      <c r="G132" s="135" t="s">
        <v>1556</v>
      </c>
      <c r="H132" s="136">
        <v>1</v>
      </c>
      <c r="I132" s="137"/>
      <c r="J132" s="138">
        <f t="shared" si="20"/>
        <v>0</v>
      </c>
      <c r="K132" s="134" t="s">
        <v>19</v>
      </c>
      <c r="L132" s="33"/>
      <c r="M132" s="139" t="s">
        <v>19</v>
      </c>
      <c r="N132" s="140" t="s">
        <v>46</v>
      </c>
      <c r="P132" s="141">
        <f t="shared" si="21"/>
        <v>0</v>
      </c>
      <c r="Q132" s="141">
        <v>0</v>
      </c>
      <c r="R132" s="141">
        <f t="shared" si="22"/>
        <v>0</v>
      </c>
      <c r="S132" s="141">
        <v>0</v>
      </c>
      <c r="T132" s="142">
        <f t="shared" si="23"/>
        <v>0</v>
      </c>
      <c r="AR132" s="143" t="s">
        <v>338</v>
      </c>
      <c r="AT132" s="143" t="s">
        <v>208</v>
      </c>
      <c r="AU132" s="143" t="s">
        <v>84</v>
      </c>
      <c r="AY132" s="18" t="s">
        <v>206</v>
      </c>
      <c r="BE132" s="144">
        <f t="shared" si="24"/>
        <v>0</v>
      </c>
      <c r="BF132" s="144">
        <f t="shared" si="25"/>
        <v>0</v>
      </c>
      <c r="BG132" s="144">
        <f t="shared" si="26"/>
        <v>0</v>
      </c>
      <c r="BH132" s="144">
        <f t="shared" si="27"/>
        <v>0</v>
      </c>
      <c r="BI132" s="144">
        <f t="shared" si="28"/>
        <v>0</v>
      </c>
      <c r="BJ132" s="18" t="s">
        <v>82</v>
      </c>
      <c r="BK132" s="144">
        <f t="shared" si="29"/>
        <v>0</v>
      </c>
      <c r="BL132" s="18" t="s">
        <v>338</v>
      </c>
      <c r="BM132" s="143" t="s">
        <v>994</v>
      </c>
    </row>
    <row r="133" spans="2:65" s="1" customFormat="1" ht="16.5" customHeight="1">
      <c r="B133" s="33"/>
      <c r="C133" s="132" t="s">
        <v>423</v>
      </c>
      <c r="D133" s="132" t="s">
        <v>208</v>
      </c>
      <c r="E133" s="133" t="s">
        <v>2376</v>
      </c>
      <c r="F133" s="134" t="s">
        <v>2377</v>
      </c>
      <c r="G133" s="135" t="s">
        <v>1556</v>
      </c>
      <c r="H133" s="136">
        <v>10</v>
      </c>
      <c r="I133" s="137"/>
      <c r="J133" s="138">
        <f t="shared" si="20"/>
        <v>0</v>
      </c>
      <c r="K133" s="134" t="s">
        <v>19</v>
      </c>
      <c r="L133" s="33"/>
      <c r="M133" s="139" t="s">
        <v>19</v>
      </c>
      <c r="N133" s="140" t="s">
        <v>46</v>
      </c>
      <c r="P133" s="141">
        <f t="shared" si="21"/>
        <v>0</v>
      </c>
      <c r="Q133" s="141">
        <v>0</v>
      </c>
      <c r="R133" s="141">
        <f t="shared" si="22"/>
        <v>0</v>
      </c>
      <c r="S133" s="141">
        <v>0</v>
      </c>
      <c r="T133" s="142">
        <f t="shared" si="23"/>
        <v>0</v>
      </c>
      <c r="AR133" s="143" t="s">
        <v>338</v>
      </c>
      <c r="AT133" s="143" t="s">
        <v>208</v>
      </c>
      <c r="AU133" s="143" t="s">
        <v>84</v>
      </c>
      <c r="AY133" s="18" t="s">
        <v>206</v>
      </c>
      <c r="BE133" s="144">
        <f t="shared" si="24"/>
        <v>0</v>
      </c>
      <c r="BF133" s="144">
        <f t="shared" si="25"/>
        <v>0</v>
      </c>
      <c r="BG133" s="144">
        <f t="shared" si="26"/>
        <v>0</v>
      </c>
      <c r="BH133" s="144">
        <f t="shared" si="27"/>
        <v>0</v>
      </c>
      <c r="BI133" s="144">
        <f t="shared" si="28"/>
        <v>0</v>
      </c>
      <c r="BJ133" s="18" t="s">
        <v>82</v>
      </c>
      <c r="BK133" s="144">
        <f t="shared" si="29"/>
        <v>0</v>
      </c>
      <c r="BL133" s="18" t="s">
        <v>338</v>
      </c>
      <c r="BM133" s="143" t="s">
        <v>1004</v>
      </c>
    </row>
    <row r="134" spans="2:65" s="1" customFormat="1" ht="16.5" customHeight="1">
      <c r="B134" s="33"/>
      <c r="C134" s="132" t="s">
        <v>430</v>
      </c>
      <c r="D134" s="132" t="s">
        <v>208</v>
      </c>
      <c r="E134" s="133" t="s">
        <v>2359</v>
      </c>
      <c r="F134" s="134" t="s">
        <v>2351</v>
      </c>
      <c r="G134" s="135" t="s">
        <v>1556</v>
      </c>
      <c r="H134" s="136">
        <v>4</v>
      </c>
      <c r="I134" s="137"/>
      <c r="J134" s="138">
        <f t="shared" si="20"/>
        <v>0</v>
      </c>
      <c r="K134" s="134" t="s">
        <v>19</v>
      </c>
      <c r="L134" s="33"/>
      <c r="M134" s="139" t="s">
        <v>19</v>
      </c>
      <c r="N134" s="140" t="s">
        <v>46</v>
      </c>
      <c r="P134" s="141">
        <f t="shared" si="21"/>
        <v>0</v>
      </c>
      <c r="Q134" s="141">
        <v>0</v>
      </c>
      <c r="R134" s="141">
        <f t="shared" si="22"/>
        <v>0</v>
      </c>
      <c r="S134" s="141">
        <v>0</v>
      </c>
      <c r="T134" s="142">
        <f t="shared" si="23"/>
        <v>0</v>
      </c>
      <c r="AR134" s="143" t="s">
        <v>338</v>
      </c>
      <c r="AT134" s="143" t="s">
        <v>208</v>
      </c>
      <c r="AU134" s="143" t="s">
        <v>84</v>
      </c>
      <c r="AY134" s="18" t="s">
        <v>206</v>
      </c>
      <c r="BE134" s="144">
        <f t="shared" si="24"/>
        <v>0</v>
      </c>
      <c r="BF134" s="144">
        <f t="shared" si="25"/>
        <v>0</v>
      </c>
      <c r="BG134" s="144">
        <f t="shared" si="26"/>
        <v>0</v>
      </c>
      <c r="BH134" s="144">
        <f t="shared" si="27"/>
        <v>0</v>
      </c>
      <c r="BI134" s="144">
        <f t="shared" si="28"/>
        <v>0</v>
      </c>
      <c r="BJ134" s="18" t="s">
        <v>82</v>
      </c>
      <c r="BK134" s="144">
        <f t="shared" si="29"/>
        <v>0</v>
      </c>
      <c r="BL134" s="18" t="s">
        <v>338</v>
      </c>
      <c r="BM134" s="143" t="s">
        <v>1014</v>
      </c>
    </row>
    <row r="135" spans="2:65" s="1" customFormat="1" ht="21.75" customHeight="1">
      <c r="B135" s="33"/>
      <c r="C135" s="132" t="s">
        <v>437</v>
      </c>
      <c r="D135" s="132" t="s">
        <v>208</v>
      </c>
      <c r="E135" s="133" t="s">
        <v>2378</v>
      </c>
      <c r="F135" s="134" t="s">
        <v>2154</v>
      </c>
      <c r="G135" s="135" t="s">
        <v>2093</v>
      </c>
      <c r="H135" s="200"/>
      <c r="I135" s="137"/>
      <c r="J135" s="138">
        <f t="shared" si="20"/>
        <v>0</v>
      </c>
      <c r="K135" s="134" t="s">
        <v>19</v>
      </c>
      <c r="L135" s="33"/>
      <c r="M135" s="139" t="s">
        <v>19</v>
      </c>
      <c r="N135" s="140" t="s">
        <v>46</v>
      </c>
      <c r="P135" s="141">
        <f t="shared" si="21"/>
        <v>0</v>
      </c>
      <c r="Q135" s="141">
        <v>0</v>
      </c>
      <c r="R135" s="141">
        <f t="shared" si="22"/>
        <v>0</v>
      </c>
      <c r="S135" s="141">
        <v>0</v>
      </c>
      <c r="T135" s="142">
        <f t="shared" si="23"/>
        <v>0</v>
      </c>
      <c r="AR135" s="143" t="s">
        <v>338</v>
      </c>
      <c r="AT135" s="143" t="s">
        <v>208</v>
      </c>
      <c r="AU135" s="143" t="s">
        <v>84</v>
      </c>
      <c r="AY135" s="18" t="s">
        <v>206</v>
      </c>
      <c r="BE135" s="144">
        <f t="shared" si="24"/>
        <v>0</v>
      </c>
      <c r="BF135" s="144">
        <f t="shared" si="25"/>
        <v>0</v>
      </c>
      <c r="BG135" s="144">
        <f t="shared" si="26"/>
        <v>0</v>
      </c>
      <c r="BH135" s="144">
        <f t="shared" si="27"/>
        <v>0</v>
      </c>
      <c r="BI135" s="144">
        <f t="shared" si="28"/>
        <v>0</v>
      </c>
      <c r="BJ135" s="18" t="s">
        <v>82</v>
      </c>
      <c r="BK135" s="144">
        <f t="shared" si="29"/>
        <v>0</v>
      </c>
      <c r="BL135" s="18" t="s">
        <v>338</v>
      </c>
      <c r="BM135" s="143" t="s">
        <v>1024</v>
      </c>
    </row>
    <row r="136" spans="2:63" s="11" customFormat="1" ht="22.9" customHeight="1">
      <c r="B136" s="120"/>
      <c r="D136" s="121" t="s">
        <v>74</v>
      </c>
      <c r="E136" s="130" t="s">
        <v>2297</v>
      </c>
      <c r="F136" s="130" t="s">
        <v>2379</v>
      </c>
      <c r="I136" s="123"/>
      <c r="J136" s="131">
        <f>BK136</f>
        <v>0</v>
      </c>
      <c r="L136" s="120"/>
      <c r="M136" s="125"/>
      <c r="P136" s="126">
        <f>SUM(P137:P146)</f>
        <v>0</v>
      </c>
      <c r="R136" s="126">
        <f>SUM(R137:R146)</f>
        <v>0</v>
      </c>
      <c r="T136" s="127">
        <f>SUM(T137:T146)</f>
        <v>0</v>
      </c>
      <c r="AR136" s="121" t="s">
        <v>82</v>
      </c>
      <c r="AT136" s="128" t="s">
        <v>74</v>
      </c>
      <c r="AU136" s="128" t="s">
        <v>82</v>
      </c>
      <c r="AY136" s="121" t="s">
        <v>206</v>
      </c>
      <c r="BK136" s="129">
        <f>SUM(BK137:BK146)</f>
        <v>0</v>
      </c>
    </row>
    <row r="137" spans="2:65" s="1" customFormat="1" ht="24.2" customHeight="1">
      <c r="B137" s="33"/>
      <c r="C137" s="132" t="s">
        <v>443</v>
      </c>
      <c r="D137" s="132" t="s">
        <v>208</v>
      </c>
      <c r="E137" s="133" t="s">
        <v>2380</v>
      </c>
      <c r="F137" s="134" t="s">
        <v>2381</v>
      </c>
      <c r="G137" s="135" t="s">
        <v>1556</v>
      </c>
      <c r="H137" s="136">
        <v>1</v>
      </c>
      <c r="I137" s="137"/>
      <c r="J137" s="138">
        <f aca="true" t="shared" si="30" ref="J137:J146">ROUND(I137*H137,2)</f>
        <v>0</v>
      </c>
      <c r="K137" s="134" t="s">
        <v>19</v>
      </c>
      <c r="L137" s="33"/>
      <c r="M137" s="139" t="s">
        <v>19</v>
      </c>
      <c r="N137" s="140" t="s">
        <v>46</v>
      </c>
      <c r="P137" s="141">
        <f aca="true" t="shared" si="31" ref="P137:P146">O137*H137</f>
        <v>0</v>
      </c>
      <c r="Q137" s="141">
        <v>0</v>
      </c>
      <c r="R137" s="141">
        <f aca="true" t="shared" si="32" ref="R137:R146">Q137*H137</f>
        <v>0</v>
      </c>
      <c r="S137" s="141">
        <v>0</v>
      </c>
      <c r="T137" s="142">
        <f aca="true" t="shared" si="33" ref="T137:T146">S137*H137</f>
        <v>0</v>
      </c>
      <c r="AR137" s="143" t="s">
        <v>338</v>
      </c>
      <c r="AT137" s="143" t="s">
        <v>208</v>
      </c>
      <c r="AU137" s="143" t="s">
        <v>84</v>
      </c>
      <c r="AY137" s="18" t="s">
        <v>206</v>
      </c>
      <c r="BE137" s="144">
        <f aca="true" t="shared" si="34" ref="BE137:BE146">IF(N137="základní",J137,0)</f>
        <v>0</v>
      </c>
      <c r="BF137" s="144">
        <f aca="true" t="shared" si="35" ref="BF137:BF146">IF(N137="snížená",J137,0)</f>
        <v>0</v>
      </c>
      <c r="BG137" s="144">
        <f aca="true" t="shared" si="36" ref="BG137:BG146">IF(N137="zákl. přenesená",J137,0)</f>
        <v>0</v>
      </c>
      <c r="BH137" s="144">
        <f aca="true" t="shared" si="37" ref="BH137:BH146">IF(N137="sníž. přenesená",J137,0)</f>
        <v>0</v>
      </c>
      <c r="BI137" s="144">
        <f aca="true" t="shared" si="38" ref="BI137:BI146">IF(N137="nulová",J137,0)</f>
        <v>0</v>
      </c>
      <c r="BJ137" s="18" t="s">
        <v>82</v>
      </c>
      <c r="BK137" s="144">
        <f aca="true" t="shared" si="39" ref="BK137:BK146">ROUND(I137*H137,2)</f>
        <v>0</v>
      </c>
      <c r="BL137" s="18" t="s">
        <v>338</v>
      </c>
      <c r="BM137" s="143" t="s">
        <v>1037</v>
      </c>
    </row>
    <row r="138" spans="2:65" s="1" customFormat="1" ht="16.5" customHeight="1">
      <c r="B138" s="33"/>
      <c r="C138" s="132" t="s">
        <v>448</v>
      </c>
      <c r="D138" s="132" t="s">
        <v>208</v>
      </c>
      <c r="E138" s="133" t="s">
        <v>2382</v>
      </c>
      <c r="F138" s="134" t="s">
        <v>2383</v>
      </c>
      <c r="G138" s="135" t="s">
        <v>1556</v>
      </c>
      <c r="H138" s="136">
        <v>1</v>
      </c>
      <c r="I138" s="137"/>
      <c r="J138" s="138">
        <f t="shared" si="30"/>
        <v>0</v>
      </c>
      <c r="K138" s="134" t="s">
        <v>19</v>
      </c>
      <c r="L138" s="33"/>
      <c r="M138" s="139" t="s">
        <v>19</v>
      </c>
      <c r="N138" s="140" t="s">
        <v>46</v>
      </c>
      <c r="P138" s="141">
        <f t="shared" si="31"/>
        <v>0</v>
      </c>
      <c r="Q138" s="141">
        <v>0</v>
      </c>
      <c r="R138" s="141">
        <f t="shared" si="32"/>
        <v>0</v>
      </c>
      <c r="S138" s="141">
        <v>0</v>
      </c>
      <c r="T138" s="142">
        <f t="shared" si="33"/>
        <v>0</v>
      </c>
      <c r="AR138" s="143" t="s">
        <v>338</v>
      </c>
      <c r="AT138" s="143" t="s">
        <v>208</v>
      </c>
      <c r="AU138" s="143" t="s">
        <v>84</v>
      </c>
      <c r="AY138" s="18" t="s">
        <v>206</v>
      </c>
      <c r="BE138" s="144">
        <f t="shared" si="34"/>
        <v>0</v>
      </c>
      <c r="BF138" s="144">
        <f t="shared" si="35"/>
        <v>0</v>
      </c>
      <c r="BG138" s="144">
        <f t="shared" si="36"/>
        <v>0</v>
      </c>
      <c r="BH138" s="144">
        <f t="shared" si="37"/>
        <v>0</v>
      </c>
      <c r="BI138" s="144">
        <f t="shared" si="38"/>
        <v>0</v>
      </c>
      <c r="BJ138" s="18" t="s">
        <v>82</v>
      </c>
      <c r="BK138" s="144">
        <f t="shared" si="39"/>
        <v>0</v>
      </c>
      <c r="BL138" s="18" t="s">
        <v>338</v>
      </c>
      <c r="BM138" s="143" t="s">
        <v>1048</v>
      </c>
    </row>
    <row r="139" spans="2:65" s="1" customFormat="1" ht="24.2" customHeight="1">
      <c r="B139" s="33"/>
      <c r="C139" s="132" t="s">
        <v>453</v>
      </c>
      <c r="D139" s="132" t="s">
        <v>208</v>
      </c>
      <c r="E139" s="133" t="s">
        <v>2384</v>
      </c>
      <c r="F139" s="134" t="s">
        <v>2385</v>
      </c>
      <c r="G139" s="135" t="s">
        <v>1556</v>
      </c>
      <c r="H139" s="136">
        <v>1</v>
      </c>
      <c r="I139" s="137"/>
      <c r="J139" s="138">
        <f t="shared" si="30"/>
        <v>0</v>
      </c>
      <c r="K139" s="134" t="s">
        <v>19</v>
      </c>
      <c r="L139" s="33"/>
      <c r="M139" s="139" t="s">
        <v>19</v>
      </c>
      <c r="N139" s="140" t="s">
        <v>46</v>
      </c>
      <c r="P139" s="141">
        <f t="shared" si="31"/>
        <v>0</v>
      </c>
      <c r="Q139" s="141">
        <v>0</v>
      </c>
      <c r="R139" s="141">
        <f t="shared" si="32"/>
        <v>0</v>
      </c>
      <c r="S139" s="141">
        <v>0</v>
      </c>
      <c r="T139" s="142">
        <f t="shared" si="33"/>
        <v>0</v>
      </c>
      <c r="AR139" s="143" t="s">
        <v>338</v>
      </c>
      <c r="AT139" s="143" t="s">
        <v>208</v>
      </c>
      <c r="AU139" s="143" t="s">
        <v>84</v>
      </c>
      <c r="AY139" s="18" t="s">
        <v>206</v>
      </c>
      <c r="BE139" s="144">
        <f t="shared" si="34"/>
        <v>0</v>
      </c>
      <c r="BF139" s="144">
        <f t="shared" si="35"/>
        <v>0</v>
      </c>
      <c r="BG139" s="144">
        <f t="shared" si="36"/>
        <v>0</v>
      </c>
      <c r="BH139" s="144">
        <f t="shared" si="37"/>
        <v>0</v>
      </c>
      <c r="BI139" s="144">
        <f t="shared" si="38"/>
        <v>0</v>
      </c>
      <c r="BJ139" s="18" t="s">
        <v>82</v>
      </c>
      <c r="BK139" s="144">
        <f t="shared" si="39"/>
        <v>0</v>
      </c>
      <c r="BL139" s="18" t="s">
        <v>338</v>
      </c>
      <c r="BM139" s="143" t="s">
        <v>1058</v>
      </c>
    </row>
    <row r="140" spans="2:65" s="1" customFormat="1" ht="21.75" customHeight="1">
      <c r="B140" s="33"/>
      <c r="C140" s="132" t="s">
        <v>458</v>
      </c>
      <c r="D140" s="132" t="s">
        <v>208</v>
      </c>
      <c r="E140" s="133" t="s">
        <v>2386</v>
      </c>
      <c r="F140" s="134" t="s">
        <v>2387</v>
      </c>
      <c r="G140" s="135" t="s">
        <v>1556</v>
      </c>
      <c r="H140" s="136">
        <v>1</v>
      </c>
      <c r="I140" s="137"/>
      <c r="J140" s="138">
        <f t="shared" si="30"/>
        <v>0</v>
      </c>
      <c r="K140" s="134" t="s">
        <v>19</v>
      </c>
      <c r="L140" s="33"/>
      <c r="M140" s="139" t="s">
        <v>19</v>
      </c>
      <c r="N140" s="140" t="s">
        <v>46</v>
      </c>
      <c r="P140" s="141">
        <f t="shared" si="31"/>
        <v>0</v>
      </c>
      <c r="Q140" s="141">
        <v>0</v>
      </c>
      <c r="R140" s="141">
        <f t="shared" si="32"/>
        <v>0</v>
      </c>
      <c r="S140" s="141">
        <v>0</v>
      </c>
      <c r="T140" s="142">
        <f t="shared" si="33"/>
        <v>0</v>
      </c>
      <c r="AR140" s="143" t="s">
        <v>338</v>
      </c>
      <c r="AT140" s="143" t="s">
        <v>208</v>
      </c>
      <c r="AU140" s="143" t="s">
        <v>84</v>
      </c>
      <c r="AY140" s="18" t="s">
        <v>206</v>
      </c>
      <c r="BE140" s="144">
        <f t="shared" si="34"/>
        <v>0</v>
      </c>
      <c r="BF140" s="144">
        <f t="shared" si="35"/>
        <v>0</v>
      </c>
      <c r="BG140" s="144">
        <f t="shared" si="36"/>
        <v>0</v>
      </c>
      <c r="BH140" s="144">
        <f t="shared" si="37"/>
        <v>0</v>
      </c>
      <c r="BI140" s="144">
        <f t="shared" si="38"/>
        <v>0</v>
      </c>
      <c r="BJ140" s="18" t="s">
        <v>82</v>
      </c>
      <c r="BK140" s="144">
        <f t="shared" si="39"/>
        <v>0</v>
      </c>
      <c r="BL140" s="18" t="s">
        <v>338</v>
      </c>
      <c r="BM140" s="143" t="s">
        <v>1068</v>
      </c>
    </row>
    <row r="141" spans="2:65" s="1" customFormat="1" ht="24.2" customHeight="1">
      <c r="B141" s="33"/>
      <c r="C141" s="132" t="s">
        <v>463</v>
      </c>
      <c r="D141" s="132" t="s">
        <v>208</v>
      </c>
      <c r="E141" s="133" t="s">
        <v>2388</v>
      </c>
      <c r="F141" s="134" t="s">
        <v>2389</v>
      </c>
      <c r="G141" s="135" t="s">
        <v>1556</v>
      </c>
      <c r="H141" s="136">
        <v>5</v>
      </c>
      <c r="I141" s="137"/>
      <c r="J141" s="138">
        <f t="shared" si="30"/>
        <v>0</v>
      </c>
      <c r="K141" s="134" t="s">
        <v>19</v>
      </c>
      <c r="L141" s="33"/>
      <c r="M141" s="139" t="s">
        <v>19</v>
      </c>
      <c r="N141" s="140" t="s">
        <v>46</v>
      </c>
      <c r="P141" s="141">
        <f t="shared" si="31"/>
        <v>0</v>
      </c>
      <c r="Q141" s="141">
        <v>0</v>
      </c>
      <c r="R141" s="141">
        <f t="shared" si="32"/>
        <v>0</v>
      </c>
      <c r="S141" s="141">
        <v>0</v>
      </c>
      <c r="T141" s="142">
        <f t="shared" si="33"/>
        <v>0</v>
      </c>
      <c r="AR141" s="143" t="s">
        <v>338</v>
      </c>
      <c r="AT141" s="143" t="s">
        <v>208</v>
      </c>
      <c r="AU141" s="143" t="s">
        <v>84</v>
      </c>
      <c r="AY141" s="18" t="s">
        <v>206</v>
      </c>
      <c r="BE141" s="144">
        <f t="shared" si="34"/>
        <v>0</v>
      </c>
      <c r="BF141" s="144">
        <f t="shared" si="35"/>
        <v>0</v>
      </c>
      <c r="BG141" s="144">
        <f t="shared" si="36"/>
        <v>0</v>
      </c>
      <c r="BH141" s="144">
        <f t="shared" si="37"/>
        <v>0</v>
      </c>
      <c r="BI141" s="144">
        <f t="shared" si="38"/>
        <v>0</v>
      </c>
      <c r="BJ141" s="18" t="s">
        <v>82</v>
      </c>
      <c r="BK141" s="144">
        <f t="shared" si="39"/>
        <v>0</v>
      </c>
      <c r="BL141" s="18" t="s">
        <v>338</v>
      </c>
      <c r="BM141" s="143" t="s">
        <v>1078</v>
      </c>
    </row>
    <row r="142" spans="2:65" s="1" customFormat="1" ht="24.2" customHeight="1">
      <c r="B142" s="33"/>
      <c r="C142" s="132" t="s">
        <v>468</v>
      </c>
      <c r="D142" s="132" t="s">
        <v>208</v>
      </c>
      <c r="E142" s="133" t="s">
        <v>2390</v>
      </c>
      <c r="F142" s="134" t="s">
        <v>2391</v>
      </c>
      <c r="G142" s="135" t="s">
        <v>1556</v>
      </c>
      <c r="H142" s="136">
        <v>9</v>
      </c>
      <c r="I142" s="137"/>
      <c r="J142" s="138">
        <f t="shared" si="30"/>
        <v>0</v>
      </c>
      <c r="K142" s="134" t="s">
        <v>19</v>
      </c>
      <c r="L142" s="33"/>
      <c r="M142" s="139" t="s">
        <v>19</v>
      </c>
      <c r="N142" s="140" t="s">
        <v>46</v>
      </c>
      <c r="P142" s="141">
        <f t="shared" si="31"/>
        <v>0</v>
      </c>
      <c r="Q142" s="141">
        <v>0</v>
      </c>
      <c r="R142" s="141">
        <f t="shared" si="32"/>
        <v>0</v>
      </c>
      <c r="S142" s="141">
        <v>0</v>
      </c>
      <c r="T142" s="142">
        <f t="shared" si="33"/>
        <v>0</v>
      </c>
      <c r="AR142" s="143" t="s">
        <v>338</v>
      </c>
      <c r="AT142" s="143" t="s">
        <v>208</v>
      </c>
      <c r="AU142" s="143" t="s">
        <v>84</v>
      </c>
      <c r="AY142" s="18" t="s">
        <v>206</v>
      </c>
      <c r="BE142" s="144">
        <f t="shared" si="34"/>
        <v>0</v>
      </c>
      <c r="BF142" s="144">
        <f t="shared" si="35"/>
        <v>0</v>
      </c>
      <c r="BG142" s="144">
        <f t="shared" si="36"/>
        <v>0</v>
      </c>
      <c r="BH142" s="144">
        <f t="shared" si="37"/>
        <v>0</v>
      </c>
      <c r="BI142" s="144">
        <f t="shared" si="38"/>
        <v>0</v>
      </c>
      <c r="BJ142" s="18" t="s">
        <v>82</v>
      </c>
      <c r="BK142" s="144">
        <f t="shared" si="39"/>
        <v>0</v>
      </c>
      <c r="BL142" s="18" t="s">
        <v>338</v>
      </c>
      <c r="BM142" s="143" t="s">
        <v>1090</v>
      </c>
    </row>
    <row r="143" spans="2:65" s="1" customFormat="1" ht="16.5" customHeight="1">
      <c r="B143" s="33"/>
      <c r="C143" s="132" t="s">
        <v>475</v>
      </c>
      <c r="D143" s="132" t="s">
        <v>208</v>
      </c>
      <c r="E143" s="133" t="s">
        <v>2392</v>
      </c>
      <c r="F143" s="134" t="s">
        <v>2393</v>
      </c>
      <c r="G143" s="135" t="s">
        <v>229</v>
      </c>
      <c r="H143" s="136">
        <v>180</v>
      </c>
      <c r="I143" s="137"/>
      <c r="J143" s="138">
        <f t="shared" si="30"/>
        <v>0</v>
      </c>
      <c r="K143" s="134" t="s">
        <v>19</v>
      </c>
      <c r="L143" s="33"/>
      <c r="M143" s="139" t="s">
        <v>19</v>
      </c>
      <c r="N143" s="140" t="s">
        <v>46</v>
      </c>
      <c r="P143" s="141">
        <f t="shared" si="31"/>
        <v>0</v>
      </c>
      <c r="Q143" s="141">
        <v>0</v>
      </c>
      <c r="R143" s="141">
        <f t="shared" si="32"/>
        <v>0</v>
      </c>
      <c r="S143" s="141">
        <v>0</v>
      </c>
      <c r="T143" s="142">
        <f t="shared" si="33"/>
        <v>0</v>
      </c>
      <c r="AR143" s="143" t="s">
        <v>338</v>
      </c>
      <c r="AT143" s="143" t="s">
        <v>208</v>
      </c>
      <c r="AU143" s="143" t="s">
        <v>84</v>
      </c>
      <c r="AY143" s="18" t="s">
        <v>206</v>
      </c>
      <c r="BE143" s="144">
        <f t="shared" si="34"/>
        <v>0</v>
      </c>
      <c r="BF143" s="144">
        <f t="shared" si="35"/>
        <v>0</v>
      </c>
      <c r="BG143" s="144">
        <f t="shared" si="36"/>
        <v>0</v>
      </c>
      <c r="BH143" s="144">
        <f t="shared" si="37"/>
        <v>0</v>
      </c>
      <c r="BI143" s="144">
        <f t="shared" si="38"/>
        <v>0</v>
      </c>
      <c r="BJ143" s="18" t="s">
        <v>82</v>
      </c>
      <c r="BK143" s="144">
        <f t="shared" si="39"/>
        <v>0</v>
      </c>
      <c r="BL143" s="18" t="s">
        <v>338</v>
      </c>
      <c r="BM143" s="143" t="s">
        <v>1104</v>
      </c>
    </row>
    <row r="144" spans="2:65" s="1" customFormat="1" ht="16.5" customHeight="1">
      <c r="B144" s="33"/>
      <c r="C144" s="132" t="s">
        <v>486</v>
      </c>
      <c r="D144" s="132" t="s">
        <v>208</v>
      </c>
      <c r="E144" s="133" t="s">
        <v>2394</v>
      </c>
      <c r="F144" s="134" t="s">
        <v>2395</v>
      </c>
      <c r="G144" s="135" t="s">
        <v>229</v>
      </c>
      <c r="H144" s="136">
        <v>25</v>
      </c>
      <c r="I144" s="137"/>
      <c r="J144" s="138">
        <f t="shared" si="30"/>
        <v>0</v>
      </c>
      <c r="K144" s="134" t="s">
        <v>19</v>
      </c>
      <c r="L144" s="33"/>
      <c r="M144" s="139" t="s">
        <v>19</v>
      </c>
      <c r="N144" s="140" t="s">
        <v>46</v>
      </c>
      <c r="P144" s="141">
        <f t="shared" si="31"/>
        <v>0</v>
      </c>
      <c r="Q144" s="141">
        <v>0</v>
      </c>
      <c r="R144" s="141">
        <f t="shared" si="32"/>
        <v>0</v>
      </c>
      <c r="S144" s="141">
        <v>0</v>
      </c>
      <c r="T144" s="142">
        <f t="shared" si="33"/>
        <v>0</v>
      </c>
      <c r="AR144" s="143" t="s">
        <v>338</v>
      </c>
      <c r="AT144" s="143" t="s">
        <v>208</v>
      </c>
      <c r="AU144" s="143" t="s">
        <v>84</v>
      </c>
      <c r="AY144" s="18" t="s">
        <v>206</v>
      </c>
      <c r="BE144" s="144">
        <f t="shared" si="34"/>
        <v>0</v>
      </c>
      <c r="BF144" s="144">
        <f t="shared" si="35"/>
        <v>0</v>
      </c>
      <c r="BG144" s="144">
        <f t="shared" si="36"/>
        <v>0</v>
      </c>
      <c r="BH144" s="144">
        <f t="shared" si="37"/>
        <v>0</v>
      </c>
      <c r="BI144" s="144">
        <f t="shared" si="38"/>
        <v>0</v>
      </c>
      <c r="BJ144" s="18" t="s">
        <v>82</v>
      </c>
      <c r="BK144" s="144">
        <f t="shared" si="39"/>
        <v>0</v>
      </c>
      <c r="BL144" s="18" t="s">
        <v>338</v>
      </c>
      <c r="BM144" s="143" t="s">
        <v>1113</v>
      </c>
    </row>
    <row r="145" spans="2:65" s="1" customFormat="1" ht="16.5" customHeight="1">
      <c r="B145" s="33"/>
      <c r="C145" s="132" t="s">
        <v>494</v>
      </c>
      <c r="D145" s="132" t="s">
        <v>208</v>
      </c>
      <c r="E145" s="133" t="s">
        <v>2350</v>
      </c>
      <c r="F145" s="134" t="s">
        <v>2351</v>
      </c>
      <c r="G145" s="135" t="s">
        <v>1556</v>
      </c>
      <c r="H145" s="136">
        <v>1</v>
      </c>
      <c r="I145" s="137"/>
      <c r="J145" s="138">
        <f t="shared" si="30"/>
        <v>0</v>
      </c>
      <c r="K145" s="134" t="s">
        <v>19</v>
      </c>
      <c r="L145" s="33"/>
      <c r="M145" s="139" t="s">
        <v>19</v>
      </c>
      <c r="N145" s="140" t="s">
        <v>46</v>
      </c>
      <c r="P145" s="141">
        <f t="shared" si="31"/>
        <v>0</v>
      </c>
      <c r="Q145" s="141">
        <v>0</v>
      </c>
      <c r="R145" s="141">
        <f t="shared" si="32"/>
        <v>0</v>
      </c>
      <c r="S145" s="141">
        <v>0</v>
      </c>
      <c r="T145" s="142">
        <f t="shared" si="33"/>
        <v>0</v>
      </c>
      <c r="AR145" s="143" t="s">
        <v>338</v>
      </c>
      <c r="AT145" s="143" t="s">
        <v>208</v>
      </c>
      <c r="AU145" s="143" t="s">
        <v>84</v>
      </c>
      <c r="AY145" s="18" t="s">
        <v>206</v>
      </c>
      <c r="BE145" s="144">
        <f t="shared" si="34"/>
        <v>0</v>
      </c>
      <c r="BF145" s="144">
        <f t="shared" si="35"/>
        <v>0</v>
      </c>
      <c r="BG145" s="144">
        <f t="shared" si="36"/>
        <v>0</v>
      </c>
      <c r="BH145" s="144">
        <f t="shared" si="37"/>
        <v>0</v>
      </c>
      <c r="BI145" s="144">
        <f t="shared" si="38"/>
        <v>0</v>
      </c>
      <c r="BJ145" s="18" t="s">
        <v>82</v>
      </c>
      <c r="BK145" s="144">
        <f t="shared" si="39"/>
        <v>0</v>
      </c>
      <c r="BL145" s="18" t="s">
        <v>338</v>
      </c>
      <c r="BM145" s="143" t="s">
        <v>1123</v>
      </c>
    </row>
    <row r="146" spans="2:65" s="1" customFormat="1" ht="21.75" customHeight="1">
      <c r="B146" s="33"/>
      <c r="C146" s="132" t="s">
        <v>506</v>
      </c>
      <c r="D146" s="132" t="s">
        <v>208</v>
      </c>
      <c r="E146" s="133" t="s">
        <v>2396</v>
      </c>
      <c r="F146" s="134" t="s">
        <v>2154</v>
      </c>
      <c r="G146" s="135" t="s">
        <v>2093</v>
      </c>
      <c r="H146" s="200"/>
      <c r="I146" s="137"/>
      <c r="J146" s="138">
        <f t="shared" si="30"/>
        <v>0</v>
      </c>
      <c r="K146" s="134" t="s">
        <v>19</v>
      </c>
      <c r="L146" s="33"/>
      <c r="M146" s="139" t="s">
        <v>19</v>
      </c>
      <c r="N146" s="140" t="s">
        <v>46</v>
      </c>
      <c r="P146" s="141">
        <f t="shared" si="31"/>
        <v>0</v>
      </c>
      <c r="Q146" s="141">
        <v>0</v>
      </c>
      <c r="R146" s="141">
        <f t="shared" si="32"/>
        <v>0</v>
      </c>
      <c r="S146" s="141">
        <v>0</v>
      </c>
      <c r="T146" s="142">
        <f t="shared" si="33"/>
        <v>0</v>
      </c>
      <c r="AR146" s="143" t="s">
        <v>338</v>
      </c>
      <c r="AT146" s="143" t="s">
        <v>208</v>
      </c>
      <c r="AU146" s="143" t="s">
        <v>84</v>
      </c>
      <c r="AY146" s="18" t="s">
        <v>206</v>
      </c>
      <c r="BE146" s="144">
        <f t="shared" si="34"/>
        <v>0</v>
      </c>
      <c r="BF146" s="144">
        <f t="shared" si="35"/>
        <v>0</v>
      </c>
      <c r="BG146" s="144">
        <f t="shared" si="36"/>
        <v>0</v>
      </c>
      <c r="BH146" s="144">
        <f t="shared" si="37"/>
        <v>0</v>
      </c>
      <c r="BI146" s="144">
        <f t="shared" si="38"/>
        <v>0</v>
      </c>
      <c r="BJ146" s="18" t="s">
        <v>82</v>
      </c>
      <c r="BK146" s="144">
        <f t="shared" si="39"/>
        <v>0</v>
      </c>
      <c r="BL146" s="18" t="s">
        <v>338</v>
      </c>
      <c r="BM146" s="143" t="s">
        <v>1134</v>
      </c>
    </row>
    <row r="147" spans="2:63" s="11" customFormat="1" ht="22.9" customHeight="1">
      <c r="B147" s="120"/>
      <c r="D147" s="121" t="s">
        <v>74</v>
      </c>
      <c r="E147" s="130" t="s">
        <v>2301</v>
      </c>
      <c r="F147" s="130" t="s">
        <v>2397</v>
      </c>
      <c r="I147" s="123"/>
      <c r="J147" s="131">
        <f>BK147</f>
        <v>0</v>
      </c>
      <c r="L147" s="120"/>
      <c r="M147" s="125"/>
      <c r="P147" s="126">
        <f>SUM(P148:P154)</f>
        <v>0</v>
      </c>
      <c r="R147" s="126">
        <f>SUM(R148:R154)</f>
        <v>0</v>
      </c>
      <c r="T147" s="127">
        <f>SUM(T148:T154)</f>
        <v>0</v>
      </c>
      <c r="AR147" s="121" t="s">
        <v>82</v>
      </c>
      <c r="AT147" s="128" t="s">
        <v>74</v>
      </c>
      <c r="AU147" s="128" t="s">
        <v>82</v>
      </c>
      <c r="AY147" s="121" t="s">
        <v>206</v>
      </c>
      <c r="BK147" s="129">
        <f>SUM(BK148:BK154)</f>
        <v>0</v>
      </c>
    </row>
    <row r="148" spans="2:65" s="1" customFormat="1" ht="16.5" customHeight="1">
      <c r="B148" s="33"/>
      <c r="C148" s="132" t="s">
        <v>513</v>
      </c>
      <c r="D148" s="132" t="s">
        <v>208</v>
      </c>
      <c r="E148" s="133" t="s">
        <v>2398</v>
      </c>
      <c r="F148" s="134" t="s">
        <v>2399</v>
      </c>
      <c r="G148" s="135" t="s">
        <v>1556</v>
      </c>
      <c r="H148" s="136">
        <v>24</v>
      </c>
      <c r="I148" s="137"/>
      <c r="J148" s="138">
        <f aca="true" t="shared" si="40" ref="J148:J154">ROUND(I148*H148,2)</f>
        <v>0</v>
      </c>
      <c r="K148" s="134" t="s">
        <v>19</v>
      </c>
      <c r="L148" s="33"/>
      <c r="M148" s="139" t="s">
        <v>19</v>
      </c>
      <c r="N148" s="140" t="s">
        <v>46</v>
      </c>
      <c r="P148" s="141">
        <f aca="true" t="shared" si="41" ref="P148:P154">O148*H148</f>
        <v>0</v>
      </c>
      <c r="Q148" s="141">
        <v>0</v>
      </c>
      <c r="R148" s="141">
        <f aca="true" t="shared" si="42" ref="R148:R154">Q148*H148</f>
        <v>0</v>
      </c>
      <c r="S148" s="141">
        <v>0</v>
      </c>
      <c r="T148" s="142">
        <f aca="true" t="shared" si="43" ref="T148:T154">S148*H148</f>
        <v>0</v>
      </c>
      <c r="AR148" s="143" t="s">
        <v>338</v>
      </c>
      <c r="AT148" s="143" t="s">
        <v>208</v>
      </c>
      <c r="AU148" s="143" t="s">
        <v>84</v>
      </c>
      <c r="AY148" s="18" t="s">
        <v>206</v>
      </c>
      <c r="BE148" s="144">
        <f aca="true" t="shared" si="44" ref="BE148:BE154">IF(N148="základní",J148,0)</f>
        <v>0</v>
      </c>
      <c r="BF148" s="144">
        <f aca="true" t="shared" si="45" ref="BF148:BF154">IF(N148="snížená",J148,0)</f>
        <v>0</v>
      </c>
      <c r="BG148" s="144">
        <f aca="true" t="shared" si="46" ref="BG148:BG154">IF(N148="zákl. přenesená",J148,0)</f>
        <v>0</v>
      </c>
      <c r="BH148" s="144">
        <f aca="true" t="shared" si="47" ref="BH148:BH154">IF(N148="sníž. přenesená",J148,0)</f>
        <v>0</v>
      </c>
      <c r="BI148" s="144">
        <f aca="true" t="shared" si="48" ref="BI148:BI154">IF(N148="nulová",J148,0)</f>
        <v>0</v>
      </c>
      <c r="BJ148" s="18" t="s">
        <v>82</v>
      </c>
      <c r="BK148" s="144">
        <f aca="true" t="shared" si="49" ref="BK148:BK154">ROUND(I148*H148,2)</f>
        <v>0</v>
      </c>
      <c r="BL148" s="18" t="s">
        <v>338</v>
      </c>
      <c r="BM148" s="143" t="s">
        <v>1144</v>
      </c>
    </row>
    <row r="149" spans="2:65" s="1" customFormat="1" ht="16.5" customHeight="1">
      <c r="B149" s="33"/>
      <c r="C149" s="132" t="s">
        <v>520</v>
      </c>
      <c r="D149" s="132" t="s">
        <v>208</v>
      </c>
      <c r="E149" s="133" t="s">
        <v>2400</v>
      </c>
      <c r="F149" s="134" t="s">
        <v>2401</v>
      </c>
      <c r="G149" s="135" t="s">
        <v>229</v>
      </c>
      <c r="H149" s="136">
        <v>300</v>
      </c>
      <c r="I149" s="137"/>
      <c r="J149" s="138">
        <f t="shared" si="40"/>
        <v>0</v>
      </c>
      <c r="K149" s="134" t="s">
        <v>19</v>
      </c>
      <c r="L149" s="33"/>
      <c r="M149" s="139" t="s">
        <v>19</v>
      </c>
      <c r="N149" s="140" t="s">
        <v>46</v>
      </c>
      <c r="P149" s="141">
        <f t="shared" si="41"/>
        <v>0</v>
      </c>
      <c r="Q149" s="141">
        <v>0</v>
      </c>
      <c r="R149" s="141">
        <f t="shared" si="42"/>
        <v>0</v>
      </c>
      <c r="S149" s="141">
        <v>0</v>
      </c>
      <c r="T149" s="142">
        <f t="shared" si="43"/>
        <v>0</v>
      </c>
      <c r="AR149" s="143" t="s">
        <v>338</v>
      </c>
      <c r="AT149" s="143" t="s">
        <v>208</v>
      </c>
      <c r="AU149" s="143" t="s">
        <v>84</v>
      </c>
      <c r="AY149" s="18" t="s">
        <v>206</v>
      </c>
      <c r="BE149" s="144">
        <f t="shared" si="44"/>
        <v>0</v>
      </c>
      <c r="BF149" s="144">
        <f t="shared" si="45"/>
        <v>0</v>
      </c>
      <c r="BG149" s="144">
        <f t="shared" si="46"/>
        <v>0</v>
      </c>
      <c r="BH149" s="144">
        <f t="shared" si="47"/>
        <v>0</v>
      </c>
      <c r="BI149" s="144">
        <f t="shared" si="48"/>
        <v>0</v>
      </c>
      <c r="BJ149" s="18" t="s">
        <v>82</v>
      </c>
      <c r="BK149" s="144">
        <f t="shared" si="49"/>
        <v>0</v>
      </c>
      <c r="BL149" s="18" t="s">
        <v>338</v>
      </c>
      <c r="BM149" s="143" t="s">
        <v>1155</v>
      </c>
    </row>
    <row r="150" spans="2:65" s="1" customFormat="1" ht="24.2" customHeight="1">
      <c r="B150" s="33"/>
      <c r="C150" s="132" t="s">
        <v>537</v>
      </c>
      <c r="D150" s="132" t="s">
        <v>208</v>
      </c>
      <c r="E150" s="133" t="s">
        <v>2402</v>
      </c>
      <c r="F150" s="134" t="s">
        <v>2403</v>
      </c>
      <c r="G150" s="135" t="s">
        <v>1556</v>
      </c>
      <c r="H150" s="136">
        <v>20</v>
      </c>
      <c r="I150" s="137"/>
      <c r="J150" s="138">
        <f t="shared" si="40"/>
        <v>0</v>
      </c>
      <c r="K150" s="134" t="s">
        <v>19</v>
      </c>
      <c r="L150" s="33"/>
      <c r="M150" s="139" t="s">
        <v>19</v>
      </c>
      <c r="N150" s="140" t="s">
        <v>46</v>
      </c>
      <c r="P150" s="141">
        <f t="shared" si="41"/>
        <v>0</v>
      </c>
      <c r="Q150" s="141">
        <v>0</v>
      </c>
      <c r="R150" s="141">
        <f t="shared" si="42"/>
        <v>0</v>
      </c>
      <c r="S150" s="141">
        <v>0</v>
      </c>
      <c r="T150" s="142">
        <f t="shared" si="43"/>
        <v>0</v>
      </c>
      <c r="AR150" s="143" t="s">
        <v>338</v>
      </c>
      <c r="AT150" s="143" t="s">
        <v>208</v>
      </c>
      <c r="AU150" s="143" t="s">
        <v>84</v>
      </c>
      <c r="AY150" s="18" t="s">
        <v>206</v>
      </c>
      <c r="BE150" s="144">
        <f t="shared" si="44"/>
        <v>0</v>
      </c>
      <c r="BF150" s="144">
        <f t="shared" si="45"/>
        <v>0</v>
      </c>
      <c r="BG150" s="144">
        <f t="shared" si="46"/>
        <v>0</v>
      </c>
      <c r="BH150" s="144">
        <f t="shared" si="47"/>
        <v>0</v>
      </c>
      <c r="BI150" s="144">
        <f t="shared" si="48"/>
        <v>0</v>
      </c>
      <c r="BJ150" s="18" t="s">
        <v>82</v>
      </c>
      <c r="BK150" s="144">
        <f t="shared" si="49"/>
        <v>0</v>
      </c>
      <c r="BL150" s="18" t="s">
        <v>338</v>
      </c>
      <c r="BM150" s="143" t="s">
        <v>1169</v>
      </c>
    </row>
    <row r="151" spans="2:65" s="1" customFormat="1" ht="16.5" customHeight="1">
      <c r="B151" s="33"/>
      <c r="C151" s="132" t="s">
        <v>548</v>
      </c>
      <c r="D151" s="132" t="s">
        <v>208</v>
      </c>
      <c r="E151" s="133" t="s">
        <v>2404</v>
      </c>
      <c r="F151" s="134" t="s">
        <v>2405</v>
      </c>
      <c r="G151" s="135" t="s">
        <v>1556</v>
      </c>
      <c r="H151" s="136">
        <v>20</v>
      </c>
      <c r="I151" s="137"/>
      <c r="J151" s="138">
        <f t="shared" si="40"/>
        <v>0</v>
      </c>
      <c r="K151" s="134" t="s">
        <v>19</v>
      </c>
      <c r="L151" s="33"/>
      <c r="M151" s="139" t="s">
        <v>19</v>
      </c>
      <c r="N151" s="140" t="s">
        <v>46</v>
      </c>
      <c r="P151" s="141">
        <f t="shared" si="41"/>
        <v>0</v>
      </c>
      <c r="Q151" s="141">
        <v>0</v>
      </c>
      <c r="R151" s="141">
        <f t="shared" si="42"/>
        <v>0</v>
      </c>
      <c r="S151" s="141">
        <v>0</v>
      </c>
      <c r="T151" s="142">
        <f t="shared" si="43"/>
        <v>0</v>
      </c>
      <c r="AR151" s="143" t="s">
        <v>338</v>
      </c>
      <c r="AT151" s="143" t="s">
        <v>208</v>
      </c>
      <c r="AU151" s="143" t="s">
        <v>84</v>
      </c>
      <c r="AY151" s="18" t="s">
        <v>206</v>
      </c>
      <c r="BE151" s="144">
        <f t="shared" si="44"/>
        <v>0</v>
      </c>
      <c r="BF151" s="144">
        <f t="shared" si="45"/>
        <v>0</v>
      </c>
      <c r="BG151" s="144">
        <f t="shared" si="46"/>
        <v>0</v>
      </c>
      <c r="BH151" s="144">
        <f t="shared" si="47"/>
        <v>0</v>
      </c>
      <c r="BI151" s="144">
        <f t="shared" si="48"/>
        <v>0</v>
      </c>
      <c r="BJ151" s="18" t="s">
        <v>82</v>
      </c>
      <c r="BK151" s="144">
        <f t="shared" si="49"/>
        <v>0</v>
      </c>
      <c r="BL151" s="18" t="s">
        <v>338</v>
      </c>
      <c r="BM151" s="143" t="s">
        <v>1185</v>
      </c>
    </row>
    <row r="152" spans="2:65" s="1" customFormat="1" ht="16.5" customHeight="1">
      <c r="B152" s="33"/>
      <c r="C152" s="132" t="s">
        <v>560</v>
      </c>
      <c r="D152" s="132" t="s">
        <v>208</v>
      </c>
      <c r="E152" s="133" t="s">
        <v>2406</v>
      </c>
      <c r="F152" s="134" t="s">
        <v>2407</v>
      </c>
      <c r="G152" s="135" t="s">
        <v>229</v>
      </c>
      <c r="H152" s="136">
        <v>380</v>
      </c>
      <c r="I152" s="137"/>
      <c r="J152" s="138">
        <f t="shared" si="40"/>
        <v>0</v>
      </c>
      <c r="K152" s="134" t="s">
        <v>19</v>
      </c>
      <c r="L152" s="33"/>
      <c r="M152" s="139" t="s">
        <v>19</v>
      </c>
      <c r="N152" s="140" t="s">
        <v>46</v>
      </c>
      <c r="P152" s="141">
        <f t="shared" si="41"/>
        <v>0</v>
      </c>
      <c r="Q152" s="141">
        <v>0</v>
      </c>
      <c r="R152" s="141">
        <f t="shared" si="42"/>
        <v>0</v>
      </c>
      <c r="S152" s="141">
        <v>0</v>
      </c>
      <c r="T152" s="142">
        <f t="shared" si="43"/>
        <v>0</v>
      </c>
      <c r="AR152" s="143" t="s">
        <v>338</v>
      </c>
      <c r="AT152" s="143" t="s">
        <v>208</v>
      </c>
      <c r="AU152" s="143" t="s">
        <v>84</v>
      </c>
      <c r="AY152" s="18" t="s">
        <v>206</v>
      </c>
      <c r="BE152" s="144">
        <f t="shared" si="44"/>
        <v>0</v>
      </c>
      <c r="BF152" s="144">
        <f t="shared" si="45"/>
        <v>0</v>
      </c>
      <c r="BG152" s="144">
        <f t="shared" si="46"/>
        <v>0</v>
      </c>
      <c r="BH152" s="144">
        <f t="shared" si="47"/>
        <v>0</v>
      </c>
      <c r="BI152" s="144">
        <f t="shared" si="48"/>
        <v>0</v>
      </c>
      <c r="BJ152" s="18" t="s">
        <v>82</v>
      </c>
      <c r="BK152" s="144">
        <f t="shared" si="49"/>
        <v>0</v>
      </c>
      <c r="BL152" s="18" t="s">
        <v>338</v>
      </c>
      <c r="BM152" s="143" t="s">
        <v>1196</v>
      </c>
    </row>
    <row r="153" spans="2:65" s="1" customFormat="1" ht="16.5" customHeight="1">
      <c r="B153" s="33"/>
      <c r="C153" s="132" t="s">
        <v>570</v>
      </c>
      <c r="D153" s="132" t="s">
        <v>208</v>
      </c>
      <c r="E153" s="133" t="s">
        <v>2350</v>
      </c>
      <c r="F153" s="134" t="s">
        <v>2351</v>
      </c>
      <c r="G153" s="135" t="s">
        <v>1556</v>
      </c>
      <c r="H153" s="136">
        <v>1</v>
      </c>
      <c r="I153" s="137"/>
      <c r="J153" s="138">
        <f t="shared" si="40"/>
        <v>0</v>
      </c>
      <c r="K153" s="134" t="s">
        <v>19</v>
      </c>
      <c r="L153" s="33"/>
      <c r="M153" s="139" t="s">
        <v>19</v>
      </c>
      <c r="N153" s="140" t="s">
        <v>46</v>
      </c>
      <c r="P153" s="141">
        <f t="shared" si="41"/>
        <v>0</v>
      </c>
      <c r="Q153" s="141">
        <v>0</v>
      </c>
      <c r="R153" s="141">
        <f t="shared" si="42"/>
        <v>0</v>
      </c>
      <c r="S153" s="141">
        <v>0</v>
      </c>
      <c r="T153" s="142">
        <f t="shared" si="43"/>
        <v>0</v>
      </c>
      <c r="AR153" s="143" t="s">
        <v>338</v>
      </c>
      <c r="AT153" s="143" t="s">
        <v>208</v>
      </c>
      <c r="AU153" s="143" t="s">
        <v>84</v>
      </c>
      <c r="AY153" s="18" t="s">
        <v>206</v>
      </c>
      <c r="BE153" s="144">
        <f t="shared" si="44"/>
        <v>0</v>
      </c>
      <c r="BF153" s="144">
        <f t="shared" si="45"/>
        <v>0</v>
      </c>
      <c r="BG153" s="144">
        <f t="shared" si="46"/>
        <v>0</v>
      </c>
      <c r="BH153" s="144">
        <f t="shared" si="47"/>
        <v>0</v>
      </c>
      <c r="BI153" s="144">
        <f t="shared" si="48"/>
        <v>0</v>
      </c>
      <c r="BJ153" s="18" t="s">
        <v>82</v>
      </c>
      <c r="BK153" s="144">
        <f t="shared" si="49"/>
        <v>0</v>
      </c>
      <c r="BL153" s="18" t="s">
        <v>338</v>
      </c>
      <c r="BM153" s="143" t="s">
        <v>1209</v>
      </c>
    </row>
    <row r="154" spans="2:65" s="1" customFormat="1" ht="21.75" customHeight="1">
      <c r="B154" s="33"/>
      <c r="C154" s="132" t="s">
        <v>579</v>
      </c>
      <c r="D154" s="132" t="s">
        <v>208</v>
      </c>
      <c r="E154" s="133" t="s">
        <v>2408</v>
      </c>
      <c r="F154" s="134" t="s">
        <v>2154</v>
      </c>
      <c r="G154" s="135" t="s">
        <v>2093</v>
      </c>
      <c r="H154" s="200"/>
      <c r="I154" s="137"/>
      <c r="J154" s="138">
        <f t="shared" si="40"/>
        <v>0</v>
      </c>
      <c r="K154" s="134" t="s">
        <v>19</v>
      </c>
      <c r="L154" s="33"/>
      <c r="M154" s="139" t="s">
        <v>19</v>
      </c>
      <c r="N154" s="140" t="s">
        <v>46</v>
      </c>
      <c r="P154" s="141">
        <f t="shared" si="41"/>
        <v>0</v>
      </c>
      <c r="Q154" s="141">
        <v>0</v>
      </c>
      <c r="R154" s="141">
        <f t="shared" si="42"/>
        <v>0</v>
      </c>
      <c r="S154" s="141">
        <v>0</v>
      </c>
      <c r="T154" s="142">
        <f t="shared" si="43"/>
        <v>0</v>
      </c>
      <c r="AR154" s="143" t="s">
        <v>338</v>
      </c>
      <c r="AT154" s="143" t="s">
        <v>208</v>
      </c>
      <c r="AU154" s="143" t="s">
        <v>84</v>
      </c>
      <c r="AY154" s="18" t="s">
        <v>206</v>
      </c>
      <c r="BE154" s="144">
        <f t="shared" si="44"/>
        <v>0</v>
      </c>
      <c r="BF154" s="144">
        <f t="shared" si="45"/>
        <v>0</v>
      </c>
      <c r="BG154" s="144">
        <f t="shared" si="46"/>
        <v>0</v>
      </c>
      <c r="BH154" s="144">
        <f t="shared" si="47"/>
        <v>0</v>
      </c>
      <c r="BI154" s="144">
        <f t="shared" si="48"/>
        <v>0</v>
      </c>
      <c r="BJ154" s="18" t="s">
        <v>82</v>
      </c>
      <c r="BK154" s="144">
        <f t="shared" si="49"/>
        <v>0</v>
      </c>
      <c r="BL154" s="18" t="s">
        <v>338</v>
      </c>
      <c r="BM154" s="143" t="s">
        <v>1221</v>
      </c>
    </row>
    <row r="155" spans="2:63" s="11" customFormat="1" ht="22.9" customHeight="1">
      <c r="B155" s="120"/>
      <c r="D155" s="121" t="s">
        <v>74</v>
      </c>
      <c r="E155" s="130" t="s">
        <v>2409</v>
      </c>
      <c r="F155" s="130" t="s">
        <v>2410</v>
      </c>
      <c r="I155" s="123"/>
      <c r="J155" s="131">
        <f>BK155</f>
        <v>0</v>
      </c>
      <c r="L155" s="120"/>
      <c r="M155" s="125"/>
      <c r="P155" s="126">
        <f>SUM(P156:P161)</f>
        <v>0</v>
      </c>
      <c r="R155" s="126">
        <f>SUM(R156:R161)</f>
        <v>0</v>
      </c>
      <c r="T155" s="127">
        <f>SUM(T156:T161)</f>
        <v>0</v>
      </c>
      <c r="AR155" s="121" t="s">
        <v>82</v>
      </c>
      <c r="AT155" s="128" t="s">
        <v>74</v>
      </c>
      <c r="AU155" s="128" t="s">
        <v>82</v>
      </c>
      <c r="AY155" s="121" t="s">
        <v>206</v>
      </c>
      <c r="BK155" s="129">
        <f>SUM(BK156:BK161)</f>
        <v>0</v>
      </c>
    </row>
    <row r="156" spans="2:65" s="1" customFormat="1" ht="16.5" customHeight="1">
      <c r="B156" s="33"/>
      <c r="C156" s="132" t="s">
        <v>595</v>
      </c>
      <c r="D156" s="132" t="s">
        <v>208</v>
      </c>
      <c r="E156" s="133" t="s">
        <v>2411</v>
      </c>
      <c r="F156" s="134" t="s">
        <v>2412</v>
      </c>
      <c r="G156" s="135" t="s">
        <v>1556</v>
      </c>
      <c r="H156" s="136">
        <v>30</v>
      </c>
      <c r="I156" s="137"/>
      <c r="J156" s="138">
        <f>ROUND(I156*H156,2)</f>
        <v>0</v>
      </c>
      <c r="K156" s="134" t="s">
        <v>19</v>
      </c>
      <c r="L156" s="33"/>
      <c r="M156" s="139" t="s">
        <v>19</v>
      </c>
      <c r="N156" s="140" t="s">
        <v>46</v>
      </c>
      <c r="P156" s="141">
        <f>O156*H156</f>
        <v>0</v>
      </c>
      <c r="Q156" s="141">
        <v>0</v>
      </c>
      <c r="R156" s="141">
        <f>Q156*H156</f>
        <v>0</v>
      </c>
      <c r="S156" s="141">
        <v>0</v>
      </c>
      <c r="T156" s="142">
        <f>S156*H156</f>
        <v>0</v>
      </c>
      <c r="AR156" s="143" t="s">
        <v>338</v>
      </c>
      <c r="AT156" s="143" t="s">
        <v>208</v>
      </c>
      <c r="AU156" s="143" t="s">
        <v>84</v>
      </c>
      <c r="AY156" s="18" t="s">
        <v>206</v>
      </c>
      <c r="BE156" s="144">
        <f>IF(N156="základní",J156,0)</f>
        <v>0</v>
      </c>
      <c r="BF156" s="144">
        <f>IF(N156="snížená",J156,0)</f>
        <v>0</v>
      </c>
      <c r="BG156" s="144">
        <f>IF(N156="zákl. přenesená",J156,0)</f>
        <v>0</v>
      </c>
      <c r="BH156" s="144">
        <f>IF(N156="sníž. přenesená",J156,0)</f>
        <v>0</v>
      </c>
      <c r="BI156" s="144">
        <f>IF(N156="nulová",J156,0)</f>
        <v>0</v>
      </c>
      <c r="BJ156" s="18" t="s">
        <v>82</v>
      </c>
      <c r="BK156" s="144">
        <f>ROUND(I156*H156,2)</f>
        <v>0</v>
      </c>
      <c r="BL156" s="18" t="s">
        <v>338</v>
      </c>
      <c r="BM156" s="143" t="s">
        <v>1239</v>
      </c>
    </row>
    <row r="157" spans="2:65" s="1" customFormat="1" ht="16.5" customHeight="1">
      <c r="B157" s="33"/>
      <c r="C157" s="132" t="s">
        <v>601</v>
      </c>
      <c r="D157" s="132" t="s">
        <v>208</v>
      </c>
      <c r="E157" s="133" t="s">
        <v>2413</v>
      </c>
      <c r="F157" s="134" t="s">
        <v>2414</v>
      </c>
      <c r="G157" s="135" t="s">
        <v>1556</v>
      </c>
      <c r="H157" s="136">
        <v>20</v>
      </c>
      <c r="I157" s="137"/>
      <c r="J157" s="138">
        <f>ROUND(I157*H157,2)</f>
        <v>0</v>
      </c>
      <c r="K157" s="134" t="s">
        <v>19</v>
      </c>
      <c r="L157" s="33"/>
      <c r="M157" s="139" t="s">
        <v>19</v>
      </c>
      <c r="N157" s="140" t="s">
        <v>46</v>
      </c>
      <c r="P157" s="141">
        <f>O157*H157</f>
        <v>0</v>
      </c>
      <c r="Q157" s="141">
        <v>0</v>
      </c>
      <c r="R157" s="141">
        <f>Q157*H157</f>
        <v>0</v>
      </c>
      <c r="S157" s="141">
        <v>0</v>
      </c>
      <c r="T157" s="142">
        <f>S157*H157</f>
        <v>0</v>
      </c>
      <c r="AR157" s="143" t="s">
        <v>338</v>
      </c>
      <c r="AT157" s="143" t="s">
        <v>208</v>
      </c>
      <c r="AU157" s="143" t="s">
        <v>84</v>
      </c>
      <c r="AY157" s="18" t="s">
        <v>206</v>
      </c>
      <c r="BE157" s="144">
        <f>IF(N157="základní",J157,0)</f>
        <v>0</v>
      </c>
      <c r="BF157" s="144">
        <f>IF(N157="snížená",J157,0)</f>
        <v>0</v>
      </c>
      <c r="BG157" s="144">
        <f>IF(N157="zákl. přenesená",J157,0)</f>
        <v>0</v>
      </c>
      <c r="BH157" s="144">
        <f>IF(N157="sníž. přenesená",J157,0)</f>
        <v>0</v>
      </c>
      <c r="BI157" s="144">
        <f>IF(N157="nulová",J157,0)</f>
        <v>0</v>
      </c>
      <c r="BJ157" s="18" t="s">
        <v>82</v>
      </c>
      <c r="BK157" s="144">
        <f>ROUND(I157*H157,2)</f>
        <v>0</v>
      </c>
      <c r="BL157" s="18" t="s">
        <v>338</v>
      </c>
      <c r="BM157" s="143" t="s">
        <v>1253</v>
      </c>
    </row>
    <row r="158" spans="2:65" s="1" customFormat="1" ht="16.5" customHeight="1">
      <c r="B158" s="33"/>
      <c r="C158" s="132" t="s">
        <v>609</v>
      </c>
      <c r="D158" s="132" t="s">
        <v>208</v>
      </c>
      <c r="E158" s="133" t="s">
        <v>2415</v>
      </c>
      <c r="F158" s="134" t="s">
        <v>2416</v>
      </c>
      <c r="G158" s="135" t="s">
        <v>229</v>
      </c>
      <c r="H158" s="136">
        <v>250</v>
      </c>
      <c r="I158" s="137"/>
      <c r="J158" s="138">
        <f>ROUND(I158*H158,2)</f>
        <v>0</v>
      </c>
      <c r="K158" s="134" t="s">
        <v>19</v>
      </c>
      <c r="L158" s="33"/>
      <c r="M158" s="139" t="s">
        <v>19</v>
      </c>
      <c r="N158" s="140" t="s">
        <v>46</v>
      </c>
      <c r="P158" s="141">
        <f>O158*H158</f>
        <v>0</v>
      </c>
      <c r="Q158" s="141">
        <v>0</v>
      </c>
      <c r="R158" s="141">
        <f>Q158*H158</f>
        <v>0</v>
      </c>
      <c r="S158" s="141">
        <v>0</v>
      </c>
      <c r="T158" s="142">
        <f>S158*H158</f>
        <v>0</v>
      </c>
      <c r="AR158" s="143" t="s">
        <v>338</v>
      </c>
      <c r="AT158" s="143" t="s">
        <v>208</v>
      </c>
      <c r="AU158" s="143" t="s">
        <v>84</v>
      </c>
      <c r="AY158" s="18" t="s">
        <v>206</v>
      </c>
      <c r="BE158" s="144">
        <f>IF(N158="základní",J158,0)</f>
        <v>0</v>
      </c>
      <c r="BF158" s="144">
        <f>IF(N158="snížená",J158,0)</f>
        <v>0</v>
      </c>
      <c r="BG158" s="144">
        <f>IF(N158="zákl. přenesená",J158,0)</f>
        <v>0</v>
      </c>
      <c r="BH158" s="144">
        <f>IF(N158="sníž. přenesená",J158,0)</f>
        <v>0</v>
      </c>
      <c r="BI158" s="144">
        <f>IF(N158="nulová",J158,0)</f>
        <v>0</v>
      </c>
      <c r="BJ158" s="18" t="s">
        <v>82</v>
      </c>
      <c r="BK158" s="144">
        <f>ROUND(I158*H158,2)</f>
        <v>0</v>
      </c>
      <c r="BL158" s="18" t="s">
        <v>338</v>
      </c>
      <c r="BM158" s="143" t="s">
        <v>1263</v>
      </c>
    </row>
    <row r="159" spans="2:47" s="1" customFormat="1" ht="19.5">
      <c r="B159" s="33"/>
      <c r="D159" s="150" t="s">
        <v>818</v>
      </c>
      <c r="F159" s="174" t="s">
        <v>2417</v>
      </c>
      <c r="I159" s="147"/>
      <c r="L159" s="33"/>
      <c r="M159" s="148"/>
      <c r="T159" s="52"/>
      <c r="AT159" s="18" t="s">
        <v>818</v>
      </c>
      <c r="AU159" s="18" t="s">
        <v>84</v>
      </c>
    </row>
    <row r="160" spans="2:65" s="1" customFormat="1" ht="16.5" customHeight="1">
      <c r="B160" s="33"/>
      <c r="C160" s="132" t="s">
        <v>626</v>
      </c>
      <c r="D160" s="132" t="s">
        <v>208</v>
      </c>
      <c r="E160" s="133" t="s">
        <v>2350</v>
      </c>
      <c r="F160" s="134" t="s">
        <v>2351</v>
      </c>
      <c r="G160" s="135" t="s">
        <v>1556</v>
      </c>
      <c r="H160" s="136">
        <v>1</v>
      </c>
      <c r="I160" s="137"/>
      <c r="J160" s="138">
        <f>ROUND(I160*H160,2)</f>
        <v>0</v>
      </c>
      <c r="K160" s="134" t="s">
        <v>19</v>
      </c>
      <c r="L160" s="33"/>
      <c r="M160" s="139" t="s">
        <v>19</v>
      </c>
      <c r="N160" s="140" t="s">
        <v>46</v>
      </c>
      <c r="P160" s="141">
        <f>O160*H160</f>
        <v>0</v>
      </c>
      <c r="Q160" s="141">
        <v>0</v>
      </c>
      <c r="R160" s="141">
        <f>Q160*H160</f>
        <v>0</v>
      </c>
      <c r="S160" s="141">
        <v>0</v>
      </c>
      <c r="T160" s="142">
        <f>S160*H160</f>
        <v>0</v>
      </c>
      <c r="AR160" s="143" t="s">
        <v>338</v>
      </c>
      <c r="AT160" s="143" t="s">
        <v>208</v>
      </c>
      <c r="AU160" s="143" t="s">
        <v>84</v>
      </c>
      <c r="AY160" s="18" t="s">
        <v>206</v>
      </c>
      <c r="BE160" s="144">
        <f>IF(N160="základní",J160,0)</f>
        <v>0</v>
      </c>
      <c r="BF160" s="144">
        <f>IF(N160="snížená",J160,0)</f>
        <v>0</v>
      </c>
      <c r="BG160" s="144">
        <f>IF(N160="zákl. přenesená",J160,0)</f>
        <v>0</v>
      </c>
      <c r="BH160" s="144">
        <f>IF(N160="sníž. přenesená",J160,0)</f>
        <v>0</v>
      </c>
      <c r="BI160" s="144">
        <f>IF(N160="nulová",J160,0)</f>
        <v>0</v>
      </c>
      <c r="BJ160" s="18" t="s">
        <v>82</v>
      </c>
      <c r="BK160" s="144">
        <f>ROUND(I160*H160,2)</f>
        <v>0</v>
      </c>
      <c r="BL160" s="18" t="s">
        <v>338</v>
      </c>
      <c r="BM160" s="143" t="s">
        <v>1276</v>
      </c>
    </row>
    <row r="161" spans="2:65" s="1" customFormat="1" ht="21.75" customHeight="1">
      <c r="B161" s="33"/>
      <c r="C161" s="132" t="s">
        <v>974</v>
      </c>
      <c r="D161" s="132" t="s">
        <v>208</v>
      </c>
      <c r="E161" s="133" t="s">
        <v>2418</v>
      </c>
      <c r="F161" s="134" t="s">
        <v>2154</v>
      </c>
      <c r="G161" s="135" t="s">
        <v>2093</v>
      </c>
      <c r="H161" s="200"/>
      <c r="I161" s="137"/>
      <c r="J161" s="138">
        <f>ROUND(I161*H161,2)</f>
        <v>0</v>
      </c>
      <c r="K161" s="134" t="s">
        <v>19</v>
      </c>
      <c r="L161" s="33"/>
      <c r="M161" s="204" t="s">
        <v>19</v>
      </c>
      <c r="N161" s="205" t="s">
        <v>46</v>
      </c>
      <c r="O161" s="197"/>
      <c r="P161" s="198">
        <f>O161*H161</f>
        <v>0</v>
      </c>
      <c r="Q161" s="198">
        <v>0</v>
      </c>
      <c r="R161" s="198">
        <f>Q161*H161</f>
        <v>0</v>
      </c>
      <c r="S161" s="198">
        <v>0</v>
      </c>
      <c r="T161" s="199">
        <f>S161*H161</f>
        <v>0</v>
      </c>
      <c r="AR161" s="143" t="s">
        <v>338</v>
      </c>
      <c r="AT161" s="143" t="s">
        <v>208</v>
      </c>
      <c r="AU161" s="143" t="s">
        <v>84</v>
      </c>
      <c r="AY161" s="18" t="s">
        <v>206</v>
      </c>
      <c r="BE161" s="144">
        <f>IF(N161="základní",J161,0)</f>
        <v>0</v>
      </c>
      <c r="BF161" s="144">
        <f>IF(N161="snížená",J161,0)</f>
        <v>0</v>
      </c>
      <c r="BG161" s="144">
        <f>IF(N161="zákl. přenesená",J161,0)</f>
        <v>0</v>
      </c>
      <c r="BH161" s="144">
        <f>IF(N161="sníž. přenesená",J161,0)</f>
        <v>0</v>
      </c>
      <c r="BI161" s="144">
        <f>IF(N161="nulová",J161,0)</f>
        <v>0</v>
      </c>
      <c r="BJ161" s="18" t="s">
        <v>82</v>
      </c>
      <c r="BK161" s="144">
        <f>ROUND(I161*H161,2)</f>
        <v>0</v>
      </c>
      <c r="BL161" s="18" t="s">
        <v>338</v>
      </c>
      <c r="BM161" s="143" t="s">
        <v>1288</v>
      </c>
    </row>
    <row r="162" spans="2:12" s="1" customFormat="1" ht="6.95" customHeight="1">
      <c r="B162" s="41"/>
      <c r="C162" s="42"/>
      <c r="D162" s="42"/>
      <c r="E162" s="42"/>
      <c r="F162" s="42"/>
      <c r="G162" s="42"/>
      <c r="H162" s="42"/>
      <c r="I162" s="42"/>
      <c r="J162" s="42"/>
      <c r="K162" s="42"/>
      <c r="L162" s="33"/>
    </row>
  </sheetData>
  <sheetProtection algorithmName="SHA-512" hashValue="0bmX1WPkloRf/MC3uNvyeD3VwB0rFdyVLH689nqrAg+CDfhSgp/OA9F92QNizA5uQgHQeCkb2IFsL/NjNipflQ==" saltValue="vK9RLmmZrF1nJvXuwjUWS1EH+5xOs+fwJHJ6gQmPgUJNgWlro5AgSFusvmXtqT8qOHLiaqi+xufv0/beEyesyQ==" spinCount="100000" sheet="1" objects="1" scenarios="1" formatColumns="0" formatRows="0" autoFilter="0"/>
  <autoFilter ref="C97:K161"/>
  <mergeCells count="15">
    <mergeCell ref="E84:H84"/>
    <mergeCell ref="E88:H88"/>
    <mergeCell ref="E86:H86"/>
    <mergeCell ref="E90:H90"/>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1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117</v>
      </c>
    </row>
    <row r="3" spans="2:46" ht="6.95" customHeight="1">
      <c r="B3" s="19"/>
      <c r="C3" s="20"/>
      <c r="D3" s="20"/>
      <c r="E3" s="20"/>
      <c r="F3" s="20"/>
      <c r="G3" s="20"/>
      <c r="H3" s="20"/>
      <c r="I3" s="20"/>
      <c r="J3" s="20"/>
      <c r="K3" s="20"/>
      <c r="L3" s="21"/>
      <c r="AT3" s="18" t="s">
        <v>84</v>
      </c>
    </row>
    <row r="4" spans="2:46" ht="24.95" customHeight="1">
      <c r="B4" s="21"/>
      <c r="D4" s="22" t="s">
        <v>163</v>
      </c>
      <c r="L4" s="21"/>
      <c r="M4" s="89" t="s">
        <v>10</v>
      </c>
      <c r="AT4" s="18" t="s">
        <v>4</v>
      </c>
    </row>
    <row r="5" spans="2:12" ht="6.95" customHeight="1">
      <c r="B5" s="21"/>
      <c r="L5" s="21"/>
    </row>
    <row r="6" spans="2:12" ht="12" customHeight="1">
      <c r="B6" s="21"/>
      <c r="D6" s="28" t="s">
        <v>16</v>
      </c>
      <c r="L6" s="21"/>
    </row>
    <row r="7" spans="2:12" ht="16.5" customHeight="1">
      <c r="B7" s="21"/>
      <c r="E7" s="335" t="str">
        <f>'Rekapitulace stavby'!K6</f>
        <v>AREÁL KLÍŠE, ÚSTÍ NAD LABEM – WELLNESS A FITNESS</v>
      </c>
      <c r="F7" s="336"/>
      <c r="G7" s="336"/>
      <c r="H7" s="336"/>
      <c r="L7" s="21"/>
    </row>
    <row r="8" spans="2:12" ht="12" customHeight="1">
      <c r="B8" s="21"/>
      <c r="D8" s="28" t="s">
        <v>164</v>
      </c>
      <c r="L8" s="21"/>
    </row>
    <row r="9" spans="2:12" s="1" customFormat="1" ht="16.5" customHeight="1">
      <c r="B9" s="33"/>
      <c r="E9" s="335" t="s">
        <v>165</v>
      </c>
      <c r="F9" s="337"/>
      <c r="G9" s="337"/>
      <c r="H9" s="337"/>
      <c r="L9" s="33"/>
    </row>
    <row r="10" spans="2:12" s="1" customFormat="1" ht="12" customHeight="1">
      <c r="B10" s="33"/>
      <c r="D10" s="28" t="s">
        <v>166</v>
      </c>
      <c r="L10" s="33"/>
    </row>
    <row r="11" spans="2:12" s="1" customFormat="1" ht="16.5" customHeight="1">
      <c r="B11" s="33"/>
      <c r="E11" s="322" t="s">
        <v>2419</v>
      </c>
      <c r="F11" s="337"/>
      <c r="G11" s="337"/>
      <c r="H11" s="337"/>
      <c r="L11" s="33"/>
    </row>
    <row r="12" spans="2:12" s="1" customFormat="1" ht="12">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22</v>
      </c>
      <c r="I14" s="28" t="s">
        <v>23</v>
      </c>
      <c r="J14" s="49" t="str">
        <f>'Rekapitulace stavby'!AN8</f>
        <v>14. 11. 2023</v>
      </c>
      <c r="L14" s="33"/>
    </row>
    <row r="15" spans="2:12" s="1" customFormat="1" ht="10.9" customHeight="1">
      <c r="B15" s="33"/>
      <c r="L15" s="33"/>
    </row>
    <row r="16" spans="2:12" s="1" customFormat="1" ht="12" customHeight="1">
      <c r="B16" s="33"/>
      <c r="D16" s="28" t="s">
        <v>25</v>
      </c>
      <c r="I16" s="28" t="s">
        <v>26</v>
      </c>
      <c r="J16" s="26" t="s">
        <v>27</v>
      </c>
      <c r="L16" s="33"/>
    </row>
    <row r="17" spans="2:12" s="1" customFormat="1" ht="18" customHeight="1">
      <c r="B17" s="33"/>
      <c r="E17" s="26" t="s">
        <v>28</v>
      </c>
      <c r="I17" s="28" t="s">
        <v>29</v>
      </c>
      <c r="J17" s="26" t="s">
        <v>30</v>
      </c>
      <c r="L17" s="33"/>
    </row>
    <row r="18" spans="2:12" s="1" customFormat="1" ht="6.95" customHeight="1">
      <c r="B18" s="33"/>
      <c r="L18" s="33"/>
    </row>
    <row r="19" spans="2:12" s="1" customFormat="1" ht="12" customHeight="1">
      <c r="B19" s="33"/>
      <c r="D19" s="28" t="s">
        <v>31</v>
      </c>
      <c r="I19" s="28" t="s">
        <v>26</v>
      </c>
      <c r="J19" s="29" t="str">
        <f>'Rekapitulace stavby'!AN13</f>
        <v>Vyplň údaj</v>
      </c>
      <c r="L19" s="33"/>
    </row>
    <row r="20" spans="2:12" s="1" customFormat="1" ht="18" customHeight="1">
      <c r="B20" s="33"/>
      <c r="E20" s="338" t="str">
        <f>'Rekapitulace stavby'!E14</f>
        <v>Vyplň údaj</v>
      </c>
      <c r="F20" s="308"/>
      <c r="G20" s="308"/>
      <c r="H20" s="308"/>
      <c r="I20" s="28" t="s">
        <v>29</v>
      </c>
      <c r="J20" s="29" t="str">
        <f>'Rekapitulace stavby'!AN14</f>
        <v>Vyplň údaj</v>
      </c>
      <c r="L20" s="33"/>
    </row>
    <row r="21" spans="2:12" s="1" customFormat="1" ht="6.95" customHeight="1">
      <c r="B21" s="33"/>
      <c r="L21" s="33"/>
    </row>
    <row r="22" spans="2:12" s="1" customFormat="1" ht="12" customHeight="1">
      <c r="B22" s="33"/>
      <c r="D22" s="28" t="s">
        <v>33</v>
      </c>
      <c r="I22" s="28" t="s">
        <v>26</v>
      </c>
      <c r="J22" s="26" t="s">
        <v>34</v>
      </c>
      <c r="L22" s="33"/>
    </row>
    <row r="23" spans="2:12" s="1" customFormat="1" ht="18" customHeight="1">
      <c r="B23" s="33"/>
      <c r="E23" s="26" t="s">
        <v>35</v>
      </c>
      <c r="I23" s="28" t="s">
        <v>29</v>
      </c>
      <c r="J23" s="26" t="s">
        <v>36</v>
      </c>
      <c r="L23" s="33"/>
    </row>
    <row r="24" spans="2:12" s="1" customFormat="1" ht="6.95" customHeight="1">
      <c r="B24" s="33"/>
      <c r="L24" s="33"/>
    </row>
    <row r="25" spans="2:12" s="1" customFormat="1" ht="12" customHeight="1">
      <c r="B25" s="33"/>
      <c r="D25" s="28" t="s">
        <v>38</v>
      </c>
      <c r="I25" s="28" t="s">
        <v>26</v>
      </c>
      <c r="J25" s="26" t="s">
        <v>34</v>
      </c>
      <c r="L25" s="33"/>
    </row>
    <row r="26" spans="2:12" s="1" customFormat="1" ht="18" customHeight="1">
      <c r="B26" s="33"/>
      <c r="E26" s="26" t="s">
        <v>35</v>
      </c>
      <c r="I26" s="28" t="s">
        <v>29</v>
      </c>
      <c r="J26" s="26" t="s">
        <v>36</v>
      </c>
      <c r="L26" s="33"/>
    </row>
    <row r="27" spans="2:12" s="1" customFormat="1" ht="6.95" customHeight="1">
      <c r="B27" s="33"/>
      <c r="L27" s="33"/>
    </row>
    <row r="28" spans="2:12" s="1" customFormat="1" ht="12" customHeight="1">
      <c r="B28" s="33"/>
      <c r="D28" s="28" t="s">
        <v>39</v>
      </c>
      <c r="L28" s="33"/>
    </row>
    <row r="29" spans="2:12" s="7" customFormat="1" ht="16.5" customHeight="1">
      <c r="B29" s="91"/>
      <c r="E29" s="312" t="s">
        <v>19</v>
      </c>
      <c r="F29" s="312"/>
      <c r="G29" s="312"/>
      <c r="H29" s="312"/>
      <c r="L29" s="91"/>
    </row>
    <row r="30" spans="2:12" s="1" customFormat="1" ht="6.95" customHeight="1">
      <c r="B30" s="33"/>
      <c r="L30" s="33"/>
    </row>
    <row r="31" spans="2:12" s="1" customFormat="1" ht="6.95" customHeight="1">
      <c r="B31" s="33"/>
      <c r="D31" s="50"/>
      <c r="E31" s="50"/>
      <c r="F31" s="50"/>
      <c r="G31" s="50"/>
      <c r="H31" s="50"/>
      <c r="I31" s="50"/>
      <c r="J31" s="50"/>
      <c r="K31" s="50"/>
      <c r="L31" s="33"/>
    </row>
    <row r="32" spans="2:12" s="1" customFormat="1" ht="25.35" customHeight="1">
      <c r="B32" s="33"/>
      <c r="D32" s="92" t="s">
        <v>41</v>
      </c>
      <c r="J32" s="62">
        <f>ROUND(J87,2)</f>
        <v>0</v>
      </c>
      <c r="L32" s="33"/>
    </row>
    <row r="33" spans="2:12" s="1" customFormat="1" ht="6.95" customHeight="1">
      <c r="B33" s="33"/>
      <c r="D33" s="50"/>
      <c r="E33" s="50"/>
      <c r="F33" s="50"/>
      <c r="G33" s="50"/>
      <c r="H33" s="50"/>
      <c r="I33" s="50"/>
      <c r="J33" s="50"/>
      <c r="K33" s="50"/>
      <c r="L33" s="33"/>
    </row>
    <row r="34" spans="2:12" s="1" customFormat="1" ht="14.45" customHeight="1">
      <c r="B34" s="33"/>
      <c r="F34" s="93" t="s">
        <v>43</v>
      </c>
      <c r="I34" s="93" t="s">
        <v>42</v>
      </c>
      <c r="J34" s="93" t="s">
        <v>44</v>
      </c>
      <c r="L34" s="33"/>
    </row>
    <row r="35" spans="2:12" s="1" customFormat="1" ht="14.45" customHeight="1">
      <c r="B35" s="33"/>
      <c r="D35" s="90" t="s">
        <v>45</v>
      </c>
      <c r="E35" s="28" t="s">
        <v>46</v>
      </c>
      <c r="F35" s="81">
        <f>ROUND((SUM(BE87:BE109)),2)</f>
        <v>0</v>
      </c>
      <c r="I35" s="94">
        <v>0.21</v>
      </c>
      <c r="J35" s="81">
        <f>ROUND(((SUM(BE87:BE109))*I35),2)</f>
        <v>0</v>
      </c>
      <c r="L35" s="33"/>
    </row>
    <row r="36" spans="2:12" s="1" customFormat="1" ht="14.45" customHeight="1">
      <c r="B36" s="33"/>
      <c r="E36" s="28" t="s">
        <v>47</v>
      </c>
      <c r="F36" s="81">
        <f>ROUND((SUM(BF87:BF109)),2)</f>
        <v>0</v>
      </c>
      <c r="I36" s="94">
        <v>0.15</v>
      </c>
      <c r="J36" s="81">
        <f>ROUND(((SUM(BF87:BF109))*I36),2)</f>
        <v>0</v>
      </c>
      <c r="L36" s="33"/>
    </row>
    <row r="37" spans="2:12" s="1" customFormat="1" ht="14.45" customHeight="1" hidden="1">
      <c r="B37" s="33"/>
      <c r="E37" s="28" t="s">
        <v>48</v>
      </c>
      <c r="F37" s="81">
        <f>ROUND((SUM(BG87:BG109)),2)</f>
        <v>0</v>
      </c>
      <c r="I37" s="94">
        <v>0.21</v>
      </c>
      <c r="J37" s="81">
        <f>0</f>
        <v>0</v>
      </c>
      <c r="L37" s="33"/>
    </row>
    <row r="38" spans="2:12" s="1" customFormat="1" ht="14.45" customHeight="1" hidden="1">
      <c r="B38" s="33"/>
      <c r="E38" s="28" t="s">
        <v>49</v>
      </c>
      <c r="F38" s="81">
        <f>ROUND((SUM(BH87:BH109)),2)</f>
        <v>0</v>
      </c>
      <c r="I38" s="94">
        <v>0.15</v>
      </c>
      <c r="J38" s="81">
        <f>0</f>
        <v>0</v>
      </c>
      <c r="L38" s="33"/>
    </row>
    <row r="39" spans="2:12" s="1" customFormat="1" ht="14.45" customHeight="1" hidden="1">
      <c r="B39" s="33"/>
      <c r="E39" s="28" t="s">
        <v>50</v>
      </c>
      <c r="F39" s="81">
        <f>ROUND((SUM(BI87:BI109)),2)</f>
        <v>0</v>
      </c>
      <c r="I39" s="94">
        <v>0</v>
      </c>
      <c r="J39" s="81">
        <f>0</f>
        <v>0</v>
      </c>
      <c r="L39" s="33"/>
    </row>
    <row r="40" spans="2:12" s="1" customFormat="1" ht="6.95" customHeight="1">
      <c r="B40" s="33"/>
      <c r="L40" s="33"/>
    </row>
    <row r="41" spans="2:12" s="1" customFormat="1" ht="25.35" customHeight="1">
      <c r="B41" s="33"/>
      <c r="C41" s="95"/>
      <c r="D41" s="96" t="s">
        <v>51</v>
      </c>
      <c r="E41" s="53"/>
      <c r="F41" s="53"/>
      <c r="G41" s="97" t="s">
        <v>52</v>
      </c>
      <c r="H41" s="98" t="s">
        <v>53</v>
      </c>
      <c r="I41" s="53"/>
      <c r="J41" s="99">
        <f>SUM(J32:J39)</f>
        <v>0</v>
      </c>
      <c r="K41" s="100"/>
      <c r="L41" s="33"/>
    </row>
    <row r="42" spans="2:12" s="1" customFormat="1" ht="14.45" customHeight="1">
      <c r="B42" s="41"/>
      <c r="C42" s="42"/>
      <c r="D42" s="42"/>
      <c r="E42" s="42"/>
      <c r="F42" s="42"/>
      <c r="G42" s="42"/>
      <c r="H42" s="42"/>
      <c r="I42" s="42"/>
      <c r="J42" s="42"/>
      <c r="K42" s="42"/>
      <c r="L42" s="33"/>
    </row>
    <row r="46" spans="2:12" s="1" customFormat="1" ht="6.95" customHeight="1">
      <c r="B46" s="43"/>
      <c r="C46" s="44"/>
      <c r="D46" s="44"/>
      <c r="E46" s="44"/>
      <c r="F46" s="44"/>
      <c r="G46" s="44"/>
      <c r="H46" s="44"/>
      <c r="I46" s="44"/>
      <c r="J46" s="44"/>
      <c r="K46" s="44"/>
      <c r="L46" s="33"/>
    </row>
    <row r="47" spans="2:12" s="1" customFormat="1" ht="24.95" customHeight="1">
      <c r="B47" s="33"/>
      <c r="C47" s="22" t="s">
        <v>170</v>
      </c>
      <c r="L47" s="33"/>
    </row>
    <row r="48" spans="2:12" s="1" customFormat="1" ht="6.95" customHeight="1">
      <c r="B48" s="33"/>
      <c r="L48" s="33"/>
    </row>
    <row r="49" spans="2:12" s="1" customFormat="1" ht="12" customHeight="1">
      <c r="B49" s="33"/>
      <c r="C49" s="28" t="s">
        <v>16</v>
      </c>
      <c r="L49" s="33"/>
    </row>
    <row r="50" spans="2:12" s="1" customFormat="1" ht="16.5" customHeight="1">
      <c r="B50" s="33"/>
      <c r="E50" s="335" t="str">
        <f>E7</f>
        <v>AREÁL KLÍŠE, ÚSTÍ NAD LABEM – WELLNESS A FITNESS</v>
      </c>
      <c r="F50" s="336"/>
      <c r="G50" s="336"/>
      <c r="H50" s="336"/>
      <c r="L50" s="33"/>
    </row>
    <row r="51" spans="2:12" ht="12" customHeight="1">
      <c r="B51" s="21"/>
      <c r="C51" s="28" t="s">
        <v>164</v>
      </c>
      <c r="L51" s="21"/>
    </row>
    <row r="52" spans="2:12" s="1" customFormat="1" ht="16.5" customHeight="1">
      <c r="B52" s="33"/>
      <c r="E52" s="335" t="s">
        <v>165</v>
      </c>
      <c r="F52" s="337"/>
      <c r="G52" s="337"/>
      <c r="H52" s="337"/>
      <c r="L52" s="33"/>
    </row>
    <row r="53" spans="2:12" s="1" customFormat="1" ht="12" customHeight="1">
      <c r="B53" s="33"/>
      <c r="C53" s="28" t="s">
        <v>166</v>
      </c>
      <c r="L53" s="33"/>
    </row>
    <row r="54" spans="2:12" s="1" customFormat="1" ht="16.5" customHeight="1">
      <c r="B54" s="33"/>
      <c r="E54" s="322" t="str">
        <f>E11</f>
        <v>D.1-01.5 - Vybavení interiéru</v>
      </c>
      <c r="F54" s="337"/>
      <c r="G54" s="337"/>
      <c r="H54" s="337"/>
      <c r="L54" s="33"/>
    </row>
    <row r="55" spans="2:12" s="1" customFormat="1" ht="6.95" customHeight="1">
      <c r="B55" s="33"/>
      <c r="L55" s="33"/>
    </row>
    <row r="56" spans="2:12" s="1" customFormat="1" ht="12" customHeight="1">
      <c r="B56" s="33"/>
      <c r="C56" s="28" t="s">
        <v>21</v>
      </c>
      <c r="F56" s="26" t="str">
        <f>F14</f>
        <v>ÚSTÍ NAD LABEM</v>
      </c>
      <c r="I56" s="28" t="s">
        <v>23</v>
      </c>
      <c r="J56" s="49" t="str">
        <f>IF(J14="","",J14)</f>
        <v>14. 11. 2023</v>
      </c>
      <c r="L56" s="33"/>
    </row>
    <row r="57" spans="2:12" s="1" customFormat="1" ht="6.95" customHeight="1">
      <c r="B57" s="33"/>
      <c r="L57" s="33"/>
    </row>
    <row r="58" spans="2:12" s="1" customFormat="1" ht="15.2" customHeight="1">
      <c r="B58" s="33"/>
      <c r="C58" s="28" t="s">
        <v>25</v>
      </c>
      <c r="F58" s="26" t="str">
        <f>E17</f>
        <v>Městské služby Ústí nad Labem p.o.</v>
      </c>
      <c r="I58" s="28" t="s">
        <v>33</v>
      </c>
      <c r="J58" s="31" t="str">
        <f>E23</f>
        <v>Specta s.r.o.</v>
      </c>
      <c r="L58" s="33"/>
    </row>
    <row r="59" spans="2:12" s="1" customFormat="1" ht="15.2" customHeight="1">
      <c r="B59" s="33"/>
      <c r="C59" s="28" t="s">
        <v>31</v>
      </c>
      <c r="F59" s="26" t="str">
        <f>IF(E20="","",E20)</f>
        <v>Vyplň údaj</v>
      </c>
      <c r="I59" s="28" t="s">
        <v>38</v>
      </c>
      <c r="J59" s="31" t="str">
        <f>E26</f>
        <v>Specta s.r.o.</v>
      </c>
      <c r="L59" s="33"/>
    </row>
    <row r="60" spans="2:12" s="1" customFormat="1" ht="10.35" customHeight="1">
      <c r="B60" s="33"/>
      <c r="L60" s="33"/>
    </row>
    <row r="61" spans="2:12" s="1" customFormat="1" ht="29.25" customHeight="1">
      <c r="B61" s="33"/>
      <c r="C61" s="101" t="s">
        <v>171</v>
      </c>
      <c r="D61" s="95"/>
      <c r="E61" s="95"/>
      <c r="F61" s="95"/>
      <c r="G61" s="95"/>
      <c r="H61" s="95"/>
      <c r="I61" s="95"/>
      <c r="J61" s="102" t="s">
        <v>172</v>
      </c>
      <c r="K61" s="95"/>
      <c r="L61" s="33"/>
    </row>
    <row r="62" spans="2:12" s="1" customFormat="1" ht="10.35" customHeight="1">
      <c r="B62" s="33"/>
      <c r="L62" s="33"/>
    </row>
    <row r="63" spans="2:47" s="1" customFormat="1" ht="22.9" customHeight="1">
      <c r="B63" s="33"/>
      <c r="C63" s="103" t="s">
        <v>73</v>
      </c>
      <c r="J63" s="62">
        <f>J87</f>
        <v>0</v>
      </c>
      <c r="L63" s="33"/>
      <c r="AU63" s="18" t="s">
        <v>173</v>
      </c>
    </row>
    <row r="64" spans="2:12" s="8" customFormat="1" ht="24.95" customHeight="1">
      <c r="B64" s="104"/>
      <c r="D64" s="105" t="s">
        <v>2420</v>
      </c>
      <c r="E64" s="106"/>
      <c r="F64" s="106"/>
      <c r="G64" s="106"/>
      <c r="H64" s="106"/>
      <c r="I64" s="106"/>
      <c r="J64" s="107">
        <f>J88</f>
        <v>0</v>
      </c>
      <c r="L64" s="104"/>
    </row>
    <row r="65" spans="2:12" s="9" customFormat="1" ht="19.9" customHeight="1">
      <c r="B65" s="108"/>
      <c r="D65" s="109" t="s">
        <v>2421</v>
      </c>
      <c r="E65" s="110"/>
      <c r="F65" s="110"/>
      <c r="G65" s="110"/>
      <c r="H65" s="110"/>
      <c r="I65" s="110"/>
      <c r="J65" s="111">
        <f>J89</f>
        <v>0</v>
      </c>
      <c r="L65" s="108"/>
    </row>
    <row r="66" spans="2:12" s="1" customFormat="1" ht="21.75" customHeight="1">
      <c r="B66" s="33"/>
      <c r="L66" s="33"/>
    </row>
    <row r="67" spans="2:12" s="1" customFormat="1" ht="6.95" customHeight="1">
      <c r="B67" s="41"/>
      <c r="C67" s="42"/>
      <c r="D67" s="42"/>
      <c r="E67" s="42"/>
      <c r="F67" s="42"/>
      <c r="G67" s="42"/>
      <c r="H67" s="42"/>
      <c r="I67" s="42"/>
      <c r="J67" s="42"/>
      <c r="K67" s="42"/>
      <c r="L67" s="33"/>
    </row>
    <row r="71" spans="2:12" s="1" customFormat="1" ht="6.95" customHeight="1">
      <c r="B71" s="43"/>
      <c r="C71" s="44"/>
      <c r="D71" s="44"/>
      <c r="E71" s="44"/>
      <c r="F71" s="44"/>
      <c r="G71" s="44"/>
      <c r="H71" s="44"/>
      <c r="I71" s="44"/>
      <c r="J71" s="44"/>
      <c r="K71" s="44"/>
      <c r="L71" s="33"/>
    </row>
    <row r="72" spans="2:12" s="1" customFormat="1" ht="24.95" customHeight="1">
      <c r="B72" s="33"/>
      <c r="C72" s="22" t="s">
        <v>191</v>
      </c>
      <c r="L72" s="33"/>
    </row>
    <row r="73" spans="2:12" s="1" customFormat="1" ht="6.95" customHeight="1">
      <c r="B73" s="33"/>
      <c r="L73" s="33"/>
    </row>
    <row r="74" spans="2:12" s="1" customFormat="1" ht="12" customHeight="1">
      <c r="B74" s="33"/>
      <c r="C74" s="28" t="s">
        <v>16</v>
      </c>
      <c r="L74" s="33"/>
    </row>
    <row r="75" spans="2:12" s="1" customFormat="1" ht="16.5" customHeight="1">
      <c r="B75" s="33"/>
      <c r="E75" s="335" t="str">
        <f>E7</f>
        <v>AREÁL KLÍŠE, ÚSTÍ NAD LABEM – WELLNESS A FITNESS</v>
      </c>
      <c r="F75" s="336"/>
      <c r="G75" s="336"/>
      <c r="H75" s="336"/>
      <c r="L75" s="33"/>
    </row>
    <row r="76" spans="2:12" ht="12" customHeight="1">
      <c r="B76" s="21"/>
      <c r="C76" s="28" t="s">
        <v>164</v>
      </c>
      <c r="L76" s="21"/>
    </row>
    <row r="77" spans="2:12" s="1" customFormat="1" ht="16.5" customHeight="1">
      <c r="B77" s="33"/>
      <c r="E77" s="335" t="s">
        <v>165</v>
      </c>
      <c r="F77" s="337"/>
      <c r="G77" s="337"/>
      <c r="H77" s="337"/>
      <c r="L77" s="33"/>
    </row>
    <row r="78" spans="2:12" s="1" customFormat="1" ht="12" customHeight="1">
      <c r="B78" s="33"/>
      <c r="C78" s="28" t="s">
        <v>166</v>
      </c>
      <c r="L78" s="33"/>
    </row>
    <row r="79" spans="2:12" s="1" customFormat="1" ht="16.5" customHeight="1">
      <c r="B79" s="33"/>
      <c r="E79" s="322" t="str">
        <f>E11</f>
        <v>D.1-01.5 - Vybavení interiéru</v>
      </c>
      <c r="F79" s="337"/>
      <c r="G79" s="337"/>
      <c r="H79" s="337"/>
      <c r="L79" s="33"/>
    </row>
    <row r="80" spans="2:12" s="1" customFormat="1" ht="6.95" customHeight="1">
      <c r="B80" s="33"/>
      <c r="L80" s="33"/>
    </row>
    <row r="81" spans="2:12" s="1" customFormat="1" ht="12" customHeight="1">
      <c r="B81" s="33"/>
      <c r="C81" s="28" t="s">
        <v>21</v>
      </c>
      <c r="F81" s="26" t="str">
        <f>F14</f>
        <v>ÚSTÍ NAD LABEM</v>
      </c>
      <c r="I81" s="28" t="s">
        <v>23</v>
      </c>
      <c r="J81" s="49" t="str">
        <f>IF(J14="","",J14)</f>
        <v>14. 11. 2023</v>
      </c>
      <c r="L81" s="33"/>
    </row>
    <row r="82" spans="2:12" s="1" customFormat="1" ht="6.95" customHeight="1">
      <c r="B82" s="33"/>
      <c r="L82" s="33"/>
    </row>
    <row r="83" spans="2:12" s="1" customFormat="1" ht="15.2" customHeight="1">
      <c r="B83" s="33"/>
      <c r="C83" s="28" t="s">
        <v>25</v>
      </c>
      <c r="F83" s="26" t="str">
        <f>E17</f>
        <v>Městské služby Ústí nad Labem p.o.</v>
      </c>
      <c r="I83" s="28" t="s">
        <v>33</v>
      </c>
      <c r="J83" s="31" t="str">
        <f>E23</f>
        <v>Specta s.r.o.</v>
      </c>
      <c r="L83" s="33"/>
    </row>
    <row r="84" spans="2:12" s="1" customFormat="1" ht="15.2" customHeight="1">
      <c r="B84" s="33"/>
      <c r="C84" s="28" t="s">
        <v>31</v>
      </c>
      <c r="F84" s="26" t="str">
        <f>IF(E20="","",E20)</f>
        <v>Vyplň údaj</v>
      </c>
      <c r="I84" s="28" t="s">
        <v>38</v>
      </c>
      <c r="J84" s="31" t="str">
        <f>E26</f>
        <v>Specta s.r.o.</v>
      </c>
      <c r="L84" s="33"/>
    </row>
    <row r="85" spans="2:12" s="1" customFormat="1" ht="10.35" customHeight="1">
      <c r="B85" s="33"/>
      <c r="L85" s="33"/>
    </row>
    <row r="86" spans="2:20" s="10" customFormat="1" ht="29.25" customHeight="1">
      <c r="B86" s="112"/>
      <c r="C86" s="113" t="s">
        <v>192</v>
      </c>
      <c r="D86" s="114" t="s">
        <v>60</v>
      </c>
      <c r="E86" s="114" t="s">
        <v>56</v>
      </c>
      <c r="F86" s="114" t="s">
        <v>57</v>
      </c>
      <c r="G86" s="114" t="s">
        <v>193</v>
      </c>
      <c r="H86" s="114" t="s">
        <v>194</v>
      </c>
      <c r="I86" s="114" t="s">
        <v>195</v>
      </c>
      <c r="J86" s="114" t="s">
        <v>172</v>
      </c>
      <c r="K86" s="115" t="s">
        <v>196</v>
      </c>
      <c r="L86" s="112"/>
      <c r="M86" s="55" t="s">
        <v>19</v>
      </c>
      <c r="N86" s="56" t="s">
        <v>45</v>
      </c>
      <c r="O86" s="56" t="s">
        <v>197</v>
      </c>
      <c r="P86" s="56" t="s">
        <v>198</v>
      </c>
      <c r="Q86" s="56" t="s">
        <v>199</v>
      </c>
      <c r="R86" s="56" t="s">
        <v>200</v>
      </c>
      <c r="S86" s="56" t="s">
        <v>201</v>
      </c>
      <c r="T86" s="57" t="s">
        <v>202</v>
      </c>
    </row>
    <row r="87" spans="2:63" s="1" customFormat="1" ht="22.9" customHeight="1">
      <c r="B87" s="33"/>
      <c r="C87" s="60" t="s">
        <v>203</v>
      </c>
      <c r="J87" s="116">
        <f>BK87</f>
        <v>0</v>
      </c>
      <c r="L87" s="33"/>
      <c r="M87" s="58"/>
      <c r="N87" s="50"/>
      <c r="O87" s="50"/>
      <c r="P87" s="117">
        <f>P88</f>
        <v>0</v>
      </c>
      <c r="Q87" s="50"/>
      <c r="R87" s="117">
        <f>R88</f>
        <v>0</v>
      </c>
      <c r="S87" s="50"/>
      <c r="T87" s="118">
        <f>T88</f>
        <v>0</v>
      </c>
      <c r="AT87" s="18" t="s">
        <v>74</v>
      </c>
      <c r="AU87" s="18" t="s">
        <v>173</v>
      </c>
      <c r="BK87" s="119">
        <f>BK88</f>
        <v>0</v>
      </c>
    </row>
    <row r="88" spans="2:63" s="11" customFormat="1" ht="25.9" customHeight="1">
      <c r="B88" s="120"/>
      <c r="D88" s="121" t="s">
        <v>74</v>
      </c>
      <c r="E88" s="122" t="s">
        <v>385</v>
      </c>
      <c r="F88" s="122" t="s">
        <v>116</v>
      </c>
      <c r="I88" s="123"/>
      <c r="J88" s="124">
        <f>BK88</f>
        <v>0</v>
      </c>
      <c r="L88" s="120"/>
      <c r="M88" s="125"/>
      <c r="P88" s="126">
        <f>P89</f>
        <v>0</v>
      </c>
      <c r="R88" s="126">
        <f>R89</f>
        <v>0</v>
      </c>
      <c r="T88" s="127">
        <f>T89</f>
        <v>0</v>
      </c>
      <c r="AR88" s="121" t="s">
        <v>84</v>
      </c>
      <c r="AT88" s="128" t="s">
        <v>74</v>
      </c>
      <c r="AU88" s="128" t="s">
        <v>75</v>
      </c>
      <c r="AY88" s="121" t="s">
        <v>206</v>
      </c>
      <c r="BK88" s="129">
        <f>BK89</f>
        <v>0</v>
      </c>
    </row>
    <row r="89" spans="2:63" s="11" customFormat="1" ht="22.9" customHeight="1">
      <c r="B89" s="120"/>
      <c r="D89" s="121" t="s">
        <v>74</v>
      </c>
      <c r="E89" s="130" t="s">
        <v>2422</v>
      </c>
      <c r="F89" s="130" t="s">
        <v>19</v>
      </c>
      <c r="I89" s="123"/>
      <c r="J89" s="131">
        <f>BK89</f>
        <v>0</v>
      </c>
      <c r="L89" s="120"/>
      <c r="M89" s="125"/>
      <c r="P89" s="126">
        <f>SUM(P90:P109)</f>
        <v>0</v>
      </c>
      <c r="R89" s="126">
        <f>SUM(R90:R109)</f>
        <v>0</v>
      </c>
      <c r="T89" s="127">
        <f>SUM(T90:T109)</f>
        <v>0</v>
      </c>
      <c r="AR89" s="121" t="s">
        <v>84</v>
      </c>
      <c r="AT89" s="128" t="s">
        <v>74</v>
      </c>
      <c r="AU89" s="128" t="s">
        <v>82</v>
      </c>
      <c r="AY89" s="121" t="s">
        <v>206</v>
      </c>
      <c r="BK89" s="129">
        <f>SUM(BK90:BK109)</f>
        <v>0</v>
      </c>
    </row>
    <row r="90" spans="2:65" s="1" customFormat="1" ht="16.5" customHeight="1">
      <c r="B90" s="33"/>
      <c r="C90" s="175" t="s">
        <v>82</v>
      </c>
      <c r="D90" s="175" t="s">
        <v>820</v>
      </c>
      <c r="E90" s="176" t="s">
        <v>2423</v>
      </c>
      <c r="F90" s="177" t="s">
        <v>2424</v>
      </c>
      <c r="G90" s="178" t="s">
        <v>298</v>
      </c>
      <c r="H90" s="179">
        <v>1</v>
      </c>
      <c r="I90" s="180"/>
      <c r="J90" s="181">
        <f>ROUND(I90*H90,2)</f>
        <v>0</v>
      </c>
      <c r="K90" s="177" t="s">
        <v>19</v>
      </c>
      <c r="L90" s="182"/>
      <c r="M90" s="183" t="s">
        <v>19</v>
      </c>
      <c r="N90" s="184" t="s">
        <v>46</v>
      </c>
      <c r="P90" s="141">
        <f>O90*H90</f>
        <v>0</v>
      </c>
      <c r="Q90" s="141">
        <v>0</v>
      </c>
      <c r="R90" s="141">
        <f>Q90*H90</f>
        <v>0</v>
      </c>
      <c r="S90" s="141">
        <v>0</v>
      </c>
      <c r="T90" s="142">
        <f>S90*H90</f>
        <v>0</v>
      </c>
      <c r="AR90" s="143" t="s">
        <v>437</v>
      </c>
      <c r="AT90" s="143" t="s">
        <v>820</v>
      </c>
      <c r="AU90" s="143" t="s">
        <v>84</v>
      </c>
      <c r="AY90" s="18" t="s">
        <v>206</v>
      </c>
      <c r="BE90" s="144">
        <f>IF(N90="základní",J90,0)</f>
        <v>0</v>
      </c>
      <c r="BF90" s="144">
        <f>IF(N90="snížená",J90,0)</f>
        <v>0</v>
      </c>
      <c r="BG90" s="144">
        <f>IF(N90="zákl. přenesená",J90,0)</f>
        <v>0</v>
      </c>
      <c r="BH90" s="144">
        <f>IF(N90="sníž. přenesená",J90,0)</f>
        <v>0</v>
      </c>
      <c r="BI90" s="144">
        <f>IF(N90="nulová",J90,0)</f>
        <v>0</v>
      </c>
      <c r="BJ90" s="18" t="s">
        <v>82</v>
      </c>
      <c r="BK90" s="144">
        <f>ROUND(I90*H90,2)</f>
        <v>0</v>
      </c>
      <c r="BL90" s="18" t="s">
        <v>338</v>
      </c>
      <c r="BM90" s="143" t="s">
        <v>2425</v>
      </c>
    </row>
    <row r="91" spans="2:47" s="1" customFormat="1" ht="19.5">
      <c r="B91" s="33"/>
      <c r="D91" s="150" t="s">
        <v>818</v>
      </c>
      <c r="F91" s="174" t="s">
        <v>2426</v>
      </c>
      <c r="I91" s="147"/>
      <c r="L91" s="33"/>
      <c r="M91" s="148"/>
      <c r="T91" s="52"/>
      <c r="AT91" s="18" t="s">
        <v>818</v>
      </c>
      <c r="AU91" s="18" t="s">
        <v>84</v>
      </c>
    </row>
    <row r="92" spans="2:65" s="1" customFormat="1" ht="16.5" customHeight="1">
      <c r="B92" s="33"/>
      <c r="C92" s="175" t="s">
        <v>84</v>
      </c>
      <c r="D92" s="175" t="s">
        <v>820</v>
      </c>
      <c r="E92" s="176" t="s">
        <v>2427</v>
      </c>
      <c r="F92" s="177" t="s">
        <v>2428</v>
      </c>
      <c r="G92" s="178" t="s">
        <v>298</v>
      </c>
      <c r="H92" s="179">
        <v>2</v>
      </c>
      <c r="I92" s="180"/>
      <c r="J92" s="181">
        <f>ROUND(I92*H92,2)</f>
        <v>0</v>
      </c>
      <c r="K92" s="177" t="s">
        <v>19</v>
      </c>
      <c r="L92" s="182"/>
      <c r="M92" s="183" t="s">
        <v>19</v>
      </c>
      <c r="N92" s="184" t="s">
        <v>46</v>
      </c>
      <c r="P92" s="141">
        <f>O92*H92</f>
        <v>0</v>
      </c>
      <c r="Q92" s="141">
        <v>0</v>
      </c>
      <c r="R92" s="141">
        <f>Q92*H92</f>
        <v>0</v>
      </c>
      <c r="S92" s="141">
        <v>0</v>
      </c>
      <c r="T92" s="142">
        <f>S92*H92</f>
        <v>0</v>
      </c>
      <c r="AR92" s="143" t="s">
        <v>437</v>
      </c>
      <c r="AT92" s="143" t="s">
        <v>820</v>
      </c>
      <c r="AU92" s="143" t="s">
        <v>84</v>
      </c>
      <c r="AY92" s="18" t="s">
        <v>206</v>
      </c>
      <c r="BE92" s="144">
        <f>IF(N92="základní",J92,0)</f>
        <v>0</v>
      </c>
      <c r="BF92" s="144">
        <f>IF(N92="snížená",J92,0)</f>
        <v>0</v>
      </c>
      <c r="BG92" s="144">
        <f>IF(N92="zákl. přenesená",J92,0)</f>
        <v>0</v>
      </c>
      <c r="BH92" s="144">
        <f>IF(N92="sníž. přenesená",J92,0)</f>
        <v>0</v>
      </c>
      <c r="BI92" s="144">
        <f>IF(N92="nulová",J92,0)</f>
        <v>0</v>
      </c>
      <c r="BJ92" s="18" t="s">
        <v>82</v>
      </c>
      <c r="BK92" s="144">
        <f>ROUND(I92*H92,2)</f>
        <v>0</v>
      </c>
      <c r="BL92" s="18" t="s">
        <v>338</v>
      </c>
      <c r="BM92" s="143" t="s">
        <v>2429</v>
      </c>
    </row>
    <row r="93" spans="2:47" s="1" customFormat="1" ht="19.5">
      <c r="B93" s="33"/>
      <c r="D93" s="150" t="s">
        <v>818</v>
      </c>
      <c r="F93" s="174" t="s">
        <v>2430</v>
      </c>
      <c r="I93" s="147"/>
      <c r="L93" s="33"/>
      <c r="M93" s="148"/>
      <c r="T93" s="52"/>
      <c r="AT93" s="18" t="s">
        <v>818</v>
      </c>
      <c r="AU93" s="18" t="s">
        <v>84</v>
      </c>
    </row>
    <row r="94" spans="2:65" s="1" customFormat="1" ht="16.5" customHeight="1">
      <c r="B94" s="33"/>
      <c r="C94" s="175" t="s">
        <v>92</v>
      </c>
      <c r="D94" s="175" t="s">
        <v>820</v>
      </c>
      <c r="E94" s="176" t="s">
        <v>2431</v>
      </c>
      <c r="F94" s="177" t="s">
        <v>2432</v>
      </c>
      <c r="G94" s="178" t="s">
        <v>298</v>
      </c>
      <c r="H94" s="179">
        <v>1</v>
      </c>
      <c r="I94" s="180"/>
      <c r="J94" s="181">
        <f>ROUND(I94*H94,2)</f>
        <v>0</v>
      </c>
      <c r="K94" s="177" t="s">
        <v>19</v>
      </c>
      <c r="L94" s="182"/>
      <c r="M94" s="183" t="s">
        <v>19</v>
      </c>
      <c r="N94" s="184" t="s">
        <v>46</v>
      </c>
      <c r="P94" s="141">
        <f>O94*H94</f>
        <v>0</v>
      </c>
      <c r="Q94" s="141">
        <v>0</v>
      </c>
      <c r="R94" s="141">
        <f>Q94*H94</f>
        <v>0</v>
      </c>
      <c r="S94" s="141">
        <v>0</v>
      </c>
      <c r="T94" s="142">
        <f>S94*H94</f>
        <v>0</v>
      </c>
      <c r="AR94" s="143" t="s">
        <v>437</v>
      </c>
      <c r="AT94" s="143" t="s">
        <v>820</v>
      </c>
      <c r="AU94" s="143" t="s">
        <v>84</v>
      </c>
      <c r="AY94" s="18" t="s">
        <v>206</v>
      </c>
      <c r="BE94" s="144">
        <f>IF(N94="základní",J94,0)</f>
        <v>0</v>
      </c>
      <c r="BF94" s="144">
        <f>IF(N94="snížená",J94,0)</f>
        <v>0</v>
      </c>
      <c r="BG94" s="144">
        <f>IF(N94="zákl. přenesená",J94,0)</f>
        <v>0</v>
      </c>
      <c r="BH94" s="144">
        <f>IF(N94="sníž. přenesená",J94,0)</f>
        <v>0</v>
      </c>
      <c r="BI94" s="144">
        <f>IF(N94="nulová",J94,0)</f>
        <v>0</v>
      </c>
      <c r="BJ94" s="18" t="s">
        <v>82</v>
      </c>
      <c r="BK94" s="144">
        <f>ROUND(I94*H94,2)</f>
        <v>0</v>
      </c>
      <c r="BL94" s="18" t="s">
        <v>338</v>
      </c>
      <c r="BM94" s="143" t="s">
        <v>2433</v>
      </c>
    </row>
    <row r="95" spans="2:47" s="1" customFormat="1" ht="19.5">
      <c r="B95" s="33"/>
      <c r="D95" s="150" t="s">
        <v>818</v>
      </c>
      <c r="F95" s="174" t="s">
        <v>2434</v>
      </c>
      <c r="I95" s="147"/>
      <c r="L95" s="33"/>
      <c r="M95" s="148"/>
      <c r="T95" s="52"/>
      <c r="AT95" s="18" t="s">
        <v>818</v>
      </c>
      <c r="AU95" s="18" t="s">
        <v>84</v>
      </c>
    </row>
    <row r="96" spans="2:65" s="1" customFormat="1" ht="16.5" customHeight="1">
      <c r="B96" s="33"/>
      <c r="C96" s="175" t="s">
        <v>153</v>
      </c>
      <c r="D96" s="175" t="s">
        <v>820</v>
      </c>
      <c r="E96" s="176" t="s">
        <v>2435</v>
      </c>
      <c r="F96" s="177" t="s">
        <v>2436</v>
      </c>
      <c r="G96" s="178" t="s">
        <v>298</v>
      </c>
      <c r="H96" s="179">
        <v>2</v>
      </c>
      <c r="I96" s="180"/>
      <c r="J96" s="181">
        <f>ROUND(I96*H96,2)</f>
        <v>0</v>
      </c>
      <c r="K96" s="177" t="s">
        <v>19</v>
      </c>
      <c r="L96" s="182"/>
      <c r="M96" s="183" t="s">
        <v>19</v>
      </c>
      <c r="N96" s="184" t="s">
        <v>46</v>
      </c>
      <c r="P96" s="141">
        <f>O96*H96</f>
        <v>0</v>
      </c>
      <c r="Q96" s="141">
        <v>0</v>
      </c>
      <c r="R96" s="141">
        <f>Q96*H96</f>
        <v>0</v>
      </c>
      <c r="S96" s="141">
        <v>0</v>
      </c>
      <c r="T96" s="142">
        <f>S96*H96</f>
        <v>0</v>
      </c>
      <c r="AR96" s="143" t="s">
        <v>437</v>
      </c>
      <c r="AT96" s="143" t="s">
        <v>820</v>
      </c>
      <c r="AU96" s="143" t="s">
        <v>84</v>
      </c>
      <c r="AY96" s="18" t="s">
        <v>206</v>
      </c>
      <c r="BE96" s="144">
        <f>IF(N96="základní",J96,0)</f>
        <v>0</v>
      </c>
      <c r="BF96" s="144">
        <f>IF(N96="snížená",J96,0)</f>
        <v>0</v>
      </c>
      <c r="BG96" s="144">
        <f>IF(N96="zákl. přenesená",J96,0)</f>
        <v>0</v>
      </c>
      <c r="BH96" s="144">
        <f>IF(N96="sníž. přenesená",J96,0)</f>
        <v>0</v>
      </c>
      <c r="BI96" s="144">
        <f>IF(N96="nulová",J96,0)</f>
        <v>0</v>
      </c>
      <c r="BJ96" s="18" t="s">
        <v>82</v>
      </c>
      <c r="BK96" s="144">
        <f>ROUND(I96*H96,2)</f>
        <v>0</v>
      </c>
      <c r="BL96" s="18" t="s">
        <v>338</v>
      </c>
      <c r="BM96" s="143" t="s">
        <v>2437</v>
      </c>
    </row>
    <row r="97" spans="2:47" s="1" customFormat="1" ht="19.5">
      <c r="B97" s="33"/>
      <c r="D97" s="150" t="s">
        <v>818</v>
      </c>
      <c r="F97" s="174" t="s">
        <v>2438</v>
      </c>
      <c r="I97" s="147"/>
      <c r="L97" s="33"/>
      <c r="M97" s="148"/>
      <c r="T97" s="52"/>
      <c r="AT97" s="18" t="s">
        <v>818</v>
      </c>
      <c r="AU97" s="18" t="s">
        <v>84</v>
      </c>
    </row>
    <row r="98" spans="2:65" s="1" customFormat="1" ht="16.5" customHeight="1">
      <c r="B98" s="33"/>
      <c r="C98" s="175" t="s">
        <v>156</v>
      </c>
      <c r="D98" s="175" t="s">
        <v>820</v>
      </c>
      <c r="E98" s="176" t="s">
        <v>2439</v>
      </c>
      <c r="F98" s="177" t="s">
        <v>2440</v>
      </c>
      <c r="G98" s="178" t="s">
        <v>298</v>
      </c>
      <c r="H98" s="179">
        <v>2</v>
      </c>
      <c r="I98" s="180"/>
      <c r="J98" s="181">
        <f>ROUND(I98*H98,2)</f>
        <v>0</v>
      </c>
      <c r="K98" s="177" t="s">
        <v>19</v>
      </c>
      <c r="L98" s="182"/>
      <c r="M98" s="183" t="s">
        <v>19</v>
      </c>
      <c r="N98" s="184" t="s">
        <v>46</v>
      </c>
      <c r="P98" s="141">
        <f>O98*H98</f>
        <v>0</v>
      </c>
      <c r="Q98" s="141">
        <v>0</v>
      </c>
      <c r="R98" s="141">
        <f>Q98*H98</f>
        <v>0</v>
      </c>
      <c r="S98" s="141">
        <v>0</v>
      </c>
      <c r="T98" s="142">
        <f>S98*H98</f>
        <v>0</v>
      </c>
      <c r="AR98" s="143" t="s">
        <v>437</v>
      </c>
      <c r="AT98" s="143" t="s">
        <v>820</v>
      </c>
      <c r="AU98" s="143" t="s">
        <v>84</v>
      </c>
      <c r="AY98" s="18" t="s">
        <v>206</v>
      </c>
      <c r="BE98" s="144">
        <f>IF(N98="základní",J98,0)</f>
        <v>0</v>
      </c>
      <c r="BF98" s="144">
        <f>IF(N98="snížená",J98,0)</f>
        <v>0</v>
      </c>
      <c r="BG98" s="144">
        <f>IF(N98="zákl. přenesená",J98,0)</f>
        <v>0</v>
      </c>
      <c r="BH98" s="144">
        <f>IF(N98="sníž. přenesená",J98,0)</f>
        <v>0</v>
      </c>
      <c r="BI98" s="144">
        <f>IF(N98="nulová",J98,0)</f>
        <v>0</v>
      </c>
      <c r="BJ98" s="18" t="s">
        <v>82</v>
      </c>
      <c r="BK98" s="144">
        <f>ROUND(I98*H98,2)</f>
        <v>0</v>
      </c>
      <c r="BL98" s="18" t="s">
        <v>338</v>
      </c>
      <c r="BM98" s="143" t="s">
        <v>2441</v>
      </c>
    </row>
    <row r="99" spans="2:47" s="1" customFormat="1" ht="19.5">
      <c r="B99" s="33"/>
      <c r="D99" s="150" t="s">
        <v>818</v>
      </c>
      <c r="F99" s="174" t="s">
        <v>2442</v>
      </c>
      <c r="I99" s="147"/>
      <c r="L99" s="33"/>
      <c r="M99" s="148"/>
      <c r="T99" s="52"/>
      <c r="AT99" s="18" t="s">
        <v>818</v>
      </c>
      <c r="AU99" s="18" t="s">
        <v>84</v>
      </c>
    </row>
    <row r="100" spans="2:65" s="1" customFormat="1" ht="24.2" customHeight="1">
      <c r="B100" s="33"/>
      <c r="C100" s="132" t="s">
        <v>257</v>
      </c>
      <c r="D100" s="132" t="s">
        <v>208</v>
      </c>
      <c r="E100" s="133" t="s">
        <v>2443</v>
      </c>
      <c r="F100" s="134" t="s">
        <v>2444</v>
      </c>
      <c r="G100" s="135" t="s">
        <v>298</v>
      </c>
      <c r="H100" s="136">
        <v>26</v>
      </c>
      <c r="I100" s="137"/>
      <c r="J100" s="138">
        <f>ROUND(I100*H100,2)</f>
        <v>0</v>
      </c>
      <c r="K100" s="134" t="s">
        <v>19</v>
      </c>
      <c r="L100" s="33"/>
      <c r="M100" s="139" t="s">
        <v>19</v>
      </c>
      <c r="N100" s="140" t="s">
        <v>46</v>
      </c>
      <c r="P100" s="141">
        <f>O100*H100</f>
        <v>0</v>
      </c>
      <c r="Q100" s="141">
        <v>0</v>
      </c>
      <c r="R100" s="141">
        <f>Q100*H100</f>
        <v>0</v>
      </c>
      <c r="S100" s="141">
        <v>0</v>
      </c>
      <c r="T100" s="142">
        <f>S100*H100</f>
        <v>0</v>
      </c>
      <c r="AR100" s="143" t="s">
        <v>338</v>
      </c>
      <c r="AT100" s="143" t="s">
        <v>208</v>
      </c>
      <c r="AU100" s="143" t="s">
        <v>84</v>
      </c>
      <c r="AY100" s="18" t="s">
        <v>206</v>
      </c>
      <c r="BE100" s="144">
        <f>IF(N100="základní",J100,0)</f>
        <v>0</v>
      </c>
      <c r="BF100" s="144">
        <f>IF(N100="snížená",J100,0)</f>
        <v>0</v>
      </c>
      <c r="BG100" s="144">
        <f>IF(N100="zákl. přenesená",J100,0)</f>
        <v>0</v>
      </c>
      <c r="BH100" s="144">
        <f>IF(N100="sníž. přenesená",J100,0)</f>
        <v>0</v>
      </c>
      <c r="BI100" s="144">
        <f>IF(N100="nulová",J100,0)</f>
        <v>0</v>
      </c>
      <c r="BJ100" s="18" t="s">
        <v>82</v>
      </c>
      <c r="BK100" s="144">
        <f>ROUND(I100*H100,2)</f>
        <v>0</v>
      </c>
      <c r="BL100" s="18" t="s">
        <v>338</v>
      </c>
      <c r="BM100" s="143" t="s">
        <v>2445</v>
      </c>
    </row>
    <row r="101" spans="2:51" s="12" customFormat="1" ht="12">
      <c r="B101" s="149"/>
      <c r="D101" s="150" t="s">
        <v>216</v>
      </c>
      <c r="E101" s="151" t="s">
        <v>19</v>
      </c>
      <c r="F101" s="152" t="s">
        <v>2446</v>
      </c>
      <c r="H101" s="151" t="s">
        <v>19</v>
      </c>
      <c r="I101" s="153"/>
      <c r="L101" s="149"/>
      <c r="M101" s="154"/>
      <c r="T101" s="155"/>
      <c r="AT101" s="151" t="s">
        <v>216</v>
      </c>
      <c r="AU101" s="151" t="s">
        <v>84</v>
      </c>
      <c r="AV101" s="12" t="s">
        <v>82</v>
      </c>
      <c r="AW101" s="12" t="s">
        <v>37</v>
      </c>
      <c r="AX101" s="12" t="s">
        <v>75</v>
      </c>
      <c r="AY101" s="151" t="s">
        <v>206</v>
      </c>
    </row>
    <row r="102" spans="2:51" s="13" customFormat="1" ht="12">
      <c r="B102" s="156"/>
      <c r="D102" s="150" t="s">
        <v>216</v>
      </c>
      <c r="E102" s="157" t="s">
        <v>19</v>
      </c>
      <c r="F102" s="158" t="s">
        <v>2447</v>
      </c>
      <c r="H102" s="159">
        <v>26</v>
      </c>
      <c r="I102" s="160"/>
      <c r="L102" s="156"/>
      <c r="M102" s="161"/>
      <c r="T102" s="162"/>
      <c r="AT102" s="157" t="s">
        <v>216</v>
      </c>
      <c r="AU102" s="157" t="s">
        <v>84</v>
      </c>
      <c r="AV102" s="13" t="s">
        <v>84</v>
      </c>
      <c r="AW102" s="13" t="s">
        <v>37</v>
      </c>
      <c r="AX102" s="13" t="s">
        <v>75</v>
      </c>
      <c r="AY102" s="157" t="s">
        <v>206</v>
      </c>
    </row>
    <row r="103" spans="2:51" s="14" customFormat="1" ht="12">
      <c r="B103" s="163"/>
      <c r="D103" s="150" t="s">
        <v>216</v>
      </c>
      <c r="E103" s="164" t="s">
        <v>19</v>
      </c>
      <c r="F103" s="165" t="s">
        <v>224</v>
      </c>
      <c r="H103" s="166">
        <v>26</v>
      </c>
      <c r="I103" s="167"/>
      <c r="L103" s="163"/>
      <c r="M103" s="168"/>
      <c r="T103" s="169"/>
      <c r="AT103" s="164" t="s">
        <v>216</v>
      </c>
      <c r="AU103" s="164" t="s">
        <v>84</v>
      </c>
      <c r="AV103" s="14" t="s">
        <v>153</v>
      </c>
      <c r="AW103" s="14" t="s">
        <v>37</v>
      </c>
      <c r="AX103" s="14" t="s">
        <v>82</v>
      </c>
      <c r="AY103" s="164" t="s">
        <v>206</v>
      </c>
    </row>
    <row r="104" spans="2:65" s="1" customFormat="1" ht="37.9" customHeight="1">
      <c r="B104" s="33"/>
      <c r="C104" s="132" t="s">
        <v>265</v>
      </c>
      <c r="D104" s="132" t="s">
        <v>208</v>
      </c>
      <c r="E104" s="133" t="s">
        <v>2448</v>
      </c>
      <c r="F104" s="134" t="s">
        <v>2449</v>
      </c>
      <c r="G104" s="135" t="s">
        <v>298</v>
      </c>
      <c r="H104" s="136">
        <v>4</v>
      </c>
      <c r="I104" s="137"/>
      <c r="J104" s="138">
        <f>ROUND(I104*H104,2)</f>
        <v>0</v>
      </c>
      <c r="K104" s="134" t="s">
        <v>19</v>
      </c>
      <c r="L104" s="33"/>
      <c r="M104" s="139" t="s">
        <v>19</v>
      </c>
      <c r="N104" s="140" t="s">
        <v>46</v>
      </c>
      <c r="P104" s="141">
        <f>O104*H104</f>
        <v>0</v>
      </c>
      <c r="Q104" s="141">
        <v>0</v>
      </c>
      <c r="R104" s="141">
        <f>Q104*H104</f>
        <v>0</v>
      </c>
      <c r="S104" s="141">
        <v>0</v>
      </c>
      <c r="T104" s="142">
        <f>S104*H104</f>
        <v>0</v>
      </c>
      <c r="AR104" s="143" t="s">
        <v>338</v>
      </c>
      <c r="AT104" s="143" t="s">
        <v>208</v>
      </c>
      <c r="AU104" s="143" t="s">
        <v>84</v>
      </c>
      <c r="AY104" s="18" t="s">
        <v>206</v>
      </c>
      <c r="BE104" s="144">
        <f>IF(N104="základní",J104,0)</f>
        <v>0</v>
      </c>
      <c r="BF104" s="144">
        <f>IF(N104="snížená",J104,0)</f>
        <v>0</v>
      </c>
      <c r="BG104" s="144">
        <f>IF(N104="zákl. přenesená",J104,0)</f>
        <v>0</v>
      </c>
      <c r="BH104" s="144">
        <f>IF(N104="sníž. přenesená",J104,0)</f>
        <v>0</v>
      </c>
      <c r="BI104" s="144">
        <f>IF(N104="nulová",J104,0)</f>
        <v>0</v>
      </c>
      <c r="BJ104" s="18" t="s">
        <v>82</v>
      </c>
      <c r="BK104" s="144">
        <f>ROUND(I104*H104,2)</f>
        <v>0</v>
      </c>
      <c r="BL104" s="18" t="s">
        <v>338</v>
      </c>
      <c r="BM104" s="143" t="s">
        <v>2450</v>
      </c>
    </row>
    <row r="105" spans="2:51" s="12" customFormat="1" ht="12">
      <c r="B105" s="149"/>
      <c r="D105" s="150" t="s">
        <v>216</v>
      </c>
      <c r="E105" s="151" t="s">
        <v>19</v>
      </c>
      <c r="F105" s="152" t="s">
        <v>2446</v>
      </c>
      <c r="H105" s="151" t="s">
        <v>19</v>
      </c>
      <c r="I105" s="153"/>
      <c r="L105" s="149"/>
      <c r="M105" s="154"/>
      <c r="T105" s="155"/>
      <c r="AT105" s="151" t="s">
        <v>216</v>
      </c>
      <c r="AU105" s="151" t="s">
        <v>84</v>
      </c>
      <c r="AV105" s="12" t="s">
        <v>82</v>
      </c>
      <c r="AW105" s="12" t="s">
        <v>37</v>
      </c>
      <c r="AX105" s="12" t="s">
        <v>75</v>
      </c>
      <c r="AY105" s="151" t="s">
        <v>206</v>
      </c>
    </row>
    <row r="106" spans="2:51" s="13" customFormat="1" ht="12">
      <c r="B106" s="156"/>
      <c r="D106" s="150" t="s">
        <v>216</v>
      </c>
      <c r="E106" s="157" t="s">
        <v>19</v>
      </c>
      <c r="F106" s="158" t="s">
        <v>2451</v>
      </c>
      <c r="H106" s="159">
        <v>4</v>
      </c>
      <c r="I106" s="160"/>
      <c r="L106" s="156"/>
      <c r="M106" s="161"/>
      <c r="T106" s="162"/>
      <c r="AT106" s="157" t="s">
        <v>216</v>
      </c>
      <c r="AU106" s="157" t="s">
        <v>84</v>
      </c>
      <c r="AV106" s="13" t="s">
        <v>84</v>
      </c>
      <c r="AW106" s="13" t="s">
        <v>37</v>
      </c>
      <c r="AX106" s="13" t="s">
        <v>75</v>
      </c>
      <c r="AY106" s="157" t="s">
        <v>206</v>
      </c>
    </row>
    <row r="107" spans="2:51" s="14" customFormat="1" ht="12">
      <c r="B107" s="163"/>
      <c r="D107" s="150" t="s">
        <v>216</v>
      </c>
      <c r="E107" s="164" t="s">
        <v>19</v>
      </c>
      <c r="F107" s="165" t="s">
        <v>224</v>
      </c>
      <c r="H107" s="166">
        <v>4</v>
      </c>
      <c r="I107" s="167"/>
      <c r="L107" s="163"/>
      <c r="M107" s="168"/>
      <c r="T107" s="169"/>
      <c r="AT107" s="164" t="s">
        <v>216</v>
      </c>
      <c r="AU107" s="164" t="s">
        <v>84</v>
      </c>
      <c r="AV107" s="14" t="s">
        <v>153</v>
      </c>
      <c r="AW107" s="14" t="s">
        <v>37</v>
      </c>
      <c r="AX107" s="14" t="s">
        <v>82</v>
      </c>
      <c r="AY107" s="164" t="s">
        <v>206</v>
      </c>
    </row>
    <row r="108" spans="2:65" s="1" customFormat="1" ht="24.2" customHeight="1">
      <c r="B108" s="33"/>
      <c r="C108" s="132" t="s">
        <v>271</v>
      </c>
      <c r="D108" s="132" t="s">
        <v>208</v>
      </c>
      <c r="E108" s="133" t="s">
        <v>2452</v>
      </c>
      <c r="F108" s="134" t="s">
        <v>2453</v>
      </c>
      <c r="G108" s="135" t="s">
        <v>796</v>
      </c>
      <c r="H108" s="136">
        <v>2</v>
      </c>
      <c r="I108" s="137"/>
      <c r="J108" s="138">
        <f>ROUND(I108*H108,2)</f>
        <v>0</v>
      </c>
      <c r="K108" s="134" t="s">
        <v>19</v>
      </c>
      <c r="L108" s="33"/>
      <c r="M108" s="139" t="s">
        <v>19</v>
      </c>
      <c r="N108" s="140" t="s">
        <v>46</v>
      </c>
      <c r="P108" s="141">
        <f>O108*H108</f>
        <v>0</v>
      </c>
      <c r="Q108" s="141">
        <v>0</v>
      </c>
      <c r="R108" s="141">
        <f>Q108*H108</f>
        <v>0</v>
      </c>
      <c r="S108" s="141">
        <v>0</v>
      </c>
      <c r="T108" s="142">
        <f>S108*H108</f>
        <v>0</v>
      </c>
      <c r="AR108" s="143" t="s">
        <v>338</v>
      </c>
      <c r="AT108" s="143" t="s">
        <v>208</v>
      </c>
      <c r="AU108" s="143" t="s">
        <v>84</v>
      </c>
      <c r="AY108" s="18" t="s">
        <v>206</v>
      </c>
      <c r="BE108" s="144">
        <f>IF(N108="základní",J108,0)</f>
        <v>0</v>
      </c>
      <c r="BF108" s="144">
        <f>IF(N108="snížená",J108,0)</f>
        <v>0</v>
      </c>
      <c r="BG108" s="144">
        <f>IF(N108="zákl. přenesená",J108,0)</f>
        <v>0</v>
      </c>
      <c r="BH108" s="144">
        <f>IF(N108="sníž. přenesená",J108,0)</f>
        <v>0</v>
      </c>
      <c r="BI108" s="144">
        <f>IF(N108="nulová",J108,0)</f>
        <v>0</v>
      </c>
      <c r="BJ108" s="18" t="s">
        <v>82</v>
      </c>
      <c r="BK108" s="144">
        <f>ROUND(I108*H108,2)</f>
        <v>0</v>
      </c>
      <c r="BL108" s="18" t="s">
        <v>338</v>
      </c>
      <c r="BM108" s="143" t="s">
        <v>2454</v>
      </c>
    </row>
    <row r="109" spans="2:47" s="1" customFormat="1" ht="19.5">
      <c r="B109" s="33"/>
      <c r="D109" s="150" t="s">
        <v>818</v>
      </c>
      <c r="F109" s="174" t="s">
        <v>2455</v>
      </c>
      <c r="I109" s="147"/>
      <c r="L109" s="33"/>
      <c r="M109" s="201"/>
      <c r="N109" s="197"/>
      <c r="O109" s="197"/>
      <c r="P109" s="197"/>
      <c r="Q109" s="197"/>
      <c r="R109" s="197"/>
      <c r="S109" s="197"/>
      <c r="T109" s="202"/>
      <c r="AT109" s="18" t="s">
        <v>818</v>
      </c>
      <c r="AU109" s="18" t="s">
        <v>84</v>
      </c>
    </row>
    <row r="110" spans="2:12" s="1" customFormat="1" ht="6.95" customHeight="1">
      <c r="B110" s="41"/>
      <c r="C110" s="42"/>
      <c r="D110" s="42"/>
      <c r="E110" s="42"/>
      <c r="F110" s="42"/>
      <c r="G110" s="42"/>
      <c r="H110" s="42"/>
      <c r="I110" s="42"/>
      <c r="J110" s="42"/>
      <c r="K110" s="42"/>
      <c r="L110" s="33"/>
    </row>
  </sheetData>
  <sheetProtection algorithmName="SHA-512" hashValue="awPy8pm8UPyTA58bFNHoqS/fKDQCmCU5sB4GS+80gQU9JGkaEGDVG3BSG3SrAP1sgH1Pjjpuii6SHp+DfP2Uew==" saltValue="dQsBTonfNrCIG2cwsWau6UP4WNPwcMlCnCdchrVM4lgMxBXdrAy4aX5znHic9QJNRI2rr3r4hY0UBiObFjLdVg==" spinCount="100000" sheet="1" objects="1" scenarios="1" formatColumns="0" formatRows="0" autoFilter="0"/>
  <autoFilter ref="C86:K109"/>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636d3e1-d508-4c2d-864b-4f94d55b23c8">
      <Terms xmlns="http://schemas.microsoft.com/office/infopath/2007/PartnerControls"/>
    </lcf76f155ced4ddcb4097134ff3c332f>
    <TaxCatchAll xmlns="20d5d371-bab2-4db4-8327-d7b5dc8e2d7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05C29E343132F4E9E2AE5FC7BD460C5" ma:contentTypeVersion="15" ma:contentTypeDescription="Vytvoří nový dokument" ma:contentTypeScope="" ma:versionID="4eff71b2adae5d175b85442c40557ef1">
  <xsd:schema xmlns:xsd="http://www.w3.org/2001/XMLSchema" xmlns:xs="http://www.w3.org/2001/XMLSchema" xmlns:p="http://schemas.microsoft.com/office/2006/metadata/properties" xmlns:ns2="c636d3e1-d508-4c2d-864b-4f94d55b23c8" xmlns:ns3="20d5d371-bab2-4db4-8327-d7b5dc8e2d7e" targetNamespace="http://schemas.microsoft.com/office/2006/metadata/properties" ma:root="true" ma:fieldsID="6f642e018cf494bfb3cefe8681af0338" ns2:_="" ns3:_="">
    <xsd:import namespace="c636d3e1-d508-4c2d-864b-4f94d55b23c8"/>
    <xsd:import namespace="20d5d371-bab2-4db4-8327-d7b5dc8e2d7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6d3e1-d508-4c2d-864b-4f94d55b23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Značky obrázků" ma:readOnly="false" ma:fieldId="{5cf76f15-5ced-4ddc-b409-7134ff3c332f}" ma:taxonomyMulti="true" ma:sspId="86d800ea-b244-444e-9929-321d08e8a2fb"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d5d371-bab2-4db4-8327-d7b5dc8e2d7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5d8df6d-f512-417b-bbb4-3a78ebf97b19}" ma:internalName="TaxCatchAll" ma:showField="CatchAllData" ma:web="20d5d371-bab2-4db4-8327-d7b5dc8e2d7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4D44F5-F032-4130-B5F0-20BEE774FB21}">
  <ds:schemaRefs>
    <ds:schemaRef ds:uri="http://schemas.microsoft.com/sharepoint/v3/contenttype/forms"/>
  </ds:schemaRefs>
</ds:datastoreItem>
</file>

<file path=customXml/itemProps2.xml><?xml version="1.0" encoding="utf-8"?>
<ds:datastoreItem xmlns:ds="http://schemas.openxmlformats.org/officeDocument/2006/customXml" ds:itemID="{7311B2A5-3003-44CA-A653-4BF390D15137}">
  <ds:schemaRefs>
    <ds:schemaRef ds:uri="http://schemas.microsoft.com/office/2006/metadata/properties"/>
    <ds:schemaRef ds:uri="http://schemas.microsoft.com/office/infopath/2007/PartnerControls"/>
    <ds:schemaRef ds:uri="c636d3e1-d508-4c2d-864b-4f94d55b23c8"/>
    <ds:schemaRef ds:uri="20d5d371-bab2-4db4-8327-d7b5dc8e2d7e"/>
  </ds:schemaRefs>
</ds:datastoreItem>
</file>

<file path=customXml/itemProps3.xml><?xml version="1.0" encoding="utf-8"?>
<ds:datastoreItem xmlns:ds="http://schemas.openxmlformats.org/officeDocument/2006/customXml" ds:itemID="{2AF74DDC-8A6C-4713-99FE-57157BBE6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6d3e1-d508-4c2d-864b-4f94d55b23c8"/>
    <ds:schemaRef ds:uri="20d5d371-bab2-4db4-8327-d7b5dc8e2d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Křehla Milan</dc:creator>
  <cp:keywords/>
  <dc:description/>
  <cp:lastModifiedBy>Antošová Kateřina, Mgr.</cp:lastModifiedBy>
  <dcterms:created xsi:type="dcterms:W3CDTF">2023-11-14T14:14:25Z</dcterms:created>
  <dcterms:modified xsi:type="dcterms:W3CDTF">2024-02-29T08:28:58Z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0x010100205C29E343132F4E9E2AE5FC7BD460C5</vt:lpwstr>
  </property>
  <property fmtid="{D5CDD505-2E9C-101B-9397-08002B2CF9AE}" pid="3" name="MediaServiceImageTags">
    <vt:lpwstr/>
  </property>
</Properties>
</file>