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ca4684e428b4e000/04 PROJEKTY/Zoo giboni/08 Rozpočet 240115/"/>
    </mc:Choice>
  </mc:AlternateContent>
  <xr:revisionPtr revIDLastSave="1" documentId="11_43DD756E19A720FB455900F0F53402201626A4D5" xr6:coauthVersionLast="47" xr6:coauthVersionMax="47" xr10:uidLastSave="{DC1D4A47-B578-4973-BD70-0B881496EE99}"/>
  <bookViews>
    <workbookView xWindow="-108" yWindow="-108" windowWidth="23256" windowHeight="12456" activeTab="1" xr2:uid="{00000000-000D-0000-FFFF-FFFF00000000}"/>
  </bookViews>
  <sheets>
    <sheet name="Rekapitulace stavby" sheetId="1" r:id="rId1"/>
    <sheet name="01.1 - Hlavní stavební úp..." sheetId="2" r:id="rId2"/>
    <sheet name="01.2 - Elektroinstalace" sheetId="3" r:id="rId3"/>
    <sheet name="01.3 - Zdravotní technika" sheetId="4" r:id="rId4"/>
    <sheet name="SO 02 - Parterové úpravy" sheetId="5" r:id="rId5"/>
    <sheet name="VRN - Vedlejší rozpočtové..." sheetId="6" r:id="rId6"/>
    <sheet name="Seznam figur" sheetId="7" r:id="rId7"/>
  </sheets>
  <definedNames>
    <definedName name="_xlnm._FilterDatabase" localSheetId="1" hidden="1">'01.1 - Hlavní stavební úp...'!$C$138:$K$799</definedName>
    <definedName name="_xlnm._FilterDatabase" localSheetId="2" hidden="1">'01.2 - Elektroinstalace'!$C$130:$K$234</definedName>
    <definedName name="_xlnm._FilterDatabase" localSheetId="3" hidden="1">'01.3 - Zdravotní technika'!$C$119:$K$121</definedName>
    <definedName name="_xlnm._FilterDatabase" localSheetId="4" hidden="1">'SO 02 - Parterové úpravy'!$C$127:$K$237</definedName>
    <definedName name="_xlnm._FilterDatabase" localSheetId="5" hidden="1">'VRN - Vedlejší rozpočtové...'!$C$119:$K$129</definedName>
    <definedName name="_xlnm.Print_Area" localSheetId="1">'01.1 - Hlavní stavební úp...'!$C$4:$J$76,'01.1 - Hlavní stavební úp...'!$C$82:$J$118,'01.1 - Hlavní stavební úp...'!$C$124:$J$799</definedName>
    <definedName name="_xlnm.Print_Area" localSheetId="2">'01.2 - Elektroinstalace'!$C$4:$J$76,'01.2 - Elektroinstalace'!$C$82:$J$110,'01.2 - Elektroinstalace'!$C$116:$J$234</definedName>
    <definedName name="_xlnm.Print_Area" localSheetId="3">'01.3 - Zdravotní technika'!$C$4:$J$76,'01.3 - Zdravotní technika'!$C$82:$J$99,'01.3 - Zdravotní technika'!$C$105:$J$121</definedName>
    <definedName name="_xlnm.Print_Area" localSheetId="0">'Rekapitulace stavby'!$D$4:$AO$76,'Rekapitulace stavby'!$C$82:$AQ$101</definedName>
    <definedName name="_xlnm.Print_Area" localSheetId="6">'Seznam figur'!$C$4:$G$134</definedName>
    <definedName name="_xlnm.Print_Area" localSheetId="4">'SO 02 - Parterové úpravy'!$C$4:$J$76,'SO 02 - Parterové úpravy'!$C$82:$J$109,'SO 02 - Parterové úpravy'!$C$115:$J$237</definedName>
    <definedName name="_xlnm.Print_Area" localSheetId="5">'VRN - Vedlejší rozpočtové...'!$C$4:$J$76,'VRN - Vedlejší rozpočtové...'!$C$82:$J$101,'VRN - Vedlejší rozpočtové...'!$C$107:$J$129</definedName>
    <definedName name="_xlnm.Print_Titles" localSheetId="1">'01.1 - Hlavní stavební úp...'!$138:$138</definedName>
    <definedName name="_xlnm.Print_Titles" localSheetId="2">'01.2 - Elektroinstalace'!$130:$130</definedName>
    <definedName name="_xlnm.Print_Titles" localSheetId="3">'01.3 - Zdravotní technika'!$119:$119</definedName>
    <definedName name="_xlnm.Print_Titles" localSheetId="0">'Rekapitulace stavby'!$92:$92</definedName>
    <definedName name="_xlnm.Print_Titles" localSheetId="6">'Seznam figur'!$9:$9</definedName>
    <definedName name="_xlnm.Print_Titles" localSheetId="4">'SO 02 - Parterové úpravy'!$127:$127</definedName>
    <definedName name="_xlnm.Print_Titles" localSheetId="5">'VRN - Vedlejší rozpočtové...'!$119:$119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7" l="1"/>
  <c r="J37" i="6"/>
  <c r="J36" i="6"/>
  <c r="AY100" i="1" s="1"/>
  <c r="J35" i="6"/>
  <c r="AX100" i="1"/>
  <c r="BI129" i="6"/>
  <c r="BH129" i="6"/>
  <c r="BG129" i="6"/>
  <c r="BF129" i="6"/>
  <c r="T129" i="6"/>
  <c r="T128" i="6" s="1"/>
  <c r="R129" i="6"/>
  <c r="R128" i="6" s="1"/>
  <c r="P129" i="6"/>
  <c r="P128" i="6" s="1"/>
  <c r="BI127" i="6"/>
  <c r="BH127" i="6"/>
  <c r="BG127" i="6"/>
  <c r="BF127" i="6"/>
  <c r="T127" i="6"/>
  <c r="T125" i="6" s="1"/>
  <c r="R127" i="6"/>
  <c r="P127" i="6"/>
  <c r="BI126" i="6"/>
  <c r="BH126" i="6"/>
  <c r="BG126" i="6"/>
  <c r="BF126" i="6"/>
  <c r="T126" i="6"/>
  <c r="R126" i="6"/>
  <c r="P126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J116" i="6"/>
  <c r="F116" i="6"/>
  <c r="F114" i="6"/>
  <c r="E112" i="6"/>
  <c r="J91" i="6"/>
  <c r="F91" i="6"/>
  <c r="F89" i="6"/>
  <c r="E87" i="6"/>
  <c r="J24" i="6"/>
  <c r="E24" i="6"/>
  <c r="J117" i="6"/>
  <c r="J23" i="6"/>
  <c r="J18" i="6"/>
  <c r="E18" i="6"/>
  <c r="F117" i="6"/>
  <c r="J17" i="6"/>
  <c r="J12" i="6"/>
  <c r="J114" i="6" s="1"/>
  <c r="E7" i="6"/>
  <c r="E85" i="6"/>
  <c r="J37" i="5"/>
  <c r="J36" i="5"/>
  <c r="AY99" i="1"/>
  <c r="J35" i="5"/>
  <c r="AX99" i="1"/>
  <c r="BI237" i="5"/>
  <c r="BH237" i="5"/>
  <c r="BG237" i="5"/>
  <c r="BF237" i="5"/>
  <c r="T237" i="5"/>
  <c r="R237" i="5"/>
  <c r="P237" i="5"/>
  <c r="BI236" i="5"/>
  <c r="BH236" i="5"/>
  <c r="BG236" i="5"/>
  <c r="BF236" i="5"/>
  <c r="T236" i="5"/>
  <c r="R236" i="5"/>
  <c r="P236" i="5"/>
  <c r="BI235" i="5"/>
  <c r="BH235" i="5"/>
  <c r="BG235" i="5"/>
  <c r="BF235" i="5"/>
  <c r="T235" i="5"/>
  <c r="R235" i="5"/>
  <c r="P235" i="5"/>
  <c r="BI234" i="5"/>
  <c r="BH234" i="5"/>
  <c r="BG234" i="5"/>
  <c r="BF234" i="5"/>
  <c r="T234" i="5"/>
  <c r="R234" i="5"/>
  <c r="P234" i="5"/>
  <c r="BI233" i="5"/>
  <c r="BH233" i="5"/>
  <c r="BG233" i="5"/>
  <c r="BF233" i="5"/>
  <c r="T233" i="5"/>
  <c r="R233" i="5"/>
  <c r="P233" i="5"/>
  <c r="BI227" i="5"/>
  <c r="BH227" i="5"/>
  <c r="BG227" i="5"/>
  <c r="BF227" i="5"/>
  <c r="T227" i="5"/>
  <c r="R227" i="5"/>
  <c r="P227" i="5"/>
  <c r="BI223" i="5"/>
  <c r="BH223" i="5"/>
  <c r="BG223" i="5"/>
  <c r="BF223" i="5"/>
  <c r="T223" i="5"/>
  <c r="R223" i="5"/>
  <c r="P223" i="5"/>
  <c r="BI218" i="5"/>
  <c r="BH218" i="5"/>
  <c r="BG218" i="5"/>
  <c r="BF218" i="5"/>
  <c r="T218" i="5"/>
  <c r="T217" i="5"/>
  <c r="R218" i="5"/>
  <c r="R217" i="5"/>
  <c r="P218" i="5"/>
  <c r="P217" i="5"/>
  <c r="BI216" i="5"/>
  <c r="BH216" i="5"/>
  <c r="BG216" i="5"/>
  <c r="BF216" i="5"/>
  <c r="T216" i="5"/>
  <c r="R216" i="5"/>
  <c r="P216" i="5"/>
  <c r="BI213" i="5"/>
  <c r="BH213" i="5"/>
  <c r="BG213" i="5"/>
  <c r="BF213" i="5"/>
  <c r="T213" i="5"/>
  <c r="R213" i="5"/>
  <c r="P213" i="5"/>
  <c r="BI210" i="5"/>
  <c r="BH210" i="5"/>
  <c r="BG210" i="5"/>
  <c r="BF210" i="5"/>
  <c r="T210" i="5"/>
  <c r="R210" i="5"/>
  <c r="P210" i="5"/>
  <c r="BI205" i="5"/>
  <c r="BH205" i="5"/>
  <c r="BG205" i="5"/>
  <c r="BF205" i="5"/>
  <c r="T205" i="5"/>
  <c r="R205" i="5"/>
  <c r="P205" i="5"/>
  <c r="BI201" i="5"/>
  <c r="BH201" i="5"/>
  <c r="BG201" i="5"/>
  <c r="BF201" i="5"/>
  <c r="T201" i="5"/>
  <c r="R201" i="5"/>
  <c r="P201" i="5"/>
  <c r="BI198" i="5"/>
  <c r="BH198" i="5"/>
  <c r="BG198" i="5"/>
  <c r="BF198" i="5"/>
  <c r="T198" i="5"/>
  <c r="R198" i="5"/>
  <c r="P198" i="5"/>
  <c r="BI194" i="5"/>
  <c r="BH194" i="5"/>
  <c r="BG194" i="5"/>
  <c r="BF194" i="5"/>
  <c r="T194" i="5"/>
  <c r="R194" i="5"/>
  <c r="P194" i="5"/>
  <c r="BI191" i="5"/>
  <c r="BH191" i="5"/>
  <c r="BG191" i="5"/>
  <c r="BF191" i="5"/>
  <c r="T191" i="5"/>
  <c r="R191" i="5"/>
  <c r="P191" i="5"/>
  <c r="BI188" i="5"/>
  <c r="BH188" i="5"/>
  <c r="BG188" i="5"/>
  <c r="BF188" i="5"/>
  <c r="T188" i="5"/>
  <c r="T187" i="5"/>
  <c r="R188" i="5"/>
  <c r="R187" i="5" s="1"/>
  <c r="P188" i="5"/>
  <c r="P187" i="5" s="1"/>
  <c r="BI185" i="5"/>
  <c r="BH185" i="5"/>
  <c r="BG185" i="5"/>
  <c r="BF185" i="5"/>
  <c r="T185" i="5"/>
  <c r="R185" i="5"/>
  <c r="P185" i="5"/>
  <c r="BI181" i="5"/>
  <c r="BH181" i="5"/>
  <c r="BG181" i="5"/>
  <c r="BF181" i="5"/>
  <c r="T181" i="5"/>
  <c r="R181" i="5"/>
  <c r="P181" i="5"/>
  <c r="BI177" i="5"/>
  <c r="BH177" i="5"/>
  <c r="BG177" i="5"/>
  <c r="BF177" i="5"/>
  <c r="T177" i="5"/>
  <c r="R177" i="5"/>
  <c r="P177" i="5"/>
  <c r="BI174" i="5"/>
  <c r="BH174" i="5"/>
  <c r="BG174" i="5"/>
  <c r="BF174" i="5"/>
  <c r="T174" i="5"/>
  <c r="R174" i="5"/>
  <c r="P174" i="5"/>
  <c r="BI170" i="5"/>
  <c r="BH170" i="5"/>
  <c r="BG170" i="5"/>
  <c r="BF170" i="5"/>
  <c r="T170" i="5"/>
  <c r="R170" i="5"/>
  <c r="P170" i="5"/>
  <c r="BI164" i="5"/>
  <c r="BH164" i="5"/>
  <c r="BG164" i="5"/>
  <c r="BF164" i="5"/>
  <c r="T164" i="5"/>
  <c r="R164" i="5"/>
  <c r="P164" i="5"/>
  <c r="BI161" i="5"/>
  <c r="BH161" i="5"/>
  <c r="BG161" i="5"/>
  <c r="BF161" i="5"/>
  <c r="T161" i="5"/>
  <c r="R161" i="5"/>
  <c r="P161" i="5"/>
  <c r="BI159" i="5"/>
  <c r="BH159" i="5"/>
  <c r="BG159" i="5"/>
  <c r="BF159" i="5"/>
  <c r="T159" i="5"/>
  <c r="R159" i="5"/>
  <c r="P159" i="5"/>
  <c r="BI157" i="5"/>
  <c r="BH157" i="5"/>
  <c r="BG157" i="5"/>
  <c r="BF157" i="5"/>
  <c r="T157" i="5"/>
  <c r="R157" i="5"/>
  <c r="P157" i="5"/>
  <c r="BI155" i="5"/>
  <c r="BH155" i="5"/>
  <c r="BG155" i="5"/>
  <c r="BF155" i="5"/>
  <c r="T155" i="5"/>
  <c r="R155" i="5"/>
  <c r="P155" i="5"/>
  <c r="BI150" i="5"/>
  <c r="BH150" i="5"/>
  <c r="BG150" i="5"/>
  <c r="BF150" i="5"/>
  <c r="T150" i="5"/>
  <c r="R150" i="5"/>
  <c r="P150" i="5"/>
  <c r="BI146" i="5"/>
  <c r="BH146" i="5"/>
  <c r="BG146" i="5"/>
  <c r="BF146" i="5"/>
  <c r="T146" i="5"/>
  <c r="R146" i="5"/>
  <c r="P146" i="5"/>
  <c r="BI142" i="5"/>
  <c r="BH142" i="5"/>
  <c r="BG142" i="5"/>
  <c r="BF142" i="5"/>
  <c r="T142" i="5"/>
  <c r="R142" i="5"/>
  <c r="P142" i="5"/>
  <c r="BI138" i="5"/>
  <c r="BH138" i="5"/>
  <c r="BG138" i="5"/>
  <c r="BF138" i="5"/>
  <c r="T138" i="5"/>
  <c r="R138" i="5"/>
  <c r="P138" i="5"/>
  <c r="BI135" i="5"/>
  <c r="BH135" i="5"/>
  <c r="BG135" i="5"/>
  <c r="BF135" i="5"/>
  <c r="T135" i="5"/>
  <c r="R135" i="5"/>
  <c r="P135" i="5"/>
  <c r="BI131" i="5"/>
  <c r="BH131" i="5"/>
  <c r="BG131" i="5"/>
  <c r="BF131" i="5"/>
  <c r="T131" i="5"/>
  <c r="R131" i="5"/>
  <c r="P131" i="5"/>
  <c r="J124" i="5"/>
  <c r="F124" i="5"/>
  <c r="F122" i="5"/>
  <c r="E120" i="5"/>
  <c r="J91" i="5"/>
  <c r="F91" i="5"/>
  <c r="F89" i="5"/>
  <c r="E87" i="5"/>
  <c r="J24" i="5"/>
  <c r="E24" i="5"/>
  <c r="J92" i="5" s="1"/>
  <c r="J23" i="5"/>
  <c r="J18" i="5"/>
  <c r="E18" i="5"/>
  <c r="F125" i="5"/>
  <c r="J17" i="5"/>
  <c r="J12" i="5"/>
  <c r="J122" i="5" s="1"/>
  <c r="E7" i="5"/>
  <c r="E118" i="5" s="1"/>
  <c r="J39" i="4"/>
  <c r="J38" i="4"/>
  <c r="AY98" i="1" s="1"/>
  <c r="J37" i="4"/>
  <c r="AX98" i="1"/>
  <c r="BI121" i="4"/>
  <c r="F39" i="4" s="1"/>
  <c r="BD98" i="1" s="1"/>
  <c r="BH121" i="4"/>
  <c r="F38" i="4" s="1"/>
  <c r="BC98" i="1" s="1"/>
  <c r="BG121" i="4"/>
  <c r="F37" i="4" s="1"/>
  <c r="BB98" i="1" s="1"/>
  <c r="BF121" i="4"/>
  <c r="J36" i="4" s="1"/>
  <c r="AW98" i="1" s="1"/>
  <c r="T121" i="4"/>
  <c r="T120" i="4"/>
  <c r="R121" i="4"/>
  <c r="R120" i="4" s="1"/>
  <c r="P121" i="4"/>
  <c r="P120" i="4" s="1"/>
  <c r="AU98" i="1" s="1"/>
  <c r="J116" i="4"/>
  <c r="F116" i="4"/>
  <c r="F114" i="4"/>
  <c r="E112" i="4"/>
  <c r="J93" i="4"/>
  <c r="F93" i="4"/>
  <c r="F91" i="4"/>
  <c r="E89" i="4"/>
  <c r="J26" i="4"/>
  <c r="E26" i="4"/>
  <c r="J117" i="4" s="1"/>
  <c r="J25" i="4"/>
  <c r="J20" i="4"/>
  <c r="E20" i="4"/>
  <c r="F117" i="4"/>
  <c r="J19" i="4"/>
  <c r="J14" i="4"/>
  <c r="J114" i="4" s="1"/>
  <c r="E7" i="4"/>
  <c r="E108" i="4" s="1"/>
  <c r="J214" i="3"/>
  <c r="J39" i="3"/>
  <c r="J38" i="3"/>
  <c r="AY97" i="1"/>
  <c r="J37" i="3"/>
  <c r="AX97" i="1"/>
  <c r="BI234" i="3"/>
  <c r="BH234" i="3"/>
  <c r="BG234" i="3"/>
  <c r="BF234" i="3"/>
  <c r="T234" i="3"/>
  <c r="T233" i="3" s="1"/>
  <c r="R234" i="3"/>
  <c r="R233" i="3"/>
  <c r="P234" i="3"/>
  <c r="P233" i="3"/>
  <c r="BI232" i="3"/>
  <c r="BH232" i="3"/>
  <c r="BG232" i="3"/>
  <c r="BF232" i="3"/>
  <c r="T232" i="3"/>
  <c r="T231" i="3" s="1"/>
  <c r="R232" i="3"/>
  <c r="R231" i="3" s="1"/>
  <c r="P232" i="3"/>
  <c r="P231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J106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J127" i="3"/>
  <c r="F127" i="3"/>
  <c r="F125" i="3"/>
  <c r="E123" i="3"/>
  <c r="J93" i="3"/>
  <c r="F93" i="3"/>
  <c r="F91" i="3"/>
  <c r="E89" i="3"/>
  <c r="J26" i="3"/>
  <c r="E26" i="3"/>
  <c r="J128" i="3" s="1"/>
  <c r="J25" i="3"/>
  <c r="J20" i="3"/>
  <c r="E20" i="3"/>
  <c r="F128" i="3"/>
  <c r="J19" i="3"/>
  <c r="J14" i="3"/>
  <c r="J125" i="3"/>
  <c r="E7" i="3"/>
  <c r="E119" i="3"/>
  <c r="J39" i="2"/>
  <c r="J38" i="2"/>
  <c r="AY96" i="1" s="1"/>
  <c r="J37" i="2"/>
  <c r="AX96" i="1" s="1"/>
  <c r="BI799" i="2"/>
  <c r="BH799" i="2"/>
  <c r="BG799" i="2"/>
  <c r="BF799" i="2"/>
  <c r="T799" i="2"/>
  <c r="R799" i="2"/>
  <c r="P799" i="2"/>
  <c r="BI798" i="2"/>
  <c r="BH798" i="2"/>
  <c r="BG798" i="2"/>
  <c r="BF798" i="2"/>
  <c r="T798" i="2"/>
  <c r="R798" i="2"/>
  <c r="P798" i="2"/>
  <c r="BI796" i="2"/>
  <c r="BH796" i="2"/>
  <c r="BG796" i="2"/>
  <c r="BF796" i="2"/>
  <c r="T796" i="2"/>
  <c r="R796" i="2"/>
  <c r="P796" i="2"/>
  <c r="BI794" i="2"/>
  <c r="BH794" i="2"/>
  <c r="BG794" i="2"/>
  <c r="BF794" i="2"/>
  <c r="T794" i="2"/>
  <c r="R794" i="2"/>
  <c r="P794" i="2"/>
  <c r="BI792" i="2"/>
  <c r="BH792" i="2"/>
  <c r="BG792" i="2"/>
  <c r="BF792" i="2"/>
  <c r="T792" i="2"/>
  <c r="R792" i="2"/>
  <c r="P792" i="2"/>
  <c r="BI790" i="2"/>
  <c r="BH790" i="2"/>
  <c r="BG790" i="2"/>
  <c r="BF790" i="2"/>
  <c r="T790" i="2"/>
  <c r="R790" i="2"/>
  <c r="P790" i="2"/>
  <c r="BI788" i="2"/>
  <c r="BH788" i="2"/>
  <c r="BG788" i="2"/>
  <c r="BF788" i="2"/>
  <c r="T788" i="2"/>
  <c r="R788" i="2"/>
  <c r="P788" i="2"/>
  <c r="BI786" i="2"/>
  <c r="BH786" i="2"/>
  <c r="BG786" i="2"/>
  <c r="BF786" i="2"/>
  <c r="T786" i="2"/>
  <c r="R786" i="2"/>
  <c r="P786" i="2"/>
  <c r="BI784" i="2"/>
  <c r="BH784" i="2"/>
  <c r="BG784" i="2"/>
  <c r="BF784" i="2"/>
  <c r="T784" i="2"/>
  <c r="R784" i="2"/>
  <c r="P784" i="2"/>
  <c r="BI783" i="2"/>
  <c r="BH783" i="2"/>
  <c r="BG783" i="2"/>
  <c r="BF783" i="2"/>
  <c r="T783" i="2"/>
  <c r="R783" i="2"/>
  <c r="P783" i="2"/>
  <c r="BI781" i="2"/>
  <c r="BH781" i="2"/>
  <c r="BG781" i="2"/>
  <c r="BF781" i="2"/>
  <c r="T781" i="2"/>
  <c r="R781" i="2"/>
  <c r="P781" i="2"/>
  <c r="BI779" i="2"/>
  <c r="BH779" i="2"/>
  <c r="BG779" i="2"/>
  <c r="BF779" i="2"/>
  <c r="T779" i="2"/>
  <c r="R779" i="2"/>
  <c r="P779" i="2"/>
  <c r="BI777" i="2"/>
  <c r="BH777" i="2"/>
  <c r="BG777" i="2"/>
  <c r="BF777" i="2"/>
  <c r="T777" i="2"/>
  <c r="R777" i="2"/>
  <c r="P777" i="2"/>
  <c r="BI771" i="2"/>
  <c r="BH771" i="2"/>
  <c r="BG771" i="2"/>
  <c r="BF771" i="2"/>
  <c r="T771" i="2"/>
  <c r="R771" i="2"/>
  <c r="P771" i="2"/>
  <c r="BI759" i="2"/>
  <c r="BH759" i="2"/>
  <c r="BG759" i="2"/>
  <c r="BF759" i="2"/>
  <c r="T759" i="2"/>
  <c r="R759" i="2"/>
  <c r="P759" i="2"/>
  <c r="BI754" i="2"/>
  <c r="BH754" i="2"/>
  <c r="BG754" i="2"/>
  <c r="BF754" i="2"/>
  <c r="T754" i="2"/>
  <c r="R754" i="2"/>
  <c r="P754" i="2"/>
  <c r="BI750" i="2"/>
  <c r="BH750" i="2"/>
  <c r="BG750" i="2"/>
  <c r="BF750" i="2"/>
  <c r="T750" i="2"/>
  <c r="R750" i="2"/>
  <c r="P750" i="2"/>
  <c r="BI746" i="2"/>
  <c r="BH746" i="2"/>
  <c r="BG746" i="2"/>
  <c r="BF746" i="2"/>
  <c r="T746" i="2"/>
  <c r="R746" i="2"/>
  <c r="P746" i="2"/>
  <c r="BI731" i="2"/>
  <c r="BH731" i="2"/>
  <c r="BG731" i="2"/>
  <c r="BF731" i="2"/>
  <c r="T731" i="2"/>
  <c r="R731" i="2"/>
  <c r="P731" i="2"/>
  <c r="BI721" i="2"/>
  <c r="BH721" i="2"/>
  <c r="BG721" i="2"/>
  <c r="BF721" i="2"/>
  <c r="T721" i="2"/>
  <c r="R721" i="2"/>
  <c r="P721" i="2"/>
  <c r="BI711" i="2"/>
  <c r="BH711" i="2"/>
  <c r="BG711" i="2"/>
  <c r="BF711" i="2"/>
  <c r="T711" i="2"/>
  <c r="R711" i="2"/>
  <c r="P711" i="2"/>
  <c r="BI707" i="2"/>
  <c r="BH707" i="2"/>
  <c r="BG707" i="2"/>
  <c r="BF707" i="2"/>
  <c r="T707" i="2"/>
  <c r="R707" i="2"/>
  <c r="P707" i="2"/>
  <c r="BI702" i="2"/>
  <c r="BH702" i="2"/>
  <c r="BG702" i="2"/>
  <c r="BF702" i="2"/>
  <c r="T702" i="2"/>
  <c r="R702" i="2"/>
  <c r="P702" i="2"/>
  <c r="BI700" i="2"/>
  <c r="BH700" i="2"/>
  <c r="BG700" i="2"/>
  <c r="BF700" i="2"/>
  <c r="T700" i="2"/>
  <c r="R700" i="2"/>
  <c r="P700" i="2"/>
  <c r="BI698" i="2"/>
  <c r="BH698" i="2"/>
  <c r="BG698" i="2"/>
  <c r="BF698" i="2"/>
  <c r="T698" i="2"/>
  <c r="R698" i="2"/>
  <c r="P698" i="2"/>
  <c r="BI696" i="2"/>
  <c r="BH696" i="2"/>
  <c r="BG696" i="2"/>
  <c r="BF696" i="2"/>
  <c r="T696" i="2"/>
  <c r="R696" i="2"/>
  <c r="P696" i="2"/>
  <c r="BI694" i="2"/>
  <c r="BH694" i="2"/>
  <c r="BG694" i="2"/>
  <c r="BF694" i="2"/>
  <c r="T694" i="2"/>
  <c r="R694" i="2"/>
  <c r="P694" i="2"/>
  <c r="BI692" i="2"/>
  <c r="BH692" i="2"/>
  <c r="BG692" i="2"/>
  <c r="BF692" i="2"/>
  <c r="T692" i="2"/>
  <c r="R692" i="2"/>
  <c r="P692" i="2"/>
  <c r="BI691" i="2"/>
  <c r="BH691" i="2"/>
  <c r="BG691" i="2"/>
  <c r="BF691" i="2"/>
  <c r="T691" i="2"/>
  <c r="R691" i="2"/>
  <c r="P691" i="2"/>
  <c r="BI690" i="2"/>
  <c r="BH690" i="2"/>
  <c r="BG690" i="2"/>
  <c r="BF690" i="2"/>
  <c r="T690" i="2"/>
  <c r="R690" i="2"/>
  <c r="P690" i="2"/>
  <c r="BI689" i="2"/>
  <c r="BH689" i="2"/>
  <c r="BG689" i="2"/>
  <c r="BF689" i="2"/>
  <c r="T689" i="2"/>
  <c r="R689" i="2"/>
  <c r="P689" i="2"/>
  <c r="BI688" i="2"/>
  <c r="BH688" i="2"/>
  <c r="BG688" i="2"/>
  <c r="BF688" i="2"/>
  <c r="T688" i="2"/>
  <c r="R688" i="2"/>
  <c r="P688" i="2"/>
  <c r="BI687" i="2"/>
  <c r="BH687" i="2"/>
  <c r="BG687" i="2"/>
  <c r="BF687" i="2"/>
  <c r="T687" i="2"/>
  <c r="R687" i="2"/>
  <c r="P687" i="2"/>
  <c r="BI686" i="2"/>
  <c r="BH686" i="2"/>
  <c r="BG686" i="2"/>
  <c r="BF686" i="2"/>
  <c r="T686" i="2"/>
  <c r="R686" i="2"/>
  <c r="P686" i="2"/>
  <c r="BI684" i="2"/>
  <c r="BH684" i="2"/>
  <c r="BG684" i="2"/>
  <c r="BF684" i="2"/>
  <c r="T684" i="2"/>
  <c r="R684" i="2"/>
  <c r="P684" i="2"/>
  <c r="BI683" i="2"/>
  <c r="BH683" i="2"/>
  <c r="BG683" i="2"/>
  <c r="BF683" i="2"/>
  <c r="T683" i="2"/>
  <c r="R683" i="2"/>
  <c r="P683" i="2"/>
  <c r="BI682" i="2"/>
  <c r="BH682" i="2"/>
  <c r="BG682" i="2"/>
  <c r="BF682" i="2"/>
  <c r="T682" i="2"/>
  <c r="R682" i="2"/>
  <c r="P682" i="2"/>
  <c r="BI681" i="2"/>
  <c r="BH681" i="2"/>
  <c r="BG681" i="2"/>
  <c r="BF681" i="2"/>
  <c r="T681" i="2"/>
  <c r="R681" i="2"/>
  <c r="P681" i="2"/>
  <c r="BI680" i="2"/>
  <c r="BH680" i="2"/>
  <c r="BG680" i="2"/>
  <c r="BF680" i="2"/>
  <c r="T680" i="2"/>
  <c r="R680" i="2"/>
  <c r="P680" i="2"/>
  <c r="BI679" i="2"/>
  <c r="BH679" i="2"/>
  <c r="BG679" i="2"/>
  <c r="BF679" i="2"/>
  <c r="T679" i="2"/>
  <c r="R679" i="2"/>
  <c r="P679" i="2"/>
  <c r="BI678" i="2"/>
  <c r="BH678" i="2"/>
  <c r="BG678" i="2"/>
  <c r="BF678" i="2"/>
  <c r="T678" i="2"/>
  <c r="R678" i="2"/>
  <c r="P678" i="2"/>
  <c r="BI677" i="2"/>
  <c r="BH677" i="2"/>
  <c r="BG677" i="2"/>
  <c r="BF677" i="2"/>
  <c r="T677" i="2"/>
  <c r="R677" i="2"/>
  <c r="P677" i="2"/>
  <c r="BI676" i="2"/>
  <c r="BH676" i="2"/>
  <c r="BG676" i="2"/>
  <c r="BF676" i="2"/>
  <c r="T676" i="2"/>
  <c r="R676" i="2"/>
  <c r="P676" i="2"/>
  <c r="BI675" i="2"/>
  <c r="BH675" i="2"/>
  <c r="BG675" i="2"/>
  <c r="BF675" i="2"/>
  <c r="T675" i="2"/>
  <c r="R675" i="2"/>
  <c r="P675" i="2"/>
  <c r="BI674" i="2"/>
  <c r="BH674" i="2"/>
  <c r="BG674" i="2"/>
  <c r="BF674" i="2"/>
  <c r="T674" i="2"/>
  <c r="R674" i="2"/>
  <c r="P674" i="2"/>
  <c r="BI673" i="2"/>
  <c r="BH673" i="2"/>
  <c r="BG673" i="2"/>
  <c r="BF673" i="2"/>
  <c r="T673" i="2"/>
  <c r="R673" i="2"/>
  <c r="P673" i="2"/>
  <c r="BI659" i="2"/>
  <c r="BH659" i="2"/>
  <c r="BG659" i="2"/>
  <c r="BF659" i="2"/>
  <c r="T659" i="2"/>
  <c r="R659" i="2"/>
  <c r="P659" i="2"/>
  <c r="BI656" i="2"/>
  <c r="BH656" i="2"/>
  <c r="BG656" i="2"/>
  <c r="BF656" i="2"/>
  <c r="T656" i="2"/>
  <c r="R656" i="2"/>
  <c r="P656" i="2"/>
  <c r="BI655" i="2"/>
  <c r="BH655" i="2"/>
  <c r="BG655" i="2"/>
  <c r="BF655" i="2"/>
  <c r="T655" i="2"/>
  <c r="R655" i="2"/>
  <c r="P655" i="2"/>
  <c r="BI647" i="2"/>
  <c r="BH647" i="2"/>
  <c r="BG647" i="2"/>
  <c r="BF647" i="2"/>
  <c r="T647" i="2"/>
  <c r="R647" i="2"/>
  <c r="P647" i="2"/>
  <c r="BI638" i="2"/>
  <c r="BH638" i="2"/>
  <c r="BG638" i="2"/>
  <c r="BF638" i="2"/>
  <c r="T638" i="2"/>
  <c r="R638" i="2"/>
  <c r="P638" i="2"/>
  <c r="BI635" i="2"/>
  <c r="BH635" i="2"/>
  <c r="BG635" i="2"/>
  <c r="BF635" i="2"/>
  <c r="T635" i="2"/>
  <c r="R635" i="2"/>
  <c r="P635" i="2"/>
  <c r="BI629" i="2"/>
  <c r="BH629" i="2"/>
  <c r="BG629" i="2"/>
  <c r="BF629" i="2"/>
  <c r="T629" i="2"/>
  <c r="R629" i="2"/>
  <c r="P629" i="2"/>
  <c r="BI623" i="2"/>
  <c r="BH623" i="2"/>
  <c r="BG623" i="2"/>
  <c r="BF623" i="2"/>
  <c r="T623" i="2"/>
  <c r="R623" i="2"/>
  <c r="P623" i="2"/>
  <c r="BI621" i="2"/>
  <c r="BH621" i="2"/>
  <c r="BG621" i="2"/>
  <c r="BF621" i="2"/>
  <c r="T621" i="2"/>
  <c r="R621" i="2"/>
  <c r="P621" i="2"/>
  <c r="BI617" i="2"/>
  <c r="BH617" i="2"/>
  <c r="BG617" i="2"/>
  <c r="BF617" i="2"/>
  <c r="T617" i="2"/>
  <c r="R617" i="2"/>
  <c r="P617" i="2"/>
  <c r="BI615" i="2"/>
  <c r="BH615" i="2"/>
  <c r="BG615" i="2"/>
  <c r="BF615" i="2"/>
  <c r="T615" i="2"/>
  <c r="R615" i="2"/>
  <c r="P615" i="2"/>
  <c r="BI613" i="2"/>
  <c r="BH613" i="2"/>
  <c r="BG613" i="2"/>
  <c r="BF613" i="2"/>
  <c r="T613" i="2"/>
  <c r="R613" i="2"/>
  <c r="P613" i="2"/>
  <c r="BI609" i="2"/>
  <c r="BH609" i="2"/>
  <c r="BG609" i="2"/>
  <c r="BF609" i="2"/>
  <c r="T609" i="2"/>
  <c r="R609" i="2"/>
  <c r="P609" i="2"/>
  <c r="BI605" i="2"/>
  <c r="BH605" i="2"/>
  <c r="BG605" i="2"/>
  <c r="BF605" i="2"/>
  <c r="T605" i="2"/>
  <c r="R605" i="2"/>
  <c r="P605" i="2"/>
  <c r="BI603" i="2"/>
  <c r="BH603" i="2"/>
  <c r="BG603" i="2"/>
  <c r="BF603" i="2"/>
  <c r="T603" i="2"/>
  <c r="R603" i="2"/>
  <c r="P603" i="2"/>
  <c r="BI601" i="2"/>
  <c r="BH601" i="2"/>
  <c r="BG601" i="2"/>
  <c r="BF601" i="2"/>
  <c r="T601" i="2"/>
  <c r="R601" i="2"/>
  <c r="P601" i="2"/>
  <c r="BI595" i="2"/>
  <c r="BH595" i="2"/>
  <c r="BG595" i="2"/>
  <c r="BF595" i="2"/>
  <c r="T595" i="2"/>
  <c r="R595" i="2"/>
  <c r="P595" i="2"/>
  <c r="BI592" i="2"/>
  <c r="BH592" i="2"/>
  <c r="BG592" i="2"/>
  <c r="BF592" i="2"/>
  <c r="T592" i="2"/>
  <c r="R592" i="2"/>
  <c r="P592" i="2"/>
  <c r="BI586" i="2"/>
  <c r="BH586" i="2"/>
  <c r="BG586" i="2"/>
  <c r="BF586" i="2"/>
  <c r="T586" i="2"/>
  <c r="R586" i="2"/>
  <c r="P586" i="2"/>
  <c r="BI582" i="2"/>
  <c r="BH582" i="2"/>
  <c r="BG582" i="2"/>
  <c r="BF582" i="2"/>
  <c r="T582" i="2"/>
  <c r="R582" i="2"/>
  <c r="P582" i="2"/>
  <c r="BI579" i="2"/>
  <c r="BH579" i="2"/>
  <c r="BG579" i="2"/>
  <c r="BF579" i="2"/>
  <c r="T579" i="2"/>
  <c r="R579" i="2"/>
  <c r="P579" i="2"/>
  <c r="BI573" i="2"/>
  <c r="BH573" i="2"/>
  <c r="BG573" i="2"/>
  <c r="BF573" i="2"/>
  <c r="T573" i="2"/>
  <c r="R573" i="2"/>
  <c r="P573" i="2"/>
  <c r="BI567" i="2"/>
  <c r="BH567" i="2"/>
  <c r="BG567" i="2"/>
  <c r="BF567" i="2"/>
  <c r="T567" i="2"/>
  <c r="R567" i="2"/>
  <c r="P567" i="2"/>
  <c r="BI563" i="2"/>
  <c r="BH563" i="2"/>
  <c r="BG563" i="2"/>
  <c r="BF563" i="2"/>
  <c r="T563" i="2"/>
  <c r="R563" i="2"/>
  <c r="P563" i="2"/>
  <c r="BI557" i="2"/>
  <c r="BH557" i="2"/>
  <c r="BG557" i="2"/>
  <c r="BF557" i="2"/>
  <c r="T557" i="2"/>
  <c r="R557" i="2"/>
  <c r="P557" i="2"/>
  <c r="BI551" i="2"/>
  <c r="BH551" i="2"/>
  <c r="BG551" i="2"/>
  <c r="BF551" i="2"/>
  <c r="T551" i="2"/>
  <c r="R551" i="2"/>
  <c r="P551" i="2"/>
  <c r="BI545" i="2"/>
  <c r="BH545" i="2"/>
  <c r="BG545" i="2"/>
  <c r="BF545" i="2"/>
  <c r="T545" i="2"/>
  <c r="R545" i="2"/>
  <c r="P545" i="2"/>
  <c r="BI542" i="2"/>
  <c r="BH542" i="2"/>
  <c r="BG542" i="2"/>
  <c r="BF542" i="2"/>
  <c r="T542" i="2"/>
  <c r="R542" i="2"/>
  <c r="P542" i="2"/>
  <c r="BI536" i="2"/>
  <c r="BH536" i="2"/>
  <c r="BG536" i="2"/>
  <c r="BF536" i="2"/>
  <c r="T536" i="2"/>
  <c r="R536" i="2"/>
  <c r="P536" i="2"/>
  <c r="BI532" i="2"/>
  <c r="BH532" i="2"/>
  <c r="BG532" i="2"/>
  <c r="BF532" i="2"/>
  <c r="T532" i="2"/>
  <c r="R532" i="2"/>
  <c r="P532" i="2"/>
  <c r="BI528" i="2"/>
  <c r="BH528" i="2"/>
  <c r="BG528" i="2"/>
  <c r="BF528" i="2"/>
  <c r="T528" i="2"/>
  <c r="R528" i="2"/>
  <c r="P528" i="2"/>
  <c r="BI526" i="2"/>
  <c r="BH526" i="2"/>
  <c r="BG526" i="2"/>
  <c r="BF526" i="2"/>
  <c r="T526" i="2"/>
  <c r="R526" i="2"/>
  <c r="P526" i="2"/>
  <c r="BI524" i="2"/>
  <c r="BH524" i="2"/>
  <c r="BG524" i="2"/>
  <c r="BF524" i="2"/>
  <c r="T524" i="2"/>
  <c r="R524" i="2"/>
  <c r="P524" i="2"/>
  <c r="BI520" i="2"/>
  <c r="BH520" i="2"/>
  <c r="BG520" i="2"/>
  <c r="BF520" i="2"/>
  <c r="T520" i="2"/>
  <c r="R520" i="2"/>
  <c r="P520" i="2"/>
  <c r="BI516" i="2"/>
  <c r="BH516" i="2"/>
  <c r="BG516" i="2"/>
  <c r="BF516" i="2"/>
  <c r="T516" i="2"/>
  <c r="R516" i="2"/>
  <c r="P516" i="2"/>
  <c r="BI511" i="2"/>
  <c r="BH511" i="2"/>
  <c r="BG511" i="2"/>
  <c r="BF511" i="2"/>
  <c r="T511" i="2"/>
  <c r="R511" i="2"/>
  <c r="P511" i="2"/>
  <c r="BI509" i="2"/>
  <c r="BH509" i="2"/>
  <c r="BG509" i="2"/>
  <c r="BF509" i="2"/>
  <c r="T509" i="2"/>
  <c r="R509" i="2"/>
  <c r="P509" i="2"/>
  <c r="BI501" i="2"/>
  <c r="BH501" i="2"/>
  <c r="BG501" i="2"/>
  <c r="BF501" i="2"/>
  <c r="T501" i="2"/>
  <c r="R501" i="2"/>
  <c r="P501" i="2"/>
  <c r="BI493" i="2"/>
  <c r="BH493" i="2"/>
  <c r="BG493" i="2"/>
  <c r="BF493" i="2"/>
  <c r="T493" i="2"/>
  <c r="R493" i="2"/>
  <c r="P493" i="2"/>
  <c r="BI491" i="2"/>
  <c r="BH491" i="2"/>
  <c r="BG491" i="2"/>
  <c r="BF491" i="2"/>
  <c r="T491" i="2"/>
  <c r="R491" i="2"/>
  <c r="P491" i="2"/>
  <c r="BI488" i="2"/>
  <c r="BH488" i="2"/>
  <c r="BG488" i="2"/>
  <c r="BF488" i="2"/>
  <c r="T488" i="2"/>
  <c r="R488" i="2"/>
  <c r="P488" i="2"/>
  <c r="BI481" i="2"/>
  <c r="BH481" i="2"/>
  <c r="BG481" i="2"/>
  <c r="BF481" i="2"/>
  <c r="T481" i="2"/>
  <c r="R481" i="2"/>
  <c r="P481" i="2"/>
  <c r="BI478" i="2"/>
  <c r="BH478" i="2"/>
  <c r="BG478" i="2"/>
  <c r="BF478" i="2"/>
  <c r="T478" i="2"/>
  <c r="R478" i="2"/>
  <c r="P478" i="2"/>
  <c r="BI473" i="2"/>
  <c r="BH473" i="2"/>
  <c r="BG473" i="2"/>
  <c r="BF473" i="2"/>
  <c r="T473" i="2"/>
  <c r="R473" i="2"/>
  <c r="P473" i="2"/>
  <c r="BI470" i="2"/>
  <c r="BH470" i="2"/>
  <c r="BG470" i="2"/>
  <c r="BF470" i="2"/>
  <c r="T470" i="2"/>
  <c r="R470" i="2"/>
  <c r="P470" i="2"/>
  <c r="BI465" i="2"/>
  <c r="BH465" i="2"/>
  <c r="BG465" i="2"/>
  <c r="BF465" i="2"/>
  <c r="T465" i="2"/>
  <c r="R465" i="2"/>
  <c r="P465" i="2"/>
  <c r="BI462" i="2"/>
  <c r="BH462" i="2"/>
  <c r="BG462" i="2"/>
  <c r="BF462" i="2"/>
  <c r="T462" i="2"/>
  <c r="R462" i="2"/>
  <c r="P462" i="2"/>
  <c r="BI458" i="2"/>
  <c r="BH458" i="2"/>
  <c r="BG458" i="2"/>
  <c r="BF458" i="2"/>
  <c r="T458" i="2"/>
  <c r="R458" i="2"/>
  <c r="P458" i="2"/>
  <c r="BI452" i="2"/>
  <c r="BH452" i="2"/>
  <c r="BG452" i="2"/>
  <c r="BF452" i="2"/>
  <c r="T452" i="2"/>
  <c r="R452" i="2"/>
  <c r="P452" i="2"/>
  <c r="BI446" i="2"/>
  <c r="BH446" i="2"/>
  <c r="BG446" i="2"/>
  <c r="BF446" i="2"/>
  <c r="T446" i="2"/>
  <c r="R446" i="2"/>
  <c r="P446" i="2"/>
  <c r="BI443" i="2"/>
  <c r="BH443" i="2"/>
  <c r="BG443" i="2"/>
  <c r="BF443" i="2"/>
  <c r="T443" i="2"/>
  <c r="R443" i="2"/>
  <c r="P443" i="2"/>
  <c r="BI440" i="2"/>
  <c r="BH440" i="2"/>
  <c r="BG440" i="2"/>
  <c r="BF440" i="2"/>
  <c r="T440" i="2"/>
  <c r="R440" i="2"/>
  <c r="P440" i="2"/>
  <c r="BI437" i="2"/>
  <c r="BH437" i="2"/>
  <c r="BG437" i="2"/>
  <c r="BF437" i="2"/>
  <c r="T437" i="2"/>
  <c r="R437" i="2"/>
  <c r="P437" i="2"/>
  <c r="BI433" i="2"/>
  <c r="BH433" i="2"/>
  <c r="BG433" i="2"/>
  <c r="BF433" i="2"/>
  <c r="T433" i="2"/>
  <c r="R433" i="2"/>
  <c r="P433" i="2"/>
  <c r="BI431" i="2"/>
  <c r="BH431" i="2"/>
  <c r="BG431" i="2"/>
  <c r="BF431" i="2"/>
  <c r="T431" i="2"/>
  <c r="R431" i="2"/>
  <c r="P431" i="2"/>
  <c r="BI425" i="2"/>
  <c r="BH425" i="2"/>
  <c r="BG425" i="2"/>
  <c r="BF425" i="2"/>
  <c r="T425" i="2"/>
  <c r="R425" i="2"/>
  <c r="P425" i="2"/>
  <c r="BI419" i="2"/>
  <c r="BH419" i="2"/>
  <c r="BG419" i="2"/>
  <c r="BF419" i="2"/>
  <c r="T419" i="2"/>
  <c r="R419" i="2"/>
  <c r="P419" i="2"/>
  <c r="BI416" i="2"/>
  <c r="BH416" i="2"/>
  <c r="BG416" i="2"/>
  <c r="BF416" i="2"/>
  <c r="T416" i="2"/>
  <c r="R416" i="2"/>
  <c r="P416" i="2"/>
  <c r="BI413" i="2"/>
  <c r="BH413" i="2"/>
  <c r="BG413" i="2"/>
  <c r="BF413" i="2"/>
  <c r="T413" i="2"/>
  <c r="R413" i="2"/>
  <c r="P413" i="2"/>
  <c r="BI410" i="2"/>
  <c r="BH410" i="2"/>
  <c r="BG410" i="2"/>
  <c r="BF410" i="2"/>
  <c r="T410" i="2"/>
  <c r="R410" i="2"/>
  <c r="P410" i="2"/>
  <c r="BI407" i="2"/>
  <c r="BH407" i="2"/>
  <c r="BG407" i="2"/>
  <c r="BF407" i="2"/>
  <c r="T407" i="2"/>
  <c r="R407" i="2"/>
  <c r="P407" i="2"/>
  <c r="BI404" i="2"/>
  <c r="BH404" i="2"/>
  <c r="BG404" i="2"/>
  <c r="BF404" i="2"/>
  <c r="T404" i="2"/>
  <c r="R404" i="2"/>
  <c r="P404" i="2"/>
  <c r="BI399" i="2"/>
  <c r="BH399" i="2"/>
  <c r="BG399" i="2"/>
  <c r="BF399" i="2"/>
  <c r="T399" i="2"/>
  <c r="R399" i="2"/>
  <c r="P399" i="2"/>
  <c r="BI397" i="2"/>
  <c r="BH397" i="2"/>
  <c r="BG397" i="2"/>
  <c r="BF397" i="2"/>
  <c r="T397" i="2"/>
  <c r="R397" i="2"/>
  <c r="P397" i="2"/>
  <c r="BI394" i="2"/>
  <c r="BH394" i="2"/>
  <c r="BG394" i="2"/>
  <c r="BF394" i="2"/>
  <c r="T394" i="2"/>
  <c r="R394" i="2"/>
  <c r="P394" i="2"/>
  <c r="BI391" i="2"/>
  <c r="BH391" i="2"/>
  <c r="BG391" i="2"/>
  <c r="BF391" i="2"/>
  <c r="T391" i="2"/>
  <c r="R391" i="2"/>
  <c r="P391" i="2"/>
  <c r="BI388" i="2"/>
  <c r="BH388" i="2"/>
  <c r="BG388" i="2"/>
  <c r="BF388" i="2"/>
  <c r="T388" i="2"/>
  <c r="R388" i="2"/>
  <c r="P388" i="2"/>
  <c r="BI381" i="2"/>
  <c r="BH381" i="2"/>
  <c r="BG381" i="2"/>
  <c r="BF381" i="2"/>
  <c r="T381" i="2"/>
  <c r="R381" i="2"/>
  <c r="P381" i="2"/>
  <c r="BI379" i="2"/>
  <c r="BH379" i="2"/>
  <c r="BG379" i="2"/>
  <c r="BF379" i="2"/>
  <c r="T379" i="2"/>
  <c r="R379" i="2"/>
  <c r="P379" i="2"/>
  <c r="BI373" i="2"/>
  <c r="BH373" i="2"/>
  <c r="BG373" i="2"/>
  <c r="BF373" i="2"/>
  <c r="T373" i="2"/>
  <c r="R373" i="2"/>
  <c r="P373" i="2"/>
  <c r="BI369" i="2"/>
  <c r="BH369" i="2"/>
  <c r="BG369" i="2"/>
  <c r="BF369" i="2"/>
  <c r="T369" i="2"/>
  <c r="R369" i="2"/>
  <c r="P369" i="2"/>
  <c r="BI365" i="2"/>
  <c r="BH365" i="2"/>
  <c r="BG365" i="2"/>
  <c r="BF365" i="2"/>
  <c r="T365" i="2"/>
  <c r="R365" i="2"/>
  <c r="P365" i="2"/>
  <c r="BI363" i="2"/>
  <c r="BH363" i="2"/>
  <c r="BG363" i="2"/>
  <c r="BF363" i="2"/>
  <c r="T363" i="2"/>
  <c r="R363" i="2"/>
  <c r="P363" i="2"/>
  <c r="BI359" i="2"/>
  <c r="BH359" i="2"/>
  <c r="BG359" i="2"/>
  <c r="BF359" i="2"/>
  <c r="T359" i="2"/>
  <c r="R359" i="2"/>
  <c r="P359" i="2"/>
  <c r="BI355" i="2"/>
  <c r="BH355" i="2"/>
  <c r="BG355" i="2"/>
  <c r="BF355" i="2"/>
  <c r="T355" i="2"/>
  <c r="R355" i="2"/>
  <c r="P355" i="2"/>
  <c r="BI352" i="2"/>
  <c r="BH352" i="2"/>
  <c r="BG352" i="2"/>
  <c r="BF352" i="2"/>
  <c r="T352" i="2"/>
  <c r="T351" i="2" s="1"/>
  <c r="R352" i="2"/>
  <c r="R351" i="2" s="1"/>
  <c r="P352" i="2"/>
  <c r="P351" i="2"/>
  <c r="BI349" i="2"/>
  <c r="BH349" i="2"/>
  <c r="BG349" i="2"/>
  <c r="BF349" i="2"/>
  <c r="T349" i="2"/>
  <c r="R349" i="2"/>
  <c r="P349" i="2"/>
  <c r="BI343" i="2"/>
  <c r="BH343" i="2"/>
  <c r="BG343" i="2"/>
  <c r="BF343" i="2"/>
  <c r="T343" i="2"/>
  <c r="R343" i="2"/>
  <c r="P343" i="2"/>
  <c r="BI337" i="2"/>
  <c r="BH337" i="2"/>
  <c r="BG337" i="2"/>
  <c r="BF337" i="2"/>
  <c r="T337" i="2"/>
  <c r="R337" i="2"/>
  <c r="P337" i="2"/>
  <c r="BI333" i="2"/>
  <c r="BH333" i="2"/>
  <c r="BG333" i="2"/>
  <c r="BF333" i="2"/>
  <c r="T333" i="2"/>
  <c r="R333" i="2"/>
  <c r="P333" i="2"/>
  <c r="BI328" i="2"/>
  <c r="BH328" i="2"/>
  <c r="BG328" i="2"/>
  <c r="BF328" i="2"/>
  <c r="T328" i="2"/>
  <c r="R328" i="2"/>
  <c r="P328" i="2"/>
  <c r="BI324" i="2"/>
  <c r="BH324" i="2"/>
  <c r="BG324" i="2"/>
  <c r="BF324" i="2"/>
  <c r="T324" i="2"/>
  <c r="R324" i="2"/>
  <c r="P324" i="2"/>
  <c r="BI320" i="2"/>
  <c r="BH320" i="2"/>
  <c r="BG320" i="2"/>
  <c r="BF320" i="2"/>
  <c r="T320" i="2"/>
  <c r="R320" i="2"/>
  <c r="P320" i="2"/>
  <c r="BI316" i="2"/>
  <c r="BH316" i="2"/>
  <c r="BG316" i="2"/>
  <c r="BF316" i="2"/>
  <c r="T316" i="2"/>
  <c r="R316" i="2"/>
  <c r="P316" i="2"/>
  <c r="BI312" i="2"/>
  <c r="BH312" i="2"/>
  <c r="BG312" i="2"/>
  <c r="BF312" i="2"/>
  <c r="T312" i="2"/>
  <c r="R312" i="2"/>
  <c r="P312" i="2"/>
  <c r="BI309" i="2"/>
  <c r="BH309" i="2"/>
  <c r="BG309" i="2"/>
  <c r="BF309" i="2"/>
  <c r="T309" i="2"/>
  <c r="R309" i="2"/>
  <c r="P309" i="2"/>
  <c r="BI306" i="2"/>
  <c r="BH306" i="2"/>
  <c r="BG306" i="2"/>
  <c r="BF306" i="2"/>
  <c r="T306" i="2"/>
  <c r="R306" i="2"/>
  <c r="P306" i="2"/>
  <c r="BI303" i="2"/>
  <c r="BH303" i="2"/>
  <c r="BG303" i="2"/>
  <c r="BF303" i="2"/>
  <c r="T303" i="2"/>
  <c r="R303" i="2"/>
  <c r="P303" i="2"/>
  <c r="BI301" i="2"/>
  <c r="BH301" i="2"/>
  <c r="BG301" i="2"/>
  <c r="BF301" i="2"/>
  <c r="T301" i="2"/>
  <c r="R301" i="2"/>
  <c r="P301" i="2"/>
  <c r="BI299" i="2"/>
  <c r="BH299" i="2"/>
  <c r="BG299" i="2"/>
  <c r="BF299" i="2"/>
  <c r="T299" i="2"/>
  <c r="R299" i="2"/>
  <c r="P299" i="2"/>
  <c r="BI295" i="2"/>
  <c r="BH295" i="2"/>
  <c r="BG295" i="2"/>
  <c r="BF295" i="2"/>
  <c r="T295" i="2"/>
  <c r="R295" i="2"/>
  <c r="P295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7" i="2"/>
  <c r="BH287" i="2"/>
  <c r="BG287" i="2"/>
  <c r="BF287" i="2"/>
  <c r="T287" i="2"/>
  <c r="R287" i="2"/>
  <c r="P287" i="2"/>
  <c r="BI284" i="2"/>
  <c r="BH284" i="2"/>
  <c r="BG284" i="2"/>
  <c r="BF284" i="2"/>
  <c r="T284" i="2"/>
  <c r="R284" i="2"/>
  <c r="P284" i="2"/>
  <c r="BI281" i="2"/>
  <c r="BH281" i="2"/>
  <c r="BG281" i="2"/>
  <c r="BF281" i="2"/>
  <c r="T281" i="2"/>
  <c r="R281" i="2"/>
  <c r="P281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63" i="2"/>
  <c r="BH263" i="2"/>
  <c r="BG263" i="2"/>
  <c r="BF263" i="2"/>
  <c r="T263" i="2"/>
  <c r="R263" i="2"/>
  <c r="P263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27" i="2"/>
  <c r="BH227" i="2"/>
  <c r="BG227" i="2"/>
  <c r="BF227" i="2"/>
  <c r="T227" i="2"/>
  <c r="R227" i="2"/>
  <c r="P227" i="2"/>
  <c r="BI224" i="2"/>
  <c r="BH224" i="2"/>
  <c r="BG224" i="2"/>
  <c r="BF224" i="2"/>
  <c r="T224" i="2"/>
  <c r="R224" i="2"/>
  <c r="P224" i="2"/>
  <c r="BI219" i="2"/>
  <c r="BH219" i="2"/>
  <c r="BG219" i="2"/>
  <c r="BF219" i="2"/>
  <c r="T219" i="2"/>
  <c r="R219" i="2"/>
  <c r="P219" i="2"/>
  <c r="BI200" i="2"/>
  <c r="BH200" i="2"/>
  <c r="BG200" i="2"/>
  <c r="BF200" i="2"/>
  <c r="T200" i="2"/>
  <c r="R200" i="2"/>
  <c r="P200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84" i="2"/>
  <c r="BH184" i="2"/>
  <c r="BG184" i="2"/>
  <c r="BF184" i="2"/>
  <c r="T184" i="2"/>
  <c r="R184" i="2"/>
  <c r="P184" i="2"/>
  <c r="BI178" i="2"/>
  <c r="BH178" i="2"/>
  <c r="BG178" i="2"/>
  <c r="BF178" i="2"/>
  <c r="T178" i="2"/>
  <c r="R178" i="2"/>
  <c r="P178" i="2"/>
  <c r="BI163" i="2"/>
  <c r="BH163" i="2"/>
  <c r="BG163" i="2"/>
  <c r="BF163" i="2"/>
  <c r="T163" i="2"/>
  <c r="R163" i="2"/>
  <c r="P163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J135" i="2"/>
  <c r="F135" i="2"/>
  <c r="F133" i="2"/>
  <c r="E131" i="2"/>
  <c r="J93" i="2"/>
  <c r="F93" i="2"/>
  <c r="F91" i="2"/>
  <c r="E89" i="2"/>
  <c r="J26" i="2"/>
  <c r="E26" i="2"/>
  <c r="J136" i="2"/>
  <c r="J25" i="2"/>
  <c r="J20" i="2"/>
  <c r="E20" i="2"/>
  <c r="F136" i="2" s="1"/>
  <c r="J19" i="2"/>
  <c r="J14" i="2"/>
  <c r="J133" i="2" s="1"/>
  <c r="E7" i="2"/>
  <c r="E85" i="2" s="1"/>
  <c r="L90" i="1"/>
  <c r="AM90" i="1"/>
  <c r="AM89" i="1"/>
  <c r="L89" i="1"/>
  <c r="AM87" i="1"/>
  <c r="L87" i="1"/>
  <c r="L85" i="1"/>
  <c r="L84" i="1"/>
  <c r="J799" i="2"/>
  <c r="BK798" i="2"/>
  <c r="BK796" i="2"/>
  <c r="BK794" i="2"/>
  <c r="BK788" i="2"/>
  <c r="BK784" i="2"/>
  <c r="J781" i="2"/>
  <c r="BK777" i="2"/>
  <c r="BK771" i="2"/>
  <c r="BK799" i="2"/>
  <c r="J798" i="2"/>
  <c r="J796" i="2"/>
  <c r="J792" i="2"/>
  <c r="BK790" i="2"/>
  <c r="BK786" i="2"/>
  <c r="J783" i="2"/>
  <c r="J779" i="2"/>
  <c r="BK759" i="2"/>
  <c r="J754" i="2"/>
  <c r="BK750" i="2"/>
  <c r="BK746" i="2"/>
  <c r="J731" i="2"/>
  <c r="BK721" i="2"/>
  <c r="BK711" i="2"/>
  <c r="J707" i="2"/>
  <c r="BK702" i="2"/>
  <c r="BK700" i="2"/>
  <c r="J698" i="2"/>
  <c r="BK696" i="2"/>
  <c r="J694" i="2"/>
  <c r="J692" i="2"/>
  <c r="J691" i="2"/>
  <c r="J690" i="2"/>
  <c r="J689" i="2"/>
  <c r="BK688" i="2"/>
  <c r="BK687" i="2"/>
  <c r="J686" i="2"/>
  <c r="J684" i="2"/>
  <c r="BK683" i="2"/>
  <c r="BK682" i="2"/>
  <c r="BK681" i="2"/>
  <c r="J680" i="2"/>
  <c r="BK679" i="2"/>
  <c r="J678" i="2"/>
  <c r="J677" i="2"/>
  <c r="BK676" i="2"/>
  <c r="J675" i="2"/>
  <c r="J674" i="2"/>
  <c r="BK673" i="2"/>
  <c r="BK659" i="2"/>
  <c r="J656" i="2"/>
  <c r="J655" i="2"/>
  <c r="BK647" i="2"/>
  <c r="J638" i="2"/>
  <c r="J635" i="2"/>
  <c r="BK629" i="2"/>
  <c r="BK623" i="2"/>
  <c r="J621" i="2"/>
  <c r="J617" i="2"/>
  <c r="J609" i="2"/>
  <c r="BK605" i="2"/>
  <c r="BK603" i="2"/>
  <c r="BK601" i="2"/>
  <c r="BK595" i="2"/>
  <c r="BK592" i="2"/>
  <c r="BK586" i="2"/>
  <c r="BK582" i="2"/>
  <c r="J582" i="2"/>
  <c r="J579" i="2"/>
  <c r="BK573" i="2"/>
  <c r="J567" i="2"/>
  <c r="BK563" i="2"/>
  <c r="BK557" i="2"/>
  <c r="J551" i="2"/>
  <c r="BK542" i="2"/>
  <c r="J536" i="2"/>
  <c r="J532" i="2"/>
  <c r="J528" i="2"/>
  <c r="J524" i="2"/>
  <c r="BK516" i="2"/>
  <c r="BK511" i="2"/>
  <c r="BK501" i="2"/>
  <c r="BK491" i="2"/>
  <c r="J481" i="2"/>
  <c r="J473" i="2"/>
  <c r="J465" i="2"/>
  <c r="BK458" i="2"/>
  <c r="J446" i="2"/>
  <c r="J440" i="2"/>
  <c r="BK433" i="2"/>
  <c r="J425" i="2"/>
  <c r="BK416" i="2"/>
  <c r="J410" i="2"/>
  <c r="BK404" i="2"/>
  <c r="BK397" i="2"/>
  <c r="BK391" i="2"/>
  <c r="J381" i="2"/>
  <c r="J373" i="2"/>
  <c r="J365" i="2"/>
  <c r="J359" i="2"/>
  <c r="BK352" i="2"/>
  <c r="J343" i="2"/>
  <c r="BK333" i="2"/>
  <c r="J324" i="2"/>
  <c r="BK316" i="2"/>
  <c r="BK309" i="2"/>
  <c r="J303" i="2"/>
  <c r="J299" i="2"/>
  <c r="BK291" i="2"/>
  <c r="J287" i="2"/>
  <c r="J281" i="2"/>
  <c r="J277" i="2"/>
  <c r="J249" i="2"/>
  <c r="BK242" i="2"/>
  <c r="J224" i="2"/>
  <c r="J200" i="2"/>
  <c r="J194" i="2"/>
  <c r="J184" i="2"/>
  <c r="J163" i="2"/>
  <c r="J142" i="2"/>
  <c r="J794" i="2"/>
  <c r="BK792" i="2"/>
  <c r="J790" i="2"/>
  <c r="J788" i="2"/>
  <c r="J786" i="2"/>
  <c r="J784" i="2"/>
  <c r="BK783" i="2"/>
  <c r="BK781" i="2"/>
  <c r="J777" i="2"/>
  <c r="J759" i="2"/>
  <c r="J750" i="2"/>
  <c r="BK731" i="2"/>
  <c r="J711" i="2"/>
  <c r="J702" i="2"/>
  <c r="BK698" i="2"/>
  <c r="BK694" i="2"/>
  <c r="BK691" i="2"/>
  <c r="BK689" i="2"/>
  <c r="J687" i="2"/>
  <c r="BK684" i="2"/>
  <c r="J682" i="2"/>
  <c r="BK680" i="2"/>
  <c r="BK678" i="2"/>
  <c r="J676" i="2"/>
  <c r="BK674" i="2"/>
  <c r="J659" i="2"/>
  <c r="BK655" i="2"/>
  <c r="BK638" i="2"/>
  <c r="BK635" i="2"/>
  <c r="J623" i="2"/>
  <c r="BK617" i="2"/>
  <c r="J615" i="2"/>
  <c r="J613" i="2"/>
  <c r="J605" i="2"/>
  <c r="J601" i="2"/>
  <c r="J592" i="2"/>
  <c r="BK579" i="2"/>
  <c r="J563" i="2"/>
  <c r="BK551" i="2"/>
  <c r="J542" i="2"/>
  <c r="BK532" i="2"/>
  <c r="J526" i="2"/>
  <c r="J520" i="2"/>
  <c r="J511" i="2"/>
  <c r="J501" i="2"/>
  <c r="J491" i="2"/>
  <c r="BK481" i="2"/>
  <c r="BK473" i="2"/>
  <c r="BK465" i="2"/>
  <c r="J458" i="2"/>
  <c r="BK446" i="2"/>
  <c r="BK440" i="2"/>
  <c r="J433" i="2"/>
  <c r="BK425" i="2"/>
  <c r="J416" i="2"/>
  <c r="BK410" i="2"/>
  <c r="J404" i="2"/>
  <c r="J397" i="2"/>
  <c r="J394" i="2"/>
  <c r="BK388" i="2"/>
  <c r="BK379" i="2"/>
  <c r="BK365" i="2"/>
  <c r="BK363" i="2"/>
  <c r="J355" i="2"/>
  <c r="BK349" i="2"/>
  <c r="J337" i="2"/>
  <c r="BK328" i="2"/>
  <c r="J320" i="2"/>
  <c r="J312" i="2"/>
  <c r="BK306" i="2"/>
  <c r="BK301" i="2"/>
  <c r="J295" i="2"/>
  <c r="BK290" i="2"/>
  <c r="BK284" i="2"/>
  <c r="BK278" i="2"/>
  <c r="BK263" i="2"/>
  <c r="BK248" i="2"/>
  <c r="BK245" i="2"/>
  <c r="BK227" i="2"/>
  <c r="BK219" i="2"/>
  <c r="BK194" i="2"/>
  <c r="BK184" i="2"/>
  <c r="BK163" i="2"/>
  <c r="BK142" i="2"/>
  <c r="BK232" i="3"/>
  <c r="J229" i="3"/>
  <c r="BK227" i="3"/>
  <c r="J224" i="3"/>
  <c r="BK222" i="3"/>
  <c r="J220" i="3"/>
  <c r="J218" i="3"/>
  <c r="J216" i="3"/>
  <c r="J212" i="3"/>
  <c r="J210" i="3"/>
  <c r="J208" i="3"/>
  <c r="BK206" i="3"/>
  <c r="BK204" i="3"/>
  <c r="BK202" i="3"/>
  <c r="J199" i="3"/>
  <c r="J197" i="3"/>
  <c r="J194" i="3"/>
  <c r="J191" i="3"/>
  <c r="BK187" i="3"/>
  <c r="J184" i="3"/>
  <c r="J182" i="3"/>
  <c r="J180" i="3"/>
  <c r="J178" i="3"/>
  <c r="J174" i="3"/>
  <c r="J172" i="3"/>
  <c r="BK168" i="3"/>
  <c r="BK163" i="3"/>
  <c r="J160" i="3"/>
  <c r="J156" i="3"/>
  <c r="J152" i="3"/>
  <c r="BK149" i="3"/>
  <c r="J147" i="3"/>
  <c r="BK144" i="3"/>
  <c r="BK141" i="3"/>
  <c r="J137" i="3"/>
  <c r="BK133" i="3"/>
  <c r="J232" i="3"/>
  <c r="BK229" i="3"/>
  <c r="J227" i="3"/>
  <c r="J225" i="3"/>
  <c r="J223" i="3"/>
  <c r="BK221" i="3"/>
  <c r="J219" i="3"/>
  <c r="J217" i="3"/>
  <c r="BK213" i="3"/>
  <c r="BK211" i="3"/>
  <c r="J209" i="3"/>
  <c r="BK207" i="3"/>
  <c r="BK205" i="3"/>
  <c r="BK203" i="3"/>
  <c r="J200" i="3"/>
  <c r="J198" i="3"/>
  <c r="BK196" i="3"/>
  <c r="J192" i="3"/>
  <c r="BK190" i="3"/>
  <c r="J187" i="3"/>
  <c r="BK182" i="3"/>
  <c r="BK178" i="3"/>
  <c r="BK174" i="3"/>
  <c r="BK172" i="3"/>
  <c r="J168" i="3"/>
  <c r="J163" i="3"/>
  <c r="BK160" i="3"/>
  <c r="BK156" i="3"/>
  <c r="BK152" i="3"/>
  <c r="J149" i="3"/>
  <c r="BK147" i="3"/>
  <c r="J144" i="3"/>
  <c r="J141" i="3"/>
  <c r="BK137" i="3"/>
  <c r="J133" i="3"/>
  <c r="J121" i="4"/>
  <c r="J233" i="5"/>
  <c r="J227" i="5"/>
  <c r="BK216" i="5"/>
  <c r="BK210" i="5"/>
  <c r="J188" i="5"/>
  <c r="BK174" i="5"/>
  <c r="BK161" i="5"/>
  <c r="BK155" i="5"/>
  <c r="BK142" i="5"/>
  <c r="J131" i="5"/>
  <c r="J235" i="5"/>
  <c r="BK233" i="5"/>
  <c r="BK218" i="5"/>
  <c r="BK201" i="5"/>
  <c r="J194" i="5"/>
  <c r="BK185" i="5"/>
  <c r="J181" i="5"/>
  <c r="J157" i="5"/>
  <c r="J150" i="5"/>
  <c r="BK131" i="5"/>
  <c r="BK235" i="5"/>
  <c r="BK227" i="5"/>
  <c r="J216" i="5"/>
  <c r="J205" i="5"/>
  <c r="BK194" i="5"/>
  <c r="BK188" i="5"/>
  <c r="BK181" i="5"/>
  <c r="BK170" i="5"/>
  <c r="J161" i="5"/>
  <c r="BK157" i="5"/>
  <c r="J146" i="5"/>
  <c r="BK138" i="5"/>
  <c r="BK129" i="6"/>
  <c r="J126" i="6"/>
  <c r="BK123" i="6"/>
  <c r="BK127" i="6"/>
  <c r="J124" i="6"/>
  <c r="BK545" i="2"/>
  <c r="BK526" i="2"/>
  <c r="BK520" i="2"/>
  <c r="BK509" i="2"/>
  <c r="BK493" i="2"/>
  <c r="BK488" i="2"/>
  <c r="BK478" i="2"/>
  <c r="J470" i="2"/>
  <c r="BK462" i="2"/>
  <c r="BK452" i="2"/>
  <c r="J443" i="2"/>
  <c r="J437" i="2"/>
  <c r="J431" i="2"/>
  <c r="BK419" i="2"/>
  <c r="J413" i="2"/>
  <c r="BK407" i="2"/>
  <c r="J399" i="2"/>
  <c r="BK394" i="2"/>
  <c r="J388" i="2"/>
  <c r="J379" i="2"/>
  <c r="J369" i="2"/>
  <c r="J363" i="2"/>
  <c r="BK355" i="2"/>
  <c r="J349" i="2"/>
  <c r="BK337" i="2"/>
  <c r="J328" i="2"/>
  <c r="BK320" i="2"/>
  <c r="BK312" i="2"/>
  <c r="J306" i="2"/>
  <c r="J301" i="2"/>
  <c r="BK295" i="2"/>
  <c r="J290" i="2"/>
  <c r="J284" i="2"/>
  <c r="J278" i="2"/>
  <c r="J263" i="2"/>
  <c r="J245" i="2"/>
  <c r="J227" i="2"/>
  <c r="J219" i="2"/>
  <c r="BK192" i="2"/>
  <c r="J178" i="2"/>
  <c r="J146" i="2"/>
  <c r="AS95" i="1"/>
  <c r="BK779" i="2"/>
  <c r="J771" i="2"/>
  <c r="BK754" i="2"/>
  <c r="J746" i="2"/>
  <c r="J721" i="2"/>
  <c r="BK707" i="2"/>
  <c r="J700" i="2"/>
  <c r="J696" i="2"/>
  <c r="BK692" i="2"/>
  <c r="BK690" i="2"/>
  <c r="J688" i="2"/>
  <c r="BK686" i="2"/>
  <c r="J683" i="2"/>
  <c r="J681" i="2"/>
  <c r="J679" i="2"/>
  <c r="BK677" i="2"/>
  <c r="BK675" i="2"/>
  <c r="J673" i="2"/>
  <c r="BK656" i="2"/>
  <c r="J647" i="2"/>
  <c r="J629" i="2"/>
  <c r="BK621" i="2"/>
  <c r="BK615" i="2"/>
  <c r="BK613" i="2"/>
  <c r="BK609" i="2"/>
  <c r="J603" i="2"/>
  <c r="J595" i="2"/>
  <c r="J586" i="2"/>
  <c r="J573" i="2"/>
  <c r="BK567" i="2"/>
  <c r="J557" i="2"/>
  <c r="J545" i="2"/>
  <c r="BK536" i="2"/>
  <c r="BK528" i="2"/>
  <c r="BK524" i="2"/>
  <c r="J516" i="2"/>
  <c r="J509" i="2"/>
  <c r="J493" i="2"/>
  <c r="J488" i="2"/>
  <c r="J478" i="2"/>
  <c r="BK470" i="2"/>
  <c r="J462" i="2"/>
  <c r="J452" i="2"/>
  <c r="BK443" i="2"/>
  <c r="BK437" i="2"/>
  <c r="BK431" i="2"/>
  <c r="J419" i="2"/>
  <c r="BK413" i="2"/>
  <c r="J407" i="2"/>
  <c r="BK399" i="2"/>
  <c r="J391" i="2"/>
  <c r="BK381" i="2"/>
  <c r="BK373" i="2"/>
  <c r="BK369" i="2"/>
  <c r="BK359" i="2"/>
  <c r="J352" i="2"/>
  <c r="BK343" i="2"/>
  <c r="J333" i="2"/>
  <c r="BK324" i="2"/>
  <c r="J316" i="2"/>
  <c r="J309" i="2"/>
  <c r="BK303" i="2"/>
  <c r="BK299" i="2"/>
  <c r="J291" i="2"/>
  <c r="BK287" i="2"/>
  <c r="BK281" i="2"/>
  <c r="BK277" i="2"/>
  <c r="BK249" i="2"/>
  <c r="J248" i="2"/>
  <c r="J242" i="2"/>
  <c r="BK224" i="2"/>
  <c r="BK200" i="2"/>
  <c r="J192" i="2"/>
  <c r="BK178" i="2"/>
  <c r="BK146" i="2"/>
  <c r="J234" i="3"/>
  <c r="J230" i="3"/>
  <c r="J228" i="3"/>
  <c r="BK226" i="3"/>
  <c r="BK225" i="3"/>
  <c r="BK223" i="3"/>
  <c r="J221" i="3"/>
  <c r="BK219" i="3"/>
  <c r="BK217" i="3"/>
  <c r="J213" i="3"/>
  <c r="J211" i="3"/>
  <c r="BK209" i="3"/>
  <c r="J207" i="3"/>
  <c r="J205" i="3"/>
  <c r="J203" i="3"/>
  <c r="BK200" i="3"/>
  <c r="BK198" i="3"/>
  <c r="J196" i="3"/>
  <c r="BK192" i="3"/>
  <c r="J190" i="3"/>
  <c r="J189" i="3"/>
  <c r="BK176" i="3"/>
  <c r="BK173" i="3"/>
  <c r="BK170" i="3"/>
  <c r="J165" i="3"/>
  <c r="J162" i="3"/>
  <c r="BK158" i="3"/>
  <c r="J154" i="3"/>
  <c r="BK150" i="3"/>
  <c r="J148" i="3"/>
  <c r="J146" i="3"/>
  <c r="J143" i="3"/>
  <c r="J139" i="3"/>
  <c r="J135" i="3"/>
  <c r="BK234" i="3"/>
  <c r="BK230" i="3"/>
  <c r="BK228" i="3"/>
  <c r="J226" i="3"/>
  <c r="BK224" i="3"/>
  <c r="J222" i="3"/>
  <c r="BK220" i="3"/>
  <c r="BK218" i="3"/>
  <c r="BK216" i="3"/>
  <c r="BK212" i="3"/>
  <c r="BK210" i="3"/>
  <c r="BK208" i="3"/>
  <c r="J206" i="3"/>
  <c r="J204" i="3"/>
  <c r="J202" i="3"/>
  <c r="BK199" i="3"/>
  <c r="BK197" i="3"/>
  <c r="BK194" i="3"/>
  <c r="BK191" i="3"/>
  <c r="BK189" i="3"/>
  <c r="BK184" i="3"/>
  <c r="BK180" i="3"/>
  <c r="J176" i="3"/>
  <c r="J173" i="3"/>
  <c r="J170" i="3"/>
  <c r="BK165" i="3"/>
  <c r="BK162" i="3"/>
  <c r="J158" i="3"/>
  <c r="BK154" i="3"/>
  <c r="J150" i="3"/>
  <c r="BK148" i="3"/>
  <c r="BK146" i="3"/>
  <c r="BK143" i="3"/>
  <c r="BK139" i="3"/>
  <c r="BK135" i="3"/>
  <c r="BK121" i="4"/>
  <c r="J236" i="5"/>
  <c r="J218" i="5"/>
  <c r="J213" i="5"/>
  <c r="BK198" i="5"/>
  <c r="J177" i="5"/>
  <c r="J170" i="5"/>
  <c r="J159" i="5"/>
  <c r="BK146" i="5"/>
  <c r="BK135" i="5"/>
  <c r="BK237" i="5"/>
  <c r="BK236" i="5"/>
  <c r="BK234" i="5"/>
  <c r="J223" i="5"/>
  <c r="J210" i="5"/>
  <c r="BK205" i="5"/>
  <c r="J198" i="5"/>
  <c r="BK191" i="5"/>
  <c r="J174" i="5"/>
  <c r="BK164" i="5"/>
  <c r="J155" i="5"/>
  <c r="J138" i="5"/>
  <c r="J237" i="5"/>
  <c r="J234" i="5"/>
  <c r="BK223" i="5"/>
  <c r="BK213" i="5"/>
  <c r="J201" i="5"/>
  <c r="J191" i="5"/>
  <c r="J185" i="5"/>
  <c r="BK177" i="5"/>
  <c r="J164" i="5"/>
  <c r="BK159" i="5"/>
  <c r="BK150" i="5"/>
  <c r="J142" i="5"/>
  <c r="J135" i="5"/>
  <c r="J127" i="6"/>
  <c r="BK124" i="6"/>
  <c r="J129" i="6"/>
  <c r="BK126" i="6"/>
  <c r="J123" i="6"/>
  <c r="P141" i="2" l="1"/>
  <c r="T141" i="2"/>
  <c r="P223" i="2"/>
  <c r="T223" i="2"/>
  <c r="BK305" i="2"/>
  <c r="J305" i="2"/>
  <c r="J102" i="2"/>
  <c r="R305" i="2"/>
  <c r="BK332" i="2"/>
  <c r="J332" i="2"/>
  <c r="J103" i="2"/>
  <c r="T332" i="2"/>
  <c r="BK354" i="2"/>
  <c r="J354" i="2" s="1"/>
  <c r="J106" i="2" s="1"/>
  <c r="R354" i="2"/>
  <c r="BK380" i="2"/>
  <c r="J380" i="2"/>
  <c r="J107" i="2"/>
  <c r="R380" i="2"/>
  <c r="BK432" i="2"/>
  <c r="J432" i="2"/>
  <c r="J108" i="2"/>
  <c r="R432" i="2"/>
  <c r="BK492" i="2"/>
  <c r="J492" i="2" s="1"/>
  <c r="J109" i="2" s="1"/>
  <c r="R492" i="2"/>
  <c r="BK527" i="2"/>
  <c r="J527" i="2"/>
  <c r="J110" i="2"/>
  <c r="T527" i="2"/>
  <c r="P602" i="2"/>
  <c r="R602" i="2"/>
  <c r="P622" i="2"/>
  <c r="R622" i="2"/>
  <c r="BK658" i="2"/>
  <c r="J658" i="2" s="1"/>
  <c r="J113" i="2" s="1"/>
  <c r="R658" i="2"/>
  <c r="BK693" i="2"/>
  <c r="J693" i="2"/>
  <c r="J114" i="2"/>
  <c r="R693" i="2"/>
  <c r="BK710" i="2"/>
  <c r="J710" i="2"/>
  <c r="J115" i="2"/>
  <c r="T710" i="2"/>
  <c r="P758" i="2"/>
  <c r="T758" i="2"/>
  <c r="P776" i="2"/>
  <c r="T776" i="2"/>
  <c r="BK132" i="3"/>
  <c r="J132" i="3"/>
  <c r="J99" i="3"/>
  <c r="T132" i="3"/>
  <c r="P145" i="3"/>
  <c r="R145" i="3"/>
  <c r="P151" i="3"/>
  <c r="T151" i="3"/>
  <c r="P167" i="3"/>
  <c r="R167" i="3"/>
  <c r="BK177" i="3"/>
  <c r="J177" i="3"/>
  <c r="J103" i="3"/>
  <c r="R177" i="3"/>
  <c r="BK186" i="3"/>
  <c r="J186" i="3"/>
  <c r="J104" i="3" s="1"/>
  <c r="R186" i="3"/>
  <c r="BK201" i="3"/>
  <c r="J201" i="3" s="1"/>
  <c r="J105" i="3" s="1"/>
  <c r="T201" i="3"/>
  <c r="P215" i="3"/>
  <c r="R215" i="3"/>
  <c r="BK130" i="5"/>
  <c r="J130" i="5"/>
  <c r="J98" i="5"/>
  <c r="T130" i="5"/>
  <c r="P154" i="5"/>
  <c r="R154" i="5"/>
  <c r="BK163" i="5"/>
  <c r="J163" i="5" s="1"/>
  <c r="J100" i="5" s="1"/>
  <c r="T163" i="5"/>
  <c r="P180" i="5"/>
  <c r="R180" i="5"/>
  <c r="BK190" i="5"/>
  <c r="J190" i="5"/>
  <c r="J104" i="5"/>
  <c r="R190" i="5"/>
  <c r="BK222" i="5"/>
  <c r="J222" i="5"/>
  <c r="J106" i="5"/>
  <c r="R222" i="5"/>
  <c r="P232" i="5"/>
  <c r="P231" i="5" s="1"/>
  <c r="T232" i="5"/>
  <c r="T231" i="5"/>
  <c r="BK122" i="6"/>
  <c r="J122" i="6"/>
  <c r="J98" i="6"/>
  <c r="P122" i="6"/>
  <c r="R122" i="6"/>
  <c r="T122" i="6"/>
  <c r="T121" i="6"/>
  <c r="T120" i="6" s="1"/>
  <c r="BK125" i="6"/>
  <c r="J125" i="6" s="1"/>
  <c r="J99" i="6" s="1"/>
  <c r="P125" i="6"/>
  <c r="R125" i="6"/>
  <c r="BK141" i="2"/>
  <c r="J141" i="2"/>
  <c r="J100" i="2"/>
  <c r="R141" i="2"/>
  <c r="BK223" i="2"/>
  <c r="J223" i="2"/>
  <c r="J101" i="2" s="1"/>
  <c r="R223" i="2"/>
  <c r="P305" i="2"/>
  <c r="P140" i="2" s="1"/>
  <c r="T305" i="2"/>
  <c r="P332" i="2"/>
  <c r="R332" i="2"/>
  <c r="P354" i="2"/>
  <c r="T354" i="2"/>
  <c r="P380" i="2"/>
  <c r="T380" i="2"/>
  <c r="P432" i="2"/>
  <c r="T432" i="2"/>
  <c r="P492" i="2"/>
  <c r="T492" i="2"/>
  <c r="P527" i="2"/>
  <c r="R527" i="2"/>
  <c r="BK602" i="2"/>
  <c r="J602" i="2"/>
  <c r="J111" i="2"/>
  <c r="T602" i="2"/>
  <c r="BK622" i="2"/>
  <c r="J622" i="2" s="1"/>
  <c r="J112" i="2" s="1"/>
  <c r="T622" i="2"/>
  <c r="P658" i="2"/>
  <c r="T658" i="2"/>
  <c r="P693" i="2"/>
  <c r="T693" i="2"/>
  <c r="P710" i="2"/>
  <c r="R710" i="2"/>
  <c r="BK758" i="2"/>
  <c r="J758" i="2"/>
  <c r="J116" i="2"/>
  <c r="R758" i="2"/>
  <c r="BK776" i="2"/>
  <c r="J776" i="2"/>
  <c r="J117" i="2" s="1"/>
  <c r="R776" i="2"/>
  <c r="P132" i="3"/>
  <c r="R132" i="3"/>
  <c r="BK145" i="3"/>
  <c r="J145" i="3"/>
  <c r="J100" i="3"/>
  <c r="T145" i="3"/>
  <c r="BK151" i="3"/>
  <c r="J151" i="3" s="1"/>
  <c r="J101" i="3" s="1"/>
  <c r="R151" i="3"/>
  <c r="BK167" i="3"/>
  <c r="J167" i="3"/>
  <c r="J102" i="3" s="1"/>
  <c r="T167" i="3"/>
  <c r="P177" i="3"/>
  <c r="T177" i="3"/>
  <c r="P186" i="3"/>
  <c r="T186" i="3"/>
  <c r="P201" i="3"/>
  <c r="R201" i="3"/>
  <c r="BK215" i="3"/>
  <c r="J215" i="3"/>
  <c r="J107" i="3" s="1"/>
  <c r="T215" i="3"/>
  <c r="P130" i="5"/>
  <c r="R130" i="5"/>
  <c r="BK154" i="5"/>
  <c r="J154" i="5"/>
  <c r="J99" i="5"/>
  <c r="T154" i="5"/>
  <c r="P163" i="5"/>
  <c r="R163" i="5"/>
  <c r="BK180" i="5"/>
  <c r="J180" i="5"/>
  <c r="J101" i="5" s="1"/>
  <c r="T180" i="5"/>
  <c r="P190" i="5"/>
  <c r="T190" i="5"/>
  <c r="P222" i="5"/>
  <c r="T222" i="5"/>
  <c r="BK232" i="5"/>
  <c r="J232" i="5"/>
  <c r="J108" i="5"/>
  <c r="R232" i="5"/>
  <c r="R231" i="5"/>
  <c r="BK231" i="3"/>
  <c r="J231" i="3" s="1"/>
  <c r="J108" i="3" s="1"/>
  <c r="BK233" i="3"/>
  <c r="J233" i="3" s="1"/>
  <c r="J109" i="3" s="1"/>
  <c r="BK187" i="5"/>
  <c r="J187" i="5"/>
  <c r="J102" i="5"/>
  <c r="BK217" i="5"/>
  <c r="J217" i="5" s="1"/>
  <c r="J105" i="5" s="1"/>
  <c r="BK351" i="2"/>
  <c r="J351" i="2" s="1"/>
  <c r="J104" i="2" s="1"/>
  <c r="BK120" i="4"/>
  <c r="J120" i="4" s="1"/>
  <c r="BK128" i="6"/>
  <c r="J128" i="6"/>
  <c r="J100" i="6"/>
  <c r="F92" i="6"/>
  <c r="E110" i="6"/>
  <c r="BE126" i="6"/>
  <c r="J89" i="6"/>
  <c r="J92" i="6"/>
  <c r="BE123" i="6"/>
  <c r="BE124" i="6"/>
  <c r="BE127" i="6"/>
  <c r="BE129" i="6"/>
  <c r="E85" i="5"/>
  <c r="F92" i="5"/>
  <c r="BE131" i="5"/>
  <c r="BE135" i="5"/>
  <c r="BE138" i="5"/>
  <c r="BE142" i="5"/>
  <c r="BE146" i="5"/>
  <c r="BE150" i="5"/>
  <c r="BE155" i="5"/>
  <c r="BE194" i="5"/>
  <c r="BE198" i="5"/>
  <c r="BE201" i="5"/>
  <c r="BE205" i="5"/>
  <c r="BE210" i="5"/>
  <c r="BE213" i="5"/>
  <c r="BE218" i="5"/>
  <c r="BE227" i="5"/>
  <c r="BE234" i="5"/>
  <c r="BE236" i="5"/>
  <c r="J89" i="5"/>
  <c r="J125" i="5"/>
  <c r="BE161" i="5"/>
  <c r="BE174" i="5"/>
  <c r="BE177" i="5"/>
  <c r="BE185" i="5"/>
  <c r="BE188" i="5"/>
  <c r="BE216" i="5"/>
  <c r="BE235" i="5"/>
  <c r="BE237" i="5"/>
  <c r="BE157" i="5"/>
  <c r="BE159" i="5"/>
  <c r="BE164" i="5"/>
  <c r="BE170" i="5"/>
  <c r="BE181" i="5"/>
  <c r="BE191" i="5"/>
  <c r="BE223" i="5"/>
  <c r="BE233" i="5"/>
  <c r="E85" i="4"/>
  <c r="J91" i="4"/>
  <c r="J94" i="4"/>
  <c r="F94" i="4"/>
  <c r="BE121" i="4"/>
  <c r="E85" i="3"/>
  <c r="F94" i="3"/>
  <c r="BE133" i="3"/>
  <c r="BE135" i="3"/>
  <c r="BE137" i="3"/>
  <c r="BE141" i="3"/>
  <c r="BE146" i="3"/>
  <c r="BE147" i="3"/>
  <c r="BE152" i="3"/>
  <c r="BE154" i="3"/>
  <c r="BE158" i="3"/>
  <c r="BE160" i="3"/>
  <c r="BE163" i="3"/>
  <c r="BE170" i="3"/>
  <c r="BE173" i="3"/>
  <c r="BE178" i="3"/>
  <c r="BE180" i="3"/>
  <c r="BE182" i="3"/>
  <c r="BE184" i="3"/>
  <c r="BE187" i="3"/>
  <c r="BE189" i="3"/>
  <c r="BE190" i="3"/>
  <c r="BE192" i="3"/>
  <c r="BE194" i="3"/>
  <c r="BE196" i="3"/>
  <c r="BE198" i="3"/>
  <c r="BE202" i="3"/>
  <c r="BE204" i="3"/>
  <c r="BE206" i="3"/>
  <c r="BE207" i="3"/>
  <c r="BE209" i="3"/>
  <c r="BE210" i="3"/>
  <c r="BE211" i="3"/>
  <c r="BE212" i="3"/>
  <c r="BE213" i="3"/>
  <c r="BE217" i="3"/>
  <c r="BE219" i="3"/>
  <c r="BE220" i="3"/>
  <c r="BE223" i="3"/>
  <c r="BE227" i="3"/>
  <c r="BE228" i="3"/>
  <c r="BE229" i="3"/>
  <c r="BE230" i="3"/>
  <c r="BE232" i="3"/>
  <c r="BE234" i="3"/>
  <c r="J91" i="3"/>
  <c r="J94" i="3"/>
  <c r="BE139" i="3"/>
  <c r="BE143" i="3"/>
  <c r="BE144" i="3"/>
  <c r="BE148" i="3"/>
  <c r="BE149" i="3"/>
  <c r="BE150" i="3"/>
  <c r="BE156" i="3"/>
  <c r="BE162" i="3"/>
  <c r="BE165" i="3"/>
  <c r="BE168" i="3"/>
  <c r="BE172" i="3"/>
  <c r="BE174" i="3"/>
  <c r="BE176" i="3"/>
  <c r="BE191" i="3"/>
  <c r="BE197" i="3"/>
  <c r="BE199" i="3"/>
  <c r="BE200" i="3"/>
  <c r="BE203" i="3"/>
  <c r="BE205" i="3"/>
  <c r="BE208" i="3"/>
  <c r="BE216" i="3"/>
  <c r="BE218" i="3"/>
  <c r="BE221" i="3"/>
  <c r="BE222" i="3"/>
  <c r="BE224" i="3"/>
  <c r="BE225" i="3"/>
  <c r="BE226" i="3"/>
  <c r="F94" i="2"/>
  <c r="E127" i="2"/>
  <c r="BE142" i="2"/>
  <c r="BE146" i="2"/>
  <c r="BE163" i="2"/>
  <c r="BE178" i="2"/>
  <c r="BE192" i="2"/>
  <c r="BE194" i="2"/>
  <c r="BE200" i="2"/>
  <c r="BE219" i="2"/>
  <c r="BE224" i="2"/>
  <c r="BE245" i="2"/>
  <c r="BE248" i="2"/>
  <c r="BE249" i="2"/>
  <c r="BE263" i="2"/>
  <c r="BE277" i="2"/>
  <c r="BE278" i="2"/>
  <c r="BE281" i="2"/>
  <c r="BE284" i="2"/>
  <c r="BE287" i="2"/>
  <c r="BE295" i="2"/>
  <c r="BE299" i="2"/>
  <c r="BE301" i="2"/>
  <c r="BE303" i="2"/>
  <c r="BE320" i="2"/>
  <c r="BE324" i="2"/>
  <c r="BE328" i="2"/>
  <c r="BE337" i="2"/>
  <c r="BE343" i="2"/>
  <c r="BE349" i="2"/>
  <c r="BE352" i="2"/>
  <c r="BE355" i="2"/>
  <c r="BE359" i="2"/>
  <c r="BE363" i="2"/>
  <c r="BE365" i="2"/>
  <c r="BE369" i="2"/>
  <c r="BE373" i="2"/>
  <c r="BE379" i="2"/>
  <c r="BE381" i="2"/>
  <c r="BE397" i="2"/>
  <c r="BE407" i="2"/>
  <c r="BE410" i="2"/>
  <c r="BE419" i="2"/>
  <c r="BE425" i="2"/>
  <c r="BE431" i="2"/>
  <c r="BE433" i="2"/>
  <c r="BE437" i="2"/>
  <c r="BE440" i="2"/>
  <c r="BE443" i="2"/>
  <c r="BE465" i="2"/>
  <c r="BE470" i="2"/>
  <c r="BE478" i="2"/>
  <c r="BE520" i="2"/>
  <c r="BE528" i="2"/>
  <c r="BE532" i="2"/>
  <c r="BE545" i="2"/>
  <c r="BE563" i="2"/>
  <c r="BE573" i="2"/>
  <c r="BE601" i="2"/>
  <c r="BE605" i="2"/>
  <c r="BE615" i="2"/>
  <c r="BE617" i="2"/>
  <c r="BE621" i="2"/>
  <c r="BE629" i="2"/>
  <c r="BE635" i="2"/>
  <c r="BE647" i="2"/>
  <c r="BE655" i="2"/>
  <c r="BE656" i="2"/>
  <c r="BE673" i="2"/>
  <c r="BE674" i="2"/>
  <c r="BE675" i="2"/>
  <c r="BE677" i="2"/>
  <c r="BE679" i="2"/>
  <c r="BE683" i="2"/>
  <c r="BE684" i="2"/>
  <c r="BE689" i="2"/>
  <c r="BE690" i="2"/>
  <c r="BE691" i="2"/>
  <c r="BE692" i="2"/>
  <c r="BE694" i="2"/>
  <c r="BE698" i="2"/>
  <c r="BE700" i="2"/>
  <c r="BE702" i="2"/>
  <c r="BE707" i="2"/>
  <c r="BE721" i="2"/>
  <c r="BE750" i="2"/>
  <c r="BE754" i="2"/>
  <c r="BE777" i="2"/>
  <c r="BE779" i="2"/>
  <c r="BE781" i="2"/>
  <c r="J91" i="2"/>
  <c r="J94" i="2"/>
  <c r="BE184" i="2"/>
  <c r="BE227" i="2"/>
  <c r="BE242" i="2"/>
  <c r="BE290" i="2"/>
  <c r="BE291" i="2"/>
  <c r="BE306" i="2"/>
  <c r="BE309" i="2"/>
  <c r="BE312" i="2"/>
  <c r="BE316" i="2"/>
  <c r="BE333" i="2"/>
  <c r="BE388" i="2"/>
  <c r="BE391" i="2"/>
  <c r="BE394" i="2"/>
  <c r="BE399" i="2"/>
  <c r="BE404" i="2"/>
  <c r="BE413" i="2"/>
  <c r="BE416" i="2"/>
  <c r="BE446" i="2"/>
  <c r="BE452" i="2"/>
  <c r="BE458" i="2"/>
  <c r="BE462" i="2"/>
  <c r="BE473" i="2"/>
  <c r="BE481" i="2"/>
  <c r="BE488" i="2"/>
  <c r="BE491" i="2"/>
  <c r="BE493" i="2"/>
  <c r="BE501" i="2"/>
  <c r="BE509" i="2"/>
  <c r="BE511" i="2"/>
  <c r="BE516" i="2"/>
  <c r="BE524" i="2"/>
  <c r="BE526" i="2"/>
  <c r="BE536" i="2"/>
  <c r="BE542" i="2"/>
  <c r="BE551" i="2"/>
  <c r="BE557" i="2"/>
  <c r="BE567" i="2"/>
  <c r="BE579" i="2"/>
  <c r="BE582" i="2"/>
  <c r="BE586" i="2"/>
  <c r="BE592" i="2"/>
  <c r="BE595" i="2"/>
  <c r="BE603" i="2"/>
  <c r="BE609" i="2"/>
  <c r="BE613" i="2"/>
  <c r="BE623" i="2"/>
  <c r="BE638" i="2"/>
  <c r="BE659" i="2"/>
  <c r="BE676" i="2"/>
  <c r="BE678" i="2"/>
  <c r="BE680" i="2"/>
  <c r="BE681" i="2"/>
  <c r="BE682" i="2"/>
  <c r="BE686" i="2"/>
  <c r="BE687" i="2"/>
  <c r="BE688" i="2"/>
  <c r="BE696" i="2"/>
  <c r="BE711" i="2"/>
  <c r="BE731" i="2"/>
  <c r="BE746" i="2"/>
  <c r="BE759" i="2"/>
  <c r="BE771" i="2"/>
  <c r="BE783" i="2"/>
  <c r="BE784" i="2"/>
  <c r="BE786" i="2"/>
  <c r="BE788" i="2"/>
  <c r="BE790" i="2"/>
  <c r="BE792" i="2"/>
  <c r="BE794" i="2"/>
  <c r="BE796" i="2"/>
  <c r="BE798" i="2"/>
  <c r="BE799" i="2"/>
  <c r="F38" i="2"/>
  <c r="BC96" i="1"/>
  <c r="F39" i="2"/>
  <c r="BD96" i="1" s="1"/>
  <c r="AS94" i="1"/>
  <c r="F36" i="2"/>
  <c r="BA96" i="1" s="1"/>
  <c r="F36" i="3"/>
  <c r="BA97" i="1"/>
  <c r="F37" i="3"/>
  <c r="BB97" i="1"/>
  <c r="F36" i="4"/>
  <c r="BA98" i="1" s="1"/>
  <c r="F35" i="5"/>
  <c r="BB99" i="1"/>
  <c r="F36" i="5"/>
  <c r="BC99" i="1"/>
  <c r="J34" i="5"/>
  <c r="AW99" i="1" s="1"/>
  <c r="F35" i="6"/>
  <c r="BB100" i="1"/>
  <c r="F37" i="6"/>
  <c r="BD100" i="1"/>
  <c r="F34" i="6"/>
  <c r="BA100" i="1" s="1"/>
  <c r="F36" i="6"/>
  <c r="BC100" i="1"/>
  <c r="F37" i="2"/>
  <c r="BB96" i="1"/>
  <c r="J36" i="2"/>
  <c r="AW96" i="1"/>
  <c r="F38" i="3"/>
  <c r="BC97" i="1"/>
  <c r="J36" i="3"/>
  <c r="AW97" i="1"/>
  <c r="F39" i="3"/>
  <c r="BD97" i="1"/>
  <c r="J35" i="4"/>
  <c r="AV98" i="1" s="1"/>
  <c r="AT98" i="1" s="1"/>
  <c r="F34" i="5"/>
  <c r="BA99" i="1" s="1"/>
  <c r="F37" i="5"/>
  <c r="BD99" i="1"/>
  <c r="J34" i="6"/>
  <c r="AW100" i="1"/>
  <c r="J32" i="4" l="1"/>
  <c r="J98" i="4"/>
  <c r="T189" i="5"/>
  <c r="R129" i="5"/>
  <c r="P131" i="3"/>
  <c r="AU97" i="1"/>
  <c r="P353" i="2"/>
  <c r="P139" i="2" s="1"/>
  <c r="AU96" i="1" s="1"/>
  <c r="R189" i="5"/>
  <c r="T131" i="3"/>
  <c r="P189" i="5"/>
  <c r="P129" i="5"/>
  <c r="P128" i="5"/>
  <c r="AU99" i="1" s="1"/>
  <c r="R131" i="3"/>
  <c r="T353" i="2"/>
  <c r="T139" i="2" s="1"/>
  <c r="R140" i="2"/>
  <c r="R121" i="6"/>
  <c r="R120" i="6"/>
  <c r="P121" i="6"/>
  <c r="P120" i="6"/>
  <c r="AU100" i="1"/>
  <c r="T129" i="5"/>
  <c r="T128" i="5"/>
  <c r="R353" i="2"/>
  <c r="T140" i="2"/>
  <c r="AG98" i="1"/>
  <c r="AN98" i="1" s="1"/>
  <c r="BK131" i="3"/>
  <c r="J131" i="3"/>
  <c r="J32" i="3" s="1"/>
  <c r="AG97" i="1" s="1"/>
  <c r="BK189" i="5"/>
  <c r="J189" i="5"/>
  <c r="J103" i="5" s="1"/>
  <c r="BK231" i="5"/>
  <c r="J231" i="5"/>
  <c r="J107" i="5" s="1"/>
  <c r="BK121" i="6"/>
  <c r="J121" i="6"/>
  <c r="J97" i="6"/>
  <c r="BK140" i="2"/>
  <c r="J140" i="2" s="1"/>
  <c r="J99" i="2" s="1"/>
  <c r="BK353" i="2"/>
  <c r="J353" i="2"/>
  <c r="J105" i="2" s="1"/>
  <c r="BK129" i="5"/>
  <c r="J129" i="5"/>
  <c r="J97" i="5" s="1"/>
  <c r="J41" i="4"/>
  <c r="J35" i="2"/>
  <c r="AV96" i="1" s="1"/>
  <c r="AT96" i="1" s="1"/>
  <c r="J35" i="3"/>
  <c r="AV97" i="1" s="1"/>
  <c r="AT97" i="1" s="1"/>
  <c r="BA95" i="1"/>
  <c r="AW95" i="1"/>
  <c r="BB95" i="1"/>
  <c r="AX95" i="1"/>
  <c r="J33" i="5"/>
  <c r="AV99" i="1"/>
  <c r="AT99" i="1"/>
  <c r="J33" i="6"/>
  <c r="AV100" i="1"/>
  <c r="AT100" i="1" s="1"/>
  <c r="F35" i="2"/>
  <c r="AZ96" i="1"/>
  <c r="F35" i="3"/>
  <c r="AZ97" i="1"/>
  <c r="F35" i="4"/>
  <c r="AZ98" i="1"/>
  <c r="BD95" i="1"/>
  <c r="BC95" i="1"/>
  <c r="AY95" i="1"/>
  <c r="F33" i="5"/>
  <c r="AZ99" i="1" s="1"/>
  <c r="F33" i="6"/>
  <c r="AZ100" i="1"/>
  <c r="AN97" i="1" l="1"/>
  <c r="R139" i="2"/>
  <c r="R128" i="5"/>
  <c r="J98" i="3"/>
  <c r="BK120" i="6"/>
  <c r="J120" i="6" s="1"/>
  <c r="J96" i="6" s="1"/>
  <c r="BK139" i="2"/>
  <c r="J139" i="2"/>
  <c r="J32" i="2" s="1"/>
  <c r="AG96" i="1" s="1"/>
  <c r="AG95" i="1" s="1"/>
  <c r="AN95" i="1" s="1"/>
  <c r="BK128" i="5"/>
  <c r="J128" i="5" s="1"/>
  <c r="J30" i="5" s="1"/>
  <c r="AG99" i="1" s="1"/>
  <c r="J41" i="3"/>
  <c r="AU95" i="1"/>
  <c r="AU94" i="1"/>
  <c r="BD94" i="1"/>
  <c r="W33" i="1" s="1"/>
  <c r="AZ95" i="1"/>
  <c r="AV95" i="1"/>
  <c r="AT95" i="1" s="1"/>
  <c r="BC94" i="1"/>
  <c r="W32" i="1"/>
  <c r="BB94" i="1"/>
  <c r="W31" i="1"/>
  <c r="BA94" i="1"/>
  <c r="AW94" i="1"/>
  <c r="AK30" i="1"/>
  <c r="J39" i="5" l="1"/>
  <c r="J41" i="2"/>
  <c r="J98" i="2"/>
  <c r="J96" i="5"/>
  <c r="AN96" i="1"/>
  <c r="AN99" i="1"/>
  <c r="J30" i="6"/>
  <c r="AG100" i="1"/>
  <c r="AY94" i="1"/>
  <c r="AZ94" i="1"/>
  <c r="W29" i="1" s="1"/>
  <c r="W30" i="1"/>
  <c r="AX94" i="1"/>
  <c r="J39" i="6" l="1"/>
  <c r="AN100" i="1"/>
  <c r="AG94" i="1"/>
  <c r="AK26" i="1"/>
  <c r="AV94" i="1"/>
  <c r="AK29" i="1"/>
  <c r="AK35" i="1"/>
  <c r="AT94" i="1" l="1"/>
  <c r="AN94" i="1"/>
</calcChain>
</file>

<file path=xl/sharedStrings.xml><?xml version="1.0" encoding="utf-8"?>
<sst xmlns="http://schemas.openxmlformats.org/spreadsheetml/2006/main" count="10330" uniqueCount="1406">
  <si>
    <t>Export Komplet</t>
  </si>
  <si>
    <t/>
  </si>
  <si>
    <t>2.0</t>
  </si>
  <si>
    <t>ZAMOK</t>
  </si>
  <si>
    <t>False</t>
  </si>
  <si>
    <t>{6a0e1163-9bd1-4f12-8ffc-10dcddc4929e}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</si>
  <si>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</si>
  <si>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</si>
  <si>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</si>
  <si>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</si>
  <si>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</si>
  <si>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</si>
  <si>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</si>
  <si>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</si>
  <si>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12082023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</si>
  <si>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</si>
  <si>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</si>
  <si>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ZÁZEMÍ A VÝBĚH GIBONŮ</t>
  </si>
  <si>
    <t>KSO:</t>
  </si>
  <si>
    <t>CC-CZ:</t>
  </si>
  <si>
    <t>Místo:</t>
  </si>
  <si>
    <t>Drážďanská 23</t>
  </si>
  <si>
    <t>Datum:</t>
  </si>
  <si>
    <t>Zadavatel:</t>
  </si>
  <si>
    <t>IČ:</t>
  </si>
  <si>
    <t>00081582</t>
  </si>
  <si>
    <t>Zoologická zahrada Ústí nad Labem, p.o.</t>
  </si>
  <si>
    <t>DIČ:</t>
  </si>
  <si>
    <t>CZ00081582</t>
  </si>
  <si>
    <t>Uchazeč:</t>
  </si>
  <si>
    <t>Vyplň údaj</t>
  </si>
  <si>
    <t>Projektant:</t>
  </si>
  <si>
    <t>05686466</t>
  </si>
  <si>
    <t>JinJan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</si>
  <si>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</si>
  <si>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</si>
  <si>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</si>
  <si>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</si>
  <si>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</si>
  <si>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</si>
  <si>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</si>
  <si>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</si>
  <si>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</si>
  <si>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</si>
  <si>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</si>
  <si>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</si>
  <si>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</si>
  <si>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</si>
  <si>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</si>
  <si>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</si>
  <si>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</si>
  <si>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</si>
  <si>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</si>
  <si>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</si>
  <si>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</si>
  <si>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</si>
  <si>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</si>
  <si>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</si>
  <si>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</si>
  <si>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</si>
  <si>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</si>
  <si>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</si>
  <si>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</si>
  <si>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</si>
  <si>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</si>
  <si>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</si>
  <si>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</si>
  <si>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</si>
  <si>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</si>
  <si>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</si>
  <si>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</si>
  <si>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</si>
  <si>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</si>
  <si>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</si>
  <si>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</si>
  <si>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</si>
  <si>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</si>
  <si>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</si>
  <si>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</si>
  <si>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</si>
  <si>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</si>
  <si>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</si>
  <si>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</si>
  <si>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Vnitřní expoziční zázemí pro gibony a neexpoziční klecový výběh</t>
  </si>
  <si>
    <t>STA</t>
  </si>
  <si>
    <t>1</t>
  </si>
  <si>
    <t>{cfee8be6-f330-445b-abeb-4deecbf5bad8}</t>
  </si>
  <si>
    <t>2</t>
  </si>
  <si>
    <t>/</t>
  </si>
  <si>
    <t>01.1</t>
  </si>
  <si>
    <t>Hlavní stavební úpravy</t>
  </si>
  <si>
    <t>Soupis</t>
  </si>
  <si>
    <t>{232388c1-0a70-44e6-950c-a5d7589883cc}</t>
  </si>
  <si>
    <t>01.2</t>
  </si>
  <si>
    <t>Elektroinstalace</t>
  </si>
  <si>
    <t>{6d653a71-4c14-46c4-9fe6-cf5a1bdc6aed}</t>
  </si>
  <si>
    <t>01.3</t>
  </si>
  <si>
    <t>Zdravotní technika</t>
  </si>
  <si>
    <t>{cccf8fa4-0d87-4ad6-8f2c-3bd47b95a7fa}</t>
  </si>
  <si>
    <t>SO 02</t>
  </si>
  <si>
    <t>Parterové úpravy</t>
  </si>
  <si>
    <t>{b233f2a3-d5a2-4d3d-8813-b7a633191f6e}</t>
  </si>
  <si>
    <t>VRN</t>
  </si>
  <si>
    <t>Vedlejší rozpočtové náklady</t>
  </si>
  <si>
    <t>{296e9357-7917-4756-9657-4f0bcac6afd7}</t>
  </si>
  <si>
    <t>foliefasada</t>
  </si>
  <si>
    <t>101,632</t>
  </si>
  <si>
    <t>foliest1</t>
  </si>
  <si>
    <t>36,584</t>
  </si>
  <si>
    <t>KRYCÍ LIST SOUPISU PRACÍ</t>
  </si>
  <si>
    <t>kosteny</t>
  </si>
  <si>
    <t>9,72</t>
  </si>
  <si>
    <t>pasystrecha</t>
  </si>
  <si>
    <t>26,052</t>
  </si>
  <si>
    <t>ryha2000</t>
  </si>
  <si>
    <t>58,161</t>
  </si>
  <si>
    <t>sdkS1S2</t>
  </si>
  <si>
    <t>88,561</t>
  </si>
  <si>
    <t>Objekt:</t>
  </si>
  <si>
    <t>zasyp</t>
  </si>
  <si>
    <t>21,499</t>
  </si>
  <si>
    <t>SO 01 - Vnitřní expoziční zázemí pro gibony a neexpoziční klecový výběh</t>
  </si>
  <si>
    <t>Soupis:</t>
  </si>
  <si>
    <t>01.1 - Hlavní stavební úpravy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</si>
  <si>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</si>
  <si>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</si>
  <si>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</si>
  <si>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</si>
  <si>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</si>
  <si>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</si>
  <si>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</si>
  <si>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</si>
  <si>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</si>
  <si>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</si>
  <si>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</si>
  <si>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</si>
  <si>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</si>
  <si>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</si>
  <si>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</si>
  <si>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</si>
  <si>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</si>
  <si>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</si>
  <si>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 vč. přesunu hmot</t>
  </si>
  <si>
    <t xml:space="preserve">    767 - Konstrukce zámečnické vč. přesunu hmot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</si>
  <si>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</si>
  <si>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</si>
  <si>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</si>
  <si>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OST - Ostatní (Grafické úpravy, sanita, vybavení) vč. M+D, manipulace, likvidace obalů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</si>
  <si>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</si>
  <si>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</si>
  <si>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</si>
  <si>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</si>
  <si>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</si>
  <si>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</si>
  <si>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</si>
  <si>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</si>
  <si>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</si>
  <si>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</si>
  <si>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</si>
  <si>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</si>
  <si>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</si>
  <si>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</si>
  <si>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</si>
  <si>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</si>
  <si>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</si>
  <si>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</si>
  <si>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121151103</t>
  </si>
  <si>
    <t>Sejmutí ornice plochy do 100 m2 tl vrstvy do 200 mm strojně</t>
  </si>
  <si>
    <t>m2</t>
  </si>
  <si>
    <t>4</t>
  </si>
  <si>
    <t>1399352025</t>
  </si>
  <si>
    <t>VV</t>
  </si>
  <si>
    <t>dle dm</t>
  </si>
  <si>
    <t>85,0</t>
  </si>
  <si>
    <t>Součet</t>
  </si>
  <si>
    <t>132251.53</t>
  </si>
  <si>
    <t>Hloubení rýh nezapažených š do 2000 mm v hornině třídy těžitelnosti dle IGP objem do 100 m3 strojně</t>
  </si>
  <si>
    <t>m3</t>
  </si>
  <si>
    <t>-365290214</t>
  </si>
  <si>
    <t>pasy</t>
  </si>
  <si>
    <t>na úroven -1,4</t>
  </si>
  <si>
    <t>(1,0+7,91+3,57)*0,8*1,02</t>
  </si>
  <si>
    <t>na úroven -1,7</t>
  </si>
  <si>
    <t>2,175*0,8*1,32</t>
  </si>
  <si>
    <t>na úroven -2,05</t>
  </si>
  <si>
    <t>8,42*1,3*1,67</t>
  </si>
  <si>
    <t>4,385*1,0*(1,25+1,05)/2</t>
  </si>
  <si>
    <t>4,385*1,0*(1,67+1,48)/2</t>
  </si>
  <si>
    <t>8,42*1,0*(1,48+1,05)/2</t>
  </si>
  <si>
    <t>patky</t>
  </si>
  <si>
    <t>1,0*1,0*0,8*6</t>
  </si>
  <si>
    <t>Mezisoučet</t>
  </si>
  <si>
    <t>3</t>
  </si>
  <si>
    <t>ornice</t>
  </si>
  <si>
    <t>85,0*0,2</t>
  </si>
  <si>
    <t>132251.50</t>
  </si>
  <si>
    <t xml:space="preserve">Příplatek na ruční dokopávkou </t>
  </si>
  <si>
    <t>-1930908186</t>
  </si>
  <si>
    <t>162251.02</t>
  </si>
  <si>
    <t>Vodorovné přemístění přes 20 do 50 m výkopku/sypaniny z horniny třídy těžitelnosti dle IGP</t>
  </si>
  <si>
    <t>1322205682</t>
  </si>
  <si>
    <t>výkop</t>
  </si>
  <si>
    <t>zasyp a zpět</t>
  </si>
  <si>
    <t>zasyp*2</t>
  </si>
  <si>
    <t>5</t>
  </si>
  <si>
    <t>162651.12</t>
  </si>
  <si>
    <t>Vodorovné přemístění přes 4 000 do 5000 m výkopku/sypaniny z horniny třídy těžitelnosti dle IGP</t>
  </si>
  <si>
    <t>-1039555248</t>
  </si>
  <si>
    <t>-zasyp</t>
  </si>
  <si>
    <t>6</t>
  </si>
  <si>
    <t>167111.01</t>
  </si>
  <si>
    <t>Nakládání výkopku z hornin třídy těžitelnosti dle IGP ručně</t>
  </si>
  <si>
    <t>-1683884399</t>
  </si>
  <si>
    <t>7</t>
  </si>
  <si>
    <t>174111101</t>
  </si>
  <si>
    <t>Zásyp jam, šachet rýh nebo kolem objektů sypaninou se zhutněním ručně</t>
  </si>
  <si>
    <t>1783648189</t>
  </si>
  <si>
    <t>odpočet základů</t>
  </si>
  <si>
    <t>-(2,475+32,459+1,728)</t>
  </si>
  <si>
    <t>8</t>
  </si>
  <si>
    <t>181911101</t>
  </si>
  <si>
    <t>Úprava pláně v hornině třídy těžitelnosti I skupiny 1 až 2 bez zhutnění ručně</t>
  </si>
  <si>
    <t>1385014074</t>
  </si>
  <si>
    <t>T03</t>
  </si>
  <si>
    <t>28,0</t>
  </si>
  <si>
    <t>pod deskou</t>
  </si>
  <si>
    <t>3,91*7,91</t>
  </si>
  <si>
    <t>(1,0+7,91+3,57)*0,8</t>
  </si>
  <si>
    <t>2,175*0,8</t>
  </si>
  <si>
    <t>8,42*1,3</t>
  </si>
  <si>
    <t>4,385*1,0</t>
  </si>
  <si>
    <t>8,42*1,0</t>
  </si>
  <si>
    <t>1,0*1,0*6</t>
  </si>
  <si>
    <t>9</t>
  </si>
  <si>
    <t>191810.10</t>
  </si>
  <si>
    <t>Nákup a dovoz substrátu vč. zatravnění (neexpoziční výběh - giboni)</t>
  </si>
  <si>
    <t>2028415051</t>
  </si>
  <si>
    <t>28,0*0,1</t>
  </si>
  <si>
    <t>Zakládání</t>
  </si>
  <si>
    <t>10</t>
  </si>
  <si>
    <t>271532212</t>
  </si>
  <si>
    <t>Podsyp pod základové konstrukce se zhutněním z hrubého kameniva frakce 16 až 32 mm</t>
  </si>
  <si>
    <t>-820965412</t>
  </si>
  <si>
    <t>3,175*7,11*0,15</t>
  </si>
  <si>
    <t>11</t>
  </si>
  <si>
    <t>273313511</t>
  </si>
  <si>
    <t>Základové desky z betonu tř. C 12/15</t>
  </si>
  <si>
    <t>40204303</t>
  </si>
  <si>
    <t>3,175*7,11*0,05</t>
  </si>
  <si>
    <t>schod řez 3-3</t>
  </si>
  <si>
    <t>1,97*0,7*0,05</t>
  </si>
  <si>
    <t>na úroveň -1,4</t>
  </si>
  <si>
    <t>(1,0+7,91+3,57)*0,4*0,05</t>
  </si>
  <si>
    <t>2,175*0,4*0,05</t>
  </si>
  <si>
    <t>8,42*0,85*0,05</t>
  </si>
  <si>
    <t>4,385*0,6*0,05</t>
  </si>
  <si>
    <t>8,42*0,6*0,05</t>
  </si>
  <si>
    <t>0,6*0,6*0,05*6</t>
  </si>
  <si>
    <t>12</t>
  </si>
  <si>
    <t>273322611</t>
  </si>
  <si>
    <t>Základové desky ze ŽB se zvýšenými nároky na prostředí tř. C 30/37</t>
  </si>
  <si>
    <t>-1859564231</t>
  </si>
  <si>
    <t>3,91*7,91*0,2</t>
  </si>
  <si>
    <t>13</t>
  </si>
  <si>
    <t>273351121</t>
  </si>
  <si>
    <t>Zřízení bednění základových desek</t>
  </si>
  <si>
    <t>-2049886515</t>
  </si>
  <si>
    <t>(3,91+7,91)*2*0,2</t>
  </si>
  <si>
    <t>14</t>
  </si>
  <si>
    <t>273351122</t>
  </si>
  <si>
    <t>Odstranění bednění základových desek</t>
  </si>
  <si>
    <t>-346667684</t>
  </si>
  <si>
    <t>274322611</t>
  </si>
  <si>
    <t>Základové pasy ze ŽB se zvýšenými nároky na prostředí tř. C 30/37</t>
  </si>
  <si>
    <t>784053503</t>
  </si>
  <si>
    <t>1,97*0,7*0,39</t>
  </si>
  <si>
    <t>1,97*0,45*0,19</t>
  </si>
  <si>
    <t>(1,0+7,91+3,57)*0,4*1,02</t>
  </si>
  <si>
    <t>2,175*0,4*1,32</t>
  </si>
  <si>
    <t>8,42*0,85*1,67</t>
  </si>
  <si>
    <t>4,385*0,6*(1,25+1,05)/2</t>
  </si>
  <si>
    <t>4,385*0,6*(1,67+1,48)/2</t>
  </si>
  <si>
    <t>8,42*0,6*(1,48+1,05)/2</t>
  </si>
  <si>
    <t>16</t>
  </si>
  <si>
    <t>274351121</t>
  </si>
  <si>
    <t>Zřízení bednění základových pasů rovného</t>
  </si>
  <si>
    <t>-664971847</t>
  </si>
  <si>
    <t>(1,97+0,7)*2*0,39</t>
  </si>
  <si>
    <t>(1,97+0,45)*2*0,19</t>
  </si>
  <si>
    <t>(1,0+7,91+3,57)*2*1,02</t>
  </si>
  <si>
    <t>2,175*2*1,32</t>
  </si>
  <si>
    <t>8,42*2*1,67</t>
  </si>
  <si>
    <t>4,385*2*(1,25+1,05)/2</t>
  </si>
  <si>
    <t>4,385*2*(1,67+1,48)/2</t>
  </si>
  <si>
    <t>8,42*2*(1,48+1,05)/2</t>
  </si>
  <si>
    <t>17</t>
  </si>
  <si>
    <t>274351122</t>
  </si>
  <si>
    <t>Odstranění bednění základových pasů rovného</t>
  </si>
  <si>
    <t>1734009198</t>
  </si>
  <si>
    <t>18</t>
  </si>
  <si>
    <t>274361.21</t>
  </si>
  <si>
    <t>Výztuž základových konstrukcích betonářskou ocelí 10 505 (R)</t>
  </si>
  <si>
    <t>t</t>
  </si>
  <si>
    <t>705455465</t>
  </si>
  <si>
    <t>2927,2*0,001</t>
  </si>
  <si>
    <t>19</t>
  </si>
  <si>
    <t>274362.21</t>
  </si>
  <si>
    <t>Výztuž základových konstrukcí svařovanými sítěmi Kari</t>
  </si>
  <si>
    <t>-1540415892</t>
  </si>
  <si>
    <t>888,5*0,001</t>
  </si>
  <si>
    <t>20</t>
  </si>
  <si>
    <t>275322611</t>
  </si>
  <si>
    <t>Základové patky ze ŽB se zvýšenými nároky na prostředí tř. C 30/37</t>
  </si>
  <si>
    <t>1301481211</t>
  </si>
  <si>
    <t>0,6*0,6*0,8*6</t>
  </si>
  <si>
    <t>275351121</t>
  </si>
  <si>
    <t>Zřízení bednění základových patek</t>
  </si>
  <si>
    <t>1747050280</t>
  </si>
  <si>
    <t>0,6*4*0,8*6</t>
  </si>
  <si>
    <t>22</t>
  </si>
  <si>
    <t>275351122</t>
  </si>
  <si>
    <t>Odstranění bednění základových patek</t>
  </si>
  <si>
    <t>960218110</t>
  </si>
  <si>
    <t>23</t>
  </si>
  <si>
    <t>283111122</t>
  </si>
  <si>
    <t>Zřízení trubkových mikropilot svislých část manžetová D přes 80 do 105 mm</t>
  </si>
  <si>
    <t>m</t>
  </si>
  <si>
    <t>91772674</t>
  </si>
  <si>
    <t>dle statika</t>
  </si>
  <si>
    <t>4*41</t>
  </si>
  <si>
    <t>24</t>
  </si>
  <si>
    <t>M</t>
  </si>
  <si>
    <t>552839.4</t>
  </si>
  <si>
    <t>helikální mikropilota pr. 100mm</t>
  </si>
  <si>
    <t>1925235558</t>
  </si>
  <si>
    <t>4*41*1,1</t>
  </si>
  <si>
    <t>25</t>
  </si>
  <si>
    <t>283222.10</t>
  </si>
  <si>
    <t>Ukotvení a dodávka plechu pro mikropiloty P10 200x200 vč. ukotvení přes chemické kotvy HILTI</t>
  </si>
  <si>
    <t>ks</t>
  </si>
  <si>
    <t>1609956032</t>
  </si>
  <si>
    <t>41,0</t>
  </si>
  <si>
    <t>26</t>
  </si>
  <si>
    <t>283222.12</t>
  </si>
  <si>
    <t>Ukotvení a dodávka plechu pro mikropiloty P20 250x400 vč. ukotvení přes chemické kotvy HILTI</t>
  </si>
  <si>
    <t>-1342283159</t>
  </si>
  <si>
    <t>27</t>
  </si>
  <si>
    <t>283222.14</t>
  </si>
  <si>
    <t>Ukotvení a dodávka plechu pro mikropiloty P20 200x400 vč. ukotvení přes chemické kotvy HILTI</t>
  </si>
  <si>
    <t>1405732751</t>
  </si>
  <si>
    <t>Úpravy povrchů, podlahy a osazování výplní</t>
  </si>
  <si>
    <t>28</t>
  </si>
  <si>
    <t>622142001</t>
  </si>
  <si>
    <t>Potažení vnějších stěn sklovláknitým pletivem vtlačeným do tenkovrstvé hmoty</t>
  </si>
  <si>
    <t>352953129</t>
  </si>
  <si>
    <t>24,68*0,6</t>
  </si>
  <si>
    <t>29</t>
  </si>
  <si>
    <t>622541.52</t>
  </si>
  <si>
    <t>Soklová omítka vnějších stěn vč. penetrace</t>
  </si>
  <si>
    <t>430927686</t>
  </si>
  <si>
    <t>24,68*0,25</t>
  </si>
  <si>
    <t>30</t>
  </si>
  <si>
    <t>631391.14</t>
  </si>
  <si>
    <t xml:space="preserve">Vytažení soklíky do oblouku výšky do 100 mm </t>
  </si>
  <si>
    <t>-683199025</t>
  </si>
  <si>
    <t>p.1</t>
  </si>
  <si>
    <t>(18,0+11,4)-(0,9*2+0,65)</t>
  </si>
  <si>
    <t>31</t>
  </si>
  <si>
    <t>632441220</t>
  </si>
  <si>
    <t>Potěr anhydritový samonivelační litý C25 přes 45 do 50 mm</t>
  </si>
  <si>
    <t>-1091367069</t>
  </si>
  <si>
    <t>19,58+7,56</t>
  </si>
  <si>
    <t>32</t>
  </si>
  <si>
    <t>632450.32</t>
  </si>
  <si>
    <t>Reprofilační malta s otisky přírodnin, barva světlý okr tl. 30mm</t>
  </si>
  <si>
    <t>1138763795</t>
  </si>
  <si>
    <t>18,7+7,3</t>
  </si>
  <si>
    <t>33</t>
  </si>
  <si>
    <t>632450.33</t>
  </si>
  <si>
    <t>Příplatek na strojní hlazení potěru</t>
  </si>
  <si>
    <t>-1955311325</t>
  </si>
  <si>
    <t>34</t>
  </si>
  <si>
    <t>634112115</t>
  </si>
  <si>
    <t>Obvodová dilatace podlahovým páskem z pěnového PE mezi stěnou a mazaninou nebo potěrem v 150 mm</t>
  </si>
  <si>
    <t>-2053064451</t>
  </si>
  <si>
    <t>(18,0+11,4)</t>
  </si>
  <si>
    <t>Ostatní konstrukce a práce, bourání</t>
  </si>
  <si>
    <t>35</t>
  </si>
  <si>
    <t>949101111</t>
  </si>
  <si>
    <t>Lešení pomocné pro objekty pozemních staveb s lešeňovou podlahou v do 1,9 m zatížení do 150 kg/m2</t>
  </si>
  <si>
    <t>607387533</t>
  </si>
  <si>
    <t>interiér</t>
  </si>
  <si>
    <t>18,7+7,3+28,0</t>
  </si>
  <si>
    <t>36</t>
  </si>
  <si>
    <t>949101112</t>
  </si>
  <si>
    <t>Lešení pomocné pro objekty pozemních staveb s lešeňovou podlahou v přes 1,9 do 3,5 m zatížení do 150 kg/m2</t>
  </si>
  <si>
    <t>-1474111481</t>
  </si>
  <si>
    <t>fasáda</t>
  </si>
  <si>
    <t>24,6*1,5</t>
  </si>
  <si>
    <t>výběh</t>
  </si>
  <si>
    <t>16,0*1,5</t>
  </si>
  <si>
    <t>37</t>
  </si>
  <si>
    <t>952901411</t>
  </si>
  <si>
    <t>Vyčištění ostatních objektů (kanálů, zásobníků, kůlen) při jakékoliv výšce podlaží</t>
  </si>
  <si>
    <t>-435406089</t>
  </si>
  <si>
    <t>střecha</t>
  </si>
  <si>
    <t>34,0</t>
  </si>
  <si>
    <t>38</t>
  </si>
  <si>
    <t>99989.115</t>
  </si>
  <si>
    <t>Ostatní prací, konstrukce a detaily jinde neuvedené - předpoklad</t>
  </si>
  <si>
    <t>kpl</t>
  </si>
  <si>
    <t>1183449512</t>
  </si>
  <si>
    <t>998</t>
  </si>
  <si>
    <t>Přesun hmot</t>
  </si>
  <si>
    <t>39</t>
  </si>
  <si>
    <t>998021.1</t>
  </si>
  <si>
    <t>Přesun hmot pro konstrukci do v 6 m</t>
  </si>
  <si>
    <t>-223264162</t>
  </si>
  <si>
    <t>PSV</t>
  </si>
  <si>
    <t>Práce a dodávky PSV</t>
  </si>
  <si>
    <t>711</t>
  </si>
  <si>
    <t>Izolace proti vodě, vlhkosti a plynům</t>
  </si>
  <si>
    <t>40</t>
  </si>
  <si>
    <t>711111001</t>
  </si>
  <si>
    <t>Provedení izolace proti zemní vlhkosti vodorovné za studena nátěrem penetračním</t>
  </si>
  <si>
    <t>-1200923316</t>
  </si>
  <si>
    <t>41</t>
  </si>
  <si>
    <t>711112001</t>
  </si>
  <si>
    <t>Provedení izolace proti zemní vlhkosti svislé za studena nátěrem penetračním</t>
  </si>
  <si>
    <t>1771946212</t>
  </si>
  <si>
    <t>(3,91*2+7,91)*0,8</t>
  </si>
  <si>
    <t>7,91*0,5</t>
  </si>
  <si>
    <t>42</t>
  </si>
  <si>
    <t>11163150</t>
  </si>
  <si>
    <t>lak penetrační asfaltový</t>
  </si>
  <si>
    <t>952444907</t>
  </si>
  <si>
    <t>(30,928+16,539)*0,00034</t>
  </si>
  <si>
    <t>43</t>
  </si>
  <si>
    <t>711141559</t>
  </si>
  <si>
    <t>Provedení izolace proti zemní vlhkosti pásy přitavením vodorovné NAIP</t>
  </si>
  <si>
    <t>-1127067902</t>
  </si>
  <si>
    <t>44</t>
  </si>
  <si>
    <t>711142559</t>
  </si>
  <si>
    <t>Provedení izolace proti zemní vlhkosti pásy přitavením svislé NAIP</t>
  </si>
  <si>
    <t>-263468883</t>
  </si>
  <si>
    <t>45</t>
  </si>
  <si>
    <t>62853004</t>
  </si>
  <si>
    <t>pás asfaltový natavitelný modifikovaný SBS s vložkou ze skleněné tkaniny a spalitelnou PE fólií nebo jemnozrnným minerálním posypem na horním povrchu tl 4,0mm</t>
  </si>
  <si>
    <t>-1213016636</t>
  </si>
  <si>
    <t>3,91*7,91*1,165</t>
  </si>
  <si>
    <t>(3,91*2+7,91)*0,8*1,221</t>
  </si>
  <si>
    <t>7,91*0,5*1,221</t>
  </si>
  <si>
    <t>56,225*1,221 'Přepočtené koeficientem množství</t>
  </si>
  <si>
    <t>46</t>
  </si>
  <si>
    <t>998711101</t>
  </si>
  <si>
    <t>Přesun hmot tonážní pro izolace proti vodě, vlhkosti a plynům v objektech v do 6 m</t>
  </si>
  <si>
    <t>-883133491</t>
  </si>
  <si>
    <t>712</t>
  </si>
  <si>
    <t>Povlakové krytiny</t>
  </si>
  <si>
    <t>47</t>
  </si>
  <si>
    <t>712771001</t>
  </si>
  <si>
    <t>Provedení separační nebo kluzné vrstvy z fólií vegetační střechy sklon do 5°</t>
  </si>
  <si>
    <t>-2123282380</t>
  </si>
  <si>
    <t>ST</t>
  </si>
  <si>
    <t>4,4*8,4</t>
  </si>
  <si>
    <t>-0,636*2</t>
  </si>
  <si>
    <t>2,8*0,16*2</t>
  </si>
  <si>
    <t>48</t>
  </si>
  <si>
    <t>693343.5</t>
  </si>
  <si>
    <t>hydroizolace odolná proti prorůstání kořínků</t>
  </si>
  <si>
    <t>400868078</t>
  </si>
  <si>
    <t>foliest1*1,165</t>
  </si>
  <si>
    <t>49</t>
  </si>
  <si>
    <t>712771101</t>
  </si>
  <si>
    <t>Provedení ochranné vrstvy z textilií nebo rohoží volně s přesahem vegetační střechy sklon do 5°</t>
  </si>
  <si>
    <t>-1718523120</t>
  </si>
  <si>
    <t>50</t>
  </si>
  <si>
    <t>69334002</t>
  </si>
  <si>
    <t>textilie ochranná vegetačních střech 300g/m2</t>
  </si>
  <si>
    <t>2117274317</t>
  </si>
  <si>
    <t>foliest1*1,05</t>
  </si>
  <si>
    <t>51</t>
  </si>
  <si>
    <t>7127712.5</t>
  </si>
  <si>
    <t>Kompletné zhotovené a dodávka střešního vpusti vč. detailu napojení na střešní skladbu</t>
  </si>
  <si>
    <t>kus</t>
  </si>
  <si>
    <t>812376667</t>
  </si>
  <si>
    <t>52</t>
  </si>
  <si>
    <t>712771321</t>
  </si>
  <si>
    <t>Provedení hydroakumulační vrstvy z hydrofilních minerálních pásů vegetační střechy sklon do 5°</t>
  </si>
  <si>
    <t>-1719274965</t>
  </si>
  <si>
    <t>3,6*7,59</t>
  </si>
  <si>
    <t>53</t>
  </si>
  <si>
    <t>63153610</t>
  </si>
  <si>
    <t>deska substrátová zpevněná vegetačních střech z hydrofilní minerální vlny 600x1000 tl 50mm</t>
  </si>
  <si>
    <t>-1801694881</t>
  </si>
  <si>
    <t>pasystrecha*1,05</t>
  </si>
  <si>
    <t>54</t>
  </si>
  <si>
    <t>712771401</t>
  </si>
  <si>
    <t>Provedení vegetační vrstvy ze substrátu tl do 100 mm vegetační střechy sklon do 5°</t>
  </si>
  <si>
    <t>1130474861</t>
  </si>
  <si>
    <t>55</t>
  </si>
  <si>
    <t>10321.25</t>
  </si>
  <si>
    <t>extenzivní minerální substrát s podílem spongilitu</t>
  </si>
  <si>
    <t>1854825922</t>
  </si>
  <si>
    <t>pasystrecha*0,05</t>
  </si>
  <si>
    <t>56</t>
  </si>
  <si>
    <t>712771501</t>
  </si>
  <si>
    <t>Provedení suchého výsevu osiva vegetační střechy sklon do 5°</t>
  </si>
  <si>
    <t>751680860</t>
  </si>
  <si>
    <t>57</t>
  </si>
  <si>
    <t>00572510</t>
  </si>
  <si>
    <t>osivo pro vegetační střechy směs bylin a tráv</t>
  </si>
  <si>
    <t>-2132248285</t>
  </si>
  <si>
    <t>pasystrecha*1,1</t>
  </si>
  <si>
    <t>58</t>
  </si>
  <si>
    <t>712771601</t>
  </si>
  <si>
    <t>Provedení ochranných pásů z praného říčního kameniva šířky do 500 mm</t>
  </si>
  <si>
    <t>1777891467</t>
  </si>
  <si>
    <t>okolo atiky</t>
  </si>
  <si>
    <t>(8,2+4,19)*2*0,3*0,1</t>
  </si>
  <si>
    <t>okolo světlíků</t>
  </si>
  <si>
    <t>2,8*0,3*0,1*2</t>
  </si>
  <si>
    <t>59</t>
  </si>
  <si>
    <t>58337401</t>
  </si>
  <si>
    <t>kamenivo dekorační (kačírek) frakce 8/16</t>
  </si>
  <si>
    <t>809125738</t>
  </si>
  <si>
    <t>(8,2+4,19)*2*0,3*0,1*2,0</t>
  </si>
  <si>
    <t>2,8*0,3*0,1*2*2,0</t>
  </si>
  <si>
    <t>1,823*1,6524 'Přepočtené koeficientem množství</t>
  </si>
  <si>
    <t>60</t>
  </si>
  <si>
    <t>998712101</t>
  </si>
  <si>
    <t>Přesun hmot tonážní tonážní pro krytiny povlakové v objektech v do 6 m</t>
  </si>
  <si>
    <t>-45943319</t>
  </si>
  <si>
    <t>713</t>
  </si>
  <si>
    <t>Izolace tepelné</t>
  </si>
  <si>
    <t>61</t>
  </si>
  <si>
    <t>713121121</t>
  </si>
  <si>
    <t>Montáž izolace tepelné podlah volně kladenými rohožemi, pásy, dílci, deskami 2 vrstvy</t>
  </si>
  <si>
    <t>603120102</t>
  </si>
  <si>
    <t>62</t>
  </si>
  <si>
    <t>28375909</t>
  </si>
  <si>
    <t>deska EPS 150 pro konstrukce s vysokým zatížením λ=0,035 tl 50mm</t>
  </si>
  <si>
    <t>350687174</t>
  </si>
  <si>
    <t>(19,58+7,56)*2*1,05</t>
  </si>
  <si>
    <t>63</t>
  </si>
  <si>
    <t>713123211</t>
  </si>
  <si>
    <t>Montáž tepelné izolace z XPS tepelně izolačního systému základové desky svisle 1 vrstva do 100 mm</t>
  </si>
  <si>
    <t>1596391471</t>
  </si>
  <si>
    <t>64</t>
  </si>
  <si>
    <t>28376650</t>
  </si>
  <si>
    <t>deska XPS hrana polodrážková a hladký povrch 500kPA λ=0,035 tl 40mm</t>
  </si>
  <si>
    <t>-1460964542</t>
  </si>
  <si>
    <t>24,68*0,6*1,05</t>
  </si>
  <si>
    <t>65</t>
  </si>
  <si>
    <t>713132311</t>
  </si>
  <si>
    <t>Montáž izolace tepelné do roštu jednosměrného svislého výšky do 6 m</t>
  </si>
  <si>
    <t>-825783386</t>
  </si>
  <si>
    <t>S1+S2</t>
  </si>
  <si>
    <t>23,64*3,36</t>
  </si>
  <si>
    <t>-(2,5*1,8+0,4*0,6*2+1,0*2,05+0,65*2,05)</t>
  </si>
  <si>
    <t>66</t>
  </si>
  <si>
    <t>63148163</t>
  </si>
  <si>
    <t>deska tepelně izolační minerální provětrávaných fasád λ=0,034-0,035 tl 140mm</t>
  </si>
  <si>
    <t>1006826159</t>
  </si>
  <si>
    <t>23,64*3,36*1,05</t>
  </si>
  <si>
    <t>-(2,5*1,8+0,4*0,6*2+1,0*2,05+0,65*2,05)*1,05</t>
  </si>
  <si>
    <t>67</t>
  </si>
  <si>
    <t>713132321</t>
  </si>
  <si>
    <t>Montáž izolace tepelné do roštu jednosměrného vodorovného výšky do 6 m</t>
  </si>
  <si>
    <t>688355421</t>
  </si>
  <si>
    <t>S1+S2, izolace 60mm do roštu, dle sdk</t>
  </si>
  <si>
    <t>68</t>
  </si>
  <si>
    <t>63148159</t>
  </si>
  <si>
    <t>deska tepelně izolační minerální provětrávaných fasád λ=0,034-0,035 tl 60mm</t>
  </si>
  <si>
    <t>466393055</t>
  </si>
  <si>
    <t>sdkS1S2*1,05</t>
  </si>
  <si>
    <t>69</t>
  </si>
  <si>
    <t>713141336</t>
  </si>
  <si>
    <t>Montáž izolace tepelné střech plochých lepené za studena nízkoexpanzní (PUR) pěnou, spádová vrstva</t>
  </si>
  <si>
    <t>-1369604542</t>
  </si>
  <si>
    <t>ST1</t>
  </si>
  <si>
    <t>7,9*3,88</t>
  </si>
  <si>
    <t>70</t>
  </si>
  <si>
    <t>28376142</t>
  </si>
  <si>
    <t>klín izolační spád do 5% EPS 150</t>
  </si>
  <si>
    <t>2111785545</t>
  </si>
  <si>
    <t>29,38*(0,05+0,25)/2*1,05</t>
  </si>
  <si>
    <t>71</t>
  </si>
  <si>
    <t>713191132</t>
  </si>
  <si>
    <t>Montáž izolace tepelné podlah, stropů vrchem nebo střech překrytí separační fólií z PE</t>
  </si>
  <si>
    <t>498946853</t>
  </si>
  <si>
    <t>(18,0+11,4)*0,155</t>
  </si>
  <si>
    <t>72</t>
  </si>
  <si>
    <t>28329042</t>
  </si>
  <si>
    <t>fólie PE separační či ochranná tl 0,2mm</t>
  </si>
  <si>
    <t>-1625160778</t>
  </si>
  <si>
    <t>31,697*1,165</t>
  </si>
  <si>
    <t>73</t>
  </si>
  <si>
    <t>713191233</t>
  </si>
  <si>
    <t>Montáž izolace tepelné stěn a slopů překrytí fólií s přelepeným spojem</t>
  </si>
  <si>
    <t>901242583</t>
  </si>
  <si>
    <t>23,64*4,5</t>
  </si>
  <si>
    <t>(2,5+1,8+0,4*2+0,6*2+1,0+2,05+0,65+2,05)*2*0,15</t>
  </si>
  <si>
    <t>74</t>
  </si>
  <si>
    <t>28329.38</t>
  </si>
  <si>
    <t>fólie kontaktní difuzně propustná pro doplňkovou hydroizolační vrstvu skládaných větraných fasád s otevřenými spárami, UV stabilní</t>
  </si>
  <si>
    <t>214423180</t>
  </si>
  <si>
    <t>foliefasada*1,123</t>
  </si>
  <si>
    <t>75</t>
  </si>
  <si>
    <t>998713101</t>
  </si>
  <si>
    <t>Přesun hmot tonážní pro izolace tepelné v objektech v do 6 m</t>
  </si>
  <si>
    <t>1493198052</t>
  </si>
  <si>
    <t>762</t>
  </si>
  <si>
    <t>Konstrukce tesařské</t>
  </si>
  <si>
    <t>76</t>
  </si>
  <si>
    <t>762114210</t>
  </si>
  <si>
    <t>Montáž tesařských stěn na hladko s ocelovými spojkami z hoblovaného řeziva průřezové pl do 120 cm2</t>
  </si>
  <si>
    <t>1378219773</t>
  </si>
  <si>
    <t>svislé trámy</t>
  </si>
  <si>
    <t>(3,6*53)</t>
  </si>
  <si>
    <t>vodorovné</t>
  </si>
  <si>
    <t>(23,64*4+2,5*22+0,62*4+0,4*4*2)</t>
  </si>
  <si>
    <t>ostatní</t>
  </si>
  <si>
    <t>10,0</t>
  </si>
  <si>
    <t>77</t>
  </si>
  <si>
    <t>61223267</t>
  </si>
  <si>
    <t>hranol konstrukční KVH lepený průřezu 40x80-280mm pohledový</t>
  </si>
  <si>
    <t>-1622275062</t>
  </si>
  <si>
    <t>(3,6*53)*0,14*0,06*1,1</t>
  </si>
  <si>
    <t>(23,64*4+2,5*22+0,62*4+0,4*4*2)*0,14*0,06*1,1</t>
  </si>
  <si>
    <t>10,0*0,14*0,06*1,1</t>
  </si>
  <si>
    <t>78</t>
  </si>
  <si>
    <t>762195000</t>
  </si>
  <si>
    <t>Spojovací prostředky pro montáž stěn, příček, bednění stěn</t>
  </si>
  <si>
    <t>-216717763</t>
  </si>
  <si>
    <t>3,289</t>
  </si>
  <si>
    <t>79</t>
  </si>
  <si>
    <t>762810027</t>
  </si>
  <si>
    <t>Záklop stropů z desek OSB tl 25 mm na pero a drážku šroubovaných na trámy</t>
  </si>
  <si>
    <t>1149341196</t>
  </si>
  <si>
    <t>80</t>
  </si>
  <si>
    <t>762823220</t>
  </si>
  <si>
    <t>Montáž stropního trámu z hoblovaného řeziva průřezové pl přes 144 do 288 cm2 s výměnami</t>
  </si>
  <si>
    <t>71578064</t>
  </si>
  <si>
    <t>(3,88*16+1,34*4+0,95*4)</t>
  </si>
  <si>
    <t>81</t>
  </si>
  <si>
    <t>60512135</t>
  </si>
  <si>
    <t>hranol stavební řezivo průřezu do 288cm2 do dl 6m</t>
  </si>
  <si>
    <t>541953168</t>
  </si>
  <si>
    <t>(3,88*16+1,34*4+0,95*4)*0,1*0,2*1,1</t>
  </si>
  <si>
    <t>82</t>
  </si>
  <si>
    <t>762895000</t>
  </si>
  <si>
    <t>Spojovací prostředky pro montáž záklopu, stropnice a podbíjení</t>
  </si>
  <si>
    <t>1046336918</t>
  </si>
  <si>
    <t>1,567+29,38*0,025</t>
  </si>
  <si>
    <t>83</t>
  </si>
  <si>
    <t>998762101</t>
  </si>
  <si>
    <t>Přesun hmot tonážní pro kce tesařské v objektech v do 6 m</t>
  </si>
  <si>
    <t>359747013</t>
  </si>
  <si>
    <t>763</t>
  </si>
  <si>
    <t>Konstrukce suché výstavby</t>
  </si>
  <si>
    <t>84</t>
  </si>
  <si>
    <t>763111333</t>
  </si>
  <si>
    <t>SDK příčka dřevěný rám 60x60 mm desky 1xH2 12,5 vyztužená skelnými vlákny s izolací EI 30 Rw do 45 dB</t>
  </si>
  <si>
    <t>-28228513</t>
  </si>
  <si>
    <t>S.3</t>
  </si>
  <si>
    <t>3,5*3,46</t>
  </si>
  <si>
    <t>85</t>
  </si>
  <si>
    <t>763111717</t>
  </si>
  <si>
    <t>SDK příčka základní penetrační nátěr (oboustranně)</t>
  </si>
  <si>
    <t>-1508788461</t>
  </si>
  <si>
    <t>86</t>
  </si>
  <si>
    <t>763111741</t>
  </si>
  <si>
    <t>Montáž parotěsné zábrany do SDK příčky</t>
  </si>
  <si>
    <t>-1097625799</t>
  </si>
  <si>
    <t>s.1</t>
  </si>
  <si>
    <t>7,6*3,46</t>
  </si>
  <si>
    <t>S.2</t>
  </si>
  <si>
    <t>14,8*3,46</t>
  </si>
  <si>
    <t>87</t>
  </si>
  <si>
    <t>28329274</t>
  </si>
  <si>
    <t>fólie PE vyztužená pro parotěsnou vrstvu (reakce na oheň - třída E) 110g/m2</t>
  </si>
  <si>
    <t>-1787554770</t>
  </si>
  <si>
    <t>77,504*1,123</t>
  </si>
  <si>
    <t>88</t>
  </si>
  <si>
    <t>763113.41</t>
  </si>
  <si>
    <t>SDK příčka do tl 100mm dřevěný rám 40x60mm desky 1xH2 12,5 vyztužená skelnými vlákny s izolací EI 60 Rw do 54 dB</t>
  </si>
  <si>
    <t>-234733550</t>
  </si>
  <si>
    <t>89</t>
  </si>
  <si>
    <t>763121714</t>
  </si>
  <si>
    <t>SDK stěna předsazená základní penetrační nátěr</t>
  </si>
  <si>
    <t>-2043157389</t>
  </si>
  <si>
    <t>90</t>
  </si>
  <si>
    <t>763131.52</t>
  </si>
  <si>
    <t>SDK podhled deska 1xH2 vyztužená skelnými vlákny 12,5 s izolací jednovrstvá spodní kce profil dřevěný 40x60mm</t>
  </si>
  <si>
    <t>-316436531</t>
  </si>
  <si>
    <t>podhled</t>
  </si>
  <si>
    <t>2,8*0,3*2</t>
  </si>
  <si>
    <t>91</t>
  </si>
  <si>
    <t>763131451</t>
  </si>
  <si>
    <t>SDK podhled deska 1xH2 12,5 bez izolace dvouvrstvá spodní kce profil CD+UD</t>
  </si>
  <si>
    <t>-1308702440</t>
  </si>
  <si>
    <t>7,3</t>
  </si>
  <si>
    <t>92</t>
  </si>
  <si>
    <t>763131714</t>
  </si>
  <si>
    <t>SDK podhled základní penetrační nátěr</t>
  </si>
  <si>
    <t>1292230899</t>
  </si>
  <si>
    <t>93</t>
  </si>
  <si>
    <t>763131751</t>
  </si>
  <si>
    <t>Montáž parotěsné zábrany do SDK podhledu</t>
  </si>
  <si>
    <t>-862421630</t>
  </si>
  <si>
    <t>94</t>
  </si>
  <si>
    <t>2062751941</t>
  </si>
  <si>
    <t>26,408*1,123</t>
  </si>
  <si>
    <t>95</t>
  </si>
  <si>
    <t>763131765</t>
  </si>
  <si>
    <t>Příplatek k SDK podhledu za výšku zavěšení přes 0,5 do 1,0 m</t>
  </si>
  <si>
    <t>17842583</t>
  </si>
  <si>
    <t>96</t>
  </si>
  <si>
    <t>763164791</t>
  </si>
  <si>
    <t>Montáž SDK obkladu kcí jednoduché opláštění</t>
  </si>
  <si>
    <t>2104899724</t>
  </si>
  <si>
    <t>23,64*4,1</t>
  </si>
  <si>
    <t>97</t>
  </si>
  <si>
    <t>59030026</t>
  </si>
  <si>
    <t>deska SDK impregnovaná H2 tl 15mm</t>
  </si>
  <si>
    <t>1125925475</t>
  </si>
  <si>
    <t>98</t>
  </si>
  <si>
    <t>763182313</t>
  </si>
  <si>
    <t>Ostění oken z desek v SDK konstrukci hl do 0,3 m</t>
  </si>
  <si>
    <t>-1988914823</t>
  </si>
  <si>
    <t>(0,4+0,6)*2*2</t>
  </si>
  <si>
    <t>(2,5+1,8)*2</t>
  </si>
  <si>
    <t>(1,0+2,05)*2</t>
  </si>
  <si>
    <t>(0,65+2,05)*2</t>
  </si>
  <si>
    <t>99</t>
  </si>
  <si>
    <t>998763301</t>
  </si>
  <si>
    <t>Přesun hmot tonážní pro sádrokartonové konstrukce v objektech v do 6 m</t>
  </si>
  <si>
    <t>2036091277</t>
  </si>
  <si>
    <t>764</t>
  </si>
  <si>
    <t>Konstrukce klempířské</t>
  </si>
  <si>
    <t>100</t>
  </si>
  <si>
    <t>764212.2</t>
  </si>
  <si>
    <t>Kačírková lišta perforovaná z Pz s povrchovou úpravou rš 200 mm K5</t>
  </si>
  <si>
    <t>1528833737</t>
  </si>
  <si>
    <t>23,0</t>
  </si>
  <si>
    <t>101</t>
  </si>
  <si>
    <t>764214.03</t>
  </si>
  <si>
    <t>Oplechování horních ploch a atik bez rohů z Pz s povrch úpravou mechanicky kotvené rš 210 mm K7</t>
  </si>
  <si>
    <t>-1291129444</t>
  </si>
  <si>
    <t>K7</t>
  </si>
  <si>
    <t>8,2</t>
  </si>
  <si>
    <t>102</t>
  </si>
  <si>
    <t>764214.04</t>
  </si>
  <si>
    <t>Oplechování horních ploch a nadezdívek (atik) bez rohů z Pz plechu mechanicky kotvené rš 310 mm K8</t>
  </si>
  <si>
    <t>-226945895</t>
  </si>
  <si>
    <t>k8</t>
  </si>
  <si>
    <t>16,7</t>
  </si>
  <si>
    <t>103</t>
  </si>
  <si>
    <t>764311.03</t>
  </si>
  <si>
    <t>Lemování soklu z Pz s povrchovou úpravou rš 150 mm K9</t>
  </si>
  <si>
    <t>-899481427</t>
  </si>
  <si>
    <t>104</t>
  </si>
  <si>
    <t>764311.04</t>
  </si>
  <si>
    <t>Okrajová lišta z Pz s povrchovou úpravou rš 250 mm K6</t>
  </si>
  <si>
    <t>-1039620635</t>
  </si>
  <si>
    <t>105</t>
  </si>
  <si>
    <t>764518.01</t>
  </si>
  <si>
    <t>Hranatý svod včetně objímek, kolen, odskoků z Pz plechu s povrch úpravou o straně 80 mm K1,2,3,4</t>
  </si>
  <si>
    <t>-1221812564</t>
  </si>
  <si>
    <t>K.1</t>
  </si>
  <si>
    <t>8,5</t>
  </si>
  <si>
    <t>106</t>
  </si>
  <si>
    <t>998764101</t>
  </si>
  <si>
    <t>Přesun hmot tonážní pro konstrukce klempířské v objektech v do 6 m</t>
  </si>
  <si>
    <t>-1322509680</t>
  </si>
  <si>
    <t>766</t>
  </si>
  <si>
    <t>Konstrukce truhlářské vč. přesunu hmot</t>
  </si>
  <si>
    <t>107</t>
  </si>
  <si>
    <t>7664122.4</t>
  </si>
  <si>
    <t>Montáž a dodávka vnějšího obložení - opracovaná, svisle skládaná prkna,  hloubkově impregnovaná, ošetřená olejovou lazurou vč. kotvících prvků</t>
  </si>
  <si>
    <t>759417304</t>
  </si>
  <si>
    <t>S2</t>
  </si>
  <si>
    <t>16,5*4,5</t>
  </si>
  <si>
    <t>-(0,4*0,6*2+1,0*2,05+0,65*2,05)</t>
  </si>
  <si>
    <t>(0,4*2+0,6*2+1,0+2,05+0,65+2,05)*2*0,15</t>
  </si>
  <si>
    <t>108</t>
  </si>
  <si>
    <t>7664122.6</t>
  </si>
  <si>
    <t>Montáž a dodávka vnějšího obložení - dřevěné kůly o průměru 20-100 mm skládané do rámů ze svařených roxorů o průměru 8 mm vč. kotvících prvků, nosné konstrukce z jacklu a dřevěných sloupů</t>
  </si>
  <si>
    <t>1442584424</t>
  </si>
  <si>
    <t>P</t>
  </si>
  <si>
    <t>Poznámka k položce:_x000D_
použito tvrdé dřevo (např. akát, dub)</t>
  </si>
  <si>
    <t>S1</t>
  </si>
  <si>
    <t>17,8*4,2</t>
  </si>
  <si>
    <t>-(1,8*2,5)</t>
  </si>
  <si>
    <t>109</t>
  </si>
  <si>
    <t>7664122.7</t>
  </si>
  <si>
    <t>Příplatek na zhotovení vzorku fasády o rozměru 4 x2 m - obklad z kůlu</t>
  </si>
  <si>
    <t>soub</t>
  </si>
  <si>
    <t>475309826</t>
  </si>
  <si>
    <t>110</t>
  </si>
  <si>
    <t>766417211</t>
  </si>
  <si>
    <t>Montáž podkladového roštu pro obložení stěn</t>
  </si>
  <si>
    <t>2070148763</t>
  </si>
  <si>
    <t>S1+S2, predpoklad 1m na m2</t>
  </si>
  <si>
    <t>sdkS1S2*1,0</t>
  </si>
  <si>
    <t>S1+S2, predpoklad 1,5m na m2 - pro obklad fasády</t>
  </si>
  <si>
    <t>23,64*4,5*1,5*2</t>
  </si>
  <si>
    <t>-(2,5*1,8+0,4*0,6*2+1,0*2,05+0,65*2,05)*1,5*2</t>
  </si>
  <si>
    <t>111</t>
  </si>
  <si>
    <t>60514114</t>
  </si>
  <si>
    <t>řezivo jehličnaté lať impregnovaná dl 4 m</t>
  </si>
  <si>
    <t>485332173</t>
  </si>
  <si>
    <t>sdkS1S2*1,0*0,06*0,04*1,1</t>
  </si>
  <si>
    <t>23,64*4,5*1,5*2*0,04*0,06*1,1</t>
  </si>
  <si>
    <t>-(2,5*1,8+0,4*0,6*2+1,0*2,05+0,65*2,05)*1,5*2*0,04*0,06*1,1</t>
  </si>
  <si>
    <t>112</t>
  </si>
  <si>
    <t>766821.11</t>
  </si>
  <si>
    <t>M+D manipulační plochy s úložným prostorem, korpusy a dvířka, pracovní deska a horní police - MDF desky, dl - 2,0m - T/01 - kompletní popis viz truhlářské výrobky</t>
  </si>
  <si>
    <t>314281815</t>
  </si>
  <si>
    <t>113</t>
  </si>
  <si>
    <t>766821.12</t>
  </si>
  <si>
    <t>M+D dřevěné lavice dl - 2,8m konstrukce - horní deska - opracovaná dubová deska š. 500 mm - T/02 - kompletní popis viz truhlářské výrobky</t>
  </si>
  <si>
    <t>-1924860689</t>
  </si>
  <si>
    <t>Poznámka k položce:_x000D_
konstrukce - ocelové konzoly, nátěr - barva kovářská černá_x000D_
odstín RAL7021 černošedá ( viz zámečnický výrobek Z.14)</t>
  </si>
  <si>
    <t>767</t>
  </si>
  <si>
    <t>Konstrukce zámečnické vč. přesunu hmot</t>
  </si>
  <si>
    <t>114</t>
  </si>
  <si>
    <t>76791.50</t>
  </si>
  <si>
    <t>Montáž a dodávka nosné ocelové konstrukce výběhu gibonů vč. kotvících prvků, povrchové úpravy, syst. detailů</t>
  </si>
  <si>
    <t>kg</t>
  </si>
  <si>
    <t>-809056293</t>
  </si>
  <si>
    <t>HEB 180</t>
  </si>
  <si>
    <t>2549,76</t>
  </si>
  <si>
    <t>JC 160x80x4</t>
  </si>
  <si>
    <t>132</t>
  </si>
  <si>
    <t>kotevní deska tl. 20mm vč. výztuhy - HEB 180 - 250x400</t>
  </si>
  <si>
    <t>kotevní deska - JC 160x80x4 - 200x400</t>
  </si>
  <si>
    <t>RO 88,9x4</t>
  </si>
  <si>
    <t>332,24</t>
  </si>
  <si>
    <t>150,0</t>
  </si>
  <si>
    <t>115</t>
  </si>
  <si>
    <t>767910.10</t>
  </si>
  <si>
    <t>M+D ocelových dveří vel. 900x1970mm plné, tepelně izolační a akustické vč. systémové zárubně, povrchové úpravy, bezpečnostní kování, práh - DV/01L - kompletní popis viz tabulky dveří</t>
  </si>
  <si>
    <t>1318905209</t>
  </si>
  <si>
    <t>116</t>
  </si>
  <si>
    <t>767910.12</t>
  </si>
  <si>
    <t>M+D posuvnách ocelových dveří vel. 900x2050mm plné, tepelně izolační vč. posuvného systému, povrchové úpravy, kování, práh - DV/02- kompletní popis viz tabulky dveří</t>
  </si>
  <si>
    <t>-1627492365</t>
  </si>
  <si>
    <t>117</t>
  </si>
  <si>
    <t>767910.20</t>
  </si>
  <si>
    <t>M+D hliníkového okna vel. 650x2050mm jednoduché jednodílné okno, otevíravé, bezpečnostní izolační trojsklo vč. vnitřního i vnějšího parapetu, povrchové úpravy, kování - O/01- kompletní popis viz tabulky oken a světlíků</t>
  </si>
  <si>
    <t>1120347028</t>
  </si>
  <si>
    <t>118</t>
  </si>
  <si>
    <t>767910.22</t>
  </si>
  <si>
    <t>M+D hliníkového okna vel. 2500x1800mm jednoduché jednodílné okno, fix, bezpečnostní izolační trojsklo, bezpečnostní folie proti rozbití vč. vnitřního i vnějšího parapetu, povrchové úpravy - O/02- kompletní popis viz tabulky oken a světlíků</t>
  </si>
  <si>
    <t>-851448947</t>
  </si>
  <si>
    <t>119</t>
  </si>
  <si>
    <t>767910.24</t>
  </si>
  <si>
    <t>M+D střešního světlíku DN 700mm kruhový střešní světlík, vodotěsný, otevíravý, elektricky ovládaný, stěny světlíku - kruhová laminátová manžeta, v. 500 mm,  vč. povrchové úpravy - SV/01- kompletní popis viz tabulky oken a světlíků</t>
  </si>
  <si>
    <t>188989282</t>
  </si>
  <si>
    <t>120</t>
  </si>
  <si>
    <t>76791.10</t>
  </si>
  <si>
    <t>Montáž a dodávka mřížových dveří vel. 900x2050mm, výplň svařovaná síť pozinkovaná vč. madla a povrchové úpravy, systémové zárubně, systémových detailů a prvků - ozn. Z.01 - kompletní popis viz. výpis zámečnických výrobků</t>
  </si>
  <si>
    <t>-1863037063</t>
  </si>
  <si>
    <t>121</t>
  </si>
  <si>
    <t>76791.11</t>
  </si>
  <si>
    <t>Montáž a dodávka krycí sítě chladící jednotky vel. 900x350mm, výplň svařovaná síť pozinkovaná vč. povrchové úpravy, systémových detailů a prvků - ozn. Z.02 - kompletní popis viz. výpis zámečnických výrobků</t>
  </si>
  <si>
    <t>2128091918</t>
  </si>
  <si>
    <t>122</t>
  </si>
  <si>
    <t>76791.12</t>
  </si>
  <si>
    <t>Montáž a dodávka atypické krycí sítě podstropních svítidel vel. 545x400mm, výplň svařovaná síť pozinkovaná vč. povrchové úpravy, systémových detailů a prvků - ozn. Z.03 - kompletní popis viz. výpis zámečnických výrobků</t>
  </si>
  <si>
    <t>131259768</t>
  </si>
  <si>
    <t>123</t>
  </si>
  <si>
    <t>76791.13</t>
  </si>
  <si>
    <t>Montáž a dodávka sítě krytí střešního světlíku DN 900mm, výplň svařovaná síť pozinkovaná vč. povrchové úpravy, systémových detailů a prvků - ozn. Z.04 - kompletní popis viz. výpis zámečnických výrobků</t>
  </si>
  <si>
    <t>318829895</t>
  </si>
  <si>
    <t>124</t>
  </si>
  <si>
    <t>76791.14</t>
  </si>
  <si>
    <t>Montáž a dodávka oplechování ostění šubru vel. 400x600mm hl. 370, z ocelového plechu vč. povrchové úpravy, systémových detailů a prvků - ozn. Z.05 - kompletní popis viz. výpis zámečnických výrobků</t>
  </si>
  <si>
    <t>44032584</t>
  </si>
  <si>
    <t>125</t>
  </si>
  <si>
    <t>76791.15</t>
  </si>
  <si>
    <t>Montáž a dodávka mřížových dveří vel. 2000x2150mm, z ocelového jeklu vč. madla a povrchové úpravy, systémové zárubně, systémových detailů a prvků - ozn. Z.06 - kompletní popis viz. výpis zámečnických výrobků</t>
  </si>
  <si>
    <t>-369738163</t>
  </si>
  <si>
    <t>126</t>
  </si>
  <si>
    <t>76791.16</t>
  </si>
  <si>
    <t>Montáž a dodávka obkladu neexpozičního klecového výběhu, výplň svařovaná síť pozinkovaná vč. povrchové úpravy, systémových detailů a prvků - ozn. Z.07 - kompletní popis viz. výpis zámečnických výrobků</t>
  </si>
  <si>
    <t>515033892</t>
  </si>
  <si>
    <t>116,0</t>
  </si>
  <si>
    <t>127</t>
  </si>
  <si>
    <t>76791.17</t>
  </si>
  <si>
    <t>Montáž a dodávka atypického tunelu do venkovního výběhu s křížením a dvířky vel. cca 3100x7300mm, výplň svařovaná síť pozinkovaná vč. povrchové úpravy, systémových detailů a prvků - ozn. Z.08 - kompletní popis viz. výpis zámečnických výrobků</t>
  </si>
  <si>
    <t>-766403142</t>
  </si>
  <si>
    <t>128</t>
  </si>
  <si>
    <t>76791.18</t>
  </si>
  <si>
    <t>Montáž a dodávka atypického předsazeného ostění okenního otvoru a oplechování parapetu vel. 2500x2500mm z ocelového plechu (6,6m2) vč. povrchové úpravy, systémových detailů a prvků - ozn. Z.09 - kompletní popis viz. výpis zámečnických výrobků</t>
  </si>
  <si>
    <t>2082089061</t>
  </si>
  <si>
    <t>129</t>
  </si>
  <si>
    <t>76791.19</t>
  </si>
  <si>
    <t>Montáž a dodávka atypického předsazeného ostění vstupu do zázemí a oplechování sloupu vel. 2000x2430mm z ocelového plechu (4,1m2) vč. povrchové úpravy, systémových detailů a prvků - ozn. Z.10 - kompletní popis viz. výpis zámečnických výrobků</t>
  </si>
  <si>
    <t>-788944728</t>
  </si>
  <si>
    <t>130</t>
  </si>
  <si>
    <t>76791.20</t>
  </si>
  <si>
    <t>Montáž a dodávka atypického zábradlí z ocelového jeklu výšky 1m vč. povrchové úpravy, systémových detailů a prvků - ozn. Z.11 - kompletní popis viz. výpis zámečnických výrobků</t>
  </si>
  <si>
    <t>2026783376</t>
  </si>
  <si>
    <t>131</t>
  </si>
  <si>
    <t>76791.21</t>
  </si>
  <si>
    <t>Montáž a dodávka atypického zábradlí z ocelového jeklu výšky 1m vč. povrchové úpravy, systémových detailů a prvků - ozn. Z.12 - kompletní popis viz. výpis zámečnických výrobků</t>
  </si>
  <si>
    <t>440618746</t>
  </si>
  <si>
    <t>76791.22</t>
  </si>
  <si>
    <t>Montáž a dodávka šubru s vertikálně posuvnými dvířky a kolejnicemi vel. 500x1280mm z ocelového jeklu vč. povrchové úpravy, systémových detailů a prvků - ozn. Z.13 - kompletní popis viz. výpis zámečnických výrobků</t>
  </si>
  <si>
    <t>-549548931</t>
  </si>
  <si>
    <t>133</t>
  </si>
  <si>
    <t>76791.24</t>
  </si>
  <si>
    <t>Montáž a dodávka konzoly dřevěné lavice - ocelový L profil 40x40 mm vč. povrchové úpravy, systémových detailů a prvků - ozn. Z.14 - kompletní popis viz. výpis zámečnických výrobků</t>
  </si>
  <si>
    <t>675561905</t>
  </si>
  <si>
    <t>781</t>
  </si>
  <si>
    <t>Dokončovací práce - obklady</t>
  </si>
  <si>
    <t>134</t>
  </si>
  <si>
    <t>781111011</t>
  </si>
  <si>
    <t>Ometení (oprášení) stěny při přípravě podkladu</t>
  </si>
  <si>
    <t>795855063</t>
  </si>
  <si>
    <t>135</t>
  </si>
  <si>
    <t>781121011</t>
  </si>
  <si>
    <t>Nátěr penetrační na stěnu</t>
  </si>
  <si>
    <t>2115560124</t>
  </si>
  <si>
    <t>136</t>
  </si>
  <si>
    <t>781131112</t>
  </si>
  <si>
    <t>Izolace pod obklad nátěrem nebo stěrkou ve dvou vrstvách</t>
  </si>
  <si>
    <t>592574898</t>
  </si>
  <si>
    <t>137</t>
  </si>
  <si>
    <t>781151031</t>
  </si>
  <si>
    <t>Celoplošné vyrovnání podkladu stěrkou tl 3 mm</t>
  </si>
  <si>
    <t>-59495771</t>
  </si>
  <si>
    <t>138</t>
  </si>
  <si>
    <t>781474120</t>
  </si>
  <si>
    <t>Montáž obkladů vnitřních keramických hladkých přes 85 do 100 ks/m2 lepených flexibilním lepidlem</t>
  </si>
  <si>
    <t>1111652840</t>
  </si>
  <si>
    <t>mc 1.02</t>
  </si>
  <si>
    <t>(3,2+3,28)*1,5</t>
  </si>
  <si>
    <t>139</t>
  </si>
  <si>
    <t>597616.7</t>
  </si>
  <si>
    <t>keramický obklad bílý matný, 10x10 cm</t>
  </si>
  <si>
    <t>1318674088</t>
  </si>
  <si>
    <t>kosteny*1,1</t>
  </si>
  <si>
    <t>783</t>
  </si>
  <si>
    <t>Dokončovací práce - nátěry</t>
  </si>
  <si>
    <t>140</t>
  </si>
  <si>
    <t>783201401</t>
  </si>
  <si>
    <t>Ometení tesařských konstrukcí před provedením nátěru</t>
  </si>
  <si>
    <t>1268812661</t>
  </si>
  <si>
    <t>(3,6*53)*(0,14+0,06)*2*1,1</t>
  </si>
  <si>
    <t>(23,64*4+2,5*22+0,62*4+0,4*4*2)*(0,14+0,06)*2*1,1</t>
  </si>
  <si>
    <t>10,0*(0,14+0,06)*2*1,1</t>
  </si>
  <si>
    <t>dle statika, stropní trámy</t>
  </si>
  <si>
    <t>(3,88*16+1,34*4+0,95*4)*(0,1+0,2)*2*1,1</t>
  </si>
  <si>
    <t>141</t>
  </si>
  <si>
    <t>783213021</t>
  </si>
  <si>
    <t>Napouštěcí dvojnásobný syntetický biodní nátěr tesařských prvků nezabudovaných do konstrukce</t>
  </si>
  <si>
    <t>-1615753579</t>
  </si>
  <si>
    <t>142</t>
  </si>
  <si>
    <t>783826.05</t>
  </si>
  <si>
    <t>Hydrofobizační transparentní nátěr</t>
  </si>
  <si>
    <t>840288</t>
  </si>
  <si>
    <t>stěny</t>
  </si>
  <si>
    <t>mc 1.01</t>
  </si>
  <si>
    <t>17,72*3,39</t>
  </si>
  <si>
    <t>11,5*3,39</t>
  </si>
  <si>
    <t>(0,4+0,6)*2*2*0,2</t>
  </si>
  <si>
    <t>(2,5+1,8)*2*0,2</t>
  </si>
  <si>
    <t>(1,0+2,05)*2*0,2</t>
  </si>
  <si>
    <t>(0,65+2,05)*2*0,2</t>
  </si>
  <si>
    <t>-kosteny</t>
  </si>
  <si>
    <t>143</t>
  </si>
  <si>
    <t>783901453</t>
  </si>
  <si>
    <t>Vysátí betonových podlah před provedením nátěru</t>
  </si>
  <si>
    <t>638558965</t>
  </si>
  <si>
    <t>144</t>
  </si>
  <si>
    <t>783943161</t>
  </si>
  <si>
    <t>Penetrační polyuretanový nátěr pórovitých betonových podlah</t>
  </si>
  <si>
    <t>1516562783</t>
  </si>
  <si>
    <t>145</t>
  </si>
  <si>
    <t>783947.61</t>
  </si>
  <si>
    <t>Dvojnásobný polyuretanový ochranný lak matný transparentní betonové podlahy</t>
  </si>
  <si>
    <t>782274158</t>
  </si>
  <si>
    <t>784</t>
  </si>
  <si>
    <t>Dokončovací práce - malby a tapety</t>
  </si>
  <si>
    <t>146</t>
  </si>
  <si>
    <t>784211.11</t>
  </si>
  <si>
    <t>Dvojnásobné malby v místnostech v do 3,80 m (výmalba barva černošedá RAL7021)</t>
  </si>
  <si>
    <t>-258229337</t>
  </si>
  <si>
    <t>147</t>
  </si>
  <si>
    <t>784211101</t>
  </si>
  <si>
    <t>Dvojnásobné bílé malby ze směsí za mokra výborně oděruvzdorných v místnostech v do 3,80 m</t>
  </si>
  <si>
    <t>-2024086282</t>
  </si>
  <si>
    <t>OST</t>
  </si>
  <si>
    <t>Ostatní (Grafické úpravy, sanita, vybavení) vč. M+D, manipulace, likvidace obalů</t>
  </si>
  <si>
    <t>148</t>
  </si>
  <si>
    <t>14110.1</t>
  </si>
  <si>
    <t xml:space="preserve">UV tisk na PVC desky tvrzené rozměr desek 3x2 m a 3x1,5 m, tl. 5 mm, spáry mezi deskami opatřeny těsnící hmotou - G/1 </t>
  </si>
  <si>
    <t>512</t>
  </si>
  <si>
    <t>-919345971</t>
  </si>
  <si>
    <t>49,0</t>
  </si>
  <si>
    <t>149</t>
  </si>
  <si>
    <t>91011.100</t>
  </si>
  <si>
    <t>závěsná výlevka z odolné žárohlíny barva bílá, rozměr 380x455 mm dodáno včetně chromované mřížky</t>
  </si>
  <si>
    <t>407831378</t>
  </si>
  <si>
    <t>Poznámka k položce:_x000D_
Ideal Standard S59390</t>
  </si>
  <si>
    <t>150</t>
  </si>
  <si>
    <t>91011.101</t>
  </si>
  <si>
    <t>nástěnná umyvadlová baterie rozteč 150 mm, keramická kartuše otočné ramínko délky 150 mm</t>
  </si>
  <si>
    <t>514894478</t>
  </si>
  <si>
    <t>Poznámka k položce:_x000D_
Jika Talas H3111N70042201</t>
  </si>
  <si>
    <t>151</t>
  </si>
  <si>
    <t>91011.102</t>
  </si>
  <si>
    <t>výtokový ventil pro napojení hadice / vapky páka z oceli, tělo ze slitiny zinku přívod ventilu s vnějším závitem 3/4'', určeno pro hadici o průměru 3/4''</t>
  </si>
  <si>
    <t>-457892235</t>
  </si>
  <si>
    <t>152</t>
  </si>
  <si>
    <t>91011.103</t>
  </si>
  <si>
    <t>beztlakový elektrický průtokový ohřívač jmenovitý výkon 3 kW, připojovací závit 1/2'', stupeň krytí IP25, instalace pod výlevku</t>
  </si>
  <si>
    <t>-1783397514</t>
  </si>
  <si>
    <t>Poznámka k položce:_x000D_
Stiebel Eltron EIL 3 Trend + UTE</t>
  </si>
  <si>
    <t>153</t>
  </si>
  <si>
    <t>91011.104</t>
  </si>
  <si>
    <t>nástěnná klimatizační jednotka výkon chlazení 2.5 kW, topný výkon 3.2 kW instalována do m.č. 1.01 nástěnné ovládání v m.č. 1.02</t>
  </si>
  <si>
    <t>-657340530</t>
  </si>
  <si>
    <t>Poznámka k položce:_x000D_
FUJITSU GENERAL ASYG09LMCA - vnitřní jednotka FUJITSU GENERAL AOYG09LMCA - venkovní jednotka</t>
  </si>
  <si>
    <t>154</t>
  </si>
  <si>
    <t>91011.105</t>
  </si>
  <si>
    <t>nástěnná klimatizační jednotka výkon chlazení 2.0 kW, topný výkon 3.0 kW instalována do m.č. 1.02 nástěnné ovládání v m.č. 1.02</t>
  </si>
  <si>
    <t>-1029351973</t>
  </si>
  <si>
    <t>Poznámka k položce:_x000D_
FUJITSU GENERAL ASYG07LMCA - vnitřní jednotka FUJITSU GENERAL AOYG07LMCA - venkovní jednotka</t>
  </si>
  <si>
    <t>155</t>
  </si>
  <si>
    <t>91011.106</t>
  </si>
  <si>
    <t>lednice volně stojící nízká, bez mrazáku objem chlazeného prostoru 137 l rozměr 84,5x56x57,9 cm (VxŠxH)</t>
  </si>
  <si>
    <t>1652088390</t>
  </si>
  <si>
    <t>Poznámka k položce:_x000D_
GORENJE R492PW</t>
  </si>
  <si>
    <t>156</t>
  </si>
  <si>
    <t>91011.107</t>
  </si>
  <si>
    <t>venkovní svítidlo se senzorem pohybu kruhové, průměr 170 mm, výška 70 mm materiál - plast, barva černá, mléčný difuzor světelný tok 1150 lm, teplota chromatičnosti 4000 K integrovaný LED modul příkon zdroje 12 W, stupeň krytí IP44</t>
  </si>
  <si>
    <t>-1123363075</t>
  </si>
  <si>
    <t>Poznámka k položce:_x000D_
Briloner 3352-015 - LED venkovní svítidlo se senzorem HELSINKI LED/12W/230V IP44</t>
  </si>
  <si>
    <t>157</t>
  </si>
  <si>
    <t>91011.108</t>
  </si>
  <si>
    <t>stropní LED svítidlo do vlhkých prostor kruhové, průměr 285 mm, výška 28 mm materiál - kov, barva bílá, mléčný difuzor světelný tok 2300 lm, teplota chromatičnosti 4000 K integrovaný LED modul příkon zdroje 20 W, stupeň krytí IP44</t>
  </si>
  <si>
    <t>1255243909</t>
  </si>
  <si>
    <t>Poznámka k položce:_x000D_
Eglo LED koupelnové stropní svítidlo LED/20W/230V IP44</t>
  </si>
  <si>
    <t>158</t>
  </si>
  <si>
    <t>91011.109</t>
  </si>
  <si>
    <t>stmívatelný LED reflektor do vlhkých prostor ovládán časovým programem - sepnuto na 12 h denně rozměr 178x140x93 mm materiál - kov, barva černá, čirý difuzor světelný tok 1660 lm, teplota chromatičnosti 5000 K příkon zdroje 20 W, stupeň krytí IP65 - voděo</t>
  </si>
  <si>
    <t>-316737914</t>
  </si>
  <si>
    <t>Poznámka k položce:_x000D_
LEDSVITI stmívatelný reflektor LED/20W/230V IP65</t>
  </si>
  <si>
    <t>159</t>
  </si>
  <si>
    <t>91011.110</t>
  </si>
  <si>
    <t>přenosný hasicí přístroj hasicí schopnost 21A umístěn v m.č. 1.02</t>
  </si>
  <si>
    <t>1273730299</t>
  </si>
  <si>
    <t>160</t>
  </si>
  <si>
    <t>91011.111</t>
  </si>
  <si>
    <t>nádoby na komunální a organický odpad (s roštem) se dvěma kolečky, objem 240 l barva černá a hnědá (bioodpad)</t>
  </si>
  <si>
    <t>522008272</t>
  </si>
  <si>
    <t>01.2 - Elektroinstalace</t>
  </si>
  <si>
    <t>1 - VYPÍNAČE, ZÁSUVK - 1 - VYPÍNAČE, ZÁSUVK</t>
  </si>
  <si>
    <t>2 - OSVĚTLENÍ - 2 - OSVĚTLENÍ</t>
  </si>
  <si>
    <t>3 - Kabeláž - 3 - Kabeláž</t>
  </si>
  <si>
    <t>4 - KRABICE, CHRÁNIČ - 4 - KRABICE, CHRÁNIČ</t>
  </si>
  <si>
    <t>5 - Montáž - 5 - Montáž</t>
  </si>
  <si>
    <t>6 - Ostatní - 6 - Ostatní</t>
  </si>
  <si>
    <t>7 - Bleskosvod a uze - 7 - Bleskosvod a uze</t>
  </si>
  <si>
    <t>8 - Rozvaděče - 8 - Rozvaděče</t>
  </si>
  <si>
    <t>D1 - Rozvaděč RS</t>
  </si>
  <si>
    <t>D2 - UPS</t>
  </si>
  <si>
    <t>D3 - Centrála pro ovládání světlíku</t>
  </si>
  <si>
    <t>1 - VYPÍNAČE, ZÁSUVK</t>
  </si>
  <si>
    <t>Pol1</t>
  </si>
  <si>
    <t>Vypínač jednopólový, 10A/230V, IP20, komplet</t>
  </si>
  <si>
    <t>Poznámka k položce:_x000D_
Vypínač pro ovládání osvětlení z jednoho místa, zapuštěné provedení. Vypínač kompletní včetně přístroje a krycího rámečku</t>
  </si>
  <si>
    <t>Pol2</t>
  </si>
  <si>
    <t>Zásuvka dvojnásobná, 16A/250V, IP20, komplet, bílá</t>
  </si>
  <si>
    <t>Poznámka k položce:_x000D_
Zásuvka kompletní včetně přístroje a krycího rámečku, zapuštěné provedení</t>
  </si>
  <si>
    <t>Pol3</t>
  </si>
  <si>
    <t>Zásuvka jednonásobná, 16A/250V, IP20, komplet, bílá</t>
  </si>
  <si>
    <t>Pol4</t>
  </si>
  <si>
    <t>Zásuvka jednonásobná, 16A/250V, IP20, komplet, červená</t>
  </si>
  <si>
    <t>Pol5</t>
  </si>
  <si>
    <t>Zásuvka 16A/400V, IP44, komplet</t>
  </si>
  <si>
    <t>Poznámka k položce:_x000D_
Zásuvka kompletní včetně přístroje a krycího rámečku, přisazené provedení</t>
  </si>
  <si>
    <t>Pol6</t>
  </si>
  <si>
    <t>Instalační 2 rámeček</t>
  </si>
  <si>
    <t>Pol7</t>
  </si>
  <si>
    <t>Instalační 3 rámeček</t>
  </si>
  <si>
    <t>2 - OSVĚTLENÍ</t>
  </si>
  <si>
    <t>Pol8</t>
  </si>
  <si>
    <t>Přisazené LED svítidlo 40W, IP65, 5500lm, barva bílá</t>
  </si>
  <si>
    <t>Pol9</t>
  </si>
  <si>
    <t>LED pásek 13W/m včetně profilu a napájecího zdroje</t>
  </si>
  <si>
    <t>Pol10</t>
  </si>
  <si>
    <t>Přisazený LED reflektor 30W, IP65, barva černá</t>
  </si>
  <si>
    <t>Pol11</t>
  </si>
  <si>
    <t>Přisazené LED svítidlo kruhové 20W, IP44, včetně senzoru pohybu</t>
  </si>
  <si>
    <t>Pol12</t>
  </si>
  <si>
    <t>LED nouzové svítidlo s vlastním zdrojem 1hod., přisazené, 2W, piktogram směru úniku, IP20, režim SVÍTÍ PŘI VÝPADKU – ozn. N</t>
  </si>
  <si>
    <t>3 - Kabeláž</t>
  </si>
  <si>
    <t>Pol13</t>
  </si>
  <si>
    <t>Kabel CYKY-J 3x1,5</t>
  </si>
  <si>
    <t>Poznámka k položce:_x000D_
Kulatý kabel s Cu jádrem, 3 žíly o průřezu 1,5mm2, barva černá, zžl, modrá</t>
  </si>
  <si>
    <t>Pol14</t>
  </si>
  <si>
    <t>Kabel CYKY-J 3x2,5</t>
  </si>
  <si>
    <t>Poznámka k položce:_x000D_
Kulatý kabel s Cu jádrem, 3 žíly o průřezu 2,5mm2, barva černá, zžl, modrá</t>
  </si>
  <si>
    <t>Pol15</t>
  </si>
  <si>
    <t>Kabel CYKY-J 5x1,5</t>
  </si>
  <si>
    <t>Poznámka k položce:_x000D_
Kulatý kabel s Cu jádrem, 5 žíly o průřezu 1,5mm2, barva černá, hnědá, šedá, zžl, modrá</t>
  </si>
  <si>
    <t>Pol16</t>
  </si>
  <si>
    <t>Kabel CYKY-J 5x2,5</t>
  </si>
  <si>
    <t>Poznámka k položce:_x000D_
Kulatý kabel s Cu jádrem, 5 žíly o průřezu 2,5mm2, barva černá, hnědá, šedá, zžl, modrá</t>
  </si>
  <si>
    <t>Pol17</t>
  </si>
  <si>
    <t>Kabel 1-CYKY 5x10</t>
  </si>
  <si>
    <t>Poznámka k položce:_x000D_
Kulatý kabel s Cu jádrem, 5 žíl o průřezu 10mm2, 1žíla o průřezu 10mm2, barva černá, hnědá, šedá, zžl., modrá</t>
  </si>
  <si>
    <t>Pol18</t>
  </si>
  <si>
    <t>Optický kabel SXKO-DROP-12-OS-LSOH</t>
  </si>
  <si>
    <t>Pol19</t>
  </si>
  <si>
    <t>CYA 16 zž</t>
  </si>
  <si>
    <t>Poznámka k položce:_x000D_
Kulatý kabel s Cu jádrem, 1 žíla o průřezu 16mm2, barva zlž.</t>
  </si>
  <si>
    <t>Pol20</t>
  </si>
  <si>
    <t>CY 4 zž</t>
  </si>
  <si>
    <t>Poznámka k položce:_x000D_
Kulatý kabel s Cu jádrem, 1 žíla o průřezu 6mm2, barva zlž.</t>
  </si>
  <si>
    <t>4 - KRABICE, CHRÁNIČ</t>
  </si>
  <si>
    <t>Pol21</t>
  </si>
  <si>
    <t>Krabice univerzální KU68</t>
  </si>
  <si>
    <t>Poznámka k položce:_x000D_
instalační krabice pod omítku</t>
  </si>
  <si>
    <t>Pol22</t>
  </si>
  <si>
    <t>Krabice KT250 s víkem</t>
  </si>
  <si>
    <t>Poznámka k položce:_x000D_
instalační krabice</t>
  </si>
  <si>
    <t>Pol23</t>
  </si>
  <si>
    <t>Chránička KOPOFLEX pr. 63mm</t>
  </si>
  <si>
    <t>Pol24</t>
  </si>
  <si>
    <t>Chránička ohebná pr. 25mm</t>
  </si>
  <si>
    <t>Pol25</t>
  </si>
  <si>
    <t>Parapetní žlab dvoukomorový s přepážkou, barva bílá, rozměr 140x70</t>
  </si>
  <si>
    <t>Poznámka k položce:_x000D_
PVC parapetní žlab pro uložení vedení</t>
  </si>
  <si>
    <t>Pol26</t>
  </si>
  <si>
    <t>Drobný instalační materiál( wago svorky, sadra, vrtáky…apod.)</t>
  </si>
  <si>
    <t>soubor</t>
  </si>
  <si>
    <t>5 - Montáž</t>
  </si>
  <si>
    <t>Pol27</t>
  </si>
  <si>
    <t>Odvoz a likvidace odpadu</t>
  </si>
  <si>
    <t>Poznámka k položce:_x000D_
Zahrnuje odvoz a likvidaci veškerého odpadu z demontované elektroinstalace, odpadního materiálu a obalů</t>
  </si>
  <si>
    <t>Pol28</t>
  </si>
  <si>
    <t>průrazy stěn a stropů</t>
  </si>
  <si>
    <t>Poznámka k položce:_x000D_
Zahrnuje průrazy zděných konstrukcí pro hlavní kabelové trasy v počtu 2ks</t>
  </si>
  <si>
    <t>Pol29</t>
  </si>
  <si>
    <t>Stavební práce pro instalaci rozvaděčů</t>
  </si>
  <si>
    <t>Poznámka k položce:_x000D_
Práce stavebního charakteru pro řádné osazení skříně rozvaděče (podložení, přizdění, sádrování apod.)</t>
  </si>
  <si>
    <t>Pol30</t>
  </si>
  <si>
    <t>Montáž elektroinstalace</t>
  </si>
  <si>
    <t>Poznámka k položce:_x000D_
Montáž elektroinstalace</t>
  </si>
  <si>
    <t>6 - Ostatní</t>
  </si>
  <si>
    <t>Pol31</t>
  </si>
  <si>
    <t>Přípomocné pomocné práce</t>
  </si>
  <si>
    <t>Poznámka k položce:_x000D_
Zahrnuje zasádrování krabic, rozvaděče, drobné sekání do zdiva, omítky apod.</t>
  </si>
  <si>
    <t>Pol32</t>
  </si>
  <si>
    <t>Vyhotovení  výchozí revizní zprávy</t>
  </si>
  <si>
    <t>hod</t>
  </si>
  <si>
    <t>Pol33</t>
  </si>
  <si>
    <t>Měření intenzity osvětlení, včetně vyhotovení protokolu</t>
  </si>
  <si>
    <t>Pol34</t>
  </si>
  <si>
    <t>Projekt skutečného provedení</t>
  </si>
  <si>
    <t>Pol35</t>
  </si>
  <si>
    <t>Koordinace s ost.profesemi</t>
  </si>
  <si>
    <t>Poznámka k položce:_x000D_
Koordinační činnost s ostatními profesemi z pohledu postupu montáže a připravenosti pro řádné napojení koncových spotřebičů po dobu trvání stavby</t>
  </si>
  <si>
    <t>Pol36</t>
  </si>
  <si>
    <t>Koordinace s provozovatelem</t>
  </si>
  <si>
    <t>Poznámka k položce:_x000D_
Koordinační činnost s provozovatelem na pravidelných kontrolních dnech po dobu trvání stavby</t>
  </si>
  <si>
    <t>Pol37</t>
  </si>
  <si>
    <t>Hlavní ochranná přípojnice</t>
  </si>
  <si>
    <t>Pol38</t>
  </si>
  <si>
    <t>výkop rýhy 35x80 cm, tř.zem. 3</t>
  </si>
  <si>
    <t>Pol39</t>
  </si>
  <si>
    <t>zához rýhy 35x80 cm, tř.zem. 3</t>
  </si>
  <si>
    <t>Pol40</t>
  </si>
  <si>
    <t>Komplexní zkoušky</t>
  </si>
  <si>
    <t>Pol41</t>
  </si>
  <si>
    <t>Předání díla investorovi</t>
  </si>
  <si>
    <t>7 - Bleskosvod a uze</t>
  </si>
  <si>
    <t>Pol42</t>
  </si>
  <si>
    <t>Vodič AlMgSi d=8mm</t>
  </si>
  <si>
    <t>Pol43</t>
  </si>
  <si>
    <t>pod.ved.na pl.střechy PV 21 beton/plast,Rd 8</t>
  </si>
  <si>
    <t>Pol44</t>
  </si>
  <si>
    <t>Držák vedení do stěny</t>
  </si>
  <si>
    <t>Pol45</t>
  </si>
  <si>
    <t>Svorka univerzální spojovací</t>
  </si>
  <si>
    <t>Pol46</t>
  </si>
  <si>
    <t>Svod bleskosvodu (montáž, pomocný materiál)</t>
  </si>
  <si>
    <t>Pol47</t>
  </si>
  <si>
    <t>Zkušební svorka SZ</t>
  </si>
  <si>
    <t>Pol48</t>
  </si>
  <si>
    <t>Ochranný úhelník/trubka pro svod bleskosvodu</t>
  </si>
  <si>
    <t>Pol49</t>
  </si>
  <si>
    <t>Uzemňovací pásek FeZn 30x4</t>
  </si>
  <si>
    <t>Pol50</t>
  </si>
  <si>
    <t>Uzemňovací drát FeZn 10</t>
  </si>
  <si>
    <t>Pol51</t>
  </si>
  <si>
    <t>Svorka pásek/pásek</t>
  </si>
  <si>
    <t>Pol52</t>
  </si>
  <si>
    <t>Svorka pásek/drát</t>
  </si>
  <si>
    <t>Pol53</t>
  </si>
  <si>
    <t>Antikorózní nátěr pásku, svorek, drátu</t>
  </si>
  <si>
    <t>8 - Rozvaděče</t>
  </si>
  <si>
    <t>D1</t>
  </si>
  <si>
    <t>Rozvaděč RS</t>
  </si>
  <si>
    <t>Pol54</t>
  </si>
  <si>
    <t>Rozvaděč nástěnný FW, IP44, tř. ochr.II, 72 mod., 500x550x161</t>
  </si>
  <si>
    <t>Pol55</t>
  </si>
  <si>
    <t>Vypínač 50A/3</t>
  </si>
  <si>
    <t>Pol56</t>
  </si>
  <si>
    <t>Přepěťová ochrana I.+II. Stupně</t>
  </si>
  <si>
    <t>Pol57</t>
  </si>
  <si>
    <t>Jistič 25A/3/B, 6kA</t>
  </si>
  <si>
    <t>Pol58</t>
  </si>
  <si>
    <t>Jistič 16A/3/B, 6kA</t>
  </si>
  <si>
    <t>Pol59</t>
  </si>
  <si>
    <t>Jistič 16A/1/C, 6kA</t>
  </si>
  <si>
    <t>Pol60</t>
  </si>
  <si>
    <t>Jistič 6A/1/B, 6kA</t>
  </si>
  <si>
    <t>Pol61</t>
  </si>
  <si>
    <t>Jistič 16A/1/B, 6kA</t>
  </si>
  <si>
    <t>Pol62</t>
  </si>
  <si>
    <t>Jistič 16A/1/D, 6kA</t>
  </si>
  <si>
    <t>Pol63</t>
  </si>
  <si>
    <t>Proudový chránič 25A/4P/30mA</t>
  </si>
  <si>
    <t>Pol64</t>
  </si>
  <si>
    <t>Kombinovaný jistič s proudovým chráničem 10A/2/C/30mA, 10kA</t>
  </si>
  <si>
    <t>Pol65</t>
  </si>
  <si>
    <t>Kombinovaný jistič s proudovým chráničem 16A/2/C/30mA, 10kA</t>
  </si>
  <si>
    <t>Pol66</t>
  </si>
  <si>
    <t>Přepínač zdrojů/sítí 25A na DIN lištu</t>
  </si>
  <si>
    <t>Pol67</t>
  </si>
  <si>
    <t>Řadové svorky pro kompletní ukončení kabeláže v rozvaděči</t>
  </si>
  <si>
    <t>Pol68</t>
  </si>
  <si>
    <t>Kapsa na dokumentaci</t>
  </si>
  <si>
    <t>D2</t>
  </si>
  <si>
    <t>UPS</t>
  </si>
  <si>
    <t>Pol69</t>
  </si>
  <si>
    <t>Náhradní zdroj UPS 230V/230V, 3kVA, doba zálohy min. 12 hodin při zátěži 100W, GSM modul, životnost baterií 10let</t>
  </si>
  <si>
    <t>D3</t>
  </si>
  <si>
    <t>Centrála pro ovládání světlíku</t>
  </si>
  <si>
    <t>Pol70</t>
  </si>
  <si>
    <t>Centrála pro ovládání 2ks světlíku, nástěnné provedení včetně komponentů: 1ks detektor deště, 1ks detektor větru, 1ks ovládací tlačítko. Montážní příslušenství, oživení</t>
  </si>
  <si>
    <t>01.3 - Zdravotní technika</t>
  </si>
  <si>
    <t>1410.100</t>
  </si>
  <si>
    <t>Zdravotní technika - předpoklad</t>
  </si>
  <si>
    <t>732391383</t>
  </si>
  <si>
    <t>sklT1</t>
  </si>
  <si>
    <t>sklt2</t>
  </si>
  <si>
    <t>SO 02 - Parterové úpravy</t>
  </si>
  <si>
    <t xml:space="preserve">    3 - Svislé a kompletní konstrukce</t>
  </si>
  <si>
    <t xml:space="preserve">    5 - Komunikace pozemní</t>
  </si>
  <si>
    <t>Ostatní - Ostatní</t>
  </si>
  <si>
    <t xml:space="preserve">    9999 - Přípojky - kompletní zhotovení vč. zemních prací</t>
  </si>
  <si>
    <t>113154.22</t>
  </si>
  <si>
    <t>Frézování živičného krytu tl 40 mm pruh š přes 0,5 do 1 m pl do 500 m2 bez překážek v trase vč. likvidace</t>
  </si>
  <si>
    <t>-319093924</t>
  </si>
  <si>
    <t>v místě přípojky</t>
  </si>
  <si>
    <t>9,0*0,8</t>
  </si>
  <si>
    <t>113201.11</t>
  </si>
  <si>
    <t>Vytrhání obrub chodníkových ležatých vč. likvidace</t>
  </si>
  <si>
    <t>-112107529</t>
  </si>
  <si>
    <t>2,6+3,0</t>
  </si>
  <si>
    <t>119002.10</t>
  </si>
  <si>
    <t>Přípravné práce před zahajením zemních a bouracích prací ( např. odstranění náletu, odvoz a likvidace nepotřebného materiálu)</t>
  </si>
  <si>
    <t>2015665797</t>
  </si>
  <si>
    <t>dle digi měření</t>
  </si>
  <si>
    <t>250,0</t>
  </si>
  <si>
    <t>497881289</t>
  </si>
  <si>
    <t>sklt1+sklt2</t>
  </si>
  <si>
    <t>"T3"218,0</t>
  </si>
  <si>
    <t>-588559935</t>
  </si>
  <si>
    <t>1301273990</t>
  </si>
  <si>
    <t>218,0*0,1</t>
  </si>
  <si>
    <t>Svislé a kompletní konstrukce</t>
  </si>
  <si>
    <t>348501.11</t>
  </si>
  <si>
    <t>Osazení a dodávka oplocení prostoru před expozicí - plot ze skládaných dřevěných kůlů . v. 1000mm vč. zemních prací, manipulace, kotvících prvků</t>
  </si>
  <si>
    <t>-259220285</t>
  </si>
  <si>
    <t>11,0</t>
  </si>
  <si>
    <t>348501.12</t>
  </si>
  <si>
    <t>Osazení a dodávka oplocení prostoru před expozicí - plot ze skládaných dřevěných kůlů . v. 400mm vč. zemních prací, manipulace, kotvících prvků</t>
  </si>
  <si>
    <t>-199639104</t>
  </si>
  <si>
    <t>348501.20</t>
  </si>
  <si>
    <t>Osazení a dodávka oplocení venkovního výběhu - drátěný plot + el. ohradník (160m) vč. vrátek, zemních prací, manipulace, kotvících prvků</t>
  </si>
  <si>
    <t>764363320</t>
  </si>
  <si>
    <t>348501.22</t>
  </si>
  <si>
    <t>Osazení a dodávka oplocení venkovního výběhu - el. ohradník + el. límec (80m) vč. zemních prací, manipulace, kotvících prvků</t>
  </si>
  <si>
    <t>-140008571</t>
  </si>
  <si>
    <t>Komunikace pozemní</t>
  </si>
  <si>
    <t>564770.01</t>
  </si>
  <si>
    <t>Podklad z kameniva hrubého drceného vel. 0-32 mm plochy do 100 m2 tl 250 mm</t>
  </si>
  <si>
    <t>-693360464</t>
  </si>
  <si>
    <t xml:space="preserve">Skladba </t>
  </si>
  <si>
    <t>T2</t>
  </si>
  <si>
    <t>56,0</t>
  </si>
  <si>
    <t>576133.11</t>
  </si>
  <si>
    <t>Kompletní zhotovení nové asfaltové vrstvy vč. podkladních vrstev po vybourání vrámci přípojek</t>
  </si>
  <si>
    <t>1928681105</t>
  </si>
  <si>
    <t>591211111</t>
  </si>
  <si>
    <t>Kladení dlažby z kostek drobných z kamene do lože z kameniva těženého tl 50 mm</t>
  </si>
  <si>
    <t>-913910157</t>
  </si>
  <si>
    <t>583810.07</t>
  </si>
  <si>
    <t>žulové odseky, kladené na divoko se spárou 20-30 mm, barva žlutá tl.60mm</t>
  </si>
  <si>
    <t>-1211439235</t>
  </si>
  <si>
    <t>sklt2*1,02</t>
  </si>
  <si>
    <t>919726121</t>
  </si>
  <si>
    <t>Geotextilie pro ochranu, separaci a filtraci netkaná měrná hm do 200 g/m2</t>
  </si>
  <si>
    <t>-1903207115</t>
  </si>
  <si>
    <t>sklt1</t>
  </si>
  <si>
    <t>373767710</t>
  </si>
  <si>
    <t>998223011</t>
  </si>
  <si>
    <t>Přesun hmot pro pozemní komunikace s krytem dlážděným</t>
  </si>
  <si>
    <t>-768698812</t>
  </si>
  <si>
    <t>762951003</t>
  </si>
  <si>
    <t>Montáž podkladního roštu terasy z dřevěných profilů osové vzdálenosti podpěr přes 420 do 550 mm</t>
  </si>
  <si>
    <t>569725810</t>
  </si>
  <si>
    <t>611981.4</t>
  </si>
  <si>
    <t>hranol terasový dřevěný modřín BSH 45x70mm</t>
  </si>
  <si>
    <t>-1751635075</t>
  </si>
  <si>
    <t>předpoklad 2m na m2</t>
  </si>
  <si>
    <t>sklT1*2,0</t>
  </si>
  <si>
    <t>762951004</t>
  </si>
  <si>
    <t>Montáž podkladního roštu terasy z dřevěných profilů osové vzdálenosti podpěr přes 550 mm</t>
  </si>
  <si>
    <t>570744429</t>
  </si>
  <si>
    <t>61223269</t>
  </si>
  <si>
    <t>hranol konstrukční KVH lepený průřezu 80x80-280mm pohledový</t>
  </si>
  <si>
    <t>108179753</t>
  </si>
  <si>
    <t>predpoklad 1m na m2</t>
  </si>
  <si>
    <t>sklT1*1,0*0,08*0,12*1,1</t>
  </si>
  <si>
    <t>762952004</t>
  </si>
  <si>
    <t>Montáž teras z prken přes 135 mm z dřevin měkkých šroubovaných broušených bez povrchové úpravy</t>
  </si>
  <si>
    <t>60432683</t>
  </si>
  <si>
    <t>dle legendy</t>
  </si>
  <si>
    <t>38,0</t>
  </si>
  <si>
    <t>61198124</t>
  </si>
  <si>
    <t>profil terasový dřevěný sibiřský modřín š 145mm tl 27mm</t>
  </si>
  <si>
    <t>-694749353</t>
  </si>
  <si>
    <t>sklT1*1,08</t>
  </si>
  <si>
    <t>762953002</t>
  </si>
  <si>
    <t>Nátěr dřevěných teras olejový dvojnásobný s očištěním</t>
  </si>
  <si>
    <t>462889128</t>
  </si>
  <si>
    <t>-1562568638</t>
  </si>
  <si>
    <t>76791.100</t>
  </si>
  <si>
    <t>Osazení a dodávka zemních vrutů typ U, délka 900 mm</t>
  </si>
  <si>
    <t>-493327660</t>
  </si>
  <si>
    <t xml:space="preserve">T1 </t>
  </si>
  <si>
    <t>36,0</t>
  </si>
  <si>
    <t>245302422</t>
  </si>
  <si>
    <t>sklT1*1,0*(0,08+0,12)*2*1,1</t>
  </si>
  <si>
    <t>2027924362</t>
  </si>
  <si>
    <t>Ostatní</t>
  </si>
  <si>
    <t>9999</t>
  </si>
  <si>
    <t>Přípojky - kompletní zhotovení vč. zemních prací</t>
  </si>
  <si>
    <t>9910.1000</t>
  </si>
  <si>
    <t>Splašková kanalizace - připojení na stávající areálové rozvody</t>
  </si>
  <si>
    <t>-1410524003</t>
  </si>
  <si>
    <t>9910.1010</t>
  </si>
  <si>
    <t>Vodovod - připojení na stávající areálové rozvody</t>
  </si>
  <si>
    <t>-357912052</t>
  </si>
  <si>
    <t>9910.1020</t>
  </si>
  <si>
    <t>Elektro - připojení na stávající areálové rozvody</t>
  </si>
  <si>
    <t>-1215434516</t>
  </si>
  <si>
    <t>9910.1030</t>
  </si>
  <si>
    <t>Optický kabel - připojení na stávající areálové rozvody</t>
  </si>
  <si>
    <t>-917828868</t>
  </si>
  <si>
    <t>9910.1040</t>
  </si>
  <si>
    <t>Odvod dešťových vod - žlab 300mm vyskládaný z kam. dlažby</t>
  </si>
  <si>
    <t>1792761746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</si>
  <si>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</si>
  <si>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</si>
  <si>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</si>
  <si>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VRN9 - Ostatní náklady</t>
  </si>
  <si>
    <t>VRN3</t>
  </si>
  <si>
    <t>Zařízení staveniště</t>
  </si>
  <si>
    <t>032002.00</t>
  </si>
  <si>
    <t>Zařízení staveniště vč. ochranění, přípravných prací a likvidace zařízení staveniště, úklidu po ukončení stavební činnosti</t>
  </si>
  <si>
    <t>1024</t>
  </si>
  <si>
    <t>1045662285</t>
  </si>
  <si>
    <t>034503.00</t>
  </si>
  <si>
    <t>Instalace poddružného měření vody a elektroinstlalací</t>
  </si>
  <si>
    <t>-808300119</t>
  </si>
  <si>
    <t>VRN4</t>
  </si>
  <si>
    <t>Inženýrská činnost</t>
  </si>
  <si>
    <t>0450020.1</t>
  </si>
  <si>
    <t>Náklady spojené se zajištěním bezpečnosti BOZP pracovníků na stavbě</t>
  </si>
  <si>
    <t>205232359</t>
  </si>
  <si>
    <t>045002000</t>
  </si>
  <si>
    <t>Kompletační a koordinační činnost</t>
  </si>
  <si>
    <t>492542539</t>
  </si>
  <si>
    <t>VRN9</t>
  </si>
  <si>
    <t>Ostatní náklady</t>
  </si>
  <si>
    <t>0910020.0</t>
  </si>
  <si>
    <t>Zvýšené náklady spojené s provozem investora a umístěním a podmínkami stavby</t>
  </si>
  <si>
    <t>-224775464</t>
  </si>
  <si>
    <t>SEZNAM FIGUR</t>
  </si>
  <si>
    <t>Výměra</t>
  </si>
  <si>
    <t xml:space="preserve"> SO 01/ 01.1</t>
  </si>
  <si>
    <t>Použití figury:</t>
  </si>
  <si>
    <t xml:space="preserve"> SO 02</t>
  </si>
  <si>
    <t>15.1.2024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</si>
</sst>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5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4" fontId="25" fillId="0" borderId="0" xfId="0" applyNumberFormat="1" applyFont="1"/>
    <xf numFmtId="166" fontId="35" fillId="0" borderId="12" xfId="0" applyNumberFormat="1" applyFont="1" applyBorder="1"/>
    <xf numFmtId="166" fontId="35" fillId="0" borderId="13" xfId="0" applyNumberFormat="1" applyFont="1" applyBorder="1"/>
    <xf numFmtId="4" fontId="36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8" fillId="0" borderId="22" xfId="0" applyFont="1" applyBorder="1" applyAlignment="1">
      <alignment horizontal="center" vertical="center"/>
    </xf>
    <xf numFmtId="49" fontId="38" fillId="0" borderId="22" xfId="0" applyNumberFormat="1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center" vertical="center" wrapText="1"/>
    </xf>
    <xf numFmtId="167" fontId="38" fillId="0" borderId="22" xfId="0" applyNumberFormat="1" applyFont="1" applyBorder="1" applyAlignment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>
      <alignment vertical="center"/>
    </xf>
    <xf numFmtId="0" fontId="39" fillId="0" borderId="22" xfId="0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1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opLeftCell="A40" workbookViewId="0">
      <selection activeCell="AN9" sqref="AN9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" customHeight="1">
      <c r="AR2" s="234"/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S2" s="17" t="s">
        <v>6</v>
      </c>
      <c r="BT2" s="17" t="s">
        <v>7</v>
      </c>
    </row>
    <row r="3" spans="1:74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33" t="s">
        <v>14</v>
      </c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R5" s="20"/>
      <c r="BE5" s="230" t="s">
        <v>15</v>
      </c>
      <c r="BS5" s="17" t="s">
        <v>6</v>
      </c>
    </row>
    <row r="6" spans="1:74" ht="36.9" customHeight="1">
      <c r="B6" s="20"/>
      <c r="D6" s="26" t="s">
        <v>16</v>
      </c>
      <c r="K6" s="235" t="s">
        <v>17</v>
      </c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R6" s="20"/>
      <c r="BE6" s="231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31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1405</v>
      </c>
      <c r="AR8" s="20"/>
      <c r="BE8" s="231"/>
      <c r="BS8" s="17" t="s">
        <v>6</v>
      </c>
    </row>
    <row r="9" spans="1:74" ht="14.4" customHeight="1">
      <c r="B9" s="20"/>
      <c r="AR9" s="20"/>
      <c r="BE9" s="231"/>
      <c r="BS9" s="17" t="s">
        <v>6</v>
      </c>
    </row>
    <row r="10" spans="1:74" ht="12" customHeight="1">
      <c r="B10" s="20"/>
      <c r="D10" s="27" t="s">
        <v>23</v>
      </c>
      <c r="AK10" s="27" t="s">
        <v>24</v>
      </c>
      <c r="AN10" s="25" t="s">
        <v>25</v>
      </c>
      <c r="AR10" s="20"/>
      <c r="BE10" s="231"/>
      <c r="BS10" s="17" t="s">
        <v>6</v>
      </c>
    </row>
    <row r="11" spans="1:74" ht="18.45" customHeight="1">
      <c r="B11" s="20"/>
      <c r="E11" s="25" t="s">
        <v>26</v>
      </c>
      <c r="AK11" s="27" t="s">
        <v>27</v>
      </c>
      <c r="AN11" s="25" t="s">
        <v>28</v>
      </c>
      <c r="AR11" s="20"/>
      <c r="BE11" s="231"/>
      <c r="BS11" s="17" t="s">
        <v>6</v>
      </c>
    </row>
    <row r="12" spans="1:74" ht="6.9" customHeight="1">
      <c r="B12" s="20"/>
      <c r="AR12" s="20"/>
      <c r="BE12" s="231"/>
      <c r="BS12" s="17" t="s">
        <v>6</v>
      </c>
    </row>
    <row r="13" spans="1:74" ht="12" customHeight="1">
      <c r="B13" s="20"/>
      <c r="D13" s="27" t="s">
        <v>29</v>
      </c>
      <c r="AK13" s="27" t="s">
        <v>24</v>
      </c>
      <c r="AN13" s="29" t="s">
        <v>30</v>
      </c>
      <c r="AR13" s="20"/>
      <c r="BE13" s="231"/>
      <c r="BS13" s="17" t="s">
        <v>6</v>
      </c>
    </row>
    <row r="14" spans="1:74" ht="13.2">
      <c r="B14" s="20"/>
      <c r="E14" s="236" t="s">
        <v>30</v>
      </c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7" t="s">
        <v>27</v>
      </c>
      <c r="AN14" s="29" t="s">
        <v>30</v>
      </c>
      <c r="AR14" s="20"/>
      <c r="BE14" s="231"/>
      <c r="BS14" s="17" t="s">
        <v>6</v>
      </c>
    </row>
    <row r="15" spans="1:74" ht="6.9" customHeight="1">
      <c r="B15" s="20"/>
      <c r="AR15" s="20"/>
      <c r="BE15" s="231"/>
      <c r="BS15" s="17" t="s">
        <v>4</v>
      </c>
    </row>
    <row r="16" spans="1:74" ht="12" customHeight="1">
      <c r="B16" s="20"/>
      <c r="D16" s="27" t="s">
        <v>31</v>
      </c>
      <c r="AK16" s="27" t="s">
        <v>24</v>
      </c>
      <c r="AN16" s="25" t="s">
        <v>32</v>
      </c>
      <c r="AR16" s="20"/>
      <c r="BE16" s="231"/>
      <c r="BS16" s="17" t="s">
        <v>4</v>
      </c>
    </row>
    <row r="17" spans="2:71" ht="18.45" customHeight="1">
      <c r="B17" s="20"/>
      <c r="E17" s="25" t="s">
        <v>33</v>
      </c>
      <c r="AK17" s="27" t="s">
        <v>27</v>
      </c>
      <c r="AN17" s="25" t="s">
        <v>1</v>
      </c>
      <c r="AR17" s="20"/>
      <c r="BE17" s="231"/>
      <c r="BS17" s="17" t="s">
        <v>34</v>
      </c>
    </row>
    <row r="18" spans="2:71" ht="6.9" customHeight="1">
      <c r="B18" s="20"/>
      <c r="AR18" s="20"/>
      <c r="BE18" s="231"/>
      <c r="BS18" s="17" t="s">
        <v>6</v>
      </c>
    </row>
    <row r="19" spans="2:71" ht="12" customHeight="1">
      <c r="B19" s="20"/>
      <c r="D19" s="27" t="s">
        <v>35</v>
      </c>
      <c r="AK19" s="27" t="s">
        <v>24</v>
      </c>
      <c r="AN19" s="25" t="s">
        <v>1</v>
      </c>
      <c r="AR19" s="20"/>
      <c r="BE19" s="231"/>
      <c r="BS19" s="17" t="s">
        <v>6</v>
      </c>
    </row>
    <row r="20" spans="2:71" ht="18.45" customHeight="1">
      <c r="B20" s="20"/>
      <c r="E20" s="25" t="s">
        <v>36</v>
      </c>
      <c r="AK20" s="27" t="s">
        <v>27</v>
      </c>
      <c r="AN20" s="25" t="s">
        <v>1</v>
      </c>
      <c r="AR20" s="20"/>
      <c r="BE20" s="231"/>
      <c r="BS20" s="17" t="s">
        <v>34</v>
      </c>
    </row>
    <row r="21" spans="2:71" ht="6.9" customHeight="1">
      <c r="B21" s="20"/>
      <c r="AR21" s="20"/>
      <c r="BE21" s="231"/>
    </row>
    <row r="22" spans="2:71" ht="12" customHeight="1">
      <c r="B22" s="20"/>
      <c r="D22" s="27" t="s">
        <v>37</v>
      </c>
      <c r="AR22" s="20"/>
      <c r="BE22" s="231"/>
    </row>
    <row r="23" spans="2:71" ht="16.5" customHeight="1">
      <c r="B23" s="20"/>
      <c r="E23" s="238" t="s">
        <v>1</v>
      </c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R23" s="20"/>
      <c r="BE23" s="231"/>
    </row>
    <row r="24" spans="2:71" ht="6.9" customHeight="1">
      <c r="B24" s="20"/>
      <c r="AR24" s="20"/>
      <c r="BE24" s="231"/>
    </row>
    <row r="25" spans="2:71" ht="6.9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31"/>
    </row>
    <row r="26" spans="2:71" s="1" customFormat="1" ht="25.95" customHeight="1">
      <c r="B26" s="32"/>
      <c r="D26" s="33" t="s">
        <v>38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39">
        <f>ROUND(AG94,2)</f>
        <v>0</v>
      </c>
      <c r="AL26" s="240"/>
      <c r="AM26" s="240"/>
      <c r="AN26" s="240"/>
      <c r="AO26" s="240"/>
      <c r="AR26" s="32"/>
      <c r="BE26" s="231"/>
    </row>
    <row r="27" spans="2:71" s="1" customFormat="1" ht="6.9" customHeight="1">
      <c r="B27" s="32"/>
      <c r="AR27" s="32"/>
      <c r="BE27" s="231"/>
    </row>
    <row r="28" spans="2:71" s="1" customFormat="1" ht="13.2">
      <c r="B28" s="32"/>
      <c r="L28" s="241" t="s">
        <v>39</v>
      </c>
      <c r="M28" s="241"/>
      <c r="N28" s="241"/>
      <c r="O28" s="241"/>
      <c r="P28" s="241"/>
      <c r="W28" s="241" t="s">
        <v>40</v>
      </c>
      <c r="X28" s="241"/>
      <c r="Y28" s="241"/>
      <c r="Z28" s="241"/>
      <c r="AA28" s="241"/>
      <c r="AB28" s="241"/>
      <c r="AC28" s="241"/>
      <c r="AD28" s="241"/>
      <c r="AE28" s="241"/>
      <c r="AK28" s="241" t="s">
        <v>41</v>
      </c>
      <c r="AL28" s="241"/>
      <c r="AM28" s="241"/>
      <c r="AN28" s="241"/>
      <c r="AO28" s="241"/>
      <c r="AR28" s="32"/>
      <c r="BE28" s="231"/>
    </row>
    <row r="29" spans="2:71" s="2" customFormat="1" ht="14.4" customHeight="1">
      <c r="B29" s="36"/>
      <c r="D29" s="27" t="s">
        <v>42</v>
      </c>
      <c r="F29" s="27" t="s">
        <v>43</v>
      </c>
      <c r="L29" s="244">
        <v>0.21</v>
      </c>
      <c r="M29" s="243"/>
      <c r="N29" s="243"/>
      <c r="O29" s="243"/>
      <c r="P29" s="243"/>
      <c r="W29" s="242">
        <f>ROUND(AZ94, 2)</f>
        <v>0</v>
      </c>
      <c r="X29" s="243"/>
      <c r="Y29" s="243"/>
      <c r="Z29" s="243"/>
      <c r="AA29" s="243"/>
      <c r="AB29" s="243"/>
      <c r="AC29" s="243"/>
      <c r="AD29" s="243"/>
      <c r="AE29" s="243"/>
      <c r="AK29" s="242">
        <f>ROUND(AV94, 2)</f>
        <v>0</v>
      </c>
      <c r="AL29" s="243"/>
      <c r="AM29" s="243"/>
      <c r="AN29" s="243"/>
      <c r="AO29" s="243"/>
      <c r="AR29" s="36"/>
      <c r="BE29" s="232"/>
    </row>
    <row r="30" spans="2:71" s="2" customFormat="1" ht="14.4" customHeight="1">
      <c r="B30" s="36"/>
      <c r="F30" s="27" t="s">
        <v>44</v>
      </c>
      <c r="L30" s="244">
        <v>0.15</v>
      </c>
      <c r="M30" s="243"/>
      <c r="N30" s="243"/>
      <c r="O30" s="243"/>
      <c r="P30" s="243"/>
      <c r="W30" s="242">
        <f>ROUND(BA94, 2)</f>
        <v>0</v>
      </c>
      <c r="X30" s="243"/>
      <c r="Y30" s="243"/>
      <c r="Z30" s="243"/>
      <c r="AA30" s="243"/>
      <c r="AB30" s="243"/>
      <c r="AC30" s="243"/>
      <c r="AD30" s="243"/>
      <c r="AE30" s="243"/>
      <c r="AK30" s="242">
        <f>ROUND(AW94, 2)</f>
        <v>0</v>
      </c>
      <c r="AL30" s="243"/>
      <c r="AM30" s="243"/>
      <c r="AN30" s="243"/>
      <c r="AO30" s="243"/>
      <c r="AR30" s="36"/>
      <c r="BE30" s="232"/>
    </row>
    <row r="31" spans="2:71" s="2" customFormat="1" ht="14.4" hidden="1" customHeight="1">
      <c r="B31" s="36"/>
      <c r="F31" s="27" t="s">
        <v>45</v>
      </c>
      <c r="L31" s="244">
        <v>0.21</v>
      </c>
      <c r="M31" s="243"/>
      <c r="N31" s="243"/>
      <c r="O31" s="243"/>
      <c r="P31" s="243"/>
      <c r="W31" s="242">
        <f>ROUND(BB94, 2)</f>
        <v>0</v>
      </c>
      <c r="X31" s="243"/>
      <c r="Y31" s="243"/>
      <c r="Z31" s="243"/>
      <c r="AA31" s="243"/>
      <c r="AB31" s="243"/>
      <c r="AC31" s="243"/>
      <c r="AD31" s="243"/>
      <c r="AE31" s="243"/>
      <c r="AK31" s="242">
        <v>0</v>
      </c>
      <c r="AL31" s="243"/>
      <c r="AM31" s="243"/>
      <c r="AN31" s="243"/>
      <c r="AO31" s="243"/>
      <c r="AR31" s="36"/>
      <c r="BE31" s="232"/>
    </row>
    <row r="32" spans="2:71" s="2" customFormat="1" ht="14.4" hidden="1" customHeight="1">
      <c r="B32" s="36"/>
      <c r="F32" s="27" t="s">
        <v>46</v>
      </c>
      <c r="L32" s="244">
        <v>0.15</v>
      </c>
      <c r="M32" s="243"/>
      <c r="N32" s="243"/>
      <c r="O32" s="243"/>
      <c r="P32" s="243"/>
      <c r="W32" s="242">
        <f>ROUND(BC94, 2)</f>
        <v>0</v>
      </c>
      <c r="X32" s="243"/>
      <c r="Y32" s="243"/>
      <c r="Z32" s="243"/>
      <c r="AA32" s="243"/>
      <c r="AB32" s="243"/>
      <c r="AC32" s="243"/>
      <c r="AD32" s="243"/>
      <c r="AE32" s="243"/>
      <c r="AK32" s="242">
        <v>0</v>
      </c>
      <c r="AL32" s="243"/>
      <c r="AM32" s="243"/>
      <c r="AN32" s="243"/>
      <c r="AO32" s="243"/>
      <c r="AR32" s="36"/>
      <c r="BE32" s="232"/>
    </row>
    <row r="33" spans="2:57" s="2" customFormat="1" ht="14.4" hidden="1" customHeight="1">
      <c r="B33" s="36"/>
      <c r="F33" s="27" t="s">
        <v>47</v>
      </c>
      <c r="L33" s="244">
        <v>0</v>
      </c>
      <c r="M33" s="243"/>
      <c r="N33" s="243"/>
      <c r="O33" s="243"/>
      <c r="P33" s="243"/>
      <c r="W33" s="242">
        <f>ROUND(BD94, 2)</f>
        <v>0</v>
      </c>
      <c r="X33" s="243"/>
      <c r="Y33" s="243"/>
      <c r="Z33" s="243"/>
      <c r="AA33" s="243"/>
      <c r="AB33" s="243"/>
      <c r="AC33" s="243"/>
      <c r="AD33" s="243"/>
      <c r="AE33" s="243"/>
      <c r="AK33" s="242">
        <v>0</v>
      </c>
      <c r="AL33" s="243"/>
      <c r="AM33" s="243"/>
      <c r="AN33" s="243"/>
      <c r="AO33" s="243"/>
      <c r="AR33" s="36"/>
      <c r="BE33" s="232"/>
    </row>
    <row r="34" spans="2:57" s="1" customFormat="1" ht="6.9" customHeight="1">
      <c r="B34" s="32"/>
      <c r="AR34" s="32"/>
      <c r="BE34" s="231"/>
    </row>
    <row r="35" spans="2:57" s="1" customFormat="1" ht="25.95" customHeight="1">
      <c r="B35" s="32"/>
      <c r="C35" s="37"/>
      <c r="D35" s="38" t="s">
        <v>48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49</v>
      </c>
      <c r="U35" s="39"/>
      <c r="V35" s="39"/>
      <c r="W35" s="39"/>
      <c r="X35" s="248" t="s">
        <v>50</v>
      </c>
      <c r="Y35" s="246"/>
      <c r="Z35" s="246"/>
      <c r="AA35" s="246"/>
      <c r="AB35" s="246"/>
      <c r="AC35" s="39"/>
      <c r="AD35" s="39"/>
      <c r="AE35" s="39"/>
      <c r="AF35" s="39"/>
      <c r="AG35" s="39"/>
      <c r="AH35" s="39"/>
      <c r="AI35" s="39"/>
      <c r="AJ35" s="39"/>
      <c r="AK35" s="245">
        <f>SUM(AK26:AK33)</f>
        <v>0</v>
      </c>
      <c r="AL35" s="246"/>
      <c r="AM35" s="246"/>
      <c r="AN35" s="246"/>
      <c r="AO35" s="247"/>
      <c r="AP35" s="37"/>
      <c r="AQ35" s="37"/>
      <c r="AR35" s="32"/>
    </row>
    <row r="36" spans="2:57" s="1" customFormat="1" ht="6.9" customHeight="1">
      <c r="B36" s="32"/>
      <c r="AR36" s="32"/>
    </row>
    <row r="37" spans="2:57" s="1" customFormat="1" ht="14.4" customHeight="1">
      <c r="B37" s="32"/>
      <c r="AR37" s="32"/>
    </row>
    <row r="38" spans="2:57" ht="14.4" customHeight="1">
      <c r="B38" s="20"/>
      <c r="AR38" s="20"/>
    </row>
    <row r="39" spans="2:57" ht="14.4" customHeight="1">
      <c r="B39" s="20"/>
      <c r="AR39" s="20"/>
    </row>
    <row r="40" spans="2:57" ht="14.4" customHeight="1">
      <c r="B40" s="20"/>
      <c r="AR40" s="20"/>
    </row>
    <row r="41" spans="2:57" ht="14.4" customHeight="1">
      <c r="B41" s="20"/>
      <c r="AR41" s="20"/>
    </row>
    <row r="42" spans="2:57" ht="14.4" customHeight="1">
      <c r="B42" s="20"/>
      <c r="AR42" s="20"/>
    </row>
    <row r="43" spans="2:57" ht="14.4" customHeight="1">
      <c r="B43" s="20"/>
      <c r="AR43" s="20"/>
    </row>
    <row r="44" spans="2:57" ht="14.4" customHeight="1">
      <c r="B44" s="20"/>
      <c r="AR44" s="20"/>
    </row>
    <row r="45" spans="2:57" ht="14.4" customHeight="1">
      <c r="B45" s="20"/>
      <c r="AR45" s="20"/>
    </row>
    <row r="46" spans="2:57" ht="14.4" customHeight="1">
      <c r="B46" s="20"/>
      <c r="AR46" s="20"/>
    </row>
    <row r="47" spans="2:57" ht="14.4" customHeight="1">
      <c r="B47" s="20"/>
      <c r="AR47" s="20"/>
    </row>
    <row r="48" spans="2:57" ht="14.4" customHeight="1">
      <c r="B48" s="20"/>
      <c r="AR48" s="20"/>
    </row>
    <row r="49" spans="2:44" s="1" customFormat="1" ht="14.4" customHeight="1">
      <c r="B49" s="32"/>
      <c r="D49" s="41" t="s">
        <v>51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52</v>
      </c>
      <c r="AI49" s="42"/>
      <c r="AJ49" s="42"/>
      <c r="AK49" s="42"/>
      <c r="AL49" s="42"/>
      <c r="AM49" s="42"/>
      <c r="AN49" s="42"/>
      <c r="AO49" s="42"/>
      <c r="AR49" s="32"/>
    </row>
    <row r="50" spans="2:44" ht="10.199999999999999">
      <c r="B50" s="20"/>
      <c r="AR50" s="20"/>
    </row>
    <row r="51" spans="2:44" ht="10.199999999999999">
      <c r="B51" s="20"/>
      <c r="AR51" s="20"/>
    </row>
    <row r="52" spans="2:44" ht="10.199999999999999">
      <c r="B52" s="20"/>
      <c r="AR52" s="20"/>
    </row>
    <row r="53" spans="2:44" ht="10.199999999999999">
      <c r="B53" s="20"/>
      <c r="AR53" s="20"/>
    </row>
    <row r="54" spans="2:44" ht="10.199999999999999">
      <c r="B54" s="20"/>
      <c r="AR54" s="20"/>
    </row>
    <row r="55" spans="2:44" ht="10.199999999999999">
      <c r="B55" s="20"/>
      <c r="AR55" s="20"/>
    </row>
    <row r="56" spans="2:44" ht="10.199999999999999">
      <c r="B56" s="20"/>
      <c r="AR56" s="20"/>
    </row>
    <row r="57" spans="2:44" ht="10.199999999999999">
      <c r="B57" s="20"/>
      <c r="AR57" s="20"/>
    </row>
    <row r="58" spans="2:44" ht="10.199999999999999">
      <c r="B58" s="20"/>
      <c r="AR58" s="20"/>
    </row>
    <row r="59" spans="2:44" ht="10.199999999999999">
      <c r="B59" s="20"/>
      <c r="AR59" s="20"/>
    </row>
    <row r="60" spans="2:44" s="1" customFormat="1" ht="13.2">
      <c r="B60" s="32"/>
      <c r="D60" s="43" t="s">
        <v>53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54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53</v>
      </c>
      <c r="AI60" s="34"/>
      <c r="AJ60" s="34"/>
      <c r="AK60" s="34"/>
      <c r="AL60" s="34"/>
      <c r="AM60" s="43" t="s">
        <v>54</v>
      </c>
      <c r="AN60" s="34"/>
      <c r="AO60" s="34"/>
      <c r="AR60" s="32"/>
    </row>
    <row r="61" spans="2:44" ht="10.199999999999999">
      <c r="B61" s="20"/>
      <c r="AR61" s="20"/>
    </row>
    <row r="62" spans="2:44" ht="10.199999999999999">
      <c r="B62" s="20"/>
      <c r="AR62" s="20"/>
    </row>
    <row r="63" spans="2:44" ht="10.199999999999999">
      <c r="B63" s="20"/>
      <c r="AR63" s="20"/>
    </row>
    <row r="64" spans="2:44" s="1" customFormat="1" ht="13.2">
      <c r="B64" s="32"/>
      <c r="D64" s="41" t="s">
        <v>55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56</v>
      </c>
      <c r="AI64" s="42"/>
      <c r="AJ64" s="42"/>
      <c r="AK64" s="42"/>
      <c r="AL64" s="42"/>
      <c r="AM64" s="42"/>
      <c r="AN64" s="42"/>
      <c r="AO64" s="42"/>
      <c r="AR64" s="32"/>
    </row>
    <row r="65" spans="2:44" ht="10.199999999999999">
      <c r="B65" s="20"/>
      <c r="AR65" s="20"/>
    </row>
    <row r="66" spans="2:44" ht="10.199999999999999">
      <c r="B66" s="20"/>
      <c r="AR66" s="20"/>
    </row>
    <row r="67" spans="2:44" ht="10.199999999999999">
      <c r="B67" s="20"/>
      <c r="AR67" s="20"/>
    </row>
    <row r="68" spans="2:44" ht="10.199999999999999">
      <c r="B68" s="20"/>
      <c r="AR68" s="20"/>
    </row>
    <row r="69" spans="2:44" ht="10.199999999999999">
      <c r="B69" s="20"/>
      <c r="AR69" s="20"/>
    </row>
    <row r="70" spans="2:44" ht="10.199999999999999">
      <c r="B70" s="20"/>
      <c r="AR70" s="20"/>
    </row>
    <row r="71" spans="2:44" ht="10.199999999999999">
      <c r="B71" s="20"/>
      <c r="AR71" s="20"/>
    </row>
    <row r="72" spans="2:44" ht="10.199999999999999">
      <c r="B72" s="20"/>
      <c r="AR72" s="20"/>
    </row>
    <row r="73" spans="2:44" ht="10.199999999999999">
      <c r="B73" s="20"/>
      <c r="AR73" s="20"/>
    </row>
    <row r="74" spans="2:44" ht="10.199999999999999">
      <c r="B74" s="20"/>
      <c r="AR74" s="20"/>
    </row>
    <row r="75" spans="2:44" s="1" customFormat="1" ht="13.2">
      <c r="B75" s="32"/>
      <c r="D75" s="43" t="s">
        <v>53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54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53</v>
      </c>
      <c r="AI75" s="34"/>
      <c r="AJ75" s="34"/>
      <c r="AK75" s="34"/>
      <c r="AL75" s="34"/>
      <c r="AM75" s="43" t="s">
        <v>54</v>
      </c>
      <c r="AN75" s="34"/>
      <c r="AO75" s="34"/>
      <c r="AR75" s="32"/>
    </row>
    <row r="76" spans="2:44" s="1" customFormat="1" ht="10.199999999999999">
      <c r="B76" s="32"/>
      <c r="AR76" s="32"/>
    </row>
    <row r="77" spans="2:44" s="1" customFormat="1" ht="6.9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" customHeight="1">
      <c r="B82" s="32"/>
      <c r="C82" s="21" t="s">
        <v>57</v>
      </c>
      <c r="AR82" s="32"/>
    </row>
    <row r="83" spans="1:91" s="1" customFormat="1" ht="6.9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12082023</v>
      </c>
      <c r="AR84" s="48"/>
    </row>
    <row r="85" spans="1:91" s="4" customFormat="1" ht="36.9" customHeight="1">
      <c r="B85" s="49"/>
      <c r="C85" s="50" t="s">
        <v>16</v>
      </c>
      <c r="L85" s="207" t="str">
        <f>K6</f>
        <v>ZÁZEMÍ A VÝBĚH GIBONŮ</v>
      </c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8"/>
      <c r="Z85" s="208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R85" s="49"/>
    </row>
    <row r="86" spans="1:91" s="1" customFormat="1" ht="6.9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>Drážďanská 23</v>
      </c>
      <c r="AI87" s="27" t="s">
        <v>22</v>
      </c>
      <c r="AM87" s="209" t="str">
        <f>IF(AN8= "","",AN8)</f>
        <v>15.1.2024</v>
      </c>
      <c r="AN87" s="209"/>
      <c r="AR87" s="32"/>
    </row>
    <row r="88" spans="1:91" s="1" customFormat="1" ht="6.9" customHeight="1">
      <c r="B88" s="32"/>
      <c r="AR88" s="32"/>
    </row>
    <row r="89" spans="1:91" s="1" customFormat="1" ht="15.15" customHeight="1">
      <c r="B89" s="32"/>
      <c r="C89" s="27" t="s">
        <v>23</v>
      </c>
      <c r="L89" s="3" t="str">
        <f>IF(E11= "","",E11)</f>
        <v>Zoologická zahrada Ústí nad Labem, p.o.</v>
      </c>
      <c r="AI89" s="27" t="s">
        <v>31</v>
      </c>
      <c r="AM89" s="214" t="str">
        <f>IF(E17="","",E17)</f>
        <v>JinJan s.r.o.</v>
      </c>
      <c r="AN89" s="215"/>
      <c r="AO89" s="215"/>
      <c r="AP89" s="215"/>
      <c r="AR89" s="32"/>
      <c r="AS89" s="210" t="s">
        <v>58</v>
      </c>
      <c r="AT89" s="211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15" customHeight="1">
      <c r="B90" s="32"/>
      <c r="C90" s="27" t="s">
        <v>29</v>
      </c>
      <c r="L90" s="3" t="str">
        <f>IF(E14= "Vyplň údaj","",E14)</f>
        <v/>
      </c>
      <c r="AI90" s="27" t="s">
        <v>35</v>
      </c>
      <c r="AM90" s="214" t="str">
        <f>IF(E20="","",E20)</f>
        <v xml:space="preserve"> </v>
      </c>
      <c r="AN90" s="215"/>
      <c r="AO90" s="215"/>
      <c r="AP90" s="215"/>
      <c r="AR90" s="32"/>
      <c r="AS90" s="212"/>
      <c r="AT90" s="213"/>
      <c r="BD90" s="56"/>
    </row>
    <row r="91" spans="1:91" s="1" customFormat="1" ht="10.8" customHeight="1">
      <c r="B91" s="32"/>
      <c r="AR91" s="32"/>
      <c r="AS91" s="212"/>
      <c r="AT91" s="213"/>
      <c r="BD91" s="56"/>
    </row>
    <row r="92" spans="1:91" s="1" customFormat="1" ht="29.25" customHeight="1">
      <c r="B92" s="32"/>
      <c r="C92" s="216" t="s">
        <v>59</v>
      </c>
      <c r="D92" s="217"/>
      <c r="E92" s="217"/>
      <c r="F92" s="217"/>
      <c r="G92" s="217"/>
      <c r="H92" s="57"/>
      <c r="I92" s="219" t="s">
        <v>60</v>
      </c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8" t="s">
        <v>61</v>
      </c>
      <c r="AH92" s="217"/>
      <c r="AI92" s="217"/>
      <c r="AJ92" s="217"/>
      <c r="AK92" s="217"/>
      <c r="AL92" s="217"/>
      <c r="AM92" s="217"/>
      <c r="AN92" s="219" t="s">
        <v>62</v>
      </c>
      <c r="AO92" s="217"/>
      <c r="AP92" s="220"/>
      <c r="AQ92" s="58" t="s">
        <v>63</v>
      </c>
      <c r="AR92" s="32"/>
      <c r="AS92" s="59" t="s">
        <v>64</v>
      </c>
      <c r="AT92" s="60" t="s">
        <v>65</v>
      </c>
      <c r="AU92" s="60" t="s">
        <v>66</v>
      </c>
      <c r="AV92" s="60" t="s">
        <v>67</v>
      </c>
      <c r="AW92" s="60" t="s">
        <v>68</v>
      </c>
      <c r="AX92" s="60" t="s">
        <v>69</v>
      </c>
      <c r="AY92" s="60" t="s">
        <v>70</v>
      </c>
      <c r="AZ92" s="60" t="s">
        <v>71</v>
      </c>
      <c r="BA92" s="60" t="s">
        <v>72</v>
      </c>
      <c r="BB92" s="60" t="s">
        <v>73</v>
      </c>
      <c r="BC92" s="60" t="s">
        <v>74</v>
      </c>
      <c r="BD92" s="61" t="s">
        <v>75</v>
      </c>
    </row>
    <row r="93" spans="1:91" s="1" customFormat="1" ht="10.8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" customHeight="1">
      <c r="B94" s="63"/>
      <c r="C94" s="64" t="s">
        <v>76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28">
        <f>ROUND(AG95+AG99+AG100,2)</f>
        <v>0</v>
      </c>
      <c r="AH94" s="228"/>
      <c r="AI94" s="228"/>
      <c r="AJ94" s="228"/>
      <c r="AK94" s="228"/>
      <c r="AL94" s="228"/>
      <c r="AM94" s="228"/>
      <c r="AN94" s="229">
        <f t="shared" ref="AN94:AN100" si="0">SUM(AG94,AT94)</f>
        <v>0</v>
      </c>
      <c r="AO94" s="229"/>
      <c r="AP94" s="229"/>
      <c r="AQ94" s="67" t="s">
        <v>1</v>
      </c>
      <c r="AR94" s="63"/>
      <c r="AS94" s="68">
        <f>ROUND(AS95+AS99+AS100,2)</f>
        <v>0</v>
      </c>
      <c r="AT94" s="69">
        <f t="shared" ref="AT94:AT100" si="1">ROUND(SUM(AV94:AW94),2)</f>
        <v>0</v>
      </c>
      <c r="AU94" s="70">
        <f>ROUND(AU95+AU99+AU100,5)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ROUND(AZ95+AZ99+AZ100,2)</f>
        <v>0</v>
      </c>
      <c r="BA94" s="69">
        <f>ROUND(BA95+BA99+BA100,2)</f>
        <v>0</v>
      </c>
      <c r="BB94" s="69">
        <f>ROUND(BB95+BB99+BB100,2)</f>
        <v>0</v>
      </c>
      <c r="BC94" s="69">
        <f>ROUND(BC95+BC99+BC100,2)</f>
        <v>0</v>
      </c>
      <c r="BD94" s="71">
        <f>ROUND(BD95+BD99+BD100,2)</f>
        <v>0</v>
      </c>
      <c r="BS94" s="72" t="s">
        <v>77</v>
      </c>
      <c r="BT94" s="72" t="s">
        <v>78</v>
      </c>
      <c r="BU94" s="73" t="s">
        <v>79</v>
      </c>
      <c r="BV94" s="72" t="s">
        <v>80</v>
      </c>
      <c r="BW94" s="72" t="s">
        <v>5</v>
      </c>
      <c r="BX94" s="72" t="s">
        <v>81</v>
      </c>
      <c r="CL94" s="72" t="s">
        <v>1</v>
      </c>
    </row>
    <row r="95" spans="1:91" s="6" customFormat="1" ht="24.75" customHeight="1">
      <c r="B95" s="74"/>
      <c r="C95" s="75"/>
      <c r="D95" s="224" t="s">
        <v>82</v>
      </c>
      <c r="E95" s="224"/>
      <c r="F95" s="224"/>
      <c r="G95" s="224"/>
      <c r="H95" s="224"/>
      <c r="I95" s="76"/>
      <c r="J95" s="224" t="s">
        <v>83</v>
      </c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1">
        <f>ROUND(SUM(AG96:AG98),2)</f>
        <v>0</v>
      </c>
      <c r="AH95" s="222"/>
      <c r="AI95" s="222"/>
      <c r="AJ95" s="222"/>
      <c r="AK95" s="222"/>
      <c r="AL95" s="222"/>
      <c r="AM95" s="222"/>
      <c r="AN95" s="223">
        <f t="shared" si="0"/>
        <v>0</v>
      </c>
      <c r="AO95" s="222"/>
      <c r="AP95" s="222"/>
      <c r="AQ95" s="77" t="s">
        <v>84</v>
      </c>
      <c r="AR95" s="74"/>
      <c r="AS95" s="78">
        <f>ROUND(SUM(AS96:AS98),2)</f>
        <v>0</v>
      </c>
      <c r="AT95" s="79">
        <f t="shared" si="1"/>
        <v>0</v>
      </c>
      <c r="AU95" s="80">
        <f>ROUND(SUM(AU96:AU98),5)</f>
        <v>0</v>
      </c>
      <c r="AV95" s="79">
        <f>ROUND(AZ95*L29,2)</f>
        <v>0</v>
      </c>
      <c r="AW95" s="79">
        <f>ROUND(BA95*L30,2)</f>
        <v>0</v>
      </c>
      <c r="AX95" s="79">
        <f>ROUND(BB95*L29,2)</f>
        <v>0</v>
      </c>
      <c r="AY95" s="79">
        <f>ROUND(BC95*L30,2)</f>
        <v>0</v>
      </c>
      <c r="AZ95" s="79">
        <f>ROUND(SUM(AZ96:AZ98),2)</f>
        <v>0</v>
      </c>
      <c r="BA95" s="79">
        <f>ROUND(SUM(BA96:BA98),2)</f>
        <v>0</v>
      </c>
      <c r="BB95" s="79">
        <f>ROUND(SUM(BB96:BB98),2)</f>
        <v>0</v>
      </c>
      <c r="BC95" s="79">
        <f>ROUND(SUM(BC96:BC98),2)</f>
        <v>0</v>
      </c>
      <c r="BD95" s="81">
        <f>ROUND(SUM(BD96:BD98),2)</f>
        <v>0</v>
      </c>
      <c r="BS95" s="82" t="s">
        <v>77</v>
      </c>
      <c r="BT95" s="82" t="s">
        <v>85</v>
      </c>
      <c r="BU95" s="82" t="s">
        <v>79</v>
      </c>
      <c r="BV95" s="82" t="s">
        <v>80</v>
      </c>
      <c r="BW95" s="82" t="s">
        <v>86</v>
      </c>
      <c r="BX95" s="82" t="s">
        <v>5</v>
      </c>
      <c r="CL95" s="82" t="s">
        <v>1</v>
      </c>
      <c r="CM95" s="82" t="s">
        <v>87</v>
      </c>
    </row>
    <row r="96" spans="1:91" s="3" customFormat="1" ht="16.5" customHeight="1">
      <c r="A96" s="83" t="s">
        <v>88</v>
      </c>
      <c r="B96" s="48"/>
      <c r="C96" s="9"/>
      <c r="D96" s="9"/>
      <c r="E96" s="227" t="s">
        <v>89</v>
      </c>
      <c r="F96" s="227"/>
      <c r="G96" s="227"/>
      <c r="H96" s="227"/>
      <c r="I96" s="227"/>
      <c r="J96" s="9"/>
      <c r="K96" s="227" t="s">
        <v>90</v>
      </c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5">
        <f>'01.1 - Hlavní stavební úp...'!J32</f>
        <v>0</v>
      </c>
      <c r="AH96" s="226"/>
      <c r="AI96" s="226"/>
      <c r="AJ96" s="226"/>
      <c r="AK96" s="226"/>
      <c r="AL96" s="226"/>
      <c r="AM96" s="226"/>
      <c r="AN96" s="225">
        <f t="shared" si="0"/>
        <v>0</v>
      </c>
      <c r="AO96" s="226"/>
      <c r="AP96" s="226"/>
      <c r="AQ96" s="84" t="s">
        <v>91</v>
      </c>
      <c r="AR96" s="48"/>
      <c r="AS96" s="85">
        <v>0</v>
      </c>
      <c r="AT96" s="86">
        <f t="shared" si="1"/>
        <v>0</v>
      </c>
      <c r="AU96" s="87">
        <f>'01.1 - Hlavní stavební úp...'!P139</f>
        <v>0</v>
      </c>
      <c r="AV96" s="86">
        <f>'01.1 - Hlavní stavební úp...'!J35</f>
        <v>0</v>
      </c>
      <c r="AW96" s="86">
        <f>'01.1 - Hlavní stavební úp...'!J36</f>
        <v>0</v>
      </c>
      <c r="AX96" s="86">
        <f>'01.1 - Hlavní stavební úp...'!J37</f>
        <v>0</v>
      </c>
      <c r="AY96" s="86">
        <f>'01.1 - Hlavní stavební úp...'!J38</f>
        <v>0</v>
      </c>
      <c r="AZ96" s="86">
        <f>'01.1 - Hlavní stavební úp...'!F35</f>
        <v>0</v>
      </c>
      <c r="BA96" s="86">
        <f>'01.1 - Hlavní stavební úp...'!F36</f>
        <v>0</v>
      </c>
      <c r="BB96" s="86">
        <f>'01.1 - Hlavní stavební úp...'!F37</f>
        <v>0</v>
      </c>
      <c r="BC96" s="86">
        <f>'01.1 - Hlavní stavební úp...'!F38</f>
        <v>0</v>
      </c>
      <c r="BD96" s="88">
        <f>'01.1 - Hlavní stavební úp...'!F39</f>
        <v>0</v>
      </c>
      <c r="BT96" s="25" t="s">
        <v>87</v>
      </c>
      <c r="BV96" s="25" t="s">
        <v>80</v>
      </c>
      <c r="BW96" s="25" t="s">
        <v>92</v>
      </c>
      <c r="BX96" s="25" t="s">
        <v>86</v>
      </c>
      <c r="CL96" s="25" t="s">
        <v>1</v>
      </c>
    </row>
    <row r="97" spans="1:91" s="3" customFormat="1" ht="16.5" customHeight="1">
      <c r="A97" s="83" t="s">
        <v>88</v>
      </c>
      <c r="B97" s="48"/>
      <c r="C97" s="9"/>
      <c r="D97" s="9"/>
      <c r="E97" s="227" t="s">
        <v>93</v>
      </c>
      <c r="F97" s="227"/>
      <c r="G97" s="227"/>
      <c r="H97" s="227"/>
      <c r="I97" s="227"/>
      <c r="J97" s="9"/>
      <c r="K97" s="227" t="s">
        <v>94</v>
      </c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5">
        <f>'01.2 - Elektroinstalace'!J32</f>
        <v>0</v>
      </c>
      <c r="AH97" s="226"/>
      <c r="AI97" s="226"/>
      <c r="AJ97" s="226"/>
      <c r="AK97" s="226"/>
      <c r="AL97" s="226"/>
      <c r="AM97" s="226"/>
      <c r="AN97" s="225">
        <f t="shared" si="0"/>
        <v>0</v>
      </c>
      <c r="AO97" s="226"/>
      <c r="AP97" s="226"/>
      <c r="AQ97" s="84" t="s">
        <v>91</v>
      </c>
      <c r="AR97" s="48"/>
      <c r="AS97" s="85">
        <v>0</v>
      </c>
      <c r="AT97" s="86">
        <f t="shared" si="1"/>
        <v>0</v>
      </c>
      <c r="AU97" s="87">
        <f>'01.2 - Elektroinstalace'!P131</f>
        <v>0</v>
      </c>
      <c r="AV97" s="86">
        <f>'01.2 - Elektroinstalace'!J35</f>
        <v>0</v>
      </c>
      <c r="AW97" s="86">
        <f>'01.2 - Elektroinstalace'!J36</f>
        <v>0</v>
      </c>
      <c r="AX97" s="86">
        <f>'01.2 - Elektroinstalace'!J37</f>
        <v>0</v>
      </c>
      <c r="AY97" s="86">
        <f>'01.2 - Elektroinstalace'!J38</f>
        <v>0</v>
      </c>
      <c r="AZ97" s="86">
        <f>'01.2 - Elektroinstalace'!F35</f>
        <v>0</v>
      </c>
      <c r="BA97" s="86">
        <f>'01.2 - Elektroinstalace'!F36</f>
        <v>0</v>
      </c>
      <c r="BB97" s="86">
        <f>'01.2 - Elektroinstalace'!F37</f>
        <v>0</v>
      </c>
      <c r="BC97" s="86">
        <f>'01.2 - Elektroinstalace'!F38</f>
        <v>0</v>
      </c>
      <c r="BD97" s="88">
        <f>'01.2 - Elektroinstalace'!F39</f>
        <v>0</v>
      </c>
      <c r="BT97" s="25" t="s">
        <v>87</v>
      </c>
      <c r="BV97" s="25" t="s">
        <v>80</v>
      </c>
      <c r="BW97" s="25" t="s">
        <v>95</v>
      </c>
      <c r="BX97" s="25" t="s">
        <v>86</v>
      </c>
      <c r="CL97" s="25" t="s">
        <v>1</v>
      </c>
    </row>
    <row r="98" spans="1:91" s="3" customFormat="1" ht="16.5" customHeight="1">
      <c r="A98" s="83" t="s">
        <v>88</v>
      </c>
      <c r="B98" s="48"/>
      <c r="C98" s="9"/>
      <c r="D98" s="9"/>
      <c r="E98" s="227" t="s">
        <v>96</v>
      </c>
      <c r="F98" s="227"/>
      <c r="G98" s="227"/>
      <c r="H98" s="227"/>
      <c r="I98" s="227"/>
      <c r="J98" s="9"/>
      <c r="K98" s="227" t="s">
        <v>97</v>
      </c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5">
        <f>'01.3 - Zdravotní technika'!J32</f>
        <v>0</v>
      </c>
      <c r="AH98" s="226"/>
      <c r="AI98" s="226"/>
      <c r="AJ98" s="226"/>
      <c r="AK98" s="226"/>
      <c r="AL98" s="226"/>
      <c r="AM98" s="226"/>
      <c r="AN98" s="225">
        <f t="shared" si="0"/>
        <v>0</v>
      </c>
      <c r="AO98" s="226"/>
      <c r="AP98" s="226"/>
      <c r="AQ98" s="84" t="s">
        <v>91</v>
      </c>
      <c r="AR98" s="48"/>
      <c r="AS98" s="85">
        <v>0</v>
      </c>
      <c r="AT98" s="86">
        <f t="shared" si="1"/>
        <v>0</v>
      </c>
      <c r="AU98" s="87">
        <f>'01.3 - Zdravotní technika'!P120</f>
        <v>0</v>
      </c>
      <c r="AV98" s="86">
        <f>'01.3 - Zdravotní technika'!J35</f>
        <v>0</v>
      </c>
      <c r="AW98" s="86">
        <f>'01.3 - Zdravotní technika'!J36</f>
        <v>0</v>
      </c>
      <c r="AX98" s="86">
        <f>'01.3 - Zdravotní technika'!J37</f>
        <v>0</v>
      </c>
      <c r="AY98" s="86">
        <f>'01.3 - Zdravotní technika'!J38</f>
        <v>0</v>
      </c>
      <c r="AZ98" s="86">
        <f>'01.3 - Zdravotní technika'!F35</f>
        <v>0</v>
      </c>
      <c r="BA98" s="86">
        <f>'01.3 - Zdravotní technika'!F36</f>
        <v>0</v>
      </c>
      <c r="BB98" s="86">
        <f>'01.3 - Zdravotní technika'!F37</f>
        <v>0</v>
      </c>
      <c r="BC98" s="86">
        <f>'01.3 - Zdravotní technika'!F38</f>
        <v>0</v>
      </c>
      <c r="BD98" s="88">
        <f>'01.3 - Zdravotní technika'!F39</f>
        <v>0</v>
      </c>
      <c r="BT98" s="25" t="s">
        <v>87</v>
      </c>
      <c r="BV98" s="25" t="s">
        <v>80</v>
      </c>
      <c r="BW98" s="25" t="s">
        <v>98</v>
      </c>
      <c r="BX98" s="25" t="s">
        <v>86</v>
      </c>
      <c r="CL98" s="25" t="s">
        <v>1</v>
      </c>
    </row>
    <row r="99" spans="1:91" s="6" customFormat="1" ht="16.5" customHeight="1">
      <c r="A99" s="83" t="s">
        <v>88</v>
      </c>
      <c r="B99" s="74"/>
      <c r="C99" s="75"/>
      <c r="D99" s="224" t="s">
        <v>99</v>
      </c>
      <c r="E99" s="224"/>
      <c r="F99" s="224"/>
      <c r="G99" s="224"/>
      <c r="H99" s="224"/>
      <c r="I99" s="76"/>
      <c r="J99" s="224" t="s">
        <v>100</v>
      </c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3">
        <f>'SO 02 - Parterové úpravy'!J30</f>
        <v>0</v>
      </c>
      <c r="AH99" s="222"/>
      <c r="AI99" s="222"/>
      <c r="AJ99" s="222"/>
      <c r="AK99" s="222"/>
      <c r="AL99" s="222"/>
      <c r="AM99" s="222"/>
      <c r="AN99" s="223">
        <f t="shared" si="0"/>
        <v>0</v>
      </c>
      <c r="AO99" s="222"/>
      <c r="AP99" s="222"/>
      <c r="AQ99" s="77" t="s">
        <v>84</v>
      </c>
      <c r="AR99" s="74"/>
      <c r="AS99" s="78">
        <v>0</v>
      </c>
      <c r="AT99" s="79">
        <f t="shared" si="1"/>
        <v>0</v>
      </c>
      <c r="AU99" s="80">
        <f>'SO 02 - Parterové úpravy'!P128</f>
        <v>0</v>
      </c>
      <c r="AV99" s="79">
        <f>'SO 02 - Parterové úpravy'!J33</f>
        <v>0</v>
      </c>
      <c r="AW99" s="79">
        <f>'SO 02 - Parterové úpravy'!J34</f>
        <v>0</v>
      </c>
      <c r="AX99" s="79">
        <f>'SO 02 - Parterové úpravy'!J35</f>
        <v>0</v>
      </c>
      <c r="AY99" s="79">
        <f>'SO 02 - Parterové úpravy'!J36</f>
        <v>0</v>
      </c>
      <c r="AZ99" s="79">
        <f>'SO 02 - Parterové úpravy'!F33</f>
        <v>0</v>
      </c>
      <c r="BA99" s="79">
        <f>'SO 02 - Parterové úpravy'!F34</f>
        <v>0</v>
      </c>
      <c r="BB99" s="79">
        <f>'SO 02 - Parterové úpravy'!F35</f>
        <v>0</v>
      </c>
      <c r="BC99" s="79">
        <f>'SO 02 - Parterové úpravy'!F36</f>
        <v>0</v>
      </c>
      <c r="BD99" s="81">
        <f>'SO 02 - Parterové úpravy'!F37</f>
        <v>0</v>
      </c>
      <c r="BT99" s="82" t="s">
        <v>85</v>
      </c>
      <c r="BV99" s="82" t="s">
        <v>80</v>
      </c>
      <c r="BW99" s="82" t="s">
        <v>101</v>
      </c>
      <c r="BX99" s="82" t="s">
        <v>5</v>
      </c>
      <c r="CL99" s="82" t="s">
        <v>1</v>
      </c>
      <c r="CM99" s="82" t="s">
        <v>87</v>
      </c>
    </row>
    <row r="100" spans="1:91" s="6" customFormat="1" ht="16.5" customHeight="1">
      <c r="A100" s="83" t="s">
        <v>88</v>
      </c>
      <c r="B100" s="74"/>
      <c r="C100" s="75"/>
      <c r="D100" s="224" t="s">
        <v>102</v>
      </c>
      <c r="E100" s="224"/>
      <c r="F100" s="224"/>
      <c r="G100" s="224"/>
      <c r="H100" s="224"/>
      <c r="I100" s="76"/>
      <c r="J100" s="224" t="s">
        <v>103</v>
      </c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3">
        <f>'VRN - Vedlejší rozpočtové...'!J30</f>
        <v>0</v>
      </c>
      <c r="AH100" s="222"/>
      <c r="AI100" s="222"/>
      <c r="AJ100" s="222"/>
      <c r="AK100" s="222"/>
      <c r="AL100" s="222"/>
      <c r="AM100" s="222"/>
      <c r="AN100" s="223">
        <f t="shared" si="0"/>
        <v>0</v>
      </c>
      <c r="AO100" s="222"/>
      <c r="AP100" s="222"/>
      <c r="AQ100" s="77" t="s">
        <v>84</v>
      </c>
      <c r="AR100" s="74"/>
      <c r="AS100" s="89">
        <v>0</v>
      </c>
      <c r="AT100" s="90">
        <f t="shared" si="1"/>
        <v>0</v>
      </c>
      <c r="AU100" s="91">
        <f>'VRN - Vedlejší rozpočtové...'!P120</f>
        <v>0</v>
      </c>
      <c r="AV100" s="90">
        <f>'VRN - Vedlejší rozpočtové...'!J33</f>
        <v>0</v>
      </c>
      <c r="AW100" s="90">
        <f>'VRN - Vedlejší rozpočtové...'!J34</f>
        <v>0</v>
      </c>
      <c r="AX100" s="90">
        <f>'VRN - Vedlejší rozpočtové...'!J35</f>
        <v>0</v>
      </c>
      <c r="AY100" s="90">
        <f>'VRN - Vedlejší rozpočtové...'!J36</f>
        <v>0</v>
      </c>
      <c r="AZ100" s="90">
        <f>'VRN - Vedlejší rozpočtové...'!F33</f>
        <v>0</v>
      </c>
      <c r="BA100" s="90">
        <f>'VRN - Vedlejší rozpočtové...'!F34</f>
        <v>0</v>
      </c>
      <c r="BB100" s="90">
        <f>'VRN - Vedlejší rozpočtové...'!F35</f>
        <v>0</v>
      </c>
      <c r="BC100" s="90">
        <f>'VRN - Vedlejší rozpočtové...'!F36</f>
        <v>0</v>
      </c>
      <c r="BD100" s="92">
        <f>'VRN - Vedlejší rozpočtové...'!F37</f>
        <v>0</v>
      </c>
      <c r="BT100" s="82" t="s">
        <v>85</v>
      </c>
      <c r="BV100" s="82" t="s">
        <v>80</v>
      </c>
      <c r="BW100" s="82" t="s">
        <v>104</v>
      </c>
      <c r="BX100" s="82" t="s">
        <v>5</v>
      </c>
      <c r="CL100" s="82" t="s">
        <v>1</v>
      </c>
      <c r="CM100" s="82" t="s">
        <v>87</v>
      </c>
    </row>
    <row r="101" spans="1:91" s="1" customFormat="1" ht="30" customHeight="1">
      <c r="B101" s="32"/>
      <c r="AR101" s="32"/>
    </row>
    <row r="102" spans="1:91" s="1" customFormat="1" ht="6.9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32"/>
    </row>
  </sheetData>
  <sheetProtection algorithmName="SHA-512" hashValue="LARL/tKL31Bw7Kqct2jDmVax1KIZs4GhVNss+laxC+p0mDtYa7zv//Y9kCt6BQlfat5PiCfPw4cLjVXCN9zQHA==" saltValue="ElI2xw6OJJjb+h1lpf+LxEYmvNIO2I9NL3oih/EfLbYLnSctxscKhyTOIUPnDXkLx7tws94oLpdt1MQDwbG4Pw==" spinCount="100000" sheet="1" objects="1" scenarios="1" formatColumns="0" formatRows="0"/>
  <mergeCells count="62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N100:AP100"/>
    <mergeCell ref="AG100:AM100"/>
    <mergeCell ref="D100:H100"/>
    <mergeCell ref="J100:AF100"/>
    <mergeCell ref="AG94:AM94"/>
    <mergeCell ref="AN94:AP94"/>
    <mergeCell ref="AG98:AM98"/>
    <mergeCell ref="AN98:AP98"/>
    <mergeCell ref="E98:I98"/>
    <mergeCell ref="K98:AF98"/>
    <mergeCell ref="AN99:AP99"/>
    <mergeCell ref="AG99:AM99"/>
    <mergeCell ref="D99:H99"/>
    <mergeCell ref="J99:AF99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L85:AJ85"/>
    <mergeCell ref="AM87:AN87"/>
    <mergeCell ref="AS89:AT91"/>
    <mergeCell ref="AM89:AP89"/>
    <mergeCell ref="AM90:AP90"/>
  </mergeCells>
  <hyperlinks>
    <hyperlink ref="A96" location="'01.1 - Hlavní stavební úp...'!C2" display="/" xr:uid="{00000000-0004-0000-0000-000000000000}"/>
    <hyperlink ref="A97" location="'01.2 - Elektroinstalace'!C2" display="/" xr:uid="{00000000-0004-0000-0000-000001000000}"/>
    <hyperlink ref="A98" location="'01.3 - Zdravotní technika'!C2" display="/" xr:uid="{00000000-0004-0000-0000-000002000000}"/>
    <hyperlink ref="A99" location="'SO 02 - Parterové úpravy'!C2" display="/" xr:uid="{00000000-0004-0000-0000-000003000000}"/>
    <hyperlink ref="A100" location="'VRN - Vedlejší rozpočtové...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800"/>
  <sheetViews>
    <sheetView showGridLines="0" tabSelected="1" topLeftCell="A269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56" ht="36.9" customHeight="1"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7" t="s">
        <v>92</v>
      </c>
      <c r="AZ2" s="93" t="s">
        <v>105</v>
      </c>
      <c r="BA2" s="93" t="s">
        <v>1</v>
      </c>
      <c r="BB2" s="93" t="s">
        <v>1</v>
      </c>
      <c r="BC2" s="93" t="s">
        <v>106</v>
      </c>
      <c r="BD2" s="93" t="s">
        <v>87</v>
      </c>
    </row>
    <row r="3" spans="2:5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  <c r="AZ3" s="93" t="s">
        <v>107</v>
      </c>
      <c r="BA3" s="93" t="s">
        <v>1</v>
      </c>
      <c r="BB3" s="93" t="s">
        <v>1</v>
      </c>
      <c r="BC3" s="93" t="s">
        <v>108</v>
      </c>
      <c r="BD3" s="93" t="s">
        <v>87</v>
      </c>
    </row>
    <row r="4" spans="2:56" ht="24.9" customHeight="1">
      <c r="B4" s="20"/>
      <c r="D4" s="21" t="s">
        <v>109</v>
      </c>
      <c r="L4" s="20"/>
      <c r="M4" s="94" t="s">
        <v>10</v>
      </c>
      <c r="AT4" s="17" t="s">
        <v>4</v>
      </c>
      <c r="AZ4" s="93" t="s">
        <v>110</v>
      </c>
      <c r="BA4" s="93" t="s">
        <v>1</v>
      </c>
      <c r="BB4" s="93" t="s">
        <v>1</v>
      </c>
      <c r="BC4" s="93" t="s">
        <v>111</v>
      </c>
      <c r="BD4" s="93" t="s">
        <v>87</v>
      </c>
    </row>
    <row r="5" spans="2:56" ht="6.9" customHeight="1">
      <c r="B5" s="20"/>
      <c r="L5" s="20"/>
      <c r="AZ5" s="93" t="s">
        <v>112</v>
      </c>
      <c r="BA5" s="93" t="s">
        <v>1</v>
      </c>
      <c r="BB5" s="93" t="s">
        <v>1</v>
      </c>
      <c r="BC5" s="93" t="s">
        <v>113</v>
      </c>
      <c r="BD5" s="93" t="s">
        <v>87</v>
      </c>
    </row>
    <row r="6" spans="2:56" ht="12" customHeight="1">
      <c r="B6" s="20"/>
      <c r="D6" s="27" t="s">
        <v>16</v>
      </c>
      <c r="L6" s="20"/>
      <c r="AZ6" s="93" t="s">
        <v>114</v>
      </c>
      <c r="BA6" s="93" t="s">
        <v>1</v>
      </c>
      <c r="BB6" s="93" t="s">
        <v>1</v>
      </c>
      <c r="BC6" s="93" t="s">
        <v>115</v>
      </c>
      <c r="BD6" s="93" t="s">
        <v>87</v>
      </c>
    </row>
    <row r="7" spans="2:56" ht="16.5" customHeight="1">
      <c r="B7" s="20"/>
      <c r="E7" s="249" t="str">
        <f>'Rekapitulace stavby'!K6</f>
        <v>ZÁZEMÍ A VÝBĚH GIBONŮ</v>
      </c>
      <c r="F7" s="250"/>
      <c r="G7" s="250"/>
      <c r="H7" s="250"/>
      <c r="L7" s="20"/>
      <c r="AZ7" s="93" t="s">
        <v>116</v>
      </c>
      <c r="BA7" s="93" t="s">
        <v>1</v>
      </c>
      <c r="BB7" s="93" t="s">
        <v>1</v>
      </c>
      <c r="BC7" s="93" t="s">
        <v>117</v>
      </c>
      <c r="BD7" s="93" t="s">
        <v>87</v>
      </c>
    </row>
    <row r="8" spans="2:56" ht="12" customHeight="1">
      <c r="B8" s="20"/>
      <c r="D8" s="27" t="s">
        <v>118</v>
      </c>
      <c r="L8" s="20"/>
      <c r="AZ8" s="93" t="s">
        <v>119</v>
      </c>
      <c r="BA8" s="93" t="s">
        <v>1</v>
      </c>
      <c r="BB8" s="93" t="s">
        <v>1</v>
      </c>
      <c r="BC8" s="93" t="s">
        <v>120</v>
      </c>
      <c r="BD8" s="93" t="s">
        <v>87</v>
      </c>
    </row>
    <row r="9" spans="2:56" s="1" customFormat="1" ht="16.5" customHeight="1">
      <c r="B9" s="32"/>
      <c r="E9" s="249" t="s">
        <v>121</v>
      </c>
      <c r="F9" s="251"/>
      <c r="G9" s="251"/>
      <c r="H9" s="251"/>
      <c r="L9" s="32"/>
    </row>
    <row r="10" spans="2:56" s="1" customFormat="1" ht="12" customHeight="1">
      <c r="B10" s="32"/>
      <c r="D10" s="27" t="s">
        <v>122</v>
      </c>
      <c r="L10" s="32"/>
    </row>
    <row r="11" spans="2:56" s="1" customFormat="1" ht="16.5" customHeight="1">
      <c r="B11" s="32"/>
      <c r="E11" s="207" t="s">
        <v>123</v>
      </c>
      <c r="F11" s="251"/>
      <c r="G11" s="251"/>
      <c r="H11" s="251"/>
      <c r="L11" s="32"/>
    </row>
    <row r="12" spans="2:56" s="1" customFormat="1" ht="10.199999999999999">
      <c r="B12" s="32"/>
      <c r="L12" s="32"/>
    </row>
    <row r="13" spans="2:5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5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15.1.2024</v>
      </c>
      <c r="L14" s="32"/>
    </row>
    <row r="15" spans="2:56" s="1" customFormat="1" ht="10.8" customHeight="1">
      <c r="B15" s="32"/>
      <c r="L15" s="32"/>
    </row>
    <row r="16" spans="2:56" s="1" customFormat="1" ht="12" customHeight="1">
      <c r="B16" s="32"/>
      <c r="D16" s="27" t="s">
        <v>23</v>
      </c>
      <c r="I16" s="27" t="s">
        <v>24</v>
      </c>
      <c r="J16" s="25" t="s">
        <v>25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28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24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2" t="str">
        <f>'Rekapitulace stavby'!E14</f>
        <v>Vyplň údaj</v>
      </c>
      <c r="F20" s="233"/>
      <c r="G20" s="233"/>
      <c r="H20" s="233"/>
      <c r="I20" s="27" t="s">
        <v>27</v>
      </c>
      <c r="J20" s="28" t="str">
        <f>'Rekapitulace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24</v>
      </c>
      <c r="J22" s="25" t="s">
        <v>32</v>
      </c>
      <c r="L22" s="32"/>
    </row>
    <row r="23" spans="2:12" s="1" customFormat="1" ht="18" customHeight="1">
      <c r="B23" s="32"/>
      <c r="E23" s="25" t="s">
        <v>33</v>
      </c>
      <c r="I23" s="27" t="s">
        <v>27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24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27</v>
      </c>
      <c r="J26" s="25" t="str">
        <f>IF('Rekapitulace stavby'!AN20="","",'Rekapitulace stavby'!AN20)</f>
        <v/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16.5" customHeight="1">
      <c r="B29" s="95"/>
      <c r="E29" s="238" t="s">
        <v>1</v>
      </c>
      <c r="F29" s="238"/>
      <c r="G29" s="238"/>
      <c r="H29" s="238"/>
      <c r="L29" s="95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6" t="s">
        <v>38</v>
      </c>
      <c r="J32" s="66">
        <f>ROUND(J139, 2)</f>
        <v>0</v>
      </c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" customHeight="1">
      <c r="B35" s="32"/>
      <c r="D35" s="55" t="s">
        <v>42</v>
      </c>
      <c r="E35" s="27" t="s">
        <v>43</v>
      </c>
      <c r="F35" s="86">
        <f>ROUND((SUM(BE139:BE799)),  2)</f>
        <v>0</v>
      </c>
      <c r="I35" s="97">
        <v>0.21</v>
      </c>
      <c r="J35" s="86">
        <f>ROUND(((SUM(BE139:BE799))*I35),  2)</f>
        <v>0</v>
      </c>
      <c r="L35" s="32"/>
    </row>
    <row r="36" spans="2:12" s="1" customFormat="1" ht="14.4" customHeight="1">
      <c r="B36" s="32"/>
      <c r="E36" s="27" t="s">
        <v>44</v>
      </c>
      <c r="F36" s="86">
        <f>ROUND((SUM(BF139:BF799)),  2)</f>
        <v>0</v>
      </c>
      <c r="I36" s="97">
        <v>0.15</v>
      </c>
      <c r="J36" s="86">
        <f>ROUND(((SUM(BF139:BF799))*I36),  2)</f>
        <v>0</v>
      </c>
      <c r="L36" s="32"/>
    </row>
    <row r="37" spans="2:12" s="1" customFormat="1" ht="14.4" hidden="1" customHeight="1">
      <c r="B37" s="32"/>
      <c r="E37" s="27" t="s">
        <v>45</v>
      </c>
      <c r="F37" s="86">
        <f>ROUND((SUM(BG139:BG799)),  2)</f>
        <v>0</v>
      </c>
      <c r="I37" s="97">
        <v>0.21</v>
      </c>
      <c r="J37" s="86">
        <f>0</f>
        <v>0</v>
      </c>
      <c r="L37" s="32"/>
    </row>
    <row r="38" spans="2:12" s="1" customFormat="1" ht="14.4" hidden="1" customHeight="1">
      <c r="B38" s="32"/>
      <c r="E38" s="27" t="s">
        <v>46</v>
      </c>
      <c r="F38" s="86">
        <f>ROUND((SUM(BH139:BH799)),  2)</f>
        <v>0</v>
      </c>
      <c r="I38" s="97">
        <v>0.15</v>
      </c>
      <c r="J38" s="86">
        <f>0</f>
        <v>0</v>
      </c>
      <c r="L38" s="32"/>
    </row>
    <row r="39" spans="2:12" s="1" customFormat="1" ht="14.4" hidden="1" customHeight="1">
      <c r="B39" s="32"/>
      <c r="E39" s="27" t="s">
        <v>47</v>
      </c>
      <c r="F39" s="86">
        <f>ROUND((SUM(BI139:BI799)),  2)</f>
        <v>0</v>
      </c>
      <c r="I39" s="97">
        <v>0</v>
      </c>
      <c r="J39" s="86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98"/>
      <c r="D41" s="99" t="s">
        <v>48</v>
      </c>
      <c r="E41" s="57"/>
      <c r="F41" s="57"/>
      <c r="G41" s="100" t="s">
        <v>49</v>
      </c>
      <c r="H41" s="101" t="s">
        <v>50</v>
      </c>
      <c r="I41" s="57"/>
      <c r="J41" s="102">
        <f>SUM(J32:J39)</f>
        <v>0</v>
      </c>
      <c r="K41" s="103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51</v>
      </c>
      <c r="E50" s="42"/>
      <c r="F50" s="42"/>
      <c r="G50" s="41" t="s">
        <v>52</v>
      </c>
      <c r="H50" s="42"/>
      <c r="I50" s="42"/>
      <c r="J50" s="42"/>
      <c r="K50" s="42"/>
      <c r="L50" s="32"/>
    </row>
    <row r="51" spans="2:12" ht="10.199999999999999">
      <c r="B51" s="20"/>
      <c r="L51" s="20"/>
    </row>
    <row r="52" spans="2:12" ht="10.199999999999999">
      <c r="B52" s="20"/>
      <c r="L52" s="20"/>
    </row>
    <row r="53" spans="2:12" ht="10.199999999999999">
      <c r="B53" s="20"/>
      <c r="L53" s="20"/>
    </row>
    <row r="54" spans="2:12" ht="10.199999999999999">
      <c r="B54" s="20"/>
      <c r="L54" s="20"/>
    </row>
    <row r="55" spans="2:12" ht="10.199999999999999">
      <c r="B55" s="20"/>
      <c r="L55" s="20"/>
    </row>
    <row r="56" spans="2:12" ht="10.199999999999999">
      <c r="B56" s="20"/>
      <c r="L56" s="20"/>
    </row>
    <row r="57" spans="2:12" ht="10.199999999999999">
      <c r="B57" s="20"/>
      <c r="L57" s="20"/>
    </row>
    <row r="58" spans="2:12" ht="10.199999999999999">
      <c r="B58" s="20"/>
      <c r="L58" s="20"/>
    </row>
    <row r="59" spans="2:12" ht="10.199999999999999">
      <c r="B59" s="20"/>
      <c r="L59" s="20"/>
    </row>
    <row r="60" spans="2:12" ht="10.199999999999999">
      <c r="B60" s="20"/>
      <c r="L60" s="20"/>
    </row>
    <row r="61" spans="2:12" s="1" customFormat="1" ht="13.2">
      <c r="B61" s="32"/>
      <c r="D61" s="43" t="s">
        <v>53</v>
      </c>
      <c r="E61" s="34"/>
      <c r="F61" s="104" t="s">
        <v>54</v>
      </c>
      <c r="G61" s="43" t="s">
        <v>53</v>
      </c>
      <c r="H61" s="34"/>
      <c r="I61" s="34"/>
      <c r="J61" s="105" t="s">
        <v>54</v>
      </c>
      <c r="K61" s="34"/>
      <c r="L61" s="32"/>
    </row>
    <row r="62" spans="2:12" ht="10.199999999999999">
      <c r="B62" s="20"/>
      <c r="L62" s="20"/>
    </row>
    <row r="63" spans="2:12" ht="10.199999999999999">
      <c r="B63" s="20"/>
      <c r="L63" s="20"/>
    </row>
    <row r="64" spans="2:12" ht="10.199999999999999">
      <c r="B64" s="20"/>
      <c r="L64" s="20"/>
    </row>
    <row r="65" spans="2:12" s="1" customFormat="1" ht="13.2">
      <c r="B65" s="32"/>
      <c r="D65" s="41" t="s">
        <v>55</v>
      </c>
      <c r="E65" s="42"/>
      <c r="F65" s="42"/>
      <c r="G65" s="41" t="s">
        <v>56</v>
      </c>
      <c r="H65" s="42"/>
      <c r="I65" s="42"/>
      <c r="J65" s="42"/>
      <c r="K65" s="42"/>
      <c r="L65" s="32"/>
    </row>
    <row r="66" spans="2:12" ht="10.199999999999999">
      <c r="B66" s="20"/>
      <c r="L66" s="20"/>
    </row>
    <row r="67" spans="2:12" ht="10.199999999999999">
      <c r="B67" s="20"/>
      <c r="L67" s="20"/>
    </row>
    <row r="68" spans="2:12" ht="10.199999999999999">
      <c r="B68" s="20"/>
      <c r="L68" s="20"/>
    </row>
    <row r="69" spans="2:12" ht="10.199999999999999">
      <c r="B69" s="20"/>
      <c r="L69" s="20"/>
    </row>
    <row r="70" spans="2:12" ht="10.199999999999999">
      <c r="B70" s="20"/>
      <c r="L70" s="20"/>
    </row>
    <row r="71" spans="2:12" ht="10.199999999999999">
      <c r="B71" s="20"/>
      <c r="L71" s="20"/>
    </row>
    <row r="72" spans="2:12" ht="10.199999999999999">
      <c r="B72" s="20"/>
      <c r="L72" s="20"/>
    </row>
    <row r="73" spans="2:12" ht="10.199999999999999">
      <c r="B73" s="20"/>
      <c r="L73" s="20"/>
    </row>
    <row r="74" spans="2:12" ht="10.199999999999999">
      <c r="B74" s="20"/>
      <c r="L74" s="20"/>
    </row>
    <row r="75" spans="2:12" ht="10.199999999999999">
      <c r="B75" s="20"/>
      <c r="L75" s="20"/>
    </row>
    <row r="76" spans="2:12" s="1" customFormat="1" ht="13.2">
      <c r="B76" s="32"/>
      <c r="D76" s="43" t="s">
        <v>53</v>
      </c>
      <c r="E76" s="34"/>
      <c r="F76" s="104" t="s">
        <v>54</v>
      </c>
      <c r="G76" s="43" t="s">
        <v>53</v>
      </c>
      <c r="H76" s="34"/>
      <c r="I76" s="34"/>
      <c r="J76" s="105" t="s">
        <v>54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124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9" t="str">
        <f>E7</f>
        <v>ZÁZEMÍ A VÝBĚH GIBONŮ</v>
      </c>
      <c r="F85" s="250"/>
      <c r="G85" s="250"/>
      <c r="H85" s="250"/>
      <c r="L85" s="32"/>
    </row>
    <row r="86" spans="2:12" ht="12" customHeight="1">
      <c r="B86" s="20"/>
      <c r="C86" s="27" t="s">
        <v>118</v>
      </c>
      <c r="L86" s="20"/>
    </row>
    <row r="87" spans="2:12" s="1" customFormat="1" ht="16.5" customHeight="1">
      <c r="B87" s="32"/>
      <c r="E87" s="249" t="s">
        <v>121</v>
      </c>
      <c r="F87" s="251"/>
      <c r="G87" s="251"/>
      <c r="H87" s="251"/>
      <c r="L87" s="32"/>
    </row>
    <row r="88" spans="2:12" s="1" customFormat="1" ht="12" customHeight="1">
      <c r="B88" s="32"/>
      <c r="C88" s="27" t="s">
        <v>122</v>
      </c>
      <c r="L88" s="32"/>
    </row>
    <row r="89" spans="2:12" s="1" customFormat="1" ht="16.5" customHeight="1">
      <c r="B89" s="32"/>
      <c r="E89" s="207" t="str">
        <f>E11</f>
        <v>01.1 - Hlavní stavební úpravy</v>
      </c>
      <c r="F89" s="251"/>
      <c r="G89" s="251"/>
      <c r="H89" s="251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Drážďanská 23</v>
      </c>
      <c r="I91" s="27" t="s">
        <v>22</v>
      </c>
      <c r="J91" s="52" t="str">
        <f>IF(J14="","",J14)</f>
        <v>15.1.2024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23</v>
      </c>
      <c r="F93" s="25" t="str">
        <f>E17</f>
        <v>Zoologická zahrada Ústí nad Labem, p.o.</v>
      </c>
      <c r="I93" s="27" t="s">
        <v>31</v>
      </c>
      <c r="J93" s="30" t="str">
        <f>E23</f>
        <v>JinJan s.r.o.</v>
      </c>
      <c r="L93" s="32"/>
    </row>
    <row r="94" spans="2:12" s="1" customFormat="1" ht="15.15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125</v>
      </c>
      <c r="D96" s="98"/>
      <c r="E96" s="98"/>
      <c r="F96" s="98"/>
      <c r="G96" s="98"/>
      <c r="H96" s="98"/>
      <c r="I96" s="98"/>
      <c r="J96" s="107" t="s">
        <v>126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8" customHeight="1">
      <c r="B98" s="32"/>
      <c r="C98" s="108" t="s">
        <v>127</v>
      </c>
      <c r="J98" s="66">
        <f>J139</f>
        <v>0</v>
      </c>
      <c r="L98" s="32"/>
      <c r="AU98" s="17" t="s">
        <v>128</v>
      </c>
    </row>
    <row r="99" spans="2:47" s="8" customFormat="1" ht="24.9" customHeight="1">
      <c r="B99" s="109"/>
      <c r="D99" s="110" t="s">
        <v>129</v>
      </c>
      <c r="E99" s="111"/>
      <c r="F99" s="111"/>
      <c r="G99" s="111"/>
      <c r="H99" s="111"/>
      <c r="I99" s="111"/>
      <c r="J99" s="112">
        <f>J140</f>
        <v>0</v>
      </c>
      <c r="L99" s="109"/>
    </row>
    <row r="100" spans="2:47" s="9" customFormat="1" ht="19.95" customHeight="1">
      <c r="B100" s="113"/>
      <c r="D100" s="114" t="s">
        <v>130</v>
      </c>
      <c r="E100" s="115"/>
      <c r="F100" s="115"/>
      <c r="G100" s="115"/>
      <c r="H100" s="115"/>
      <c r="I100" s="115"/>
      <c r="J100" s="116">
        <f>J141</f>
        <v>0</v>
      </c>
      <c r="L100" s="113"/>
    </row>
    <row r="101" spans="2:47" s="9" customFormat="1" ht="19.95" customHeight="1">
      <c r="B101" s="113"/>
      <c r="D101" s="114" t="s">
        <v>131</v>
      </c>
      <c r="E101" s="115"/>
      <c r="F101" s="115"/>
      <c r="G101" s="115"/>
      <c r="H101" s="115"/>
      <c r="I101" s="115"/>
      <c r="J101" s="116">
        <f>J223</f>
        <v>0</v>
      </c>
      <c r="L101" s="113"/>
    </row>
    <row r="102" spans="2:47" s="9" customFormat="1" ht="19.95" customHeight="1">
      <c r="B102" s="113"/>
      <c r="D102" s="114" t="s">
        <v>132</v>
      </c>
      <c r="E102" s="115"/>
      <c r="F102" s="115"/>
      <c r="G102" s="115"/>
      <c r="H102" s="115"/>
      <c r="I102" s="115"/>
      <c r="J102" s="116">
        <f>J305</f>
        <v>0</v>
      </c>
      <c r="L102" s="113"/>
    </row>
    <row r="103" spans="2:47" s="9" customFormat="1" ht="19.95" customHeight="1">
      <c r="B103" s="113"/>
      <c r="D103" s="114" t="s">
        <v>133</v>
      </c>
      <c r="E103" s="115"/>
      <c r="F103" s="115"/>
      <c r="G103" s="115"/>
      <c r="H103" s="115"/>
      <c r="I103" s="115"/>
      <c r="J103" s="116">
        <f>J332</f>
        <v>0</v>
      </c>
      <c r="L103" s="113"/>
    </row>
    <row r="104" spans="2:47" s="9" customFormat="1" ht="19.95" customHeight="1">
      <c r="B104" s="113"/>
      <c r="D104" s="114" t="s">
        <v>134</v>
      </c>
      <c r="E104" s="115"/>
      <c r="F104" s="115"/>
      <c r="G104" s="115"/>
      <c r="H104" s="115"/>
      <c r="I104" s="115"/>
      <c r="J104" s="116">
        <f>J351</f>
        <v>0</v>
      </c>
      <c r="L104" s="113"/>
    </row>
    <row r="105" spans="2:47" s="8" customFormat="1" ht="24.9" customHeight="1">
      <c r="B105" s="109"/>
      <c r="D105" s="110" t="s">
        <v>135</v>
      </c>
      <c r="E105" s="111"/>
      <c r="F105" s="111"/>
      <c r="G105" s="111"/>
      <c r="H105" s="111"/>
      <c r="I105" s="111"/>
      <c r="J105" s="112">
        <f>J353</f>
        <v>0</v>
      </c>
      <c r="L105" s="109"/>
    </row>
    <row r="106" spans="2:47" s="9" customFormat="1" ht="19.95" customHeight="1">
      <c r="B106" s="113"/>
      <c r="D106" s="114" t="s">
        <v>136</v>
      </c>
      <c r="E106" s="115"/>
      <c r="F106" s="115"/>
      <c r="G106" s="115"/>
      <c r="H106" s="115"/>
      <c r="I106" s="115"/>
      <c r="J106" s="116">
        <f>J354</f>
        <v>0</v>
      </c>
      <c r="L106" s="113"/>
    </row>
    <row r="107" spans="2:47" s="9" customFormat="1" ht="19.95" customHeight="1">
      <c r="B107" s="113"/>
      <c r="D107" s="114" t="s">
        <v>137</v>
      </c>
      <c r="E107" s="115"/>
      <c r="F107" s="115"/>
      <c r="G107" s="115"/>
      <c r="H107" s="115"/>
      <c r="I107" s="115"/>
      <c r="J107" s="116">
        <f>J380</f>
        <v>0</v>
      </c>
      <c r="L107" s="113"/>
    </row>
    <row r="108" spans="2:47" s="9" customFormat="1" ht="19.95" customHeight="1">
      <c r="B108" s="113"/>
      <c r="D108" s="114" t="s">
        <v>138</v>
      </c>
      <c r="E108" s="115"/>
      <c r="F108" s="115"/>
      <c r="G108" s="115"/>
      <c r="H108" s="115"/>
      <c r="I108" s="115"/>
      <c r="J108" s="116">
        <f>J432</f>
        <v>0</v>
      </c>
      <c r="L108" s="113"/>
    </row>
    <row r="109" spans="2:47" s="9" customFormat="1" ht="19.95" customHeight="1">
      <c r="B109" s="113"/>
      <c r="D109" s="114" t="s">
        <v>139</v>
      </c>
      <c r="E109" s="115"/>
      <c r="F109" s="115"/>
      <c r="G109" s="115"/>
      <c r="H109" s="115"/>
      <c r="I109" s="115"/>
      <c r="J109" s="116">
        <f>J492</f>
        <v>0</v>
      </c>
      <c r="L109" s="113"/>
    </row>
    <row r="110" spans="2:47" s="9" customFormat="1" ht="19.95" customHeight="1">
      <c r="B110" s="113"/>
      <c r="D110" s="114" t="s">
        <v>140</v>
      </c>
      <c r="E110" s="115"/>
      <c r="F110" s="115"/>
      <c r="G110" s="115"/>
      <c r="H110" s="115"/>
      <c r="I110" s="115"/>
      <c r="J110" s="116">
        <f>J527</f>
        <v>0</v>
      </c>
      <c r="L110" s="113"/>
    </row>
    <row r="111" spans="2:47" s="9" customFormat="1" ht="19.95" customHeight="1">
      <c r="B111" s="113"/>
      <c r="D111" s="114" t="s">
        <v>141</v>
      </c>
      <c r="E111" s="115"/>
      <c r="F111" s="115"/>
      <c r="G111" s="115"/>
      <c r="H111" s="115"/>
      <c r="I111" s="115"/>
      <c r="J111" s="116">
        <f>J602</f>
        <v>0</v>
      </c>
      <c r="L111" s="113"/>
    </row>
    <row r="112" spans="2:47" s="9" customFormat="1" ht="19.95" customHeight="1">
      <c r="B112" s="113"/>
      <c r="D112" s="114" t="s">
        <v>142</v>
      </c>
      <c r="E112" s="115"/>
      <c r="F112" s="115"/>
      <c r="G112" s="115"/>
      <c r="H112" s="115"/>
      <c r="I112" s="115"/>
      <c r="J112" s="116">
        <f>J622</f>
        <v>0</v>
      </c>
      <c r="L112" s="113"/>
    </row>
    <row r="113" spans="2:12" s="9" customFormat="1" ht="19.95" customHeight="1">
      <c r="B113" s="113"/>
      <c r="D113" s="114" t="s">
        <v>143</v>
      </c>
      <c r="E113" s="115"/>
      <c r="F113" s="115"/>
      <c r="G113" s="115"/>
      <c r="H113" s="115"/>
      <c r="I113" s="115"/>
      <c r="J113" s="116">
        <f>J658</f>
        <v>0</v>
      </c>
      <c r="L113" s="113"/>
    </row>
    <row r="114" spans="2:12" s="9" customFormat="1" ht="19.95" customHeight="1">
      <c r="B114" s="113"/>
      <c r="D114" s="114" t="s">
        <v>144</v>
      </c>
      <c r="E114" s="115"/>
      <c r="F114" s="115"/>
      <c r="G114" s="115"/>
      <c r="H114" s="115"/>
      <c r="I114" s="115"/>
      <c r="J114" s="116">
        <f>J693</f>
        <v>0</v>
      </c>
      <c r="L114" s="113"/>
    </row>
    <row r="115" spans="2:12" s="9" customFormat="1" ht="19.95" customHeight="1">
      <c r="B115" s="113"/>
      <c r="D115" s="114" t="s">
        <v>145</v>
      </c>
      <c r="E115" s="115"/>
      <c r="F115" s="115"/>
      <c r="G115" s="115"/>
      <c r="H115" s="115"/>
      <c r="I115" s="115"/>
      <c r="J115" s="116">
        <f>J710</f>
        <v>0</v>
      </c>
      <c r="L115" s="113"/>
    </row>
    <row r="116" spans="2:12" s="9" customFormat="1" ht="19.95" customHeight="1">
      <c r="B116" s="113"/>
      <c r="D116" s="114" t="s">
        <v>146</v>
      </c>
      <c r="E116" s="115"/>
      <c r="F116" s="115"/>
      <c r="G116" s="115"/>
      <c r="H116" s="115"/>
      <c r="I116" s="115"/>
      <c r="J116" s="116">
        <f>J758</f>
        <v>0</v>
      </c>
      <c r="L116" s="113"/>
    </row>
    <row r="117" spans="2:12" s="8" customFormat="1" ht="24.9" customHeight="1">
      <c r="B117" s="109"/>
      <c r="D117" s="110" t="s">
        <v>147</v>
      </c>
      <c r="E117" s="111"/>
      <c r="F117" s="111"/>
      <c r="G117" s="111"/>
      <c r="H117" s="111"/>
      <c r="I117" s="111"/>
      <c r="J117" s="112">
        <f>J776</f>
        <v>0</v>
      </c>
      <c r="L117" s="109"/>
    </row>
    <row r="118" spans="2:12" s="1" customFormat="1" ht="21.75" customHeight="1">
      <c r="B118" s="32"/>
      <c r="L118" s="32"/>
    </row>
    <row r="119" spans="2:12" s="1" customFormat="1" ht="6.9" customHeight="1">
      <c r="B119" s="44"/>
      <c r="C119" s="45"/>
      <c r="D119" s="45"/>
      <c r="E119" s="45"/>
      <c r="F119" s="45"/>
      <c r="G119" s="45"/>
      <c r="H119" s="45"/>
      <c r="I119" s="45"/>
      <c r="J119" s="45"/>
      <c r="K119" s="45"/>
      <c r="L119" s="32"/>
    </row>
    <row r="123" spans="2:12" s="1" customFormat="1" ht="6.9" customHeight="1">
      <c r="B123" s="46"/>
      <c r="C123" s="47"/>
      <c r="D123" s="47"/>
      <c r="E123" s="47"/>
      <c r="F123" s="47"/>
      <c r="G123" s="47"/>
      <c r="H123" s="47"/>
      <c r="I123" s="47"/>
      <c r="J123" s="47"/>
      <c r="K123" s="47"/>
      <c r="L123" s="32"/>
    </row>
    <row r="124" spans="2:12" s="1" customFormat="1" ht="24.9" customHeight="1">
      <c r="B124" s="32"/>
      <c r="C124" s="21" t="s">
        <v>148</v>
      </c>
      <c r="L124" s="32"/>
    </row>
    <row r="125" spans="2:12" s="1" customFormat="1" ht="6.9" customHeight="1">
      <c r="B125" s="32"/>
      <c r="L125" s="32"/>
    </row>
    <row r="126" spans="2:12" s="1" customFormat="1" ht="12" customHeight="1">
      <c r="B126" s="32"/>
      <c r="C126" s="27" t="s">
        <v>16</v>
      </c>
      <c r="L126" s="32"/>
    </row>
    <row r="127" spans="2:12" s="1" customFormat="1" ht="16.5" customHeight="1">
      <c r="B127" s="32"/>
      <c r="E127" s="249" t="str">
        <f>E7</f>
        <v>ZÁZEMÍ A VÝBĚH GIBONŮ</v>
      </c>
      <c r="F127" s="250"/>
      <c r="G127" s="250"/>
      <c r="H127" s="250"/>
      <c r="L127" s="32"/>
    </row>
    <row r="128" spans="2:12" ht="12" customHeight="1">
      <c r="B128" s="20"/>
      <c r="C128" s="27" t="s">
        <v>118</v>
      </c>
      <c r="L128" s="20"/>
    </row>
    <row r="129" spans="2:65" s="1" customFormat="1" ht="16.5" customHeight="1">
      <c r="B129" s="32"/>
      <c r="E129" s="249" t="s">
        <v>121</v>
      </c>
      <c r="F129" s="251"/>
      <c r="G129" s="251"/>
      <c r="H129" s="251"/>
      <c r="L129" s="32"/>
    </row>
    <row r="130" spans="2:65" s="1" customFormat="1" ht="12" customHeight="1">
      <c r="B130" s="32"/>
      <c r="C130" s="27" t="s">
        <v>122</v>
      </c>
      <c r="L130" s="32"/>
    </row>
    <row r="131" spans="2:65" s="1" customFormat="1" ht="16.5" customHeight="1">
      <c r="B131" s="32"/>
      <c r="E131" s="207" t="str">
        <f>E11</f>
        <v>01.1 - Hlavní stavební úpravy</v>
      </c>
      <c r="F131" s="251"/>
      <c r="G131" s="251"/>
      <c r="H131" s="251"/>
      <c r="L131" s="32"/>
    </row>
    <row r="132" spans="2:65" s="1" customFormat="1" ht="6.9" customHeight="1">
      <c r="B132" s="32"/>
      <c r="L132" s="32"/>
    </row>
    <row r="133" spans="2:65" s="1" customFormat="1" ht="12" customHeight="1">
      <c r="B133" s="32"/>
      <c r="C133" s="27" t="s">
        <v>20</v>
      </c>
      <c r="F133" s="25" t="str">
        <f>F14</f>
        <v>Drážďanská 23</v>
      </c>
      <c r="I133" s="27" t="s">
        <v>22</v>
      </c>
      <c r="J133" s="52" t="str">
        <f>IF(J14="","",J14)</f>
        <v>15.1.2024</v>
      </c>
      <c r="L133" s="32"/>
    </row>
    <row r="134" spans="2:65" s="1" customFormat="1" ht="6.9" customHeight="1">
      <c r="B134" s="32"/>
      <c r="L134" s="32"/>
    </row>
    <row r="135" spans="2:65" s="1" customFormat="1" ht="15.15" customHeight="1">
      <c r="B135" s="32"/>
      <c r="C135" s="27" t="s">
        <v>23</v>
      </c>
      <c r="F135" s="25" t="str">
        <f>E17</f>
        <v>Zoologická zahrada Ústí nad Labem, p.o.</v>
      </c>
      <c r="I135" s="27" t="s">
        <v>31</v>
      </c>
      <c r="J135" s="30" t="str">
        <f>E23</f>
        <v>JinJan s.r.o.</v>
      </c>
      <c r="L135" s="32"/>
    </row>
    <row r="136" spans="2:65" s="1" customFormat="1" ht="15.15" customHeight="1">
      <c r="B136" s="32"/>
      <c r="C136" s="27" t="s">
        <v>29</v>
      </c>
      <c r="F136" s="25" t="str">
        <f>IF(E20="","",E20)</f>
        <v>Vyplň údaj</v>
      </c>
      <c r="I136" s="27" t="s">
        <v>35</v>
      </c>
      <c r="J136" s="30" t="str">
        <f>E26</f>
        <v xml:space="preserve"> </v>
      </c>
      <c r="L136" s="32"/>
    </row>
    <row r="137" spans="2:65" s="1" customFormat="1" ht="10.35" customHeight="1">
      <c r="B137" s="32"/>
      <c r="L137" s="32"/>
    </row>
    <row r="138" spans="2:65" s="10" customFormat="1" ht="29.25" customHeight="1">
      <c r="B138" s="117"/>
      <c r="C138" s="118" t="s">
        <v>149</v>
      </c>
      <c r="D138" s="119" t="s">
        <v>63</v>
      </c>
      <c r="E138" s="119" t="s">
        <v>59</v>
      </c>
      <c r="F138" s="119" t="s">
        <v>60</v>
      </c>
      <c r="G138" s="119" t="s">
        <v>150</v>
      </c>
      <c r="H138" s="119" t="s">
        <v>151</v>
      </c>
      <c r="I138" s="119" t="s">
        <v>152</v>
      </c>
      <c r="J138" s="120" t="s">
        <v>126</v>
      </c>
      <c r="K138" s="121" t="s">
        <v>153</v>
      </c>
      <c r="L138" s="117"/>
      <c r="M138" s="59" t="s">
        <v>1</v>
      </c>
      <c r="N138" s="60" t="s">
        <v>42</v>
      </c>
      <c r="O138" s="60" t="s">
        <v>154</v>
      </c>
      <c r="P138" s="60" t="s">
        <v>155</v>
      </c>
      <c r="Q138" s="60" t="s">
        <v>156</v>
      </c>
      <c r="R138" s="60" t="s">
        <v>157</v>
      </c>
      <c r="S138" s="60" t="s">
        <v>158</v>
      </c>
      <c r="T138" s="61" t="s">
        <v>159</v>
      </c>
    </row>
    <row r="139" spans="2:65" s="1" customFormat="1" ht="22.8" customHeight="1">
      <c r="B139" s="32"/>
      <c r="C139" s="64" t="s">
        <v>160</v>
      </c>
      <c r="J139" s="122">
        <f>BK139</f>
        <v>0</v>
      </c>
      <c r="L139" s="32"/>
      <c r="M139" s="62"/>
      <c r="N139" s="53"/>
      <c r="O139" s="53"/>
      <c r="P139" s="123">
        <f>P140+P353+P776</f>
        <v>0</v>
      </c>
      <c r="Q139" s="53"/>
      <c r="R139" s="123">
        <f>R140+R353+R776</f>
        <v>150.08247984000002</v>
      </c>
      <c r="S139" s="53"/>
      <c r="T139" s="124">
        <f>T140+T353+T776</f>
        <v>0</v>
      </c>
      <c r="AT139" s="17" t="s">
        <v>77</v>
      </c>
      <c r="AU139" s="17" t="s">
        <v>128</v>
      </c>
      <c r="BK139" s="125">
        <f>BK140+BK353+BK776</f>
        <v>0</v>
      </c>
    </row>
    <row r="140" spans="2:65" s="11" customFormat="1" ht="25.95" customHeight="1">
      <c r="B140" s="126"/>
      <c r="D140" s="127" t="s">
        <v>77</v>
      </c>
      <c r="E140" s="128" t="s">
        <v>161</v>
      </c>
      <c r="F140" s="128" t="s">
        <v>162</v>
      </c>
      <c r="I140" s="129"/>
      <c r="J140" s="130">
        <f>BK140</f>
        <v>0</v>
      </c>
      <c r="L140" s="126"/>
      <c r="M140" s="131"/>
      <c r="P140" s="132">
        <f>P141+P223+P305+P332+P351</f>
        <v>0</v>
      </c>
      <c r="R140" s="132">
        <f>R141+R223+R305+R332+R351</f>
        <v>133.89265545000001</v>
      </c>
      <c r="T140" s="133">
        <f>T141+T223+T305+T332+T351</f>
        <v>0</v>
      </c>
      <c r="AR140" s="127" t="s">
        <v>85</v>
      </c>
      <c r="AT140" s="134" t="s">
        <v>77</v>
      </c>
      <c r="AU140" s="134" t="s">
        <v>78</v>
      </c>
      <c r="AY140" s="127" t="s">
        <v>163</v>
      </c>
      <c r="BK140" s="135">
        <f>BK141+BK223+BK305+BK332+BK351</f>
        <v>0</v>
      </c>
    </row>
    <row r="141" spans="2:65" s="11" customFormat="1" ht="22.8" customHeight="1">
      <c r="B141" s="126"/>
      <c r="D141" s="127" t="s">
        <v>77</v>
      </c>
      <c r="E141" s="136" t="s">
        <v>85</v>
      </c>
      <c r="F141" s="136" t="s">
        <v>164</v>
      </c>
      <c r="I141" s="129"/>
      <c r="J141" s="137">
        <f>BK141</f>
        <v>0</v>
      </c>
      <c r="L141" s="126"/>
      <c r="M141" s="131"/>
      <c r="P141" s="132">
        <f>SUM(P142:P222)</f>
        <v>0</v>
      </c>
      <c r="R141" s="132">
        <f>SUM(R142:R222)</f>
        <v>0</v>
      </c>
      <c r="T141" s="133">
        <f>SUM(T142:T222)</f>
        <v>0</v>
      </c>
      <c r="AR141" s="127" t="s">
        <v>85</v>
      </c>
      <c r="AT141" s="134" t="s">
        <v>77</v>
      </c>
      <c r="AU141" s="134" t="s">
        <v>85</v>
      </c>
      <c r="AY141" s="127" t="s">
        <v>163</v>
      </c>
      <c r="BK141" s="135">
        <f>SUM(BK142:BK222)</f>
        <v>0</v>
      </c>
    </row>
    <row r="142" spans="2:65" s="1" customFormat="1" ht="24.15" customHeight="1">
      <c r="B142" s="32"/>
      <c r="C142" s="138" t="s">
        <v>85</v>
      </c>
      <c r="D142" s="138" t="s">
        <v>165</v>
      </c>
      <c r="E142" s="139" t="s">
        <v>166</v>
      </c>
      <c r="F142" s="140" t="s">
        <v>167</v>
      </c>
      <c r="G142" s="141" t="s">
        <v>168</v>
      </c>
      <c r="H142" s="142">
        <v>85</v>
      </c>
      <c r="I142" s="143"/>
      <c r="J142" s="144">
        <f>ROUND(I142*H142,2)</f>
        <v>0</v>
      </c>
      <c r="K142" s="145"/>
      <c r="L142" s="32"/>
      <c r="M142" s="146" t="s">
        <v>1</v>
      </c>
      <c r="N142" s="147" t="s">
        <v>43</v>
      </c>
      <c r="P142" s="148">
        <f>O142*H142</f>
        <v>0</v>
      </c>
      <c r="Q142" s="148">
        <v>0</v>
      </c>
      <c r="R142" s="148">
        <f>Q142*H142</f>
        <v>0</v>
      </c>
      <c r="S142" s="148">
        <v>0</v>
      </c>
      <c r="T142" s="149">
        <f>S142*H142</f>
        <v>0</v>
      </c>
      <c r="AR142" s="150" t="s">
        <v>169</v>
      </c>
      <c r="AT142" s="150" t="s">
        <v>165</v>
      </c>
      <c r="AU142" s="150" t="s">
        <v>87</v>
      </c>
      <c r="AY142" s="17" t="s">
        <v>163</v>
      </c>
      <c r="BE142" s="151">
        <f>IF(N142="základní",J142,0)</f>
        <v>0</v>
      </c>
      <c r="BF142" s="151">
        <f>IF(N142="snížená",J142,0)</f>
        <v>0</v>
      </c>
      <c r="BG142" s="151">
        <f>IF(N142="zákl. přenesená",J142,0)</f>
        <v>0</v>
      </c>
      <c r="BH142" s="151">
        <f>IF(N142="sníž. přenesená",J142,0)</f>
        <v>0</v>
      </c>
      <c r="BI142" s="151">
        <f>IF(N142="nulová",J142,0)</f>
        <v>0</v>
      </c>
      <c r="BJ142" s="17" t="s">
        <v>85</v>
      </c>
      <c r="BK142" s="151">
        <f>ROUND(I142*H142,2)</f>
        <v>0</v>
      </c>
      <c r="BL142" s="17" t="s">
        <v>169</v>
      </c>
      <c r="BM142" s="150" t="s">
        <v>170</v>
      </c>
    </row>
    <row r="143" spans="2:65" s="12" customFormat="1" ht="10.199999999999999">
      <c r="B143" s="152"/>
      <c r="D143" s="153" t="s">
        <v>171</v>
      </c>
      <c r="E143" s="154" t="s">
        <v>1</v>
      </c>
      <c r="F143" s="155" t="s">
        <v>172</v>
      </c>
      <c r="H143" s="154" t="s">
        <v>1</v>
      </c>
      <c r="I143" s="156"/>
      <c r="L143" s="152"/>
      <c r="M143" s="157"/>
      <c r="T143" s="158"/>
      <c r="AT143" s="154" t="s">
        <v>171</v>
      </c>
      <c r="AU143" s="154" t="s">
        <v>87</v>
      </c>
      <c r="AV143" s="12" t="s">
        <v>85</v>
      </c>
      <c r="AW143" s="12" t="s">
        <v>34</v>
      </c>
      <c r="AX143" s="12" t="s">
        <v>78</v>
      </c>
      <c r="AY143" s="154" t="s">
        <v>163</v>
      </c>
    </row>
    <row r="144" spans="2:65" s="13" customFormat="1" ht="10.199999999999999">
      <c r="B144" s="159"/>
      <c r="D144" s="153" t="s">
        <v>171</v>
      </c>
      <c r="E144" s="160" t="s">
        <v>1</v>
      </c>
      <c r="F144" s="161" t="s">
        <v>173</v>
      </c>
      <c r="H144" s="162">
        <v>85</v>
      </c>
      <c r="I144" s="163"/>
      <c r="L144" s="159"/>
      <c r="M144" s="164"/>
      <c r="T144" s="165"/>
      <c r="AT144" s="160" t="s">
        <v>171</v>
      </c>
      <c r="AU144" s="160" t="s">
        <v>87</v>
      </c>
      <c r="AV144" s="13" t="s">
        <v>87</v>
      </c>
      <c r="AW144" s="13" t="s">
        <v>34</v>
      </c>
      <c r="AX144" s="13" t="s">
        <v>78</v>
      </c>
      <c r="AY144" s="160" t="s">
        <v>163</v>
      </c>
    </row>
    <row r="145" spans="2:65" s="14" customFormat="1" ht="10.199999999999999">
      <c r="B145" s="166"/>
      <c r="D145" s="153" t="s">
        <v>171</v>
      </c>
      <c r="E145" s="167" t="s">
        <v>1</v>
      </c>
      <c r="F145" s="168" t="s">
        <v>174</v>
      </c>
      <c r="H145" s="169">
        <v>85</v>
      </c>
      <c r="I145" s="170"/>
      <c r="L145" s="166"/>
      <c r="M145" s="171"/>
      <c r="T145" s="172"/>
      <c r="AT145" s="167" t="s">
        <v>171</v>
      </c>
      <c r="AU145" s="167" t="s">
        <v>87</v>
      </c>
      <c r="AV145" s="14" t="s">
        <v>169</v>
      </c>
      <c r="AW145" s="14" t="s">
        <v>34</v>
      </c>
      <c r="AX145" s="14" t="s">
        <v>85</v>
      </c>
      <c r="AY145" s="167" t="s">
        <v>163</v>
      </c>
    </row>
    <row r="146" spans="2:65" s="1" customFormat="1" ht="33" customHeight="1">
      <c r="B146" s="32"/>
      <c r="C146" s="138" t="s">
        <v>87</v>
      </c>
      <c r="D146" s="138" t="s">
        <v>165</v>
      </c>
      <c r="E146" s="139" t="s">
        <v>175</v>
      </c>
      <c r="F146" s="140" t="s">
        <v>176</v>
      </c>
      <c r="G146" s="141" t="s">
        <v>177</v>
      </c>
      <c r="H146" s="142">
        <v>75.161000000000001</v>
      </c>
      <c r="I146" s="143"/>
      <c r="J146" s="144">
        <f>ROUND(I146*H146,2)</f>
        <v>0</v>
      </c>
      <c r="K146" s="145"/>
      <c r="L146" s="32"/>
      <c r="M146" s="146" t="s">
        <v>1</v>
      </c>
      <c r="N146" s="147" t="s">
        <v>43</v>
      </c>
      <c r="P146" s="148">
        <f>O146*H146</f>
        <v>0</v>
      </c>
      <c r="Q146" s="148">
        <v>0</v>
      </c>
      <c r="R146" s="148">
        <f>Q146*H146</f>
        <v>0</v>
      </c>
      <c r="S146" s="148">
        <v>0</v>
      </c>
      <c r="T146" s="149">
        <f>S146*H146</f>
        <v>0</v>
      </c>
      <c r="AR146" s="150" t="s">
        <v>169</v>
      </c>
      <c r="AT146" s="150" t="s">
        <v>165</v>
      </c>
      <c r="AU146" s="150" t="s">
        <v>87</v>
      </c>
      <c r="AY146" s="17" t="s">
        <v>163</v>
      </c>
      <c r="BE146" s="151">
        <f>IF(N146="základní",J146,0)</f>
        <v>0</v>
      </c>
      <c r="BF146" s="151">
        <f>IF(N146="snížená",J146,0)</f>
        <v>0</v>
      </c>
      <c r="BG146" s="151">
        <f>IF(N146="zákl. přenesená",J146,0)</f>
        <v>0</v>
      </c>
      <c r="BH146" s="151">
        <f>IF(N146="sníž. přenesená",J146,0)</f>
        <v>0</v>
      </c>
      <c r="BI146" s="151">
        <f>IF(N146="nulová",J146,0)</f>
        <v>0</v>
      </c>
      <c r="BJ146" s="17" t="s">
        <v>85</v>
      </c>
      <c r="BK146" s="151">
        <f>ROUND(I146*H146,2)</f>
        <v>0</v>
      </c>
      <c r="BL146" s="17" t="s">
        <v>169</v>
      </c>
      <c r="BM146" s="150" t="s">
        <v>178</v>
      </c>
    </row>
    <row r="147" spans="2:65" s="12" customFormat="1" ht="10.199999999999999">
      <c r="B147" s="152"/>
      <c r="D147" s="153" t="s">
        <v>171</v>
      </c>
      <c r="E147" s="154" t="s">
        <v>1</v>
      </c>
      <c r="F147" s="155" t="s">
        <v>179</v>
      </c>
      <c r="H147" s="154" t="s">
        <v>1</v>
      </c>
      <c r="I147" s="156"/>
      <c r="L147" s="152"/>
      <c r="M147" s="157"/>
      <c r="T147" s="158"/>
      <c r="AT147" s="154" t="s">
        <v>171</v>
      </c>
      <c r="AU147" s="154" t="s">
        <v>87</v>
      </c>
      <c r="AV147" s="12" t="s">
        <v>85</v>
      </c>
      <c r="AW147" s="12" t="s">
        <v>34</v>
      </c>
      <c r="AX147" s="12" t="s">
        <v>78</v>
      </c>
      <c r="AY147" s="154" t="s">
        <v>163</v>
      </c>
    </row>
    <row r="148" spans="2:65" s="12" customFormat="1" ht="10.199999999999999">
      <c r="B148" s="152"/>
      <c r="D148" s="153" t="s">
        <v>171</v>
      </c>
      <c r="E148" s="154" t="s">
        <v>1</v>
      </c>
      <c r="F148" s="155" t="s">
        <v>180</v>
      </c>
      <c r="H148" s="154" t="s">
        <v>1</v>
      </c>
      <c r="I148" s="156"/>
      <c r="L148" s="152"/>
      <c r="M148" s="157"/>
      <c r="T148" s="158"/>
      <c r="AT148" s="154" t="s">
        <v>171</v>
      </c>
      <c r="AU148" s="154" t="s">
        <v>87</v>
      </c>
      <c r="AV148" s="12" t="s">
        <v>85</v>
      </c>
      <c r="AW148" s="12" t="s">
        <v>34</v>
      </c>
      <c r="AX148" s="12" t="s">
        <v>78</v>
      </c>
      <c r="AY148" s="154" t="s">
        <v>163</v>
      </c>
    </row>
    <row r="149" spans="2:65" s="13" customFormat="1" ht="10.199999999999999">
      <c r="B149" s="159"/>
      <c r="D149" s="153" t="s">
        <v>171</v>
      </c>
      <c r="E149" s="160" t="s">
        <v>1</v>
      </c>
      <c r="F149" s="161" t="s">
        <v>181</v>
      </c>
      <c r="H149" s="162">
        <v>10.183999999999999</v>
      </c>
      <c r="I149" s="163"/>
      <c r="L149" s="159"/>
      <c r="M149" s="164"/>
      <c r="T149" s="165"/>
      <c r="AT149" s="160" t="s">
        <v>171</v>
      </c>
      <c r="AU149" s="160" t="s">
        <v>87</v>
      </c>
      <c r="AV149" s="13" t="s">
        <v>87</v>
      </c>
      <c r="AW149" s="13" t="s">
        <v>34</v>
      </c>
      <c r="AX149" s="13" t="s">
        <v>78</v>
      </c>
      <c r="AY149" s="160" t="s">
        <v>163</v>
      </c>
    </row>
    <row r="150" spans="2:65" s="12" customFormat="1" ht="10.199999999999999">
      <c r="B150" s="152"/>
      <c r="D150" s="153" t="s">
        <v>171</v>
      </c>
      <c r="E150" s="154" t="s">
        <v>1</v>
      </c>
      <c r="F150" s="155" t="s">
        <v>182</v>
      </c>
      <c r="H150" s="154" t="s">
        <v>1</v>
      </c>
      <c r="I150" s="156"/>
      <c r="L150" s="152"/>
      <c r="M150" s="157"/>
      <c r="T150" s="158"/>
      <c r="AT150" s="154" t="s">
        <v>171</v>
      </c>
      <c r="AU150" s="154" t="s">
        <v>87</v>
      </c>
      <c r="AV150" s="12" t="s">
        <v>85</v>
      </c>
      <c r="AW150" s="12" t="s">
        <v>34</v>
      </c>
      <c r="AX150" s="12" t="s">
        <v>78</v>
      </c>
      <c r="AY150" s="154" t="s">
        <v>163</v>
      </c>
    </row>
    <row r="151" spans="2:65" s="13" customFormat="1" ht="10.199999999999999">
      <c r="B151" s="159"/>
      <c r="D151" s="153" t="s">
        <v>171</v>
      </c>
      <c r="E151" s="160" t="s">
        <v>1</v>
      </c>
      <c r="F151" s="161" t="s">
        <v>183</v>
      </c>
      <c r="H151" s="162">
        <v>2.2970000000000002</v>
      </c>
      <c r="I151" s="163"/>
      <c r="L151" s="159"/>
      <c r="M151" s="164"/>
      <c r="T151" s="165"/>
      <c r="AT151" s="160" t="s">
        <v>171</v>
      </c>
      <c r="AU151" s="160" t="s">
        <v>87</v>
      </c>
      <c r="AV151" s="13" t="s">
        <v>87</v>
      </c>
      <c r="AW151" s="13" t="s">
        <v>34</v>
      </c>
      <c r="AX151" s="13" t="s">
        <v>78</v>
      </c>
      <c r="AY151" s="160" t="s">
        <v>163</v>
      </c>
    </row>
    <row r="152" spans="2:65" s="12" customFormat="1" ht="10.199999999999999">
      <c r="B152" s="152"/>
      <c r="D152" s="153" t="s">
        <v>171</v>
      </c>
      <c r="E152" s="154" t="s">
        <v>1</v>
      </c>
      <c r="F152" s="155" t="s">
        <v>184</v>
      </c>
      <c r="H152" s="154" t="s">
        <v>1</v>
      </c>
      <c r="I152" s="156"/>
      <c r="L152" s="152"/>
      <c r="M152" s="157"/>
      <c r="T152" s="158"/>
      <c r="AT152" s="154" t="s">
        <v>171</v>
      </c>
      <c r="AU152" s="154" t="s">
        <v>87</v>
      </c>
      <c r="AV152" s="12" t="s">
        <v>85</v>
      </c>
      <c r="AW152" s="12" t="s">
        <v>34</v>
      </c>
      <c r="AX152" s="12" t="s">
        <v>78</v>
      </c>
      <c r="AY152" s="154" t="s">
        <v>163</v>
      </c>
    </row>
    <row r="153" spans="2:65" s="13" customFormat="1" ht="10.199999999999999">
      <c r="B153" s="159"/>
      <c r="D153" s="153" t="s">
        <v>171</v>
      </c>
      <c r="E153" s="160" t="s">
        <v>1</v>
      </c>
      <c r="F153" s="161" t="s">
        <v>185</v>
      </c>
      <c r="H153" s="162">
        <v>18.28</v>
      </c>
      <c r="I153" s="163"/>
      <c r="L153" s="159"/>
      <c r="M153" s="164"/>
      <c r="T153" s="165"/>
      <c r="AT153" s="160" t="s">
        <v>171</v>
      </c>
      <c r="AU153" s="160" t="s">
        <v>87</v>
      </c>
      <c r="AV153" s="13" t="s">
        <v>87</v>
      </c>
      <c r="AW153" s="13" t="s">
        <v>34</v>
      </c>
      <c r="AX153" s="13" t="s">
        <v>78</v>
      </c>
      <c r="AY153" s="160" t="s">
        <v>163</v>
      </c>
    </row>
    <row r="154" spans="2:65" s="13" customFormat="1" ht="10.199999999999999">
      <c r="B154" s="159"/>
      <c r="D154" s="153" t="s">
        <v>171</v>
      </c>
      <c r="E154" s="160" t="s">
        <v>1</v>
      </c>
      <c r="F154" s="161" t="s">
        <v>186</v>
      </c>
      <c r="H154" s="162">
        <v>5.0430000000000001</v>
      </c>
      <c r="I154" s="163"/>
      <c r="L154" s="159"/>
      <c r="M154" s="164"/>
      <c r="T154" s="165"/>
      <c r="AT154" s="160" t="s">
        <v>171</v>
      </c>
      <c r="AU154" s="160" t="s">
        <v>87</v>
      </c>
      <c r="AV154" s="13" t="s">
        <v>87</v>
      </c>
      <c r="AW154" s="13" t="s">
        <v>34</v>
      </c>
      <c r="AX154" s="13" t="s">
        <v>78</v>
      </c>
      <c r="AY154" s="160" t="s">
        <v>163</v>
      </c>
    </row>
    <row r="155" spans="2:65" s="13" customFormat="1" ht="10.199999999999999">
      <c r="B155" s="159"/>
      <c r="D155" s="153" t="s">
        <v>171</v>
      </c>
      <c r="E155" s="160" t="s">
        <v>1</v>
      </c>
      <c r="F155" s="161" t="s">
        <v>187</v>
      </c>
      <c r="H155" s="162">
        <v>6.9059999999999997</v>
      </c>
      <c r="I155" s="163"/>
      <c r="L155" s="159"/>
      <c r="M155" s="164"/>
      <c r="T155" s="165"/>
      <c r="AT155" s="160" t="s">
        <v>171</v>
      </c>
      <c r="AU155" s="160" t="s">
        <v>87</v>
      </c>
      <c r="AV155" s="13" t="s">
        <v>87</v>
      </c>
      <c r="AW155" s="13" t="s">
        <v>34</v>
      </c>
      <c r="AX155" s="13" t="s">
        <v>78</v>
      </c>
      <c r="AY155" s="160" t="s">
        <v>163</v>
      </c>
    </row>
    <row r="156" spans="2:65" s="13" customFormat="1" ht="10.199999999999999">
      <c r="B156" s="159"/>
      <c r="D156" s="153" t="s">
        <v>171</v>
      </c>
      <c r="E156" s="160" t="s">
        <v>1</v>
      </c>
      <c r="F156" s="161" t="s">
        <v>188</v>
      </c>
      <c r="H156" s="162">
        <v>10.651</v>
      </c>
      <c r="I156" s="163"/>
      <c r="L156" s="159"/>
      <c r="M156" s="164"/>
      <c r="T156" s="165"/>
      <c r="AT156" s="160" t="s">
        <v>171</v>
      </c>
      <c r="AU156" s="160" t="s">
        <v>87</v>
      </c>
      <c r="AV156" s="13" t="s">
        <v>87</v>
      </c>
      <c r="AW156" s="13" t="s">
        <v>34</v>
      </c>
      <c r="AX156" s="13" t="s">
        <v>78</v>
      </c>
      <c r="AY156" s="160" t="s">
        <v>163</v>
      </c>
    </row>
    <row r="157" spans="2:65" s="12" customFormat="1" ht="10.199999999999999">
      <c r="B157" s="152"/>
      <c r="D157" s="153" t="s">
        <v>171</v>
      </c>
      <c r="E157" s="154" t="s">
        <v>1</v>
      </c>
      <c r="F157" s="155" t="s">
        <v>189</v>
      </c>
      <c r="H157" s="154" t="s">
        <v>1</v>
      </c>
      <c r="I157" s="156"/>
      <c r="L157" s="152"/>
      <c r="M157" s="157"/>
      <c r="T157" s="158"/>
      <c r="AT157" s="154" t="s">
        <v>171</v>
      </c>
      <c r="AU157" s="154" t="s">
        <v>87</v>
      </c>
      <c r="AV157" s="12" t="s">
        <v>85</v>
      </c>
      <c r="AW157" s="12" t="s">
        <v>34</v>
      </c>
      <c r="AX157" s="12" t="s">
        <v>78</v>
      </c>
      <c r="AY157" s="154" t="s">
        <v>163</v>
      </c>
    </row>
    <row r="158" spans="2:65" s="13" customFormat="1" ht="10.199999999999999">
      <c r="B158" s="159"/>
      <c r="D158" s="153" t="s">
        <v>171</v>
      </c>
      <c r="E158" s="160" t="s">
        <v>1</v>
      </c>
      <c r="F158" s="161" t="s">
        <v>190</v>
      </c>
      <c r="H158" s="162">
        <v>4.8</v>
      </c>
      <c r="I158" s="163"/>
      <c r="L158" s="159"/>
      <c r="M158" s="164"/>
      <c r="T158" s="165"/>
      <c r="AT158" s="160" t="s">
        <v>171</v>
      </c>
      <c r="AU158" s="160" t="s">
        <v>87</v>
      </c>
      <c r="AV158" s="13" t="s">
        <v>87</v>
      </c>
      <c r="AW158" s="13" t="s">
        <v>34</v>
      </c>
      <c r="AX158" s="13" t="s">
        <v>78</v>
      </c>
      <c r="AY158" s="160" t="s">
        <v>163</v>
      </c>
    </row>
    <row r="159" spans="2:65" s="15" customFormat="1" ht="10.199999999999999">
      <c r="B159" s="173"/>
      <c r="D159" s="153" t="s">
        <v>171</v>
      </c>
      <c r="E159" s="174" t="s">
        <v>114</v>
      </c>
      <c r="F159" s="175" t="s">
        <v>191</v>
      </c>
      <c r="H159" s="176">
        <v>58.161000000000001</v>
      </c>
      <c r="I159" s="177"/>
      <c r="L159" s="173"/>
      <c r="M159" s="178"/>
      <c r="T159" s="179"/>
      <c r="AT159" s="174" t="s">
        <v>171</v>
      </c>
      <c r="AU159" s="174" t="s">
        <v>87</v>
      </c>
      <c r="AV159" s="15" t="s">
        <v>192</v>
      </c>
      <c r="AW159" s="15" t="s">
        <v>34</v>
      </c>
      <c r="AX159" s="15" t="s">
        <v>78</v>
      </c>
      <c r="AY159" s="174" t="s">
        <v>163</v>
      </c>
    </row>
    <row r="160" spans="2:65" s="12" customFormat="1" ht="10.199999999999999">
      <c r="B160" s="152"/>
      <c r="D160" s="153" t="s">
        <v>171</v>
      </c>
      <c r="E160" s="154" t="s">
        <v>1</v>
      </c>
      <c r="F160" s="155" t="s">
        <v>193</v>
      </c>
      <c r="H160" s="154" t="s">
        <v>1</v>
      </c>
      <c r="I160" s="156"/>
      <c r="L160" s="152"/>
      <c r="M160" s="157"/>
      <c r="T160" s="158"/>
      <c r="AT160" s="154" t="s">
        <v>171</v>
      </c>
      <c r="AU160" s="154" t="s">
        <v>87</v>
      </c>
      <c r="AV160" s="12" t="s">
        <v>85</v>
      </c>
      <c r="AW160" s="12" t="s">
        <v>34</v>
      </c>
      <c r="AX160" s="12" t="s">
        <v>78</v>
      </c>
      <c r="AY160" s="154" t="s">
        <v>163</v>
      </c>
    </row>
    <row r="161" spans="2:65" s="13" customFormat="1" ht="10.199999999999999">
      <c r="B161" s="159"/>
      <c r="D161" s="153" t="s">
        <v>171</v>
      </c>
      <c r="E161" s="160" t="s">
        <v>1</v>
      </c>
      <c r="F161" s="161" t="s">
        <v>194</v>
      </c>
      <c r="H161" s="162">
        <v>17</v>
      </c>
      <c r="I161" s="163"/>
      <c r="L161" s="159"/>
      <c r="M161" s="164"/>
      <c r="T161" s="165"/>
      <c r="AT161" s="160" t="s">
        <v>171</v>
      </c>
      <c r="AU161" s="160" t="s">
        <v>87</v>
      </c>
      <c r="AV161" s="13" t="s">
        <v>87</v>
      </c>
      <c r="AW161" s="13" t="s">
        <v>34</v>
      </c>
      <c r="AX161" s="13" t="s">
        <v>78</v>
      </c>
      <c r="AY161" s="160" t="s">
        <v>163</v>
      </c>
    </row>
    <row r="162" spans="2:65" s="14" customFormat="1" ht="10.199999999999999">
      <c r="B162" s="166"/>
      <c r="D162" s="153" t="s">
        <v>171</v>
      </c>
      <c r="E162" s="167" t="s">
        <v>1</v>
      </c>
      <c r="F162" s="168" t="s">
        <v>174</v>
      </c>
      <c r="H162" s="169">
        <v>75.161000000000001</v>
      </c>
      <c r="I162" s="170"/>
      <c r="L162" s="166"/>
      <c r="M162" s="171"/>
      <c r="T162" s="172"/>
      <c r="AT162" s="167" t="s">
        <v>171</v>
      </c>
      <c r="AU162" s="167" t="s">
        <v>87</v>
      </c>
      <c r="AV162" s="14" t="s">
        <v>169</v>
      </c>
      <c r="AW162" s="14" t="s">
        <v>34</v>
      </c>
      <c r="AX162" s="14" t="s">
        <v>85</v>
      </c>
      <c r="AY162" s="167" t="s">
        <v>163</v>
      </c>
    </row>
    <row r="163" spans="2:65" s="1" customFormat="1" ht="16.5" customHeight="1">
      <c r="B163" s="32"/>
      <c r="C163" s="138" t="s">
        <v>192</v>
      </c>
      <c r="D163" s="138" t="s">
        <v>165</v>
      </c>
      <c r="E163" s="139" t="s">
        <v>195</v>
      </c>
      <c r="F163" s="140" t="s">
        <v>196</v>
      </c>
      <c r="G163" s="141" t="s">
        <v>177</v>
      </c>
      <c r="H163" s="142">
        <v>58.161000000000001</v>
      </c>
      <c r="I163" s="143"/>
      <c r="J163" s="144">
        <f>ROUND(I163*H163,2)</f>
        <v>0</v>
      </c>
      <c r="K163" s="145"/>
      <c r="L163" s="32"/>
      <c r="M163" s="146" t="s">
        <v>1</v>
      </c>
      <c r="N163" s="147" t="s">
        <v>43</v>
      </c>
      <c r="P163" s="148">
        <f>O163*H163</f>
        <v>0</v>
      </c>
      <c r="Q163" s="148">
        <v>0</v>
      </c>
      <c r="R163" s="148">
        <f>Q163*H163</f>
        <v>0</v>
      </c>
      <c r="S163" s="148">
        <v>0</v>
      </c>
      <c r="T163" s="149">
        <f>S163*H163</f>
        <v>0</v>
      </c>
      <c r="AR163" s="150" t="s">
        <v>169</v>
      </c>
      <c r="AT163" s="150" t="s">
        <v>165</v>
      </c>
      <c r="AU163" s="150" t="s">
        <v>87</v>
      </c>
      <c r="AY163" s="17" t="s">
        <v>163</v>
      </c>
      <c r="BE163" s="151">
        <f>IF(N163="základní",J163,0)</f>
        <v>0</v>
      </c>
      <c r="BF163" s="151">
        <f>IF(N163="snížená",J163,0)</f>
        <v>0</v>
      </c>
      <c r="BG163" s="151">
        <f>IF(N163="zákl. přenesená",J163,0)</f>
        <v>0</v>
      </c>
      <c r="BH163" s="151">
        <f>IF(N163="sníž. přenesená",J163,0)</f>
        <v>0</v>
      </c>
      <c r="BI163" s="151">
        <f>IF(N163="nulová",J163,0)</f>
        <v>0</v>
      </c>
      <c r="BJ163" s="17" t="s">
        <v>85</v>
      </c>
      <c r="BK163" s="151">
        <f>ROUND(I163*H163,2)</f>
        <v>0</v>
      </c>
      <c r="BL163" s="17" t="s">
        <v>169</v>
      </c>
      <c r="BM163" s="150" t="s">
        <v>197</v>
      </c>
    </row>
    <row r="164" spans="2:65" s="12" customFormat="1" ht="10.199999999999999">
      <c r="B164" s="152"/>
      <c r="D164" s="153" t="s">
        <v>171</v>
      </c>
      <c r="E164" s="154" t="s">
        <v>1</v>
      </c>
      <c r="F164" s="155" t="s">
        <v>179</v>
      </c>
      <c r="H164" s="154" t="s">
        <v>1</v>
      </c>
      <c r="I164" s="156"/>
      <c r="L164" s="152"/>
      <c r="M164" s="157"/>
      <c r="T164" s="158"/>
      <c r="AT164" s="154" t="s">
        <v>171</v>
      </c>
      <c r="AU164" s="154" t="s">
        <v>87</v>
      </c>
      <c r="AV164" s="12" t="s">
        <v>85</v>
      </c>
      <c r="AW164" s="12" t="s">
        <v>34</v>
      </c>
      <c r="AX164" s="12" t="s">
        <v>78</v>
      </c>
      <c r="AY164" s="154" t="s">
        <v>163</v>
      </c>
    </row>
    <row r="165" spans="2:65" s="12" customFormat="1" ht="10.199999999999999">
      <c r="B165" s="152"/>
      <c r="D165" s="153" t="s">
        <v>171</v>
      </c>
      <c r="E165" s="154" t="s">
        <v>1</v>
      </c>
      <c r="F165" s="155" t="s">
        <v>180</v>
      </c>
      <c r="H165" s="154" t="s">
        <v>1</v>
      </c>
      <c r="I165" s="156"/>
      <c r="L165" s="152"/>
      <c r="M165" s="157"/>
      <c r="T165" s="158"/>
      <c r="AT165" s="154" t="s">
        <v>171</v>
      </c>
      <c r="AU165" s="154" t="s">
        <v>87</v>
      </c>
      <c r="AV165" s="12" t="s">
        <v>85</v>
      </c>
      <c r="AW165" s="12" t="s">
        <v>34</v>
      </c>
      <c r="AX165" s="12" t="s">
        <v>78</v>
      </c>
      <c r="AY165" s="154" t="s">
        <v>163</v>
      </c>
    </row>
    <row r="166" spans="2:65" s="13" customFormat="1" ht="10.199999999999999">
      <c r="B166" s="159"/>
      <c r="D166" s="153" t="s">
        <v>171</v>
      </c>
      <c r="E166" s="160" t="s">
        <v>1</v>
      </c>
      <c r="F166" s="161" t="s">
        <v>181</v>
      </c>
      <c r="H166" s="162">
        <v>10.183999999999999</v>
      </c>
      <c r="I166" s="163"/>
      <c r="L166" s="159"/>
      <c r="M166" s="164"/>
      <c r="T166" s="165"/>
      <c r="AT166" s="160" t="s">
        <v>171</v>
      </c>
      <c r="AU166" s="160" t="s">
        <v>87</v>
      </c>
      <c r="AV166" s="13" t="s">
        <v>87</v>
      </c>
      <c r="AW166" s="13" t="s">
        <v>34</v>
      </c>
      <c r="AX166" s="13" t="s">
        <v>78</v>
      </c>
      <c r="AY166" s="160" t="s">
        <v>163</v>
      </c>
    </row>
    <row r="167" spans="2:65" s="12" customFormat="1" ht="10.199999999999999">
      <c r="B167" s="152"/>
      <c r="D167" s="153" t="s">
        <v>171</v>
      </c>
      <c r="E167" s="154" t="s">
        <v>1</v>
      </c>
      <c r="F167" s="155" t="s">
        <v>182</v>
      </c>
      <c r="H167" s="154" t="s">
        <v>1</v>
      </c>
      <c r="I167" s="156"/>
      <c r="L167" s="152"/>
      <c r="M167" s="157"/>
      <c r="T167" s="158"/>
      <c r="AT167" s="154" t="s">
        <v>171</v>
      </c>
      <c r="AU167" s="154" t="s">
        <v>87</v>
      </c>
      <c r="AV167" s="12" t="s">
        <v>85</v>
      </c>
      <c r="AW167" s="12" t="s">
        <v>34</v>
      </c>
      <c r="AX167" s="12" t="s">
        <v>78</v>
      </c>
      <c r="AY167" s="154" t="s">
        <v>163</v>
      </c>
    </row>
    <row r="168" spans="2:65" s="13" customFormat="1" ht="10.199999999999999">
      <c r="B168" s="159"/>
      <c r="D168" s="153" t="s">
        <v>171</v>
      </c>
      <c r="E168" s="160" t="s">
        <v>1</v>
      </c>
      <c r="F168" s="161" t="s">
        <v>183</v>
      </c>
      <c r="H168" s="162">
        <v>2.2970000000000002</v>
      </c>
      <c r="I168" s="163"/>
      <c r="L168" s="159"/>
      <c r="M168" s="164"/>
      <c r="T168" s="165"/>
      <c r="AT168" s="160" t="s">
        <v>171</v>
      </c>
      <c r="AU168" s="160" t="s">
        <v>87</v>
      </c>
      <c r="AV168" s="13" t="s">
        <v>87</v>
      </c>
      <c r="AW168" s="13" t="s">
        <v>34</v>
      </c>
      <c r="AX168" s="13" t="s">
        <v>78</v>
      </c>
      <c r="AY168" s="160" t="s">
        <v>163</v>
      </c>
    </row>
    <row r="169" spans="2:65" s="12" customFormat="1" ht="10.199999999999999">
      <c r="B169" s="152"/>
      <c r="D169" s="153" t="s">
        <v>171</v>
      </c>
      <c r="E169" s="154" t="s">
        <v>1</v>
      </c>
      <c r="F169" s="155" t="s">
        <v>184</v>
      </c>
      <c r="H169" s="154" t="s">
        <v>1</v>
      </c>
      <c r="I169" s="156"/>
      <c r="L169" s="152"/>
      <c r="M169" s="157"/>
      <c r="T169" s="158"/>
      <c r="AT169" s="154" t="s">
        <v>171</v>
      </c>
      <c r="AU169" s="154" t="s">
        <v>87</v>
      </c>
      <c r="AV169" s="12" t="s">
        <v>85</v>
      </c>
      <c r="AW169" s="12" t="s">
        <v>34</v>
      </c>
      <c r="AX169" s="12" t="s">
        <v>78</v>
      </c>
      <c r="AY169" s="154" t="s">
        <v>163</v>
      </c>
    </row>
    <row r="170" spans="2:65" s="13" customFormat="1" ht="10.199999999999999">
      <c r="B170" s="159"/>
      <c r="D170" s="153" t="s">
        <v>171</v>
      </c>
      <c r="E170" s="160" t="s">
        <v>1</v>
      </c>
      <c r="F170" s="161" t="s">
        <v>185</v>
      </c>
      <c r="H170" s="162">
        <v>18.28</v>
      </c>
      <c r="I170" s="163"/>
      <c r="L170" s="159"/>
      <c r="M170" s="164"/>
      <c r="T170" s="165"/>
      <c r="AT170" s="160" t="s">
        <v>171</v>
      </c>
      <c r="AU170" s="160" t="s">
        <v>87</v>
      </c>
      <c r="AV170" s="13" t="s">
        <v>87</v>
      </c>
      <c r="AW170" s="13" t="s">
        <v>34</v>
      </c>
      <c r="AX170" s="13" t="s">
        <v>78</v>
      </c>
      <c r="AY170" s="160" t="s">
        <v>163</v>
      </c>
    </row>
    <row r="171" spans="2:65" s="13" customFormat="1" ht="10.199999999999999">
      <c r="B171" s="159"/>
      <c r="D171" s="153" t="s">
        <v>171</v>
      </c>
      <c r="E171" s="160" t="s">
        <v>1</v>
      </c>
      <c r="F171" s="161" t="s">
        <v>186</v>
      </c>
      <c r="H171" s="162">
        <v>5.0430000000000001</v>
      </c>
      <c r="I171" s="163"/>
      <c r="L171" s="159"/>
      <c r="M171" s="164"/>
      <c r="T171" s="165"/>
      <c r="AT171" s="160" t="s">
        <v>171</v>
      </c>
      <c r="AU171" s="160" t="s">
        <v>87</v>
      </c>
      <c r="AV171" s="13" t="s">
        <v>87</v>
      </c>
      <c r="AW171" s="13" t="s">
        <v>34</v>
      </c>
      <c r="AX171" s="13" t="s">
        <v>78</v>
      </c>
      <c r="AY171" s="160" t="s">
        <v>163</v>
      </c>
    </row>
    <row r="172" spans="2:65" s="13" customFormat="1" ht="10.199999999999999">
      <c r="B172" s="159"/>
      <c r="D172" s="153" t="s">
        <v>171</v>
      </c>
      <c r="E172" s="160" t="s">
        <v>1</v>
      </c>
      <c r="F172" s="161" t="s">
        <v>187</v>
      </c>
      <c r="H172" s="162">
        <v>6.9059999999999997</v>
      </c>
      <c r="I172" s="163"/>
      <c r="L172" s="159"/>
      <c r="M172" s="164"/>
      <c r="T172" s="165"/>
      <c r="AT172" s="160" t="s">
        <v>171</v>
      </c>
      <c r="AU172" s="160" t="s">
        <v>87</v>
      </c>
      <c r="AV172" s="13" t="s">
        <v>87</v>
      </c>
      <c r="AW172" s="13" t="s">
        <v>34</v>
      </c>
      <c r="AX172" s="13" t="s">
        <v>78</v>
      </c>
      <c r="AY172" s="160" t="s">
        <v>163</v>
      </c>
    </row>
    <row r="173" spans="2:65" s="13" customFormat="1" ht="10.199999999999999">
      <c r="B173" s="159"/>
      <c r="D173" s="153" t="s">
        <v>171</v>
      </c>
      <c r="E173" s="160" t="s">
        <v>1</v>
      </c>
      <c r="F173" s="161" t="s">
        <v>188</v>
      </c>
      <c r="H173" s="162">
        <v>10.651</v>
      </c>
      <c r="I173" s="163"/>
      <c r="L173" s="159"/>
      <c r="M173" s="164"/>
      <c r="T173" s="165"/>
      <c r="AT173" s="160" t="s">
        <v>171</v>
      </c>
      <c r="AU173" s="160" t="s">
        <v>87</v>
      </c>
      <c r="AV173" s="13" t="s">
        <v>87</v>
      </c>
      <c r="AW173" s="13" t="s">
        <v>34</v>
      </c>
      <c r="AX173" s="13" t="s">
        <v>78</v>
      </c>
      <c r="AY173" s="160" t="s">
        <v>163</v>
      </c>
    </row>
    <row r="174" spans="2:65" s="12" customFormat="1" ht="10.199999999999999">
      <c r="B174" s="152"/>
      <c r="D174" s="153" t="s">
        <v>171</v>
      </c>
      <c r="E174" s="154" t="s">
        <v>1</v>
      </c>
      <c r="F174" s="155" t="s">
        <v>189</v>
      </c>
      <c r="H174" s="154" t="s">
        <v>1</v>
      </c>
      <c r="I174" s="156"/>
      <c r="L174" s="152"/>
      <c r="M174" s="157"/>
      <c r="T174" s="158"/>
      <c r="AT174" s="154" t="s">
        <v>171</v>
      </c>
      <c r="AU174" s="154" t="s">
        <v>87</v>
      </c>
      <c r="AV174" s="12" t="s">
        <v>85</v>
      </c>
      <c r="AW174" s="12" t="s">
        <v>34</v>
      </c>
      <c r="AX174" s="12" t="s">
        <v>78</v>
      </c>
      <c r="AY174" s="154" t="s">
        <v>163</v>
      </c>
    </row>
    <row r="175" spans="2:65" s="13" customFormat="1" ht="10.199999999999999">
      <c r="B175" s="159"/>
      <c r="D175" s="153" t="s">
        <v>171</v>
      </c>
      <c r="E175" s="160" t="s">
        <v>1</v>
      </c>
      <c r="F175" s="161" t="s">
        <v>190</v>
      </c>
      <c r="H175" s="162">
        <v>4.8</v>
      </c>
      <c r="I175" s="163"/>
      <c r="L175" s="159"/>
      <c r="M175" s="164"/>
      <c r="T175" s="165"/>
      <c r="AT175" s="160" t="s">
        <v>171</v>
      </c>
      <c r="AU175" s="160" t="s">
        <v>87</v>
      </c>
      <c r="AV175" s="13" t="s">
        <v>87</v>
      </c>
      <c r="AW175" s="13" t="s">
        <v>34</v>
      </c>
      <c r="AX175" s="13" t="s">
        <v>78</v>
      </c>
      <c r="AY175" s="160" t="s">
        <v>163</v>
      </c>
    </row>
    <row r="176" spans="2:65" s="15" customFormat="1" ht="10.199999999999999">
      <c r="B176" s="173"/>
      <c r="D176" s="153" t="s">
        <v>171</v>
      </c>
      <c r="E176" s="174" t="s">
        <v>1</v>
      </c>
      <c r="F176" s="175" t="s">
        <v>191</v>
      </c>
      <c r="H176" s="176">
        <v>58.161000000000001</v>
      </c>
      <c r="I176" s="177"/>
      <c r="L176" s="173"/>
      <c r="M176" s="178"/>
      <c r="T176" s="179"/>
      <c r="AT176" s="174" t="s">
        <v>171</v>
      </c>
      <c r="AU176" s="174" t="s">
        <v>87</v>
      </c>
      <c r="AV176" s="15" t="s">
        <v>192</v>
      </c>
      <c r="AW176" s="15" t="s">
        <v>34</v>
      </c>
      <c r="AX176" s="15" t="s">
        <v>78</v>
      </c>
      <c r="AY176" s="174" t="s">
        <v>163</v>
      </c>
    </row>
    <row r="177" spans="2:65" s="14" customFormat="1" ht="10.199999999999999">
      <c r="B177" s="166"/>
      <c r="D177" s="153" t="s">
        <v>171</v>
      </c>
      <c r="E177" s="167" t="s">
        <v>1</v>
      </c>
      <c r="F177" s="168" t="s">
        <v>174</v>
      </c>
      <c r="H177" s="169">
        <v>58.161000000000001</v>
      </c>
      <c r="I177" s="170"/>
      <c r="L177" s="166"/>
      <c r="M177" s="171"/>
      <c r="T177" s="172"/>
      <c r="AT177" s="167" t="s">
        <v>171</v>
      </c>
      <c r="AU177" s="167" t="s">
        <v>87</v>
      </c>
      <c r="AV177" s="14" t="s">
        <v>169</v>
      </c>
      <c r="AW177" s="14" t="s">
        <v>34</v>
      </c>
      <c r="AX177" s="14" t="s">
        <v>85</v>
      </c>
      <c r="AY177" s="167" t="s">
        <v>163</v>
      </c>
    </row>
    <row r="178" spans="2:65" s="1" customFormat="1" ht="33" customHeight="1">
      <c r="B178" s="32"/>
      <c r="C178" s="138" t="s">
        <v>169</v>
      </c>
      <c r="D178" s="138" t="s">
        <v>165</v>
      </c>
      <c r="E178" s="139" t="s">
        <v>198</v>
      </c>
      <c r="F178" s="140" t="s">
        <v>199</v>
      </c>
      <c r="G178" s="141" t="s">
        <v>177</v>
      </c>
      <c r="H178" s="142">
        <v>101.15900000000001</v>
      </c>
      <c r="I178" s="143"/>
      <c r="J178" s="144">
        <f>ROUND(I178*H178,2)</f>
        <v>0</v>
      </c>
      <c r="K178" s="145"/>
      <c r="L178" s="32"/>
      <c r="M178" s="146" t="s">
        <v>1</v>
      </c>
      <c r="N178" s="147" t="s">
        <v>43</v>
      </c>
      <c r="P178" s="148">
        <f>O178*H178</f>
        <v>0</v>
      </c>
      <c r="Q178" s="148">
        <v>0</v>
      </c>
      <c r="R178" s="148">
        <f>Q178*H178</f>
        <v>0</v>
      </c>
      <c r="S178" s="148">
        <v>0</v>
      </c>
      <c r="T178" s="149">
        <f>S178*H178</f>
        <v>0</v>
      </c>
      <c r="AR178" s="150" t="s">
        <v>169</v>
      </c>
      <c r="AT178" s="150" t="s">
        <v>165</v>
      </c>
      <c r="AU178" s="150" t="s">
        <v>87</v>
      </c>
      <c r="AY178" s="17" t="s">
        <v>163</v>
      </c>
      <c r="BE178" s="151">
        <f>IF(N178="základní",J178,0)</f>
        <v>0</v>
      </c>
      <c r="BF178" s="151">
        <f>IF(N178="snížená",J178,0)</f>
        <v>0</v>
      </c>
      <c r="BG178" s="151">
        <f>IF(N178="zákl. přenesená",J178,0)</f>
        <v>0</v>
      </c>
      <c r="BH178" s="151">
        <f>IF(N178="sníž. přenesená",J178,0)</f>
        <v>0</v>
      </c>
      <c r="BI178" s="151">
        <f>IF(N178="nulová",J178,0)</f>
        <v>0</v>
      </c>
      <c r="BJ178" s="17" t="s">
        <v>85</v>
      </c>
      <c r="BK178" s="151">
        <f>ROUND(I178*H178,2)</f>
        <v>0</v>
      </c>
      <c r="BL178" s="17" t="s">
        <v>169</v>
      </c>
      <c r="BM178" s="150" t="s">
        <v>200</v>
      </c>
    </row>
    <row r="179" spans="2:65" s="12" customFormat="1" ht="10.199999999999999">
      <c r="B179" s="152"/>
      <c r="D179" s="153" t="s">
        <v>171</v>
      </c>
      <c r="E179" s="154" t="s">
        <v>1</v>
      </c>
      <c r="F179" s="155" t="s">
        <v>201</v>
      </c>
      <c r="H179" s="154" t="s">
        <v>1</v>
      </c>
      <c r="I179" s="156"/>
      <c r="L179" s="152"/>
      <c r="M179" s="157"/>
      <c r="T179" s="158"/>
      <c r="AT179" s="154" t="s">
        <v>171</v>
      </c>
      <c r="AU179" s="154" t="s">
        <v>87</v>
      </c>
      <c r="AV179" s="12" t="s">
        <v>85</v>
      </c>
      <c r="AW179" s="12" t="s">
        <v>34</v>
      </c>
      <c r="AX179" s="12" t="s">
        <v>78</v>
      </c>
      <c r="AY179" s="154" t="s">
        <v>163</v>
      </c>
    </row>
    <row r="180" spans="2:65" s="13" customFormat="1" ht="10.199999999999999">
      <c r="B180" s="159"/>
      <c r="D180" s="153" t="s">
        <v>171</v>
      </c>
      <c r="E180" s="160" t="s">
        <v>1</v>
      </c>
      <c r="F180" s="161" t="s">
        <v>114</v>
      </c>
      <c r="H180" s="162">
        <v>58.161000000000001</v>
      </c>
      <c r="I180" s="163"/>
      <c r="L180" s="159"/>
      <c r="M180" s="164"/>
      <c r="T180" s="165"/>
      <c r="AT180" s="160" t="s">
        <v>171</v>
      </c>
      <c r="AU180" s="160" t="s">
        <v>87</v>
      </c>
      <c r="AV180" s="13" t="s">
        <v>87</v>
      </c>
      <c r="AW180" s="13" t="s">
        <v>34</v>
      </c>
      <c r="AX180" s="13" t="s">
        <v>78</v>
      </c>
      <c r="AY180" s="160" t="s">
        <v>163</v>
      </c>
    </row>
    <row r="181" spans="2:65" s="12" customFormat="1" ht="10.199999999999999">
      <c r="B181" s="152"/>
      <c r="D181" s="153" t="s">
        <v>171</v>
      </c>
      <c r="E181" s="154" t="s">
        <v>1</v>
      </c>
      <c r="F181" s="155" t="s">
        <v>202</v>
      </c>
      <c r="H181" s="154" t="s">
        <v>1</v>
      </c>
      <c r="I181" s="156"/>
      <c r="L181" s="152"/>
      <c r="M181" s="157"/>
      <c r="T181" s="158"/>
      <c r="AT181" s="154" t="s">
        <v>171</v>
      </c>
      <c r="AU181" s="154" t="s">
        <v>87</v>
      </c>
      <c r="AV181" s="12" t="s">
        <v>85</v>
      </c>
      <c r="AW181" s="12" t="s">
        <v>34</v>
      </c>
      <c r="AX181" s="12" t="s">
        <v>78</v>
      </c>
      <c r="AY181" s="154" t="s">
        <v>163</v>
      </c>
    </row>
    <row r="182" spans="2:65" s="13" customFormat="1" ht="10.199999999999999">
      <c r="B182" s="159"/>
      <c r="D182" s="153" t="s">
        <v>171</v>
      </c>
      <c r="E182" s="160" t="s">
        <v>1</v>
      </c>
      <c r="F182" s="161" t="s">
        <v>203</v>
      </c>
      <c r="H182" s="162">
        <v>42.997999999999998</v>
      </c>
      <c r="I182" s="163"/>
      <c r="L182" s="159"/>
      <c r="M182" s="164"/>
      <c r="T182" s="165"/>
      <c r="AT182" s="160" t="s">
        <v>171</v>
      </c>
      <c r="AU182" s="160" t="s">
        <v>87</v>
      </c>
      <c r="AV182" s="13" t="s">
        <v>87</v>
      </c>
      <c r="AW182" s="13" t="s">
        <v>34</v>
      </c>
      <c r="AX182" s="13" t="s">
        <v>78</v>
      </c>
      <c r="AY182" s="160" t="s">
        <v>163</v>
      </c>
    </row>
    <row r="183" spans="2:65" s="14" customFormat="1" ht="10.199999999999999">
      <c r="B183" s="166"/>
      <c r="D183" s="153" t="s">
        <v>171</v>
      </c>
      <c r="E183" s="167" t="s">
        <v>1</v>
      </c>
      <c r="F183" s="168" t="s">
        <v>174</v>
      </c>
      <c r="H183" s="169">
        <v>101.15900000000001</v>
      </c>
      <c r="I183" s="170"/>
      <c r="L183" s="166"/>
      <c r="M183" s="171"/>
      <c r="T183" s="172"/>
      <c r="AT183" s="167" t="s">
        <v>171</v>
      </c>
      <c r="AU183" s="167" t="s">
        <v>87</v>
      </c>
      <c r="AV183" s="14" t="s">
        <v>169</v>
      </c>
      <c r="AW183" s="14" t="s">
        <v>34</v>
      </c>
      <c r="AX183" s="14" t="s">
        <v>85</v>
      </c>
      <c r="AY183" s="167" t="s">
        <v>163</v>
      </c>
    </row>
    <row r="184" spans="2:65" s="1" customFormat="1" ht="33" customHeight="1">
      <c r="B184" s="32"/>
      <c r="C184" s="138" t="s">
        <v>204</v>
      </c>
      <c r="D184" s="138" t="s">
        <v>165</v>
      </c>
      <c r="E184" s="139" t="s">
        <v>205</v>
      </c>
      <c r="F184" s="140" t="s">
        <v>206</v>
      </c>
      <c r="G184" s="141" t="s">
        <v>177</v>
      </c>
      <c r="H184" s="142">
        <v>53.661999999999999</v>
      </c>
      <c r="I184" s="143"/>
      <c r="J184" s="144">
        <f>ROUND(I184*H184,2)</f>
        <v>0</v>
      </c>
      <c r="K184" s="145"/>
      <c r="L184" s="32"/>
      <c r="M184" s="146" t="s">
        <v>1</v>
      </c>
      <c r="N184" s="147" t="s">
        <v>43</v>
      </c>
      <c r="P184" s="148">
        <f>O184*H184</f>
        <v>0</v>
      </c>
      <c r="Q184" s="148">
        <v>0</v>
      </c>
      <c r="R184" s="148">
        <f>Q184*H184</f>
        <v>0</v>
      </c>
      <c r="S184" s="148">
        <v>0</v>
      </c>
      <c r="T184" s="149">
        <f>S184*H184</f>
        <v>0</v>
      </c>
      <c r="AR184" s="150" t="s">
        <v>169</v>
      </c>
      <c r="AT184" s="150" t="s">
        <v>165</v>
      </c>
      <c r="AU184" s="150" t="s">
        <v>87</v>
      </c>
      <c r="AY184" s="17" t="s">
        <v>163</v>
      </c>
      <c r="BE184" s="151">
        <f>IF(N184="základní",J184,0)</f>
        <v>0</v>
      </c>
      <c r="BF184" s="151">
        <f>IF(N184="snížená",J184,0)</f>
        <v>0</v>
      </c>
      <c r="BG184" s="151">
        <f>IF(N184="zákl. přenesená",J184,0)</f>
        <v>0</v>
      </c>
      <c r="BH184" s="151">
        <f>IF(N184="sníž. přenesená",J184,0)</f>
        <v>0</v>
      </c>
      <c r="BI184" s="151">
        <f>IF(N184="nulová",J184,0)</f>
        <v>0</v>
      </c>
      <c r="BJ184" s="17" t="s">
        <v>85</v>
      </c>
      <c r="BK184" s="151">
        <f>ROUND(I184*H184,2)</f>
        <v>0</v>
      </c>
      <c r="BL184" s="17" t="s">
        <v>169</v>
      </c>
      <c r="BM184" s="150" t="s">
        <v>207</v>
      </c>
    </row>
    <row r="185" spans="2:65" s="12" customFormat="1" ht="10.199999999999999">
      <c r="B185" s="152"/>
      <c r="D185" s="153" t="s">
        <v>171</v>
      </c>
      <c r="E185" s="154" t="s">
        <v>1</v>
      </c>
      <c r="F185" s="155" t="s">
        <v>201</v>
      </c>
      <c r="H185" s="154" t="s">
        <v>1</v>
      </c>
      <c r="I185" s="156"/>
      <c r="L185" s="152"/>
      <c r="M185" s="157"/>
      <c r="T185" s="158"/>
      <c r="AT185" s="154" t="s">
        <v>171</v>
      </c>
      <c r="AU185" s="154" t="s">
        <v>87</v>
      </c>
      <c r="AV185" s="12" t="s">
        <v>85</v>
      </c>
      <c r="AW185" s="12" t="s">
        <v>34</v>
      </c>
      <c r="AX185" s="12" t="s">
        <v>78</v>
      </c>
      <c r="AY185" s="154" t="s">
        <v>163</v>
      </c>
    </row>
    <row r="186" spans="2:65" s="13" customFormat="1" ht="10.199999999999999">
      <c r="B186" s="159"/>
      <c r="D186" s="153" t="s">
        <v>171</v>
      </c>
      <c r="E186" s="160" t="s">
        <v>1</v>
      </c>
      <c r="F186" s="161" t="s">
        <v>114</v>
      </c>
      <c r="H186" s="162">
        <v>58.161000000000001</v>
      </c>
      <c r="I186" s="163"/>
      <c r="L186" s="159"/>
      <c r="M186" s="164"/>
      <c r="T186" s="165"/>
      <c r="AT186" s="160" t="s">
        <v>171</v>
      </c>
      <c r="AU186" s="160" t="s">
        <v>87</v>
      </c>
      <c r="AV186" s="13" t="s">
        <v>87</v>
      </c>
      <c r="AW186" s="13" t="s">
        <v>34</v>
      </c>
      <c r="AX186" s="13" t="s">
        <v>78</v>
      </c>
      <c r="AY186" s="160" t="s">
        <v>163</v>
      </c>
    </row>
    <row r="187" spans="2:65" s="12" customFormat="1" ht="10.199999999999999">
      <c r="B187" s="152"/>
      <c r="D187" s="153" t="s">
        <v>171</v>
      </c>
      <c r="E187" s="154" t="s">
        <v>1</v>
      </c>
      <c r="F187" s="155" t="s">
        <v>193</v>
      </c>
      <c r="H187" s="154" t="s">
        <v>1</v>
      </c>
      <c r="I187" s="156"/>
      <c r="L187" s="152"/>
      <c r="M187" s="157"/>
      <c r="T187" s="158"/>
      <c r="AT187" s="154" t="s">
        <v>171</v>
      </c>
      <c r="AU187" s="154" t="s">
        <v>87</v>
      </c>
      <c r="AV187" s="12" t="s">
        <v>85</v>
      </c>
      <c r="AW187" s="12" t="s">
        <v>34</v>
      </c>
      <c r="AX187" s="12" t="s">
        <v>78</v>
      </c>
      <c r="AY187" s="154" t="s">
        <v>163</v>
      </c>
    </row>
    <row r="188" spans="2:65" s="13" customFormat="1" ht="10.199999999999999">
      <c r="B188" s="159"/>
      <c r="D188" s="153" t="s">
        <v>171</v>
      </c>
      <c r="E188" s="160" t="s">
        <v>1</v>
      </c>
      <c r="F188" s="161" t="s">
        <v>194</v>
      </c>
      <c r="H188" s="162">
        <v>17</v>
      </c>
      <c r="I188" s="163"/>
      <c r="L188" s="159"/>
      <c r="M188" s="164"/>
      <c r="T188" s="165"/>
      <c r="AT188" s="160" t="s">
        <v>171</v>
      </c>
      <c r="AU188" s="160" t="s">
        <v>87</v>
      </c>
      <c r="AV188" s="13" t="s">
        <v>87</v>
      </c>
      <c r="AW188" s="13" t="s">
        <v>34</v>
      </c>
      <c r="AX188" s="13" t="s">
        <v>78</v>
      </c>
      <c r="AY188" s="160" t="s">
        <v>163</v>
      </c>
    </row>
    <row r="189" spans="2:65" s="12" customFormat="1" ht="10.199999999999999">
      <c r="B189" s="152"/>
      <c r="D189" s="153" t="s">
        <v>171</v>
      </c>
      <c r="E189" s="154" t="s">
        <v>1</v>
      </c>
      <c r="F189" s="155" t="s">
        <v>202</v>
      </c>
      <c r="H189" s="154" t="s">
        <v>1</v>
      </c>
      <c r="I189" s="156"/>
      <c r="L189" s="152"/>
      <c r="M189" s="157"/>
      <c r="T189" s="158"/>
      <c r="AT189" s="154" t="s">
        <v>171</v>
      </c>
      <c r="AU189" s="154" t="s">
        <v>87</v>
      </c>
      <c r="AV189" s="12" t="s">
        <v>85</v>
      </c>
      <c r="AW189" s="12" t="s">
        <v>34</v>
      </c>
      <c r="AX189" s="12" t="s">
        <v>78</v>
      </c>
      <c r="AY189" s="154" t="s">
        <v>163</v>
      </c>
    </row>
    <row r="190" spans="2:65" s="13" customFormat="1" ht="10.199999999999999">
      <c r="B190" s="159"/>
      <c r="D190" s="153" t="s">
        <v>171</v>
      </c>
      <c r="E190" s="160" t="s">
        <v>1</v>
      </c>
      <c r="F190" s="161" t="s">
        <v>208</v>
      </c>
      <c r="H190" s="162">
        <v>-21.498999999999999</v>
      </c>
      <c r="I190" s="163"/>
      <c r="L190" s="159"/>
      <c r="M190" s="164"/>
      <c r="T190" s="165"/>
      <c r="AT190" s="160" t="s">
        <v>171</v>
      </c>
      <c r="AU190" s="160" t="s">
        <v>87</v>
      </c>
      <c r="AV190" s="13" t="s">
        <v>87</v>
      </c>
      <c r="AW190" s="13" t="s">
        <v>34</v>
      </c>
      <c r="AX190" s="13" t="s">
        <v>78</v>
      </c>
      <c r="AY190" s="160" t="s">
        <v>163</v>
      </c>
    </row>
    <row r="191" spans="2:65" s="14" customFormat="1" ht="10.199999999999999">
      <c r="B191" s="166"/>
      <c r="D191" s="153" t="s">
        <v>171</v>
      </c>
      <c r="E191" s="167" t="s">
        <v>1</v>
      </c>
      <c r="F191" s="168" t="s">
        <v>174</v>
      </c>
      <c r="H191" s="169">
        <v>53.661999999999999</v>
      </c>
      <c r="I191" s="170"/>
      <c r="L191" s="166"/>
      <c r="M191" s="171"/>
      <c r="T191" s="172"/>
      <c r="AT191" s="167" t="s">
        <v>171</v>
      </c>
      <c r="AU191" s="167" t="s">
        <v>87</v>
      </c>
      <c r="AV191" s="14" t="s">
        <v>169</v>
      </c>
      <c r="AW191" s="14" t="s">
        <v>34</v>
      </c>
      <c r="AX191" s="14" t="s">
        <v>85</v>
      </c>
      <c r="AY191" s="167" t="s">
        <v>163</v>
      </c>
    </row>
    <row r="192" spans="2:65" s="1" customFormat="1" ht="24.15" customHeight="1">
      <c r="B192" s="32"/>
      <c r="C192" s="138" t="s">
        <v>209</v>
      </c>
      <c r="D192" s="138" t="s">
        <v>165</v>
      </c>
      <c r="E192" s="139" t="s">
        <v>210</v>
      </c>
      <c r="F192" s="140" t="s">
        <v>211</v>
      </c>
      <c r="G192" s="141" t="s">
        <v>177</v>
      </c>
      <c r="H192" s="142">
        <v>42.997999999999998</v>
      </c>
      <c r="I192" s="143"/>
      <c r="J192" s="144">
        <f>ROUND(I192*H192,2)</f>
        <v>0</v>
      </c>
      <c r="K192" s="145"/>
      <c r="L192" s="32"/>
      <c r="M192" s="146" t="s">
        <v>1</v>
      </c>
      <c r="N192" s="147" t="s">
        <v>43</v>
      </c>
      <c r="P192" s="148">
        <f>O192*H192</f>
        <v>0</v>
      </c>
      <c r="Q192" s="148">
        <v>0</v>
      </c>
      <c r="R192" s="148">
        <f>Q192*H192</f>
        <v>0</v>
      </c>
      <c r="S192" s="148">
        <v>0</v>
      </c>
      <c r="T192" s="149">
        <f>S192*H192</f>
        <v>0</v>
      </c>
      <c r="AR192" s="150" t="s">
        <v>169</v>
      </c>
      <c r="AT192" s="150" t="s">
        <v>165</v>
      </c>
      <c r="AU192" s="150" t="s">
        <v>87</v>
      </c>
      <c r="AY192" s="17" t="s">
        <v>163</v>
      </c>
      <c r="BE192" s="151">
        <f>IF(N192="základní",J192,0)</f>
        <v>0</v>
      </c>
      <c r="BF192" s="151">
        <f>IF(N192="snížená",J192,0)</f>
        <v>0</v>
      </c>
      <c r="BG192" s="151">
        <f>IF(N192="zákl. přenesená",J192,0)</f>
        <v>0</v>
      </c>
      <c r="BH192" s="151">
        <f>IF(N192="sníž. přenesená",J192,0)</f>
        <v>0</v>
      </c>
      <c r="BI192" s="151">
        <f>IF(N192="nulová",J192,0)</f>
        <v>0</v>
      </c>
      <c r="BJ192" s="17" t="s">
        <v>85</v>
      </c>
      <c r="BK192" s="151">
        <f>ROUND(I192*H192,2)</f>
        <v>0</v>
      </c>
      <c r="BL192" s="17" t="s">
        <v>169</v>
      </c>
      <c r="BM192" s="150" t="s">
        <v>212</v>
      </c>
    </row>
    <row r="193" spans="2:65" s="13" customFormat="1" ht="10.199999999999999">
      <c r="B193" s="159"/>
      <c r="D193" s="153" t="s">
        <v>171</v>
      </c>
      <c r="E193" s="160" t="s">
        <v>1</v>
      </c>
      <c r="F193" s="161" t="s">
        <v>203</v>
      </c>
      <c r="H193" s="162">
        <v>42.997999999999998</v>
      </c>
      <c r="I193" s="163"/>
      <c r="L193" s="159"/>
      <c r="M193" s="164"/>
      <c r="T193" s="165"/>
      <c r="AT193" s="160" t="s">
        <v>171</v>
      </c>
      <c r="AU193" s="160" t="s">
        <v>87</v>
      </c>
      <c r="AV193" s="13" t="s">
        <v>87</v>
      </c>
      <c r="AW193" s="13" t="s">
        <v>34</v>
      </c>
      <c r="AX193" s="13" t="s">
        <v>85</v>
      </c>
      <c r="AY193" s="160" t="s">
        <v>163</v>
      </c>
    </row>
    <row r="194" spans="2:65" s="1" customFormat="1" ht="24.15" customHeight="1">
      <c r="B194" s="32"/>
      <c r="C194" s="138" t="s">
        <v>213</v>
      </c>
      <c r="D194" s="138" t="s">
        <v>165</v>
      </c>
      <c r="E194" s="139" t="s">
        <v>214</v>
      </c>
      <c r="F194" s="140" t="s">
        <v>215</v>
      </c>
      <c r="G194" s="141" t="s">
        <v>177</v>
      </c>
      <c r="H194" s="142">
        <v>21.498999999999999</v>
      </c>
      <c r="I194" s="143"/>
      <c r="J194" s="144">
        <f>ROUND(I194*H194,2)</f>
        <v>0</v>
      </c>
      <c r="K194" s="145"/>
      <c r="L194" s="32"/>
      <c r="M194" s="146" t="s">
        <v>1</v>
      </c>
      <c r="N194" s="147" t="s">
        <v>43</v>
      </c>
      <c r="P194" s="148">
        <f>O194*H194</f>
        <v>0</v>
      </c>
      <c r="Q194" s="148">
        <v>0</v>
      </c>
      <c r="R194" s="148">
        <f>Q194*H194</f>
        <v>0</v>
      </c>
      <c r="S194" s="148">
        <v>0</v>
      </c>
      <c r="T194" s="149">
        <f>S194*H194</f>
        <v>0</v>
      </c>
      <c r="AR194" s="150" t="s">
        <v>169</v>
      </c>
      <c r="AT194" s="150" t="s">
        <v>165</v>
      </c>
      <c r="AU194" s="150" t="s">
        <v>87</v>
      </c>
      <c r="AY194" s="17" t="s">
        <v>163</v>
      </c>
      <c r="BE194" s="151">
        <f>IF(N194="základní",J194,0)</f>
        <v>0</v>
      </c>
      <c r="BF194" s="151">
        <f>IF(N194="snížená",J194,0)</f>
        <v>0</v>
      </c>
      <c r="BG194" s="151">
        <f>IF(N194="zákl. přenesená",J194,0)</f>
        <v>0</v>
      </c>
      <c r="BH194" s="151">
        <f>IF(N194="sníž. přenesená",J194,0)</f>
        <v>0</v>
      </c>
      <c r="BI194" s="151">
        <f>IF(N194="nulová",J194,0)</f>
        <v>0</v>
      </c>
      <c r="BJ194" s="17" t="s">
        <v>85</v>
      </c>
      <c r="BK194" s="151">
        <f>ROUND(I194*H194,2)</f>
        <v>0</v>
      </c>
      <c r="BL194" s="17" t="s">
        <v>169</v>
      </c>
      <c r="BM194" s="150" t="s">
        <v>216</v>
      </c>
    </row>
    <row r="195" spans="2:65" s="13" customFormat="1" ht="10.199999999999999">
      <c r="B195" s="159"/>
      <c r="D195" s="153" t="s">
        <v>171</v>
      </c>
      <c r="E195" s="160" t="s">
        <v>1</v>
      </c>
      <c r="F195" s="161" t="s">
        <v>114</v>
      </c>
      <c r="H195" s="162">
        <v>58.161000000000001</v>
      </c>
      <c r="I195" s="163"/>
      <c r="L195" s="159"/>
      <c r="M195" s="164"/>
      <c r="T195" s="165"/>
      <c r="AT195" s="160" t="s">
        <v>171</v>
      </c>
      <c r="AU195" s="160" t="s">
        <v>87</v>
      </c>
      <c r="AV195" s="13" t="s">
        <v>87</v>
      </c>
      <c r="AW195" s="13" t="s">
        <v>34</v>
      </c>
      <c r="AX195" s="13" t="s">
        <v>78</v>
      </c>
      <c r="AY195" s="160" t="s">
        <v>163</v>
      </c>
    </row>
    <row r="196" spans="2:65" s="12" customFormat="1" ht="10.199999999999999">
      <c r="B196" s="152"/>
      <c r="D196" s="153" t="s">
        <v>171</v>
      </c>
      <c r="E196" s="154" t="s">
        <v>1</v>
      </c>
      <c r="F196" s="155" t="s">
        <v>217</v>
      </c>
      <c r="H196" s="154" t="s">
        <v>1</v>
      </c>
      <c r="I196" s="156"/>
      <c r="L196" s="152"/>
      <c r="M196" s="157"/>
      <c r="T196" s="158"/>
      <c r="AT196" s="154" t="s">
        <v>171</v>
      </c>
      <c r="AU196" s="154" t="s">
        <v>87</v>
      </c>
      <c r="AV196" s="12" t="s">
        <v>85</v>
      </c>
      <c r="AW196" s="12" t="s">
        <v>34</v>
      </c>
      <c r="AX196" s="12" t="s">
        <v>78</v>
      </c>
      <c r="AY196" s="154" t="s">
        <v>163</v>
      </c>
    </row>
    <row r="197" spans="2:65" s="13" customFormat="1" ht="10.199999999999999">
      <c r="B197" s="159"/>
      <c r="D197" s="153" t="s">
        <v>171</v>
      </c>
      <c r="E197" s="160" t="s">
        <v>1</v>
      </c>
      <c r="F197" s="161" t="s">
        <v>218</v>
      </c>
      <c r="H197" s="162">
        <v>-36.661999999999999</v>
      </c>
      <c r="I197" s="163"/>
      <c r="L197" s="159"/>
      <c r="M197" s="164"/>
      <c r="T197" s="165"/>
      <c r="AT197" s="160" t="s">
        <v>171</v>
      </c>
      <c r="AU197" s="160" t="s">
        <v>87</v>
      </c>
      <c r="AV197" s="13" t="s">
        <v>87</v>
      </c>
      <c r="AW197" s="13" t="s">
        <v>34</v>
      </c>
      <c r="AX197" s="13" t="s">
        <v>78</v>
      </c>
      <c r="AY197" s="160" t="s">
        <v>163</v>
      </c>
    </row>
    <row r="198" spans="2:65" s="15" customFormat="1" ht="10.199999999999999">
      <c r="B198" s="173"/>
      <c r="D198" s="153" t="s">
        <v>171</v>
      </c>
      <c r="E198" s="174" t="s">
        <v>119</v>
      </c>
      <c r="F198" s="175" t="s">
        <v>191</v>
      </c>
      <c r="H198" s="176">
        <v>21.498999999999999</v>
      </c>
      <c r="I198" s="177"/>
      <c r="L198" s="173"/>
      <c r="M198" s="178"/>
      <c r="T198" s="179"/>
      <c r="AT198" s="174" t="s">
        <v>171</v>
      </c>
      <c r="AU198" s="174" t="s">
        <v>87</v>
      </c>
      <c r="AV198" s="15" t="s">
        <v>192</v>
      </c>
      <c r="AW198" s="15" t="s">
        <v>34</v>
      </c>
      <c r="AX198" s="15" t="s">
        <v>78</v>
      </c>
      <c r="AY198" s="174" t="s">
        <v>163</v>
      </c>
    </row>
    <row r="199" spans="2:65" s="14" customFormat="1" ht="10.199999999999999">
      <c r="B199" s="166"/>
      <c r="D199" s="153" t="s">
        <v>171</v>
      </c>
      <c r="E199" s="167" t="s">
        <v>1</v>
      </c>
      <c r="F199" s="168" t="s">
        <v>174</v>
      </c>
      <c r="H199" s="169">
        <v>21.498999999999999</v>
      </c>
      <c r="I199" s="170"/>
      <c r="L199" s="166"/>
      <c r="M199" s="171"/>
      <c r="T199" s="172"/>
      <c r="AT199" s="167" t="s">
        <v>171</v>
      </c>
      <c r="AU199" s="167" t="s">
        <v>87</v>
      </c>
      <c r="AV199" s="14" t="s">
        <v>169</v>
      </c>
      <c r="AW199" s="14" t="s">
        <v>34</v>
      </c>
      <c r="AX199" s="14" t="s">
        <v>85</v>
      </c>
      <c r="AY199" s="167" t="s">
        <v>163</v>
      </c>
    </row>
    <row r="200" spans="2:65" s="1" customFormat="1" ht="24.15" customHeight="1">
      <c r="B200" s="32"/>
      <c r="C200" s="138" t="s">
        <v>219</v>
      </c>
      <c r="D200" s="138" t="s">
        <v>165</v>
      </c>
      <c r="E200" s="139" t="s">
        <v>220</v>
      </c>
      <c r="F200" s="140" t="s">
        <v>221</v>
      </c>
      <c r="G200" s="141" t="s">
        <v>168</v>
      </c>
      <c r="H200" s="142">
        <v>104.788</v>
      </c>
      <c r="I200" s="143"/>
      <c r="J200" s="144">
        <f>ROUND(I200*H200,2)</f>
        <v>0</v>
      </c>
      <c r="K200" s="145"/>
      <c r="L200" s="32"/>
      <c r="M200" s="146" t="s">
        <v>1</v>
      </c>
      <c r="N200" s="147" t="s">
        <v>43</v>
      </c>
      <c r="P200" s="148">
        <f>O200*H200</f>
        <v>0</v>
      </c>
      <c r="Q200" s="148">
        <v>0</v>
      </c>
      <c r="R200" s="148">
        <f>Q200*H200</f>
        <v>0</v>
      </c>
      <c r="S200" s="148">
        <v>0</v>
      </c>
      <c r="T200" s="149">
        <f>S200*H200</f>
        <v>0</v>
      </c>
      <c r="AR200" s="150" t="s">
        <v>169</v>
      </c>
      <c r="AT200" s="150" t="s">
        <v>165</v>
      </c>
      <c r="AU200" s="150" t="s">
        <v>87</v>
      </c>
      <c r="AY200" s="17" t="s">
        <v>163</v>
      </c>
      <c r="BE200" s="151">
        <f>IF(N200="základní",J200,0)</f>
        <v>0</v>
      </c>
      <c r="BF200" s="151">
        <f>IF(N200="snížená",J200,0)</f>
        <v>0</v>
      </c>
      <c r="BG200" s="151">
        <f>IF(N200="zákl. přenesená",J200,0)</f>
        <v>0</v>
      </c>
      <c r="BH200" s="151">
        <f>IF(N200="sníž. přenesená",J200,0)</f>
        <v>0</v>
      </c>
      <c r="BI200" s="151">
        <f>IF(N200="nulová",J200,0)</f>
        <v>0</v>
      </c>
      <c r="BJ200" s="17" t="s">
        <v>85</v>
      </c>
      <c r="BK200" s="151">
        <f>ROUND(I200*H200,2)</f>
        <v>0</v>
      </c>
      <c r="BL200" s="17" t="s">
        <v>169</v>
      </c>
      <c r="BM200" s="150" t="s">
        <v>222</v>
      </c>
    </row>
    <row r="201" spans="2:65" s="12" customFormat="1" ht="10.199999999999999">
      <c r="B201" s="152"/>
      <c r="D201" s="153" t="s">
        <v>171</v>
      </c>
      <c r="E201" s="154" t="s">
        <v>1</v>
      </c>
      <c r="F201" s="155" t="s">
        <v>223</v>
      </c>
      <c r="H201" s="154" t="s">
        <v>1</v>
      </c>
      <c r="I201" s="156"/>
      <c r="L201" s="152"/>
      <c r="M201" s="157"/>
      <c r="T201" s="158"/>
      <c r="AT201" s="154" t="s">
        <v>171</v>
      </c>
      <c r="AU201" s="154" t="s">
        <v>87</v>
      </c>
      <c r="AV201" s="12" t="s">
        <v>85</v>
      </c>
      <c r="AW201" s="12" t="s">
        <v>34</v>
      </c>
      <c r="AX201" s="12" t="s">
        <v>78</v>
      </c>
      <c r="AY201" s="154" t="s">
        <v>163</v>
      </c>
    </row>
    <row r="202" spans="2:65" s="13" customFormat="1" ht="10.199999999999999">
      <c r="B202" s="159"/>
      <c r="D202" s="153" t="s">
        <v>171</v>
      </c>
      <c r="E202" s="160" t="s">
        <v>1</v>
      </c>
      <c r="F202" s="161" t="s">
        <v>224</v>
      </c>
      <c r="H202" s="162">
        <v>28</v>
      </c>
      <c r="I202" s="163"/>
      <c r="L202" s="159"/>
      <c r="M202" s="164"/>
      <c r="T202" s="165"/>
      <c r="AT202" s="160" t="s">
        <v>171</v>
      </c>
      <c r="AU202" s="160" t="s">
        <v>87</v>
      </c>
      <c r="AV202" s="13" t="s">
        <v>87</v>
      </c>
      <c r="AW202" s="13" t="s">
        <v>34</v>
      </c>
      <c r="AX202" s="13" t="s">
        <v>78</v>
      </c>
      <c r="AY202" s="160" t="s">
        <v>163</v>
      </c>
    </row>
    <row r="203" spans="2:65" s="12" customFormat="1" ht="10.199999999999999">
      <c r="B203" s="152"/>
      <c r="D203" s="153" t="s">
        <v>171</v>
      </c>
      <c r="E203" s="154" t="s">
        <v>1</v>
      </c>
      <c r="F203" s="155" t="s">
        <v>225</v>
      </c>
      <c r="H203" s="154" t="s">
        <v>1</v>
      </c>
      <c r="I203" s="156"/>
      <c r="L203" s="152"/>
      <c r="M203" s="157"/>
      <c r="T203" s="158"/>
      <c r="AT203" s="154" t="s">
        <v>171</v>
      </c>
      <c r="AU203" s="154" t="s">
        <v>87</v>
      </c>
      <c r="AV203" s="12" t="s">
        <v>85</v>
      </c>
      <c r="AW203" s="12" t="s">
        <v>34</v>
      </c>
      <c r="AX203" s="12" t="s">
        <v>78</v>
      </c>
      <c r="AY203" s="154" t="s">
        <v>163</v>
      </c>
    </row>
    <row r="204" spans="2:65" s="13" customFormat="1" ht="10.199999999999999">
      <c r="B204" s="159"/>
      <c r="D204" s="153" t="s">
        <v>171</v>
      </c>
      <c r="E204" s="160" t="s">
        <v>1</v>
      </c>
      <c r="F204" s="161" t="s">
        <v>226</v>
      </c>
      <c r="H204" s="162">
        <v>30.928000000000001</v>
      </c>
      <c r="I204" s="163"/>
      <c r="L204" s="159"/>
      <c r="M204" s="164"/>
      <c r="T204" s="165"/>
      <c r="AT204" s="160" t="s">
        <v>171</v>
      </c>
      <c r="AU204" s="160" t="s">
        <v>87</v>
      </c>
      <c r="AV204" s="13" t="s">
        <v>87</v>
      </c>
      <c r="AW204" s="13" t="s">
        <v>34</v>
      </c>
      <c r="AX204" s="13" t="s">
        <v>78</v>
      </c>
      <c r="AY204" s="160" t="s">
        <v>163</v>
      </c>
    </row>
    <row r="205" spans="2:65" s="12" customFormat="1" ht="10.199999999999999">
      <c r="B205" s="152"/>
      <c r="D205" s="153" t="s">
        <v>171</v>
      </c>
      <c r="E205" s="154" t="s">
        <v>1</v>
      </c>
      <c r="F205" s="155" t="s">
        <v>179</v>
      </c>
      <c r="H205" s="154" t="s">
        <v>1</v>
      </c>
      <c r="I205" s="156"/>
      <c r="L205" s="152"/>
      <c r="M205" s="157"/>
      <c r="T205" s="158"/>
      <c r="AT205" s="154" t="s">
        <v>171</v>
      </c>
      <c r="AU205" s="154" t="s">
        <v>87</v>
      </c>
      <c r="AV205" s="12" t="s">
        <v>85</v>
      </c>
      <c r="AW205" s="12" t="s">
        <v>34</v>
      </c>
      <c r="AX205" s="12" t="s">
        <v>78</v>
      </c>
      <c r="AY205" s="154" t="s">
        <v>163</v>
      </c>
    </row>
    <row r="206" spans="2:65" s="12" customFormat="1" ht="10.199999999999999">
      <c r="B206" s="152"/>
      <c r="D206" s="153" t="s">
        <v>171</v>
      </c>
      <c r="E206" s="154" t="s">
        <v>1</v>
      </c>
      <c r="F206" s="155" t="s">
        <v>180</v>
      </c>
      <c r="H206" s="154" t="s">
        <v>1</v>
      </c>
      <c r="I206" s="156"/>
      <c r="L206" s="152"/>
      <c r="M206" s="157"/>
      <c r="T206" s="158"/>
      <c r="AT206" s="154" t="s">
        <v>171</v>
      </c>
      <c r="AU206" s="154" t="s">
        <v>87</v>
      </c>
      <c r="AV206" s="12" t="s">
        <v>85</v>
      </c>
      <c r="AW206" s="12" t="s">
        <v>34</v>
      </c>
      <c r="AX206" s="12" t="s">
        <v>78</v>
      </c>
      <c r="AY206" s="154" t="s">
        <v>163</v>
      </c>
    </row>
    <row r="207" spans="2:65" s="13" customFormat="1" ht="10.199999999999999">
      <c r="B207" s="159"/>
      <c r="D207" s="153" t="s">
        <v>171</v>
      </c>
      <c r="E207" s="160" t="s">
        <v>1</v>
      </c>
      <c r="F207" s="161" t="s">
        <v>227</v>
      </c>
      <c r="H207" s="162">
        <v>9.984</v>
      </c>
      <c r="I207" s="163"/>
      <c r="L207" s="159"/>
      <c r="M207" s="164"/>
      <c r="T207" s="165"/>
      <c r="AT207" s="160" t="s">
        <v>171</v>
      </c>
      <c r="AU207" s="160" t="s">
        <v>87</v>
      </c>
      <c r="AV207" s="13" t="s">
        <v>87</v>
      </c>
      <c r="AW207" s="13" t="s">
        <v>34</v>
      </c>
      <c r="AX207" s="13" t="s">
        <v>78</v>
      </c>
      <c r="AY207" s="160" t="s">
        <v>163</v>
      </c>
    </row>
    <row r="208" spans="2:65" s="12" customFormat="1" ht="10.199999999999999">
      <c r="B208" s="152"/>
      <c r="D208" s="153" t="s">
        <v>171</v>
      </c>
      <c r="E208" s="154" t="s">
        <v>1</v>
      </c>
      <c r="F208" s="155" t="s">
        <v>182</v>
      </c>
      <c r="H208" s="154" t="s">
        <v>1</v>
      </c>
      <c r="I208" s="156"/>
      <c r="L208" s="152"/>
      <c r="M208" s="157"/>
      <c r="T208" s="158"/>
      <c r="AT208" s="154" t="s">
        <v>171</v>
      </c>
      <c r="AU208" s="154" t="s">
        <v>87</v>
      </c>
      <c r="AV208" s="12" t="s">
        <v>85</v>
      </c>
      <c r="AW208" s="12" t="s">
        <v>34</v>
      </c>
      <c r="AX208" s="12" t="s">
        <v>78</v>
      </c>
      <c r="AY208" s="154" t="s">
        <v>163</v>
      </c>
    </row>
    <row r="209" spans="2:65" s="13" customFormat="1" ht="10.199999999999999">
      <c r="B209" s="159"/>
      <c r="D209" s="153" t="s">
        <v>171</v>
      </c>
      <c r="E209" s="160" t="s">
        <v>1</v>
      </c>
      <c r="F209" s="161" t="s">
        <v>228</v>
      </c>
      <c r="H209" s="162">
        <v>1.74</v>
      </c>
      <c r="I209" s="163"/>
      <c r="L209" s="159"/>
      <c r="M209" s="164"/>
      <c r="T209" s="165"/>
      <c r="AT209" s="160" t="s">
        <v>171</v>
      </c>
      <c r="AU209" s="160" t="s">
        <v>87</v>
      </c>
      <c r="AV209" s="13" t="s">
        <v>87</v>
      </c>
      <c r="AW209" s="13" t="s">
        <v>34</v>
      </c>
      <c r="AX209" s="13" t="s">
        <v>78</v>
      </c>
      <c r="AY209" s="160" t="s">
        <v>163</v>
      </c>
    </row>
    <row r="210" spans="2:65" s="12" customFormat="1" ht="10.199999999999999">
      <c r="B210" s="152"/>
      <c r="D210" s="153" t="s">
        <v>171</v>
      </c>
      <c r="E210" s="154" t="s">
        <v>1</v>
      </c>
      <c r="F210" s="155" t="s">
        <v>184</v>
      </c>
      <c r="H210" s="154" t="s">
        <v>1</v>
      </c>
      <c r="I210" s="156"/>
      <c r="L210" s="152"/>
      <c r="M210" s="157"/>
      <c r="T210" s="158"/>
      <c r="AT210" s="154" t="s">
        <v>171</v>
      </c>
      <c r="AU210" s="154" t="s">
        <v>87</v>
      </c>
      <c r="AV210" s="12" t="s">
        <v>85</v>
      </c>
      <c r="AW210" s="12" t="s">
        <v>34</v>
      </c>
      <c r="AX210" s="12" t="s">
        <v>78</v>
      </c>
      <c r="AY210" s="154" t="s">
        <v>163</v>
      </c>
    </row>
    <row r="211" spans="2:65" s="13" customFormat="1" ht="10.199999999999999">
      <c r="B211" s="159"/>
      <c r="D211" s="153" t="s">
        <v>171</v>
      </c>
      <c r="E211" s="160" t="s">
        <v>1</v>
      </c>
      <c r="F211" s="161" t="s">
        <v>229</v>
      </c>
      <c r="H211" s="162">
        <v>10.946</v>
      </c>
      <c r="I211" s="163"/>
      <c r="L211" s="159"/>
      <c r="M211" s="164"/>
      <c r="T211" s="165"/>
      <c r="AT211" s="160" t="s">
        <v>171</v>
      </c>
      <c r="AU211" s="160" t="s">
        <v>87</v>
      </c>
      <c r="AV211" s="13" t="s">
        <v>87</v>
      </c>
      <c r="AW211" s="13" t="s">
        <v>34</v>
      </c>
      <c r="AX211" s="13" t="s">
        <v>78</v>
      </c>
      <c r="AY211" s="160" t="s">
        <v>163</v>
      </c>
    </row>
    <row r="212" spans="2:65" s="13" customFormat="1" ht="10.199999999999999">
      <c r="B212" s="159"/>
      <c r="D212" s="153" t="s">
        <v>171</v>
      </c>
      <c r="E212" s="160" t="s">
        <v>1</v>
      </c>
      <c r="F212" s="161" t="s">
        <v>230</v>
      </c>
      <c r="H212" s="162">
        <v>4.3849999999999998</v>
      </c>
      <c r="I212" s="163"/>
      <c r="L212" s="159"/>
      <c r="M212" s="164"/>
      <c r="T212" s="165"/>
      <c r="AT212" s="160" t="s">
        <v>171</v>
      </c>
      <c r="AU212" s="160" t="s">
        <v>87</v>
      </c>
      <c r="AV212" s="13" t="s">
        <v>87</v>
      </c>
      <c r="AW212" s="13" t="s">
        <v>34</v>
      </c>
      <c r="AX212" s="13" t="s">
        <v>78</v>
      </c>
      <c r="AY212" s="160" t="s">
        <v>163</v>
      </c>
    </row>
    <row r="213" spans="2:65" s="13" customFormat="1" ht="10.199999999999999">
      <c r="B213" s="159"/>
      <c r="D213" s="153" t="s">
        <v>171</v>
      </c>
      <c r="E213" s="160" t="s">
        <v>1</v>
      </c>
      <c r="F213" s="161" t="s">
        <v>230</v>
      </c>
      <c r="H213" s="162">
        <v>4.3849999999999998</v>
      </c>
      <c r="I213" s="163"/>
      <c r="L213" s="159"/>
      <c r="M213" s="164"/>
      <c r="T213" s="165"/>
      <c r="AT213" s="160" t="s">
        <v>171</v>
      </c>
      <c r="AU213" s="160" t="s">
        <v>87</v>
      </c>
      <c r="AV213" s="13" t="s">
        <v>87</v>
      </c>
      <c r="AW213" s="13" t="s">
        <v>34</v>
      </c>
      <c r="AX213" s="13" t="s">
        <v>78</v>
      </c>
      <c r="AY213" s="160" t="s">
        <v>163</v>
      </c>
    </row>
    <row r="214" spans="2:65" s="13" customFormat="1" ht="10.199999999999999">
      <c r="B214" s="159"/>
      <c r="D214" s="153" t="s">
        <v>171</v>
      </c>
      <c r="E214" s="160" t="s">
        <v>1</v>
      </c>
      <c r="F214" s="161" t="s">
        <v>231</v>
      </c>
      <c r="H214" s="162">
        <v>8.42</v>
      </c>
      <c r="I214" s="163"/>
      <c r="L214" s="159"/>
      <c r="M214" s="164"/>
      <c r="T214" s="165"/>
      <c r="AT214" s="160" t="s">
        <v>171</v>
      </c>
      <c r="AU214" s="160" t="s">
        <v>87</v>
      </c>
      <c r="AV214" s="13" t="s">
        <v>87</v>
      </c>
      <c r="AW214" s="13" t="s">
        <v>34</v>
      </c>
      <c r="AX214" s="13" t="s">
        <v>78</v>
      </c>
      <c r="AY214" s="160" t="s">
        <v>163</v>
      </c>
    </row>
    <row r="215" spans="2:65" s="12" customFormat="1" ht="10.199999999999999">
      <c r="B215" s="152"/>
      <c r="D215" s="153" t="s">
        <v>171</v>
      </c>
      <c r="E215" s="154" t="s">
        <v>1</v>
      </c>
      <c r="F215" s="155" t="s">
        <v>189</v>
      </c>
      <c r="H215" s="154" t="s">
        <v>1</v>
      </c>
      <c r="I215" s="156"/>
      <c r="L215" s="152"/>
      <c r="M215" s="157"/>
      <c r="T215" s="158"/>
      <c r="AT215" s="154" t="s">
        <v>171</v>
      </c>
      <c r="AU215" s="154" t="s">
        <v>87</v>
      </c>
      <c r="AV215" s="12" t="s">
        <v>85</v>
      </c>
      <c r="AW215" s="12" t="s">
        <v>34</v>
      </c>
      <c r="AX215" s="12" t="s">
        <v>78</v>
      </c>
      <c r="AY215" s="154" t="s">
        <v>163</v>
      </c>
    </row>
    <row r="216" spans="2:65" s="13" customFormat="1" ht="10.199999999999999">
      <c r="B216" s="159"/>
      <c r="D216" s="153" t="s">
        <v>171</v>
      </c>
      <c r="E216" s="160" t="s">
        <v>1</v>
      </c>
      <c r="F216" s="161" t="s">
        <v>232</v>
      </c>
      <c r="H216" s="162">
        <v>6</v>
      </c>
      <c r="I216" s="163"/>
      <c r="L216" s="159"/>
      <c r="M216" s="164"/>
      <c r="T216" s="165"/>
      <c r="AT216" s="160" t="s">
        <v>171</v>
      </c>
      <c r="AU216" s="160" t="s">
        <v>87</v>
      </c>
      <c r="AV216" s="13" t="s">
        <v>87</v>
      </c>
      <c r="AW216" s="13" t="s">
        <v>34</v>
      </c>
      <c r="AX216" s="13" t="s">
        <v>78</v>
      </c>
      <c r="AY216" s="160" t="s">
        <v>163</v>
      </c>
    </row>
    <row r="217" spans="2:65" s="15" customFormat="1" ht="10.199999999999999">
      <c r="B217" s="173"/>
      <c r="D217" s="153" t="s">
        <v>171</v>
      </c>
      <c r="E217" s="174" t="s">
        <v>1</v>
      </c>
      <c r="F217" s="175" t="s">
        <v>191</v>
      </c>
      <c r="H217" s="176">
        <v>104.788</v>
      </c>
      <c r="I217" s="177"/>
      <c r="L217" s="173"/>
      <c r="M217" s="178"/>
      <c r="T217" s="179"/>
      <c r="AT217" s="174" t="s">
        <v>171</v>
      </c>
      <c r="AU217" s="174" t="s">
        <v>87</v>
      </c>
      <c r="AV217" s="15" t="s">
        <v>192</v>
      </c>
      <c r="AW217" s="15" t="s">
        <v>34</v>
      </c>
      <c r="AX217" s="15" t="s">
        <v>78</v>
      </c>
      <c r="AY217" s="174" t="s">
        <v>163</v>
      </c>
    </row>
    <row r="218" spans="2:65" s="14" customFormat="1" ht="10.199999999999999">
      <c r="B218" s="166"/>
      <c r="D218" s="153" t="s">
        <v>171</v>
      </c>
      <c r="E218" s="167" t="s">
        <v>1</v>
      </c>
      <c r="F218" s="168" t="s">
        <v>174</v>
      </c>
      <c r="H218" s="169">
        <v>104.788</v>
      </c>
      <c r="I218" s="170"/>
      <c r="L218" s="166"/>
      <c r="M218" s="171"/>
      <c r="T218" s="172"/>
      <c r="AT218" s="167" t="s">
        <v>171</v>
      </c>
      <c r="AU218" s="167" t="s">
        <v>87</v>
      </c>
      <c r="AV218" s="14" t="s">
        <v>169</v>
      </c>
      <c r="AW218" s="14" t="s">
        <v>34</v>
      </c>
      <c r="AX218" s="14" t="s">
        <v>85</v>
      </c>
      <c r="AY218" s="167" t="s">
        <v>163</v>
      </c>
    </row>
    <row r="219" spans="2:65" s="1" customFormat="1" ht="24.15" customHeight="1">
      <c r="B219" s="32"/>
      <c r="C219" s="138" t="s">
        <v>233</v>
      </c>
      <c r="D219" s="138" t="s">
        <v>165</v>
      </c>
      <c r="E219" s="139" t="s">
        <v>234</v>
      </c>
      <c r="F219" s="140" t="s">
        <v>235</v>
      </c>
      <c r="G219" s="141" t="s">
        <v>177</v>
      </c>
      <c r="H219" s="142">
        <v>2.8</v>
      </c>
      <c r="I219" s="143"/>
      <c r="J219" s="144">
        <f>ROUND(I219*H219,2)</f>
        <v>0</v>
      </c>
      <c r="K219" s="145"/>
      <c r="L219" s="32"/>
      <c r="M219" s="146" t="s">
        <v>1</v>
      </c>
      <c r="N219" s="147" t="s">
        <v>43</v>
      </c>
      <c r="P219" s="148">
        <f>O219*H219</f>
        <v>0</v>
      </c>
      <c r="Q219" s="148">
        <v>0</v>
      </c>
      <c r="R219" s="148">
        <f>Q219*H219</f>
        <v>0</v>
      </c>
      <c r="S219" s="148">
        <v>0</v>
      </c>
      <c r="T219" s="149">
        <f>S219*H219</f>
        <v>0</v>
      </c>
      <c r="AR219" s="150" t="s">
        <v>169</v>
      </c>
      <c r="AT219" s="150" t="s">
        <v>165</v>
      </c>
      <c r="AU219" s="150" t="s">
        <v>87</v>
      </c>
      <c r="AY219" s="17" t="s">
        <v>163</v>
      </c>
      <c r="BE219" s="151">
        <f>IF(N219="základní",J219,0)</f>
        <v>0</v>
      </c>
      <c r="BF219" s="151">
        <f>IF(N219="snížená",J219,0)</f>
        <v>0</v>
      </c>
      <c r="BG219" s="151">
        <f>IF(N219="zákl. přenesená",J219,0)</f>
        <v>0</v>
      </c>
      <c r="BH219" s="151">
        <f>IF(N219="sníž. přenesená",J219,0)</f>
        <v>0</v>
      </c>
      <c r="BI219" s="151">
        <f>IF(N219="nulová",J219,0)</f>
        <v>0</v>
      </c>
      <c r="BJ219" s="17" t="s">
        <v>85</v>
      </c>
      <c r="BK219" s="151">
        <f>ROUND(I219*H219,2)</f>
        <v>0</v>
      </c>
      <c r="BL219" s="17" t="s">
        <v>169</v>
      </c>
      <c r="BM219" s="150" t="s">
        <v>236</v>
      </c>
    </row>
    <row r="220" spans="2:65" s="12" customFormat="1" ht="10.199999999999999">
      <c r="B220" s="152"/>
      <c r="D220" s="153" t="s">
        <v>171</v>
      </c>
      <c r="E220" s="154" t="s">
        <v>1</v>
      </c>
      <c r="F220" s="155" t="s">
        <v>223</v>
      </c>
      <c r="H220" s="154" t="s">
        <v>1</v>
      </c>
      <c r="I220" s="156"/>
      <c r="L220" s="152"/>
      <c r="M220" s="157"/>
      <c r="T220" s="158"/>
      <c r="AT220" s="154" t="s">
        <v>171</v>
      </c>
      <c r="AU220" s="154" t="s">
        <v>87</v>
      </c>
      <c r="AV220" s="12" t="s">
        <v>85</v>
      </c>
      <c r="AW220" s="12" t="s">
        <v>34</v>
      </c>
      <c r="AX220" s="12" t="s">
        <v>78</v>
      </c>
      <c r="AY220" s="154" t="s">
        <v>163</v>
      </c>
    </row>
    <row r="221" spans="2:65" s="13" customFormat="1" ht="10.199999999999999">
      <c r="B221" s="159"/>
      <c r="D221" s="153" t="s">
        <v>171</v>
      </c>
      <c r="E221" s="160" t="s">
        <v>1</v>
      </c>
      <c r="F221" s="161" t="s">
        <v>237</v>
      </c>
      <c r="H221" s="162">
        <v>2.8</v>
      </c>
      <c r="I221" s="163"/>
      <c r="L221" s="159"/>
      <c r="M221" s="164"/>
      <c r="T221" s="165"/>
      <c r="AT221" s="160" t="s">
        <v>171</v>
      </c>
      <c r="AU221" s="160" t="s">
        <v>87</v>
      </c>
      <c r="AV221" s="13" t="s">
        <v>87</v>
      </c>
      <c r="AW221" s="13" t="s">
        <v>34</v>
      </c>
      <c r="AX221" s="13" t="s">
        <v>78</v>
      </c>
      <c r="AY221" s="160" t="s">
        <v>163</v>
      </c>
    </row>
    <row r="222" spans="2:65" s="14" customFormat="1" ht="10.199999999999999">
      <c r="B222" s="166"/>
      <c r="D222" s="153" t="s">
        <v>171</v>
      </c>
      <c r="E222" s="167" t="s">
        <v>1</v>
      </c>
      <c r="F222" s="168" t="s">
        <v>174</v>
      </c>
      <c r="H222" s="169">
        <v>2.8</v>
      </c>
      <c r="I222" s="170"/>
      <c r="L222" s="166"/>
      <c r="M222" s="171"/>
      <c r="T222" s="172"/>
      <c r="AT222" s="167" t="s">
        <v>171</v>
      </c>
      <c r="AU222" s="167" t="s">
        <v>87</v>
      </c>
      <c r="AV222" s="14" t="s">
        <v>169</v>
      </c>
      <c r="AW222" s="14" t="s">
        <v>34</v>
      </c>
      <c r="AX222" s="14" t="s">
        <v>85</v>
      </c>
      <c r="AY222" s="167" t="s">
        <v>163</v>
      </c>
    </row>
    <row r="223" spans="2:65" s="11" customFormat="1" ht="22.8" customHeight="1">
      <c r="B223" s="126"/>
      <c r="D223" s="127" t="s">
        <v>77</v>
      </c>
      <c r="E223" s="136" t="s">
        <v>87</v>
      </c>
      <c r="F223" s="136" t="s">
        <v>238</v>
      </c>
      <c r="I223" s="129"/>
      <c r="J223" s="137">
        <f>BK223</f>
        <v>0</v>
      </c>
      <c r="L223" s="126"/>
      <c r="M223" s="131"/>
      <c r="P223" s="132">
        <f>SUM(P224:P304)</f>
        <v>0</v>
      </c>
      <c r="R223" s="132">
        <f>SUM(R224:R304)</f>
        <v>127.18432940999999</v>
      </c>
      <c r="T223" s="133">
        <f>SUM(T224:T304)</f>
        <v>0</v>
      </c>
      <c r="AR223" s="127" t="s">
        <v>85</v>
      </c>
      <c r="AT223" s="134" t="s">
        <v>77</v>
      </c>
      <c r="AU223" s="134" t="s">
        <v>85</v>
      </c>
      <c r="AY223" s="127" t="s">
        <v>163</v>
      </c>
      <c r="BK223" s="135">
        <f>SUM(BK224:BK304)</f>
        <v>0</v>
      </c>
    </row>
    <row r="224" spans="2:65" s="1" customFormat="1" ht="24.15" customHeight="1">
      <c r="B224" s="32"/>
      <c r="C224" s="138" t="s">
        <v>239</v>
      </c>
      <c r="D224" s="138" t="s">
        <v>165</v>
      </c>
      <c r="E224" s="139" t="s">
        <v>240</v>
      </c>
      <c r="F224" s="140" t="s">
        <v>241</v>
      </c>
      <c r="G224" s="141" t="s">
        <v>177</v>
      </c>
      <c r="H224" s="142">
        <v>3.3860000000000001</v>
      </c>
      <c r="I224" s="143"/>
      <c r="J224" s="144">
        <f>ROUND(I224*H224,2)</f>
        <v>0</v>
      </c>
      <c r="K224" s="145"/>
      <c r="L224" s="32"/>
      <c r="M224" s="146" t="s">
        <v>1</v>
      </c>
      <c r="N224" s="147" t="s">
        <v>43</v>
      </c>
      <c r="P224" s="148">
        <f>O224*H224</f>
        <v>0</v>
      </c>
      <c r="Q224" s="148">
        <v>2.16</v>
      </c>
      <c r="R224" s="148">
        <f>Q224*H224</f>
        <v>7.3137600000000011</v>
      </c>
      <c r="S224" s="148">
        <v>0</v>
      </c>
      <c r="T224" s="149">
        <f>S224*H224</f>
        <v>0</v>
      </c>
      <c r="AR224" s="150" t="s">
        <v>169</v>
      </c>
      <c r="AT224" s="150" t="s">
        <v>165</v>
      </c>
      <c r="AU224" s="150" t="s">
        <v>87</v>
      </c>
      <c r="AY224" s="17" t="s">
        <v>163</v>
      </c>
      <c r="BE224" s="151">
        <f>IF(N224="základní",J224,0)</f>
        <v>0</v>
      </c>
      <c r="BF224" s="151">
        <f>IF(N224="snížená",J224,0)</f>
        <v>0</v>
      </c>
      <c r="BG224" s="151">
        <f>IF(N224="zákl. přenesená",J224,0)</f>
        <v>0</v>
      </c>
      <c r="BH224" s="151">
        <f>IF(N224="sníž. přenesená",J224,0)</f>
        <v>0</v>
      </c>
      <c r="BI224" s="151">
        <f>IF(N224="nulová",J224,0)</f>
        <v>0</v>
      </c>
      <c r="BJ224" s="17" t="s">
        <v>85</v>
      </c>
      <c r="BK224" s="151">
        <f>ROUND(I224*H224,2)</f>
        <v>0</v>
      </c>
      <c r="BL224" s="17" t="s">
        <v>169</v>
      </c>
      <c r="BM224" s="150" t="s">
        <v>242</v>
      </c>
    </row>
    <row r="225" spans="2:65" s="13" customFormat="1" ht="10.199999999999999">
      <c r="B225" s="159"/>
      <c r="D225" s="153" t="s">
        <v>171</v>
      </c>
      <c r="E225" s="160" t="s">
        <v>1</v>
      </c>
      <c r="F225" s="161" t="s">
        <v>243</v>
      </c>
      <c r="H225" s="162">
        <v>3.3860000000000001</v>
      </c>
      <c r="I225" s="163"/>
      <c r="L225" s="159"/>
      <c r="M225" s="164"/>
      <c r="T225" s="165"/>
      <c r="AT225" s="160" t="s">
        <v>171</v>
      </c>
      <c r="AU225" s="160" t="s">
        <v>87</v>
      </c>
      <c r="AV225" s="13" t="s">
        <v>87</v>
      </c>
      <c r="AW225" s="13" t="s">
        <v>34</v>
      </c>
      <c r="AX225" s="13" t="s">
        <v>78</v>
      </c>
      <c r="AY225" s="160" t="s">
        <v>163</v>
      </c>
    </row>
    <row r="226" spans="2:65" s="14" customFormat="1" ht="10.199999999999999">
      <c r="B226" s="166"/>
      <c r="D226" s="153" t="s">
        <v>171</v>
      </c>
      <c r="E226" s="167" t="s">
        <v>1</v>
      </c>
      <c r="F226" s="168" t="s">
        <v>174</v>
      </c>
      <c r="H226" s="169">
        <v>3.3860000000000001</v>
      </c>
      <c r="I226" s="170"/>
      <c r="L226" s="166"/>
      <c r="M226" s="171"/>
      <c r="T226" s="172"/>
      <c r="AT226" s="167" t="s">
        <v>171</v>
      </c>
      <c r="AU226" s="167" t="s">
        <v>87</v>
      </c>
      <c r="AV226" s="14" t="s">
        <v>169</v>
      </c>
      <c r="AW226" s="14" t="s">
        <v>34</v>
      </c>
      <c r="AX226" s="14" t="s">
        <v>85</v>
      </c>
      <c r="AY226" s="167" t="s">
        <v>163</v>
      </c>
    </row>
    <row r="227" spans="2:65" s="1" customFormat="1" ht="16.5" customHeight="1">
      <c r="B227" s="32"/>
      <c r="C227" s="138" t="s">
        <v>244</v>
      </c>
      <c r="D227" s="138" t="s">
        <v>165</v>
      </c>
      <c r="E227" s="139" t="s">
        <v>245</v>
      </c>
      <c r="F227" s="140" t="s">
        <v>246</v>
      </c>
      <c r="G227" s="141" t="s">
        <v>177</v>
      </c>
      <c r="H227" s="142">
        <v>2.4750000000000001</v>
      </c>
      <c r="I227" s="143"/>
      <c r="J227" s="144">
        <f>ROUND(I227*H227,2)</f>
        <v>0</v>
      </c>
      <c r="K227" s="145"/>
      <c r="L227" s="32"/>
      <c r="M227" s="146" t="s">
        <v>1</v>
      </c>
      <c r="N227" s="147" t="s">
        <v>43</v>
      </c>
      <c r="P227" s="148">
        <f>O227*H227</f>
        <v>0</v>
      </c>
      <c r="Q227" s="148">
        <v>2.3010199999999998</v>
      </c>
      <c r="R227" s="148">
        <f>Q227*H227</f>
        <v>5.6950244999999997</v>
      </c>
      <c r="S227" s="148">
        <v>0</v>
      </c>
      <c r="T227" s="149">
        <f>S227*H227</f>
        <v>0</v>
      </c>
      <c r="AR227" s="150" t="s">
        <v>169</v>
      </c>
      <c r="AT227" s="150" t="s">
        <v>165</v>
      </c>
      <c r="AU227" s="150" t="s">
        <v>87</v>
      </c>
      <c r="AY227" s="17" t="s">
        <v>163</v>
      </c>
      <c r="BE227" s="151">
        <f>IF(N227="základní",J227,0)</f>
        <v>0</v>
      </c>
      <c r="BF227" s="151">
        <f>IF(N227="snížená",J227,0)</f>
        <v>0</v>
      </c>
      <c r="BG227" s="151">
        <f>IF(N227="zákl. přenesená",J227,0)</f>
        <v>0</v>
      </c>
      <c r="BH227" s="151">
        <f>IF(N227="sníž. přenesená",J227,0)</f>
        <v>0</v>
      </c>
      <c r="BI227" s="151">
        <f>IF(N227="nulová",J227,0)</f>
        <v>0</v>
      </c>
      <c r="BJ227" s="17" t="s">
        <v>85</v>
      </c>
      <c r="BK227" s="151">
        <f>ROUND(I227*H227,2)</f>
        <v>0</v>
      </c>
      <c r="BL227" s="17" t="s">
        <v>169</v>
      </c>
      <c r="BM227" s="150" t="s">
        <v>247</v>
      </c>
    </row>
    <row r="228" spans="2:65" s="13" customFormat="1" ht="10.199999999999999">
      <c r="B228" s="159"/>
      <c r="D228" s="153" t="s">
        <v>171</v>
      </c>
      <c r="E228" s="160" t="s">
        <v>1</v>
      </c>
      <c r="F228" s="161" t="s">
        <v>248</v>
      </c>
      <c r="H228" s="162">
        <v>1.129</v>
      </c>
      <c r="I228" s="163"/>
      <c r="L228" s="159"/>
      <c r="M228" s="164"/>
      <c r="T228" s="165"/>
      <c r="AT228" s="160" t="s">
        <v>171</v>
      </c>
      <c r="AU228" s="160" t="s">
        <v>87</v>
      </c>
      <c r="AV228" s="13" t="s">
        <v>87</v>
      </c>
      <c r="AW228" s="13" t="s">
        <v>34</v>
      </c>
      <c r="AX228" s="13" t="s">
        <v>78</v>
      </c>
      <c r="AY228" s="160" t="s">
        <v>163</v>
      </c>
    </row>
    <row r="229" spans="2:65" s="12" customFormat="1" ht="10.199999999999999">
      <c r="B229" s="152"/>
      <c r="D229" s="153" t="s">
        <v>171</v>
      </c>
      <c r="E229" s="154" t="s">
        <v>1</v>
      </c>
      <c r="F229" s="155" t="s">
        <v>249</v>
      </c>
      <c r="H229" s="154" t="s">
        <v>1</v>
      </c>
      <c r="I229" s="156"/>
      <c r="L229" s="152"/>
      <c r="M229" s="157"/>
      <c r="T229" s="158"/>
      <c r="AT229" s="154" t="s">
        <v>171</v>
      </c>
      <c r="AU229" s="154" t="s">
        <v>87</v>
      </c>
      <c r="AV229" s="12" t="s">
        <v>85</v>
      </c>
      <c r="AW229" s="12" t="s">
        <v>34</v>
      </c>
      <c r="AX229" s="12" t="s">
        <v>78</v>
      </c>
      <c r="AY229" s="154" t="s">
        <v>163</v>
      </c>
    </row>
    <row r="230" spans="2:65" s="13" customFormat="1" ht="10.199999999999999">
      <c r="B230" s="159"/>
      <c r="D230" s="153" t="s">
        <v>171</v>
      </c>
      <c r="E230" s="160" t="s">
        <v>1</v>
      </c>
      <c r="F230" s="161" t="s">
        <v>250</v>
      </c>
      <c r="H230" s="162">
        <v>6.9000000000000006E-2</v>
      </c>
      <c r="I230" s="163"/>
      <c r="L230" s="159"/>
      <c r="M230" s="164"/>
      <c r="T230" s="165"/>
      <c r="AT230" s="160" t="s">
        <v>171</v>
      </c>
      <c r="AU230" s="160" t="s">
        <v>87</v>
      </c>
      <c r="AV230" s="13" t="s">
        <v>87</v>
      </c>
      <c r="AW230" s="13" t="s">
        <v>34</v>
      </c>
      <c r="AX230" s="13" t="s">
        <v>78</v>
      </c>
      <c r="AY230" s="160" t="s">
        <v>163</v>
      </c>
    </row>
    <row r="231" spans="2:65" s="12" customFormat="1" ht="10.199999999999999">
      <c r="B231" s="152"/>
      <c r="D231" s="153" t="s">
        <v>171</v>
      </c>
      <c r="E231" s="154" t="s">
        <v>1</v>
      </c>
      <c r="F231" s="155" t="s">
        <v>251</v>
      </c>
      <c r="H231" s="154" t="s">
        <v>1</v>
      </c>
      <c r="I231" s="156"/>
      <c r="L231" s="152"/>
      <c r="M231" s="157"/>
      <c r="T231" s="158"/>
      <c r="AT231" s="154" t="s">
        <v>171</v>
      </c>
      <c r="AU231" s="154" t="s">
        <v>87</v>
      </c>
      <c r="AV231" s="12" t="s">
        <v>85</v>
      </c>
      <c r="AW231" s="12" t="s">
        <v>34</v>
      </c>
      <c r="AX231" s="12" t="s">
        <v>78</v>
      </c>
      <c r="AY231" s="154" t="s">
        <v>163</v>
      </c>
    </row>
    <row r="232" spans="2:65" s="13" customFormat="1" ht="10.199999999999999">
      <c r="B232" s="159"/>
      <c r="D232" s="153" t="s">
        <v>171</v>
      </c>
      <c r="E232" s="160" t="s">
        <v>1</v>
      </c>
      <c r="F232" s="161" t="s">
        <v>252</v>
      </c>
      <c r="H232" s="162">
        <v>0.25</v>
      </c>
      <c r="I232" s="163"/>
      <c r="L232" s="159"/>
      <c r="M232" s="164"/>
      <c r="T232" s="165"/>
      <c r="AT232" s="160" t="s">
        <v>171</v>
      </c>
      <c r="AU232" s="160" t="s">
        <v>87</v>
      </c>
      <c r="AV232" s="13" t="s">
        <v>87</v>
      </c>
      <c r="AW232" s="13" t="s">
        <v>34</v>
      </c>
      <c r="AX232" s="13" t="s">
        <v>78</v>
      </c>
      <c r="AY232" s="160" t="s">
        <v>163</v>
      </c>
    </row>
    <row r="233" spans="2:65" s="12" customFormat="1" ht="10.199999999999999">
      <c r="B233" s="152"/>
      <c r="D233" s="153" t="s">
        <v>171</v>
      </c>
      <c r="E233" s="154" t="s">
        <v>1</v>
      </c>
      <c r="F233" s="155" t="s">
        <v>182</v>
      </c>
      <c r="H233" s="154" t="s">
        <v>1</v>
      </c>
      <c r="I233" s="156"/>
      <c r="L233" s="152"/>
      <c r="M233" s="157"/>
      <c r="T233" s="158"/>
      <c r="AT233" s="154" t="s">
        <v>171</v>
      </c>
      <c r="AU233" s="154" t="s">
        <v>87</v>
      </c>
      <c r="AV233" s="12" t="s">
        <v>85</v>
      </c>
      <c r="AW233" s="12" t="s">
        <v>34</v>
      </c>
      <c r="AX233" s="12" t="s">
        <v>78</v>
      </c>
      <c r="AY233" s="154" t="s">
        <v>163</v>
      </c>
    </row>
    <row r="234" spans="2:65" s="13" customFormat="1" ht="10.199999999999999">
      <c r="B234" s="159"/>
      <c r="D234" s="153" t="s">
        <v>171</v>
      </c>
      <c r="E234" s="160" t="s">
        <v>1</v>
      </c>
      <c r="F234" s="161" t="s">
        <v>253</v>
      </c>
      <c r="H234" s="162">
        <v>4.3999999999999997E-2</v>
      </c>
      <c r="I234" s="163"/>
      <c r="L234" s="159"/>
      <c r="M234" s="164"/>
      <c r="T234" s="165"/>
      <c r="AT234" s="160" t="s">
        <v>171</v>
      </c>
      <c r="AU234" s="160" t="s">
        <v>87</v>
      </c>
      <c r="AV234" s="13" t="s">
        <v>87</v>
      </c>
      <c r="AW234" s="13" t="s">
        <v>34</v>
      </c>
      <c r="AX234" s="13" t="s">
        <v>78</v>
      </c>
      <c r="AY234" s="160" t="s">
        <v>163</v>
      </c>
    </row>
    <row r="235" spans="2:65" s="12" customFormat="1" ht="10.199999999999999">
      <c r="B235" s="152"/>
      <c r="D235" s="153" t="s">
        <v>171</v>
      </c>
      <c r="E235" s="154" t="s">
        <v>1</v>
      </c>
      <c r="F235" s="155" t="s">
        <v>184</v>
      </c>
      <c r="H235" s="154" t="s">
        <v>1</v>
      </c>
      <c r="I235" s="156"/>
      <c r="L235" s="152"/>
      <c r="M235" s="157"/>
      <c r="T235" s="158"/>
      <c r="AT235" s="154" t="s">
        <v>171</v>
      </c>
      <c r="AU235" s="154" t="s">
        <v>87</v>
      </c>
      <c r="AV235" s="12" t="s">
        <v>85</v>
      </c>
      <c r="AW235" s="12" t="s">
        <v>34</v>
      </c>
      <c r="AX235" s="12" t="s">
        <v>78</v>
      </c>
      <c r="AY235" s="154" t="s">
        <v>163</v>
      </c>
    </row>
    <row r="236" spans="2:65" s="13" customFormat="1" ht="10.199999999999999">
      <c r="B236" s="159"/>
      <c r="D236" s="153" t="s">
        <v>171</v>
      </c>
      <c r="E236" s="160" t="s">
        <v>1</v>
      </c>
      <c r="F236" s="161" t="s">
        <v>254</v>
      </c>
      <c r="H236" s="162">
        <v>0.35799999999999998</v>
      </c>
      <c r="I236" s="163"/>
      <c r="L236" s="159"/>
      <c r="M236" s="164"/>
      <c r="T236" s="165"/>
      <c r="AT236" s="160" t="s">
        <v>171</v>
      </c>
      <c r="AU236" s="160" t="s">
        <v>87</v>
      </c>
      <c r="AV236" s="13" t="s">
        <v>87</v>
      </c>
      <c r="AW236" s="13" t="s">
        <v>34</v>
      </c>
      <c r="AX236" s="13" t="s">
        <v>78</v>
      </c>
      <c r="AY236" s="160" t="s">
        <v>163</v>
      </c>
    </row>
    <row r="237" spans="2:65" s="13" customFormat="1" ht="10.199999999999999">
      <c r="B237" s="159"/>
      <c r="D237" s="153" t="s">
        <v>171</v>
      </c>
      <c r="E237" s="160" t="s">
        <v>1</v>
      </c>
      <c r="F237" s="161" t="s">
        <v>255</v>
      </c>
      <c r="H237" s="162">
        <v>0.13200000000000001</v>
      </c>
      <c r="I237" s="163"/>
      <c r="L237" s="159"/>
      <c r="M237" s="164"/>
      <c r="T237" s="165"/>
      <c r="AT237" s="160" t="s">
        <v>171</v>
      </c>
      <c r="AU237" s="160" t="s">
        <v>87</v>
      </c>
      <c r="AV237" s="13" t="s">
        <v>87</v>
      </c>
      <c r="AW237" s="13" t="s">
        <v>34</v>
      </c>
      <c r="AX237" s="13" t="s">
        <v>78</v>
      </c>
      <c r="AY237" s="160" t="s">
        <v>163</v>
      </c>
    </row>
    <row r="238" spans="2:65" s="13" customFormat="1" ht="10.199999999999999">
      <c r="B238" s="159"/>
      <c r="D238" s="153" t="s">
        <v>171</v>
      </c>
      <c r="E238" s="160" t="s">
        <v>1</v>
      </c>
      <c r="F238" s="161" t="s">
        <v>255</v>
      </c>
      <c r="H238" s="162">
        <v>0.13200000000000001</v>
      </c>
      <c r="I238" s="163"/>
      <c r="L238" s="159"/>
      <c r="M238" s="164"/>
      <c r="T238" s="165"/>
      <c r="AT238" s="160" t="s">
        <v>171</v>
      </c>
      <c r="AU238" s="160" t="s">
        <v>87</v>
      </c>
      <c r="AV238" s="13" t="s">
        <v>87</v>
      </c>
      <c r="AW238" s="13" t="s">
        <v>34</v>
      </c>
      <c r="AX238" s="13" t="s">
        <v>78</v>
      </c>
      <c r="AY238" s="160" t="s">
        <v>163</v>
      </c>
    </row>
    <row r="239" spans="2:65" s="13" customFormat="1" ht="10.199999999999999">
      <c r="B239" s="159"/>
      <c r="D239" s="153" t="s">
        <v>171</v>
      </c>
      <c r="E239" s="160" t="s">
        <v>1</v>
      </c>
      <c r="F239" s="161" t="s">
        <v>256</v>
      </c>
      <c r="H239" s="162">
        <v>0.253</v>
      </c>
      <c r="I239" s="163"/>
      <c r="L239" s="159"/>
      <c r="M239" s="164"/>
      <c r="T239" s="165"/>
      <c r="AT239" s="160" t="s">
        <v>171</v>
      </c>
      <c r="AU239" s="160" t="s">
        <v>87</v>
      </c>
      <c r="AV239" s="13" t="s">
        <v>87</v>
      </c>
      <c r="AW239" s="13" t="s">
        <v>34</v>
      </c>
      <c r="AX239" s="13" t="s">
        <v>78</v>
      </c>
      <c r="AY239" s="160" t="s">
        <v>163</v>
      </c>
    </row>
    <row r="240" spans="2:65" s="13" customFormat="1" ht="10.199999999999999">
      <c r="B240" s="159"/>
      <c r="D240" s="153" t="s">
        <v>171</v>
      </c>
      <c r="E240" s="160" t="s">
        <v>1</v>
      </c>
      <c r="F240" s="161" t="s">
        <v>257</v>
      </c>
      <c r="H240" s="162">
        <v>0.108</v>
      </c>
      <c r="I240" s="163"/>
      <c r="L240" s="159"/>
      <c r="M240" s="164"/>
      <c r="T240" s="165"/>
      <c r="AT240" s="160" t="s">
        <v>171</v>
      </c>
      <c r="AU240" s="160" t="s">
        <v>87</v>
      </c>
      <c r="AV240" s="13" t="s">
        <v>87</v>
      </c>
      <c r="AW240" s="13" t="s">
        <v>34</v>
      </c>
      <c r="AX240" s="13" t="s">
        <v>78</v>
      </c>
      <c r="AY240" s="160" t="s">
        <v>163</v>
      </c>
    </row>
    <row r="241" spans="2:65" s="14" customFormat="1" ht="10.199999999999999">
      <c r="B241" s="166"/>
      <c r="D241" s="153" t="s">
        <v>171</v>
      </c>
      <c r="E241" s="167" t="s">
        <v>1</v>
      </c>
      <c r="F241" s="168" t="s">
        <v>174</v>
      </c>
      <c r="H241" s="169">
        <v>2.4750000000000001</v>
      </c>
      <c r="I241" s="170"/>
      <c r="L241" s="166"/>
      <c r="M241" s="171"/>
      <c r="T241" s="172"/>
      <c r="AT241" s="167" t="s">
        <v>171</v>
      </c>
      <c r="AU241" s="167" t="s">
        <v>87</v>
      </c>
      <c r="AV241" s="14" t="s">
        <v>169</v>
      </c>
      <c r="AW241" s="14" t="s">
        <v>34</v>
      </c>
      <c r="AX241" s="14" t="s">
        <v>85</v>
      </c>
      <c r="AY241" s="167" t="s">
        <v>163</v>
      </c>
    </row>
    <row r="242" spans="2:65" s="1" customFormat="1" ht="24.15" customHeight="1">
      <c r="B242" s="32"/>
      <c r="C242" s="138" t="s">
        <v>258</v>
      </c>
      <c r="D242" s="138" t="s">
        <v>165</v>
      </c>
      <c r="E242" s="139" t="s">
        <v>259</v>
      </c>
      <c r="F242" s="140" t="s">
        <v>260</v>
      </c>
      <c r="G242" s="141" t="s">
        <v>177</v>
      </c>
      <c r="H242" s="142">
        <v>6.1859999999999999</v>
      </c>
      <c r="I242" s="143"/>
      <c r="J242" s="144">
        <f>ROUND(I242*H242,2)</f>
        <v>0</v>
      </c>
      <c r="K242" s="145"/>
      <c r="L242" s="32"/>
      <c r="M242" s="146" t="s">
        <v>1</v>
      </c>
      <c r="N242" s="147" t="s">
        <v>43</v>
      </c>
      <c r="P242" s="148">
        <f>O242*H242</f>
        <v>0</v>
      </c>
      <c r="Q242" s="148">
        <v>2.5018699999999998</v>
      </c>
      <c r="R242" s="148">
        <f>Q242*H242</f>
        <v>15.476567819999998</v>
      </c>
      <c r="S242" s="148">
        <v>0</v>
      </c>
      <c r="T242" s="149">
        <f>S242*H242</f>
        <v>0</v>
      </c>
      <c r="AR242" s="150" t="s">
        <v>169</v>
      </c>
      <c r="AT242" s="150" t="s">
        <v>165</v>
      </c>
      <c r="AU242" s="150" t="s">
        <v>87</v>
      </c>
      <c r="AY242" s="17" t="s">
        <v>163</v>
      </c>
      <c r="BE242" s="151">
        <f>IF(N242="základní",J242,0)</f>
        <v>0</v>
      </c>
      <c r="BF242" s="151">
        <f>IF(N242="snížená",J242,0)</f>
        <v>0</v>
      </c>
      <c r="BG242" s="151">
        <f>IF(N242="zákl. přenesená",J242,0)</f>
        <v>0</v>
      </c>
      <c r="BH242" s="151">
        <f>IF(N242="sníž. přenesená",J242,0)</f>
        <v>0</v>
      </c>
      <c r="BI242" s="151">
        <f>IF(N242="nulová",J242,0)</f>
        <v>0</v>
      </c>
      <c r="BJ242" s="17" t="s">
        <v>85</v>
      </c>
      <c r="BK242" s="151">
        <f>ROUND(I242*H242,2)</f>
        <v>0</v>
      </c>
      <c r="BL242" s="17" t="s">
        <v>169</v>
      </c>
      <c r="BM242" s="150" t="s">
        <v>261</v>
      </c>
    </row>
    <row r="243" spans="2:65" s="13" customFormat="1" ht="10.199999999999999">
      <c r="B243" s="159"/>
      <c r="D243" s="153" t="s">
        <v>171</v>
      </c>
      <c r="E243" s="160" t="s">
        <v>1</v>
      </c>
      <c r="F243" s="161" t="s">
        <v>262</v>
      </c>
      <c r="H243" s="162">
        <v>6.1859999999999999</v>
      </c>
      <c r="I243" s="163"/>
      <c r="L243" s="159"/>
      <c r="M243" s="164"/>
      <c r="T243" s="165"/>
      <c r="AT243" s="160" t="s">
        <v>171</v>
      </c>
      <c r="AU243" s="160" t="s">
        <v>87</v>
      </c>
      <c r="AV243" s="13" t="s">
        <v>87</v>
      </c>
      <c r="AW243" s="13" t="s">
        <v>34</v>
      </c>
      <c r="AX243" s="13" t="s">
        <v>78</v>
      </c>
      <c r="AY243" s="160" t="s">
        <v>163</v>
      </c>
    </row>
    <row r="244" spans="2:65" s="14" customFormat="1" ht="10.199999999999999">
      <c r="B244" s="166"/>
      <c r="D244" s="153" t="s">
        <v>171</v>
      </c>
      <c r="E244" s="167" t="s">
        <v>1</v>
      </c>
      <c r="F244" s="168" t="s">
        <v>174</v>
      </c>
      <c r="H244" s="169">
        <v>6.1859999999999999</v>
      </c>
      <c r="I244" s="170"/>
      <c r="L244" s="166"/>
      <c r="M244" s="171"/>
      <c r="T244" s="172"/>
      <c r="AT244" s="167" t="s">
        <v>171</v>
      </c>
      <c r="AU244" s="167" t="s">
        <v>87</v>
      </c>
      <c r="AV244" s="14" t="s">
        <v>169</v>
      </c>
      <c r="AW244" s="14" t="s">
        <v>34</v>
      </c>
      <c r="AX244" s="14" t="s">
        <v>85</v>
      </c>
      <c r="AY244" s="167" t="s">
        <v>163</v>
      </c>
    </row>
    <row r="245" spans="2:65" s="1" customFormat="1" ht="16.5" customHeight="1">
      <c r="B245" s="32"/>
      <c r="C245" s="138" t="s">
        <v>263</v>
      </c>
      <c r="D245" s="138" t="s">
        <v>165</v>
      </c>
      <c r="E245" s="139" t="s">
        <v>264</v>
      </c>
      <c r="F245" s="140" t="s">
        <v>265</v>
      </c>
      <c r="G245" s="141" t="s">
        <v>168</v>
      </c>
      <c r="H245" s="142">
        <v>4.7279999999999998</v>
      </c>
      <c r="I245" s="143"/>
      <c r="J245" s="144">
        <f>ROUND(I245*H245,2)</f>
        <v>0</v>
      </c>
      <c r="K245" s="145"/>
      <c r="L245" s="32"/>
      <c r="M245" s="146" t="s">
        <v>1</v>
      </c>
      <c r="N245" s="147" t="s">
        <v>43</v>
      </c>
      <c r="P245" s="148">
        <f>O245*H245</f>
        <v>0</v>
      </c>
      <c r="Q245" s="148">
        <v>2.9399999999999999E-3</v>
      </c>
      <c r="R245" s="148">
        <f>Q245*H245</f>
        <v>1.3900319999999999E-2</v>
      </c>
      <c r="S245" s="148">
        <v>0</v>
      </c>
      <c r="T245" s="149">
        <f>S245*H245</f>
        <v>0</v>
      </c>
      <c r="AR245" s="150" t="s">
        <v>169</v>
      </c>
      <c r="AT245" s="150" t="s">
        <v>165</v>
      </c>
      <c r="AU245" s="150" t="s">
        <v>87</v>
      </c>
      <c r="AY245" s="17" t="s">
        <v>163</v>
      </c>
      <c r="BE245" s="151">
        <f>IF(N245="základní",J245,0)</f>
        <v>0</v>
      </c>
      <c r="BF245" s="151">
        <f>IF(N245="snížená",J245,0)</f>
        <v>0</v>
      </c>
      <c r="BG245" s="151">
        <f>IF(N245="zákl. přenesená",J245,0)</f>
        <v>0</v>
      </c>
      <c r="BH245" s="151">
        <f>IF(N245="sníž. přenesená",J245,0)</f>
        <v>0</v>
      </c>
      <c r="BI245" s="151">
        <f>IF(N245="nulová",J245,0)</f>
        <v>0</v>
      </c>
      <c r="BJ245" s="17" t="s">
        <v>85</v>
      </c>
      <c r="BK245" s="151">
        <f>ROUND(I245*H245,2)</f>
        <v>0</v>
      </c>
      <c r="BL245" s="17" t="s">
        <v>169</v>
      </c>
      <c r="BM245" s="150" t="s">
        <v>266</v>
      </c>
    </row>
    <row r="246" spans="2:65" s="13" customFormat="1" ht="10.199999999999999">
      <c r="B246" s="159"/>
      <c r="D246" s="153" t="s">
        <v>171</v>
      </c>
      <c r="E246" s="160" t="s">
        <v>1</v>
      </c>
      <c r="F246" s="161" t="s">
        <v>267</v>
      </c>
      <c r="H246" s="162">
        <v>4.7279999999999998</v>
      </c>
      <c r="I246" s="163"/>
      <c r="L246" s="159"/>
      <c r="M246" s="164"/>
      <c r="T246" s="165"/>
      <c r="AT246" s="160" t="s">
        <v>171</v>
      </c>
      <c r="AU246" s="160" t="s">
        <v>87</v>
      </c>
      <c r="AV246" s="13" t="s">
        <v>87</v>
      </c>
      <c r="AW246" s="13" t="s">
        <v>34</v>
      </c>
      <c r="AX246" s="13" t="s">
        <v>78</v>
      </c>
      <c r="AY246" s="160" t="s">
        <v>163</v>
      </c>
    </row>
    <row r="247" spans="2:65" s="14" customFormat="1" ht="10.199999999999999">
      <c r="B247" s="166"/>
      <c r="D247" s="153" t="s">
        <v>171</v>
      </c>
      <c r="E247" s="167" t="s">
        <v>1</v>
      </c>
      <c r="F247" s="168" t="s">
        <v>174</v>
      </c>
      <c r="H247" s="169">
        <v>4.7279999999999998</v>
      </c>
      <c r="I247" s="170"/>
      <c r="L247" s="166"/>
      <c r="M247" s="171"/>
      <c r="T247" s="172"/>
      <c r="AT247" s="167" t="s">
        <v>171</v>
      </c>
      <c r="AU247" s="167" t="s">
        <v>87</v>
      </c>
      <c r="AV247" s="14" t="s">
        <v>169</v>
      </c>
      <c r="AW247" s="14" t="s">
        <v>34</v>
      </c>
      <c r="AX247" s="14" t="s">
        <v>85</v>
      </c>
      <c r="AY247" s="167" t="s">
        <v>163</v>
      </c>
    </row>
    <row r="248" spans="2:65" s="1" customFormat="1" ht="16.5" customHeight="1">
      <c r="B248" s="32"/>
      <c r="C248" s="138" t="s">
        <v>268</v>
      </c>
      <c r="D248" s="138" t="s">
        <v>165</v>
      </c>
      <c r="E248" s="139" t="s">
        <v>269</v>
      </c>
      <c r="F248" s="140" t="s">
        <v>270</v>
      </c>
      <c r="G248" s="141" t="s">
        <v>168</v>
      </c>
      <c r="H248" s="142">
        <v>4.7279999999999998</v>
      </c>
      <c r="I248" s="143"/>
      <c r="J248" s="144">
        <f>ROUND(I248*H248,2)</f>
        <v>0</v>
      </c>
      <c r="K248" s="145"/>
      <c r="L248" s="32"/>
      <c r="M248" s="146" t="s">
        <v>1</v>
      </c>
      <c r="N248" s="147" t="s">
        <v>43</v>
      </c>
      <c r="P248" s="148">
        <f>O248*H248</f>
        <v>0</v>
      </c>
      <c r="Q248" s="148">
        <v>0</v>
      </c>
      <c r="R248" s="148">
        <f>Q248*H248</f>
        <v>0</v>
      </c>
      <c r="S248" s="148">
        <v>0</v>
      </c>
      <c r="T248" s="149">
        <f>S248*H248</f>
        <v>0</v>
      </c>
      <c r="AR248" s="150" t="s">
        <v>169</v>
      </c>
      <c r="AT248" s="150" t="s">
        <v>165</v>
      </c>
      <c r="AU248" s="150" t="s">
        <v>87</v>
      </c>
      <c r="AY248" s="17" t="s">
        <v>163</v>
      </c>
      <c r="BE248" s="151">
        <f>IF(N248="základní",J248,0)</f>
        <v>0</v>
      </c>
      <c r="BF248" s="151">
        <f>IF(N248="snížená",J248,0)</f>
        <v>0</v>
      </c>
      <c r="BG248" s="151">
        <f>IF(N248="zákl. přenesená",J248,0)</f>
        <v>0</v>
      </c>
      <c r="BH248" s="151">
        <f>IF(N248="sníž. přenesená",J248,0)</f>
        <v>0</v>
      </c>
      <c r="BI248" s="151">
        <f>IF(N248="nulová",J248,0)</f>
        <v>0</v>
      </c>
      <c r="BJ248" s="17" t="s">
        <v>85</v>
      </c>
      <c r="BK248" s="151">
        <f>ROUND(I248*H248,2)</f>
        <v>0</v>
      </c>
      <c r="BL248" s="17" t="s">
        <v>169</v>
      </c>
      <c r="BM248" s="150" t="s">
        <v>271</v>
      </c>
    </row>
    <row r="249" spans="2:65" s="1" customFormat="1" ht="24.15" customHeight="1">
      <c r="B249" s="32"/>
      <c r="C249" s="138" t="s">
        <v>8</v>
      </c>
      <c r="D249" s="138" t="s">
        <v>165</v>
      </c>
      <c r="E249" s="139" t="s">
        <v>272</v>
      </c>
      <c r="F249" s="140" t="s">
        <v>273</v>
      </c>
      <c r="G249" s="141" t="s">
        <v>177</v>
      </c>
      <c r="H249" s="142">
        <v>32.459000000000003</v>
      </c>
      <c r="I249" s="143"/>
      <c r="J249" s="144">
        <f>ROUND(I249*H249,2)</f>
        <v>0</v>
      </c>
      <c r="K249" s="145"/>
      <c r="L249" s="32"/>
      <c r="M249" s="146" t="s">
        <v>1</v>
      </c>
      <c r="N249" s="147" t="s">
        <v>43</v>
      </c>
      <c r="P249" s="148">
        <f>O249*H249</f>
        <v>0</v>
      </c>
      <c r="Q249" s="148">
        <v>2.5018699999999998</v>
      </c>
      <c r="R249" s="148">
        <f>Q249*H249</f>
        <v>81.208198330000002</v>
      </c>
      <c r="S249" s="148">
        <v>0</v>
      </c>
      <c r="T249" s="149">
        <f>S249*H249</f>
        <v>0</v>
      </c>
      <c r="AR249" s="150" t="s">
        <v>169</v>
      </c>
      <c r="AT249" s="150" t="s">
        <v>165</v>
      </c>
      <c r="AU249" s="150" t="s">
        <v>87</v>
      </c>
      <c r="AY249" s="17" t="s">
        <v>163</v>
      </c>
      <c r="BE249" s="151">
        <f>IF(N249="základní",J249,0)</f>
        <v>0</v>
      </c>
      <c r="BF249" s="151">
        <f>IF(N249="snížená",J249,0)</f>
        <v>0</v>
      </c>
      <c r="BG249" s="151">
        <f>IF(N249="zákl. přenesená",J249,0)</f>
        <v>0</v>
      </c>
      <c r="BH249" s="151">
        <f>IF(N249="sníž. přenesená",J249,0)</f>
        <v>0</v>
      </c>
      <c r="BI249" s="151">
        <f>IF(N249="nulová",J249,0)</f>
        <v>0</v>
      </c>
      <c r="BJ249" s="17" t="s">
        <v>85</v>
      </c>
      <c r="BK249" s="151">
        <f>ROUND(I249*H249,2)</f>
        <v>0</v>
      </c>
      <c r="BL249" s="17" t="s">
        <v>169</v>
      </c>
      <c r="BM249" s="150" t="s">
        <v>274</v>
      </c>
    </row>
    <row r="250" spans="2:65" s="12" customFormat="1" ht="10.199999999999999">
      <c r="B250" s="152"/>
      <c r="D250" s="153" t="s">
        <v>171</v>
      </c>
      <c r="E250" s="154" t="s">
        <v>1</v>
      </c>
      <c r="F250" s="155" t="s">
        <v>249</v>
      </c>
      <c r="H250" s="154" t="s">
        <v>1</v>
      </c>
      <c r="I250" s="156"/>
      <c r="L250" s="152"/>
      <c r="M250" s="157"/>
      <c r="T250" s="158"/>
      <c r="AT250" s="154" t="s">
        <v>171</v>
      </c>
      <c r="AU250" s="154" t="s">
        <v>87</v>
      </c>
      <c r="AV250" s="12" t="s">
        <v>85</v>
      </c>
      <c r="AW250" s="12" t="s">
        <v>34</v>
      </c>
      <c r="AX250" s="12" t="s">
        <v>78</v>
      </c>
      <c r="AY250" s="154" t="s">
        <v>163</v>
      </c>
    </row>
    <row r="251" spans="2:65" s="13" customFormat="1" ht="10.199999999999999">
      <c r="B251" s="159"/>
      <c r="D251" s="153" t="s">
        <v>171</v>
      </c>
      <c r="E251" s="160" t="s">
        <v>1</v>
      </c>
      <c r="F251" s="161" t="s">
        <v>275</v>
      </c>
      <c r="H251" s="162">
        <v>0.53800000000000003</v>
      </c>
      <c r="I251" s="163"/>
      <c r="L251" s="159"/>
      <c r="M251" s="164"/>
      <c r="T251" s="165"/>
      <c r="AT251" s="160" t="s">
        <v>171</v>
      </c>
      <c r="AU251" s="160" t="s">
        <v>87</v>
      </c>
      <c r="AV251" s="13" t="s">
        <v>87</v>
      </c>
      <c r="AW251" s="13" t="s">
        <v>34</v>
      </c>
      <c r="AX251" s="13" t="s">
        <v>78</v>
      </c>
      <c r="AY251" s="160" t="s">
        <v>163</v>
      </c>
    </row>
    <row r="252" spans="2:65" s="13" customFormat="1" ht="10.199999999999999">
      <c r="B252" s="159"/>
      <c r="D252" s="153" t="s">
        <v>171</v>
      </c>
      <c r="E252" s="160" t="s">
        <v>1</v>
      </c>
      <c r="F252" s="161" t="s">
        <v>276</v>
      </c>
      <c r="H252" s="162">
        <v>0.16800000000000001</v>
      </c>
      <c r="I252" s="163"/>
      <c r="L252" s="159"/>
      <c r="M252" s="164"/>
      <c r="T252" s="165"/>
      <c r="AT252" s="160" t="s">
        <v>171</v>
      </c>
      <c r="AU252" s="160" t="s">
        <v>87</v>
      </c>
      <c r="AV252" s="13" t="s">
        <v>87</v>
      </c>
      <c r="AW252" s="13" t="s">
        <v>34</v>
      </c>
      <c r="AX252" s="13" t="s">
        <v>78</v>
      </c>
      <c r="AY252" s="160" t="s">
        <v>163</v>
      </c>
    </row>
    <row r="253" spans="2:65" s="12" customFormat="1" ht="10.199999999999999">
      <c r="B253" s="152"/>
      <c r="D253" s="153" t="s">
        <v>171</v>
      </c>
      <c r="E253" s="154" t="s">
        <v>1</v>
      </c>
      <c r="F253" s="155" t="s">
        <v>251</v>
      </c>
      <c r="H253" s="154" t="s">
        <v>1</v>
      </c>
      <c r="I253" s="156"/>
      <c r="L253" s="152"/>
      <c r="M253" s="157"/>
      <c r="T253" s="158"/>
      <c r="AT253" s="154" t="s">
        <v>171</v>
      </c>
      <c r="AU253" s="154" t="s">
        <v>87</v>
      </c>
      <c r="AV253" s="12" t="s">
        <v>85</v>
      </c>
      <c r="AW253" s="12" t="s">
        <v>34</v>
      </c>
      <c r="AX253" s="12" t="s">
        <v>78</v>
      </c>
      <c r="AY253" s="154" t="s">
        <v>163</v>
      </c>
    </row>
    <row r="254" spans="2:65" s="13" customFormat="1" ht="10.199999999999999">
      <c r="B254" s="159"/>
      <c r="D254" s="153" t="s">
        <v>171</v>
      </c>
      <c r="E254" s="160" t="s">
        <v>1</v>
      </c>
      <c r="F254" s="161" t="s">
        <v>277</v>
      </c>
      <c r="H254" s="162">
        <v>5.0919999999999996</v>
      </c>
      <c r="I254" s="163"/>
      <c r="L254" s="159"/>
      <c r="M254" s="164"/>
      <c r="T254" s="165"/>
      <c r="AT254" s="160" t="s">
        <v>171</v>
      </c>
      <c r="AU254" s="160" t="s">
        <v>87</v>
      </c>
      <c r="AV254" s="13" t="s">
        <v>87</v>
      </c>
      <c r="AW254" s="13" t="s">
        <v>34</v>
      </c>
      <c r="AX254" s="13" t="s">
        <v>78</v>
      </c>
      <c r="AY254" s="160" t="s">
        <v>163</v>
      </c>
    </row>
    <row r="255" spans="2:65" s="12" customFormat="1" ht="10.199999999999999">
      <c r="B255" s="152"/>
      <c r="D255" s="153" t="s">
        <v>171</v>
      </c>
      <c r="E255" s="154" t="s">
        <v>1</v>
      </c>
      <c r="F255" s="155" t="s">
        <v>182</v>
      </c>
      <c r="H255" s="154" t="s">
        <v>1</v>
      </c>
      <c r="I255" s="156"/>
      <c r="L255" s="152"/>
      <c r="M255" s="157"/>
      <c r="T255" s="158"/>
      <c r="AT255" s="154" t="s">
        <v>171</v>
      </c>
      <c r="AU255" s="154" t="s">
        <v>87</v>
      </c>
      <c r="AV255" s="12" t="s">
        <v>85</v>
      </c>
      <c r="AW255" s="12" t="s">
        <v>34</v>
      </c>
      <c r="AX255" s="12" t="s">
        <v>78</v>
      </c>
      <c r="AY255" s="154" t="s">
        <v>163</v>
      </c>
    </row>
    <row r="256" spans="2:65" s="13" customFormat="1" ht="10.199999999999999">
      <c r="B256" s="159"/>
      <c r="D256" s="153" t="s">
        <v>171</v>
      </c>
      <c r="E256" s="160" t="s">
        <v>1</v>
      </c>
      <c r="F256" s="161" t="s">
        <v>278</v>
      </c>
      <c r="H256" s="162">
        <v>1.1479999999999999</v>
      </c>
      <c r="I256" s="163"/>
      <c r="L256" s="159"/>
      <c r="M256" s="164"/>
      <c r="T256" s="165"/>
      <c r="AT256" s="160" t="s">
        <v>171</v>
      </c>
      <c r="AU256" s="160" t="s">
        <v>87</v>
      </c>
      <c r="AV256" s="13" t="s">
        <v>87</v>
      </c>
      <c r="AW256" s="13" t="s">
        <v>34</v>
      </c>
      <c r="AX256" s="13" t="s">
        <v>78</v>
      </c>
      <c r="AY256" s="160" t="s">
        <v>163</v>
      </c>
    </row>
    <row r="257" spans="2:65" s="12" customFormat="1" ht="10.199999999999999">
      <c r="B257" s="152"/>
      <c r="D257" s="153" t="s">
        <v>171</v>
      </c>
      <c r="E257" s="154" t="s">
        <v>1</v>
      </c>
      <c r="F257" s="155" t="s">
        <v>184</v>
      </c>
      <c r="H257" s="154" t="s">
        <v>1</v>
      </c>
      <c r="I257" s="156"/>
      <c r="L257" s="152"/>
      <c r="M257" s="157"/>
      <c r="T257" s="158"/>
      <c r="AT257" s="154" t="s">
        <v>171</v>
      </c>
      <c r="AU257" s="154" t="s">
        <v>87</v>
      </c>
      <c r="AV257" s="12" t="s">
        <v>85</v>
      </c>
      <c r="AW257" s="12" t="s">
        <v>34</v>
      </c>
      <c r="AX257" s="12" t="s">
        <v>78</v>
      </c>
      <c r="AY257" s="154" t="s">
        <v>163</v>
      </c>
    </row>
    <row r="258" spans="2:65" s="13" customFormat="1" ht="10.199999999999999">
      <c r="B258" s="159"/>
      <c r="D258" s="153" t="s">
        <v>171</v>
      </c>
      <c r="E258" s="160" t="s">
        <v>1</v>
      </c>
      <c r="F258" s="161" t="s">
        <v>279</v>
      </c>
      <c r="H258" s="162">
        <v>11.952</v>
      </c>
      <c r="I258" s="163"/>
      <c r="L258" s="159"/>
      <c r="M258" s="164"/>
      <c r="T258" s="165"/>
      <c r="AT258" s="160" t="s">
        <v>171</v>
      </c>
      <c r="AU258" s="160" t="s">
        <v>87</v>
      </c>
      <c r="AV258" s="13" t="s">
        <v>87</v>
      </c>
      <c r="AW258" s="13" t="s">
        <v>34</v>
      </c>
      <c r="AX258" s="13" t="s">
        <v>78</v>
      </c>
      <c r="AY258" s="160" t="s">
        <v>163</v>
      </c>
    </row>
    <row r="259" spans="2:65" s="13" customFormat="1" ht="10.199999999999999">
      <c r="B259" s="159"/>
      <c r="D259" s="153" t="s">
        <v>171</v>
      </c>
      <c r="E259" s="160" t="s">
        <v>1</v>
      </c>
      <c r="F259" s="161" t="s">
        <v>280</v>
      </c>
      <c r="H259" s="162">
        <v>3.0259999999999998</v>
      </c>
      <c r="I259" s="163"/>
      <c r="L259" s="159"/>
      <c r="M259" s="164"/>
      <c r="T259" s="165"/>
      <c r="AT259" s="160" t="s">
        <v>171</v>
      </c>
      <c r="AU259" s="160" t="s">
        <v>87</v>
      </c>
      <c r="AV259" s="13" t="s">
        <v>87</v>
      </c>
      <c r="AW259" s="13" t="s">
        <v>34</v>
      </c>
      <c r="AX259" s="13" t="s">
        <v>78</v>
      </c>
      <c r="AY259" s="160" t="s">
        <v>163</v>
      </c>
    </row>
    <row r="260" spans="2:65" s="13" customFormat="1" ht="10.199999999999999">
      <c r="B260" s="159"/>
      <c r="D260" s="153" t="s">
        <v>171</v>
      </c>
      <c r="E260" s="160" t="s">
        <v>1</v>
      </c>
      <c r="F260" s="161" t="s">
        <v>281</v>
      </c>
      <c r="H260" s="162">
        <v>4.1440000000000001</v>
      </c>
      <c r="I260" s="163"/>
      <c r="L260" s="159"/>
      <c r="M260" s="164"/>
      <c r="T260" s="165"/>
      <c r="AT260" s="160" t="s">
        <v>171</v>
      </c>
      <c r="AU260" s="160" t="s">
        <v>87</v>
      </c>
      <c r="AV260" s="13" t="s">
        <v>87</v>
      </c>
      <c r="AW260" s="13" t="s">
        <v>34</v>
      </c>
      <c r="AX260" s="13" t="s">
        <v>78</v>
      </c>
      <c r="AY260" s="160" t="s">
        <v>163</v>
      </c>
    </row>
    <row r="261" spans="2:65" s="13" customFormat="1" ht="10.199999999999999">
      <c r="B261" s="159"/>
      <c r="D261" s="153" t="s">
        <v>171</v>
      </c>
      <c r="E261" s="160" t="s">
        <v>1</v>
      </c>
      <c r="F261" s="161" t="s">
        <v>282</v>
      </c>
      <c r="H261" s="162">
        <v>6.391</v>
      </c>
      <c r="I261" s="163"/>
      <c r="L261" s="159"/>
      <c r="M261" s="164"/>
      <c r="T261" s="165"/>
      <c r="AT261" s="160" t="s">
        <v>171</v>
      </c>
      <c r="AU261" s="160" t="s">
        <v>87</v>
      </c>
      <c r="AV261" s="13" t="s">
        <v>87</v>
      </c>
      <c r="AW261" s="13" t="s">
        <v>34</v>
      </c>
      <c r="AX261" s="13" t="s">
        <v>78</v>
      </c>
      <c r="AY261" s="160" t="s">
        <v>163</v>
      </c>
    </row>
    <row r="262" spans="2:65" s="14" customFormat="1" ht="10.199999999999999">
      <c r="B262" s="166"/>
      <c r="D262" s="153" t="s">
        <v>171</v>
      </c>
      <c r="E262" s="167" t="s">
        <v>1</v>
      </c>
      <c r="F262" s="168" t="s">
        <v>174</v>
      </c>
      <c r="H262" s="169">
        <v>32.459000000000003</v>
      </c>
      <c r="I262" s="170"/>
      <c r="L262" s="166"/>
      <c r="M262" s="171"/>
      <c r="T262" s="172"/>
      <c r="AT262" s="167" t="s">
        <v>171</v>
      </c>
      <c r="AU262" s="167" t="s">
        <v>87</v>
      </c>
      <c r="AV262" s="14" t="s">
        <v>169</v>
      </c>
      <c r="AW262" s="14" t="s">
        <v>34</v>
      </c>
      <c r="AX262" s="14" t="s">
        <v>85</v>
      </c>
      <c r="AY262" s="167" t="s">
        <v>163</v>
      </c>
    </row>
    <row r="263" spans="2:65" s="1" customFormat="1" ht="16.5" customHeight="1">
      <c r="B263" s="32"/>
      <c r="C263" s="138" t="s">
        <v>283</v>
      </c>
      <c r="D263" s="138" t="s">
        <v>165</v>
      </c>
      <c r="E263" s="139" t="s">
        <v>284</v>
      </c>
      <c r="F263" s="140" t="s">
        <v>285</v>
      </c>
      <c r="G263" s="141" t="s">
        <v>168</v>
      </c>
      <c r="H263" s="142">
        <v>107.529</v>
      </c>
      <c r="I263" s="143"/>
      <c r="J263" s="144">
        <f>ROUND(I263*H263,2)</f>
        <v>0</v>
      </c>
      <c r="K263" s="145"/>
      <c r="L263" s="32"/>
      <c r="M263" s="146" t="s">
        <v>1</v>
      </c>
      <c r="N263" s="147" t="s">
        <v>43</v>
      </c>
      <c r="P263" s="148">
        <f>O263*H263</f>
        <v>0</v>
      </c>
      <c r="Q263" s="148">
        <v>2.6900000000000001E-3</v>
      </c>
      <c r="R263" s="148">
        <f>Q263*H263</f>
        <v>0.28925300999999998</v>
      </c>
      <c r="S263" s="148">
        <v>0</v>
      </c>
      <c r="T263" s="149">
        <f>S263*H263</f>
        <v>0</v>
      </c>
      <c r="AR263" s="150" t="s">
        <v>169</v>
      </c>
      <c r="AT263" s="150" t="s">
        <v>165</v>
      </c>
      <c r="AU263" s="150" t="s">
        <v>87</v>
      </c>
      <c r="AY263" s="17" t="s">
        <v>163</v>
      </c>
      <c r="BE263" s="151">
        <f>IF(N263="základní",J263,0)</f>
        <v>0</v>
      </c>
      <c r="BF263" s="151">
        <f>IF(N263="snížená",J263,0)</f>
        <v>0</v>
      </c>
      <c r="BG263" s="151">
        <f>IF(N263="zákl. přenesená",J263,0)</f>
        <v>0</v>
      </c>
      <c r="BH263" s="151">
        <f>IF(N263="sníž. přenesená",J263,0)</f>
        <v>0</v>
      </c>
      <c r="BI263" s="151">
        <f>IF(N263="nulová",J263,0)</f>
        <v>0</v>
      </c>
      <c r="BJ263" s="17" t="s">
        <v>85</v>
      </c>
      <c r="BK263" s="151">
        <f>ROUND(I263*H263,2)</f>
        <v>0</v>
      </c>
      <c r="BL263" s="17" t="s">
        <v>169</v>
      </c>
      <c r="BM263" s="150" t="s">
        <v>286</v>
      </c>
    </row>
    <row r="264" spans="2:65" s="12" customFormat="1" ht="10.199999999999999">
      <c r="B264" s="152"/>
      <c r="D264" s="153" t="s">
        <v>171</v>
      </c>
      <c r="E264" s="154" t="s">
        <v>1</v>
      </c>
      <c r="F264" s="155" t="s">
        <v>249</v>
      </c>
      <c r="H264" s="154" t="s">
        <v>1</v>
      </c>
      <c r="I264" s="156"/>
      <c r="L264" s="152"/>
      <c r="M264" s="157"/>
      <c r="T264" s="158"/>
      <c r="AT264" s="154" t="s">
        <v>171</v>
      </c>
      <c r="AU264" s="154" t="s">
        <v>87</v>
      </c>
      <c r="AV264" s="12" t="s">
        <v>85</v>
      </c>
      <c r="AW264" s="12" t="s">
        <v>34</v>
      </c>
      <c r="AX264" s="12" t="s">
        <v>78</v>
      </c>
      <c r="AY264" s="154" t="s">
        <v>163</v>
      </c>
    </row>
    <row r="265" spans="2:65" s="13" customFormat="1" ht="10.199999999999999">
      <c r="B265" s="159"/>
      <c r="D265" s="153" t="s">
        <v>171</v>
      </c>
      <c r="E265" s="160" t="s">
        <v>1</v>
      </c>
      <c r="F265" s="161" t="s">
        <v>287</v>
      </c>
      <c r="H265" s="162">
        <v>2.0830000000000002</v>
      </c>
      <c r="I265" s="163"/>
      <c r="L265" s="159"/>
      <c r="M265" s="164"/>
      <c r="T265" s="165"/>
      <c r="AT265" s="160" t="s">
        <v>171</v>
      </c>
      <c r="AU265" s="160" t="s">
        <v>87</v>
      </c>
      <c r="AV265" s="13" t="s">
        <v>87</v>
      </c>
      <c r="AW265" s="13" t="s">
        <v>34</v>
      </c>
      <c r="AX265" s="13" t="s">
        <v>78</v>
      </c>
      <c r="AY265" s="160" t="s">
        <v>163</v>
      </c>
    </row>
    <row r="266" spans="2:65" s="13" customFormat="1" ht="10.199999999999999">
      <c r="B266" s="159"/>
      <c r="D266" s="153" t="s">
        <v>171</v>
      </c>
      <c r="E266" s="160" t="s">
        <v>1</v>
      </c>
      <c r="F266" s="161" t="s">
        <v>288</v>
      </c>
      <c r="H266" s="162">
        <v>0.92</v>
      </c>
      <c r="I266" s="163"/>
      <c r="L266" s="159"/>
      <c r="M266" s="164"/>
      <c r="T266" s="165"/>
      <c r="AT266" s="160" t="s">
        <v>171</v>
      </c>
      <c r="AU266" s="160" t="s">
        <v>87</v>
      </c>
      <c r="AV266" s="13" t="s">
        <v>87</v>
      </c>
      <c r="AW266" s="13" t="s">
        <v>34</v>
      </c>
      <c r="AX266" s="13" t="s">
        <v>78</v>
      </c>
      <c r="AY266" s="160" t="s">
        <v>163</v>
      </c>
    </row>
    <row r="267" spans="2:65" s="12" customFormat="1" ht="10.199999999999999">
      <c r="B267" s="152"/>
      <c r="D267" s="153" t="s">
        <v>171</v>
      </c>
      <c r="E267" s="154" t="s">
        <v>1</v>
      </c>
      <c r="F267" s="155" t="s">
        <v>251</v>
      </c>
      <c r="H267" s="154" t="s">
        <v>1</v>
      </c>
      <c r="I267" s="156"/>
      <c r="L267" s="152"/>
      <c r="M267" s="157"/>
      <c r="T267" s="158"/>
      <c r="AT267" s="154" t="s">
        <v>171</v>
      </c>
      <c r="AU267" s="154" t="s">
        <v>87</v>
      </c>
      <c r="AV267" s="12" t="s">
        <v>85</v>
      </c>
      <c r="AW267" s="12" t="s">
        <v>34</v>
      </c>
      <c r="AX267" s="12" t="s">
        <v>78</v>
      </c>
      <c r="AY267" s="154" t="s">
        <v>163</v>
      </c>
    </row>
    <row r="268" spans="2:65" s="13" customFormat="1" ht="10.199999999999999">
      <c r="B268" s="159"/>
      <c r="D268" s="153" t="s">
        <v>171</v>
      </c>
      <c r="E268" s="160" t="s">
        <v>1</v>
      </c>
      <c r="F268" s="161" t="s">
        <v>289</v>
      </c>
      <c r="H268" s="162">
        <v>25.459</v>
      </c>
      <c r="I268" s="163"/>
      <c r="L268" s="159"/>
      <c r="M268" s="164"/>
      <c r="T268" s="165"/>
      <c r="AT268" s="160" t="s">
        <v>171</v>
      </c>
      <c r="AU268" s="160" t="s">
        <v>87</v>
      </c>
      <c r="AV268" s="13" t="s">
        <v>87</v>
      </c>
      <c r="AW268" s="13" t="s">
        <v>34</v>
      </c>
      <c r="AX268" s="13" t="s">
        <v>78</v>
      </c>
      <c r="AY268" s="160" t="s">
        <v>163</v>
      </c>
    </row>
    <row r="269" spans="2:65" s="12" customFormat="1" ht="10.199999999999999">
      <c r="B269" s="152"/>
      <c r="D269" s="153" t="s">
        <v>171</v>
      </c>
      <c r="E269" s="154" t="s">
        <v>1</v>
      </c>
      <c r="F269" s="155" t="s">
        <v>182</v>
      </c>
      <c r="H269" s="154" t="s">
        <v>1</v>
      </c>
      <c r="I269" s="156"/>
      <c r="L269" s="152"/>
      <c r="M269" s="157"/>
      <c r="T269" s="158"/>
      <c r="AT269" s="154" t="s">
        <v>171</v>
      </c>
      <c r="AU269" s="154" t="s">
        <v>87</v>
      </c>
      <c r="AV269" s="12" t="s">
        <v>85</v>
      </c>
      <c r="AW269" s="12" t="s">
        <v>34</v>
      </c>
      <c r="AX269" s="12" t="s">
        <v>78</v>
      </c>
      <c r="AY269" s="154" t="s">
        <v>163</v>
      </c>
    </row>
    <row r="270" spans="2:65" s="13" customFormat="1" ht="10.199999999999999">
      <c r="B270" s="159"/>
      <c r="D270" s="153" t="s">
        <v>171</v>
      </c>
      <c r="E270" s="160" t="s">
        <v>1</v>
      </c>
      <c r="F270" s="161" t="s">
        <v>290</v>
      </c>
      <c r="H270" s="162">
        <v>5.742</v>
      </c>
      <c r="I270" s="163"/>
      <c r="L270" s="159"/>
      <c r="M270" s="164"/>
      <c r="T270" s="165"/>
      <c r="AT270" s="160" t="s">
        <v>171</v>
      </c>
      <c r="AU270" s="160" t="s">
        <v>87</v>
      </c>
      <c r="AV270" s="13" t="s">
        <v>87</v>
      </c>
      <c r="AW270" s="13" t="s">
        <v>34</v>
      </c>
      <c r="AX270" s="13" t="s">
        <v>78</v>
      </c>
      <c r="AY270" s="160" t="s">
        <v>163</v>
      </c>
    </row>
    <row r="271" spans="2:65" s="12" customFormat="1" ht="10.199999999999999">
      <c r="B271" s="152"/>
      <c r="D271" s="153" t="s">
        <v>171</v>
      </c>
      <c r="E271" s="154" t="s">
        <v>1</v>
      </c>
      <c r="F271" s="155" t="s">
        <v>184</v>
      </c>
      <c r="H271" s="154" t="s">
        <v>1</v>
      </c>
      <c r="I271" s="156"/>
      <c r="L271" s="152"/>
      <c r="M271" s="157"/>
      <c r="T271" s="158"/>
      <c r="AT271" s="154" t="s">
        <v>171</v>
      </c>
      <c r="AU271" s="154" t="s">
        <v>87</v>
      </c>
      <c r="AV271" s="12" t="s">
        <v>85</v>
      </c>
      <c r="AW271" s="12" t="s">
        <v>34</v>
      </c>
      <c r="AX271" s="12" t="s">
        <v>78</v>
      </c>
      <c r="AY271" s="154" t="s">
        <v>163</v>
      </c>
    </row>
    <row r="272" spans="2:65" s="13" customFormat="1" ht="10.199999999999999">
      <c r="B272" s="159"/>
      <c r="D272" s="153" t="s">
        <v>171</v>
      </c>
      <c r="E272" s="160" t="s">
        <v>1</v>
      </c>
      <c r="F272" s="161" t="s">
        <v>291</v>
      </c>
      <c r="H272" s="162">
        <v>28.123000000000001</v>
      </c>
      <c r="I272" s="163"/>
      <c r="L272" s="159"/>
      <c r="M272" s="164"/>
      <c r="T272" s="165"/>
      <c r="AT272" s="160" t="s">
        <v>171</v>
      </c>
      <c r="AU272" s="160" t="s">
        <v>87</v>
      </c>
      <c r="AV272" s="13" t="s">
        <v>87</v>
      </c>
      <c r="AW272" s="13" t="s">
        <v>34</v>
      </c>
      <c r="AX272" s="13" t="s">
        <v>78</v>
      </c>
      <c r="AY272" s="160" t="s">
        <v>163</v>
      </c>
    </row>
    <row r="273" spans="2:65" s="13" customFormat="1" ht="10.199999999999999">
      <c r="B273" s="159"/>
      <c r="D273" s="153" t="s">
        <v>171</v>
      </c>
      <c r="E273" s="160" t="s">
        <v>1</v>
      </c>
      <c r="F273" s="161" t="s">
        <v>292</v>
      </c>
      <c r="H273" s="162">
        <v>10.086</v>
      </c>
      <c r="I273" s="163"/>
      <c r="L273" s="159"/>
      <c r="M273" s="164"/>
      <c r="T273" s="165"/>
      <c r="AT273" s="160" t="s">
        <v>171</v>
      </c>
      <c r="AU273" s="160" t="s">
        <v>87</v>
      </c>
      <c r="AV273" s="13" t="s">
        <v>87</v>
      </c>
      <c r="AW273" s="13" t="s">
        <v>34</v>
      </c>
      <c r="AX273" s="13" t="s">
        <v>78</v>
      </c>
      <c r="AY273" s="160" t="s">
        <v>163</v>
      </c>
    </row>
    <row r="274" spans="2:65" s="13" customFormat="1" ht="10.199999999999999">
      <c r="B274" s="159"/>
      <c r="D274" s="153" t="s">
        <v>171</v>
      </c>
      <c r="E274" s="160" t="s">
        <v>1</v>
      </c>
      <c r="F274" s="161" t="s">
        <v>293</v>
      </c>
      <c r="H274" s="162">
        <v>13.813000000000001</v>
      </c>
      <c r="I274" s="163"/>
      <c r="L274" s="159"/>
      <c r="M274" s="164"/>
      <c r="T274" s="165"/>
      <c r="AT274" s="160" t="s">
        <v>171</v>
      </c>
      <c r="AU274" s="160" t="s">
        <v>87</v>
      </c>
      <c r="AV274" s="13" t="s">
        <v>87</v>
      </c>
      <c r="AW274" s="13" t="s">
        <v>34</v>
      </c>
      <c r="AX274" s="13" t="s">
        <v>78</v>
      </c>
      <c r="AY274" s="160" t="s">
        <v>163</v>
      </c>
    </row>
    <row r="275" spans="2:65" s="13" customFormat="1" ht="10.199999999999999">
      <c r="B275" s="159"/>
      <c r="D275" s="153" t="s">
        <v>171</v>
      </c>
      <c r="E275" s="160" t="s">
        <v>1</v>
      </c>
      <c r="F275" s="161" t="s">
        <v>294</v>
      </c>
      <c r="H275" s="162">
        <v>21.303000000000001</v>
      </c>
      <c r="I275" s="163"/>
      <c r="L275" s="159"/>
      <c r="M275" s="164"/>
      <c r="T275" s="165"/>
      <c r="AT275" s="160" t="s">
        <v>171</v>
      </c>
      <c r="AU275" s="160" t="s">
        <v>87</v>
      </c>
      <c r="AV275" s="13" t="s">
        <v>87</v>
      </c>
      <c r="AW275" s="13" t="s">
        <v>34</v>
      </c>
      <c r="AX275" s="13" t="s">
        <v>78</v>
      </c>
      <c r="AY275" s="160" t="s">
        <v>163</v>
      </c>
    </row>
    <row r="276" spans="2:65" s="14" customFormat="1" ht="10.199999999999999">
      <c r="B276" s="166"/>
      <c r="D276" s="153" t="s">
        <v>171</v>
      </c>
      <c r="E276" s="167" t="s">
        <v>1</v>
      </c>
      <c r="F276" s="168" t="s">
        <v>174</v>
      </c>
      <c r="H276" s="169">
        <v>107.529</v>
      </c>
      <c r="I276" s="170"/>
      <c r="L276" s="166"/>
      <c r="M276" s="171"/>
      <c r="T276" s="172"/>
      <c r="AT276" s="167" t="s">
        <v>171</v>
      </c>
      <c r="AU276" s="167" t="s">
        <v>87</v>
      </c>
      <c r="AV276" s="14" t="s">
        <v>169</v>
      </c>
      <c r="AW276" s="14" t="s">
        <v>34</v>
      </c>
      <c r="AX276" s="14" t="s">
        <v>85</v>
      </c>
      <c r="AY276" s="167" t="s">
        <v>163</v>
      </c>
    </row>
    <row r="277" spans="2:65" s="1" customFormat="1" ht="16.5" customHeight="1">
      <c r="B277" s="32"/>
      <c r="C277" s="138" t="s">
        <v>295</v>
      </c>
      <c r="D277" s="138" t="s">
        <v>165</v>
      </c>
      <c r="E277" s="139" t="s">
        <v>296</v>
      </c>
      <c r="F277" s="140" t="s">
        <v>297</v>
      </c>
      <c r="G277" s="141" t="s">
        <v>168</v>
      </c>
      <c r="H277" s="142">
        <v>107.529</v>
      </c>
      <c r="I277" s="143"/>
      <c r="J277" s="144">
        <f>ROUND(I277*H277,2)</f>
        <v>0</v>
      </c>
      <c r="K277" s="145"/>
      <c r="L277" s="32"/>
      <c r="M277" s="146" t="s">
        <v>1</v>
      </c>
      <c r="N277" s="147" t="s">
        <v>43</v>
      </c>
      <c r="P277" s="148">
        <f>O277*H277</f>
        <v>0</v>
      </c>
      <c r="Q277" s="148">
        <v>0</v>
      </c>
      <c r="R277" s="148">
        <f>Q277*H277</f>
        <v>0</v>
      </c>
      <c r="S277" s="148">
        <v>0</v>
      </c>
      <c r="T277" s="149">
        <f>S277*H277</f>
        <v>0</v>
      </c>
      <c r="AR277" s="150" t="s">
        <v>169</v>
      </c>
      <c r="AT277" s="150" t="s">
        <v>165</v>
      </c>
      <c r="AU277" s="150" t="s">
        <v>87</v>
      </c>
      <c r="AY277" s="17" t="s">
        <v>163</v>
      </c>
      <c r="BE277" s="151">
        <f>IF(N277="základní",J277,0)</f>
        <v>0</v>
      </c>
      <c r="BF277" s="151">
        <f>IF(N277="snížená",J277,0)</f>
        <v>0</v>
      </c>
      <c r="BG277" s="151">
        <f>IF(N277="zákl. přenesená",J277,0)</f>
        <v>0</v>
      </c>
      <c r="BH277" s="151">
        <f>IF(N277="sníž. přenesená",J277,0)</f>
        <v>0</v>
      </c>
      <c r="BI277" s="151">
        <f>IF(N277="nulová",J277,0)</f>
        <v>0</v>
      </c>
      <c r="BJ277" s="17" t="s">
        <v>85</v>
      </c>
      <c r="BK277" s="151">
        <f>ROUND(I277*H277,2)</f>
        <v>0</v>
      </c>
      <c r="BL277" s="17" t="s">
        <v>169</v>
      </c>
      <c r="BM277" s="150" t="s">
        <v>298</v>
      </c>
    </row>
    <row r="278" spans="2:65" s="1" customFormat="1" ht="24.15" customHeight="1">
      <c r="B278" s="32"/>
      <c r="C278" s="138" t="s">
        <v>299</v>
      </c>
      <c r="D278" s="138" t="s">
        <v>165</v>
      </c>
      <c r="E278" s="139" t="s">
        <v>300</v>
      </c>
      <c r="F278" s="140" t="s">
        <v>301</v>
      </c>
      <c r="G278" s="141" t="s">
        <v>302</v>
      </c>
      <c r="H278" s="142">
        <v>2.927</v>
      </c>
      <c r="I278" s="143"/>
      <c r="J278" s="144">
        <f>ROUND(I278*H278,2)</f>
        <v>0</v>
      </c>
      <c r="K278" s="145"/>
      <c r="L278" s="32"/>
      <c r="M278" s="146" t="s">
        <v>1</v>
      </c>
      <c r="N278" s="147" t="s">
        <v>43</v>
      </c>
      <c r="P278" s="148">
        <f>O278*H278</f>
        <v>0</v>
      </c>
      <c r="Q278" s="148">
        <v>1.0606199999999999</v>
      </c>
      <c r="R278" s="148">
        <f>Q278*H278</f>
        <v>3.1044347399999999</v>
      </c>
      <c r="S278" s="148">
        <v>0</v>
      </c>
      <c r="T278" s="149">
        <f>S278*H278</f>
        <v>0</v>
      </c>
      <c r="AR278" s="150" t="s">
        <v>169</v>
      </c>
      <c r="AT278" s="150" t="s">
        <v>165</v>
      </c>
      <c r="AU278" s="150" t="s">
        <v>87</v>
      </c>
      <c r="AY278" s="17" t="s">
        <v>163</v>
      </c>
      <c r="BE278" s="151">
        <f>IF(N278="základní",J278,0)</f>
        <v>0</v>
      </c>
      <c r="BF278" s="151">
        <f>IF(N278="snížená",J278,0)</f>
        <v>0</v>
      </c>
      <c r="BG278" s="151">
        <f>IF(N278="zákl. přenesená",J278,0)</f>
        <v>0</v>
      </c>
      <c r="BH278" s="151">
        <f>IF(N278="sníž. přenesená",J278,0)</f>
        <v>0</v>
      </c>
      <c r="BI278" s="151">
        <f>IF(N278="nulová",J278,0)</f>
        <v>0</v>
      </c>
      <c r="BJ278" s="17" t="s">
        <v>85</v>
      </c>
      <c r="BK278" s="151">
        <f>ROUND(I278*H278,2)</f>
        <v>0</v>
      </c>
      <c r="BL278" s="17" t="s">
        <v>169</v>
      </c>
      <c r="BM278" s="150" t="s">
        <v>303</v>
      </c>
    </row>
    <row r="279" spans="2:65" s="13" customFormat="1" ht="10.199999999999999">
      <c r="B279" s="159"/>
      <c r="D279" s="153" t="s">
        <v>171</v>
      </c>
      <c r="E279" s="160" t="s">
        <v>1</v>
      </c>
      <c r="F279" s="161" t="s">
        <v>304</v>
      </c>
      <c r="H279" s="162">
        <v>2.927</v>
      </c>
      <c r="I279" s="163"/>
      <c r="L279" s="159"/>
      <c r="M279" s="164"/>
      <c r="T279" s="165"/>
      <c r="AT279" s="160" t="s">
        <v>171</v>
      </c>
      <c r="AU279" s="160" t="s">
        <v>87</v>
      </c>
      <c r="AV279" s="13" t="s">
        <v>87</v>
      </c>
      <c r="AW279" s="13" t="s">
        <v>34</v>
      </c>
      <c r="AX279" s="13" t="s">
        <v>78</v>
      </c>
      <c r="AY279" s="160" t="s">
        <v>163</v>
      </c>
    </row>
    <row r="280" spans="2:65" s="14" customFormat="1" ht="10.199999999999999">
      <c r="B280" s="166"/>
      <c r="D280" s="153" t="s">
        <v>171</v>
      </c>
      <c r="E280" s="167" t="s">
        <v>1</v>
      </c>
      <c r="F280" s="168" t="s">
        <v>174</v>
      </c>
      <c r="H280" s="169">
        <v>2.927</v>
      </c>
      <c r="I280" s="170"/>
      <c r="L280" s="166"/>
      <c r="M280" s="171"/>
      <c r="T280" s="172"/>
      <c r="AT280" s="167" t="s">
        <v>171</v>
      </c>
      <c r="AU280" s="167" t="s">
        <v>87</v>
      </c>
      <c r="AV280" s="14" t="s">
        <v>169</v>
      </c>
      <c r="AW280" s="14" t="s">
        <v>34</v>
      </c>
      <c r="AX280" s="14" t="s">
        <v>85</v>
      </c>
      <c r="AY280" s="167" t="s">
        <v>163</v>
      </c>
    </row>
    <row r="281" spans="2:65" s="1" customFormat="1" ht="21.75" customHeight="1">
      <c r="B281" s="32"/>
      <c r="C281" s="138" t="s">
        <v>305</v>
      </c>
      <c r="D281" s="138" t="s">
        <v>165</v>
      </c>
      <c r="E281" s="139" t="s">
        <v>306</v>
      </c>
      <c r="F281" s="140" t="s">
        <v>307</v>
      </c>
      <c r="G281" s="141" t="s">
        <v>302</v>
      </c>
      <c r="H281" s="142">
        <v>0.88900000000000001</v>
      </c>
      <c r="I281" s="143"/>
      <c r="J281" s="144">
        <f>ROUND(I281*H281,2)</f>
        <v>0</v>
      </c>
      <c r="K281" s="145"/>
      <c r="L281" s="32"/>
      <c r="M281" s="146" t="s">
        <v>1</v>
      </c>
      <c r="N281" s="147" t="s">
        <v>43</v>
      </c>
      <c r="P281" s="148">
        <f>O281*H281</f>
        <v>0</v>
      </c>
      <c r="Q281" s="148">
        <v>1.06277</v>
      </c>
      <c r="R281" s="148">
        <f>Q281*H281</f>
        <v>0.94480253000000003</v>
      </c>
      <c r="S281" s="148">
        <v>0</v>
      </c>
      <c r="T281" s="149">
        <f>S281*H281</f>
        <v>0</v>
      </c>
      <c r="AR281" s="150" t="s">
        <v>169</v>
      </c>
      <c r="AT281" s="150" t="s">
        <v>165</v>
      </c>
      <c r="AU281" s="150" t="s">
        <v>87</v>
      </c>
      <c r="AY281" s="17" t="s">
        <v>163</v>
      </c>
      <c r="BE281" s="151">
        <f>IF(N281="základní",J281,0)</f>
        <v>0</v>
      </c>
      <c r="BF281" s="151">
        <f>IF(N281="snížená",J281,0)</f>
        <v>0</v>
      </c>
      <c r="BG281" s="151">
        <f>IF(N281="zákl. přenesená",J281,0)</f>
        <v>0</v>
      </c>
      <c r="BH281" s="151">
        <f>IF(N281="sníž. přenesená",J281,0)</f>
        <v>0</v>
      </c>
      <c r="BI281" s="151">
        <f>IF(N281="nulová",J281,0)</f>
        <v>0</v>
      </c>
      <c r="BJ281" s="17" t="s">
        <v>85</v>
      </c>
      <c r="BK281" s="151">
        <f>ROUND(I281*H281,2)</f>
        <v>0</v>
      </c>
      <c r="BL281" s="17" t="s">
        <v>169</v>
      </c>
      <c r="BM281" s="150" t="s">
        <v>308</v>
      </c>
    </row>
    <row r="282" spans="2:65" s="13" customFormat="1" ht="10.199999999999999">
      <c r="B282" s="159"/>
      <c r="D282" s="153" t="s">
        <v>171</v>
      </c>
      <c r="E282" s="160" t="s">
        <v>1</v>
      </c>
      <c r="F282" s="161" t="s">
        <v>309</v>
      </c>
      <c r="H282" s="162">
        <v>0.88900000000000001</v>
      </c>
      <c r="I282" s="163"/>
      <c r="L282" s="159"/>
      <c r="M282" s="164"/>
      <c r="T282" s="165"/>
      <c r="AT282" s="160" t="s">
        <v>171</v>
      </c>
      <c r="AU282" s="160" t="s">
        <v>87</v>
      </c>
      <c r="AV282" s="13" t="s">
        <v>87</v>
      </c>
      <c r="AW282" s="13" t="s">
        <v>34</v>
      </c>
      <c r="AX282" s="13" t="s">
        <v>78</v>
      </c>
      <c r="AY282" s="160" t="s">
        <v>163</v>
      </c>
    </row>
    <row r="283" spans="2:65" s="14" customFormat="1" ht="10.199999999999999">
      <c r="B283" s="166"/>
      <c r="D283" s="153" t="s">
        <v>171</v>
      </c>
      <c r="E283" s="167" t="s">
        <v>1</v>
      </c>
      <c r="F283" s="168" t="s">
        <v>174</v>
      </c>
      <c r="H283" s="169">
        <v>0.88900000000000001</v>
      </c>
      <c r="I283" s="170"/>
      <c r="L283" s="166"/>
      <c r="M283" s="171"/>
      <c r="T283" s="172"/>
      <c r="AT283" s="167" t="s">
        <v>171</v>
      </c>
      <c r="AU283" s="167" t="s">
        <v>87</v>
      </c>
      <c r="AV283" s="14" t="s">
        <v>169</v>
      </c>
      <c r="AW283" s="14" t="s">
        <v>34</v>
      </c>
      <c r="AX283" s="14" t="s">
        <v>85</v>
      </c>
      <c r="AY283" s="167" t="s">
        <v>163</v>
      </c>
    </row>
    <row r="284" spans="2:65" s="1" customFormat="1" ht="24.15" customHeight="1">
      <c r="B284" s="32"/>
      <c r="C284" s="138" t="s">
        <v>310</v>
      </c>
      <c r="D284" s="138" t="s">
        <v>165</v>
      </c>
      <c r="E284" s="139" t="s">
        <v>311</v>
      </c>
      <c r="F284" s="140" t="s">
        <v>312</v>
      </c>
      <c r="G284" s="141" t="s">
        <v>177</v>
      </c>
      <c r="H284" s="142">
        <v>1.728</v>
      </c>
      <c r="I284" s="143"/>
      <c r="J284" s="144">
        <f>ROUND(I284*H284,2)</f>
        <v>0</v>
      </c>
      <c r="K284" s="145"/>
      <c r="L284" s="32"/>
      <c r="M284" s="146" t="s">
        <v>1</v>
      </c>
      <c r="N284" s="147" t="s">
        <v>43</v>
      </c>
      <c r="P284" s="148">
        <f>O284*H284</f>
        <v>0</v>
      </c>
      <c r="Q284" s="148">
        <v>2.5018699999999998</v>
      </c>
      <c r="R284" s="148">
        <f>Q284*H284</f>
        <v>4.3232313599999994</v>
      </c>
      <c r="S284" s="148">
        <v>0</v>
      </c>
      <c r="T284" s="149">
        <f>S284*H284</f>
        <v>0</v>
      </c>
      <c r="AR284" s="150" t="s">
        <v>169</v>
      </c>
      <c r="AT284" s="150" t="s">
        <v>165</v>
      </c>
      <c r="AU284" s="150" t="s">
        <v>87</v>
      </c>
      <c r="AY284" s="17" t="s">
        <v>163</v>
      </c>
      <c r="BE284" s="151">
        <f>IF(N284="základní",J284,0)</f>
        <v>0</v>
      </c>
      <c r="BF284" s="151">
        <f>IF(N284="snížená",J284,0)</f>
        <v>0</v>
      </c>
      <c r="BG284" s="151">
        <f>IF(N284="zákl. přenesená",J284,0)</f>
        <v>0</v>
      </c>
      <c r="BH284" s="151">
        <f>IF(N284="sníž. přenesená",J284,0)</f>
        <v>0</v>
      </c>
      <c r="BI284" s="151">
        <f>IF(N284="nulová",J284,0)</f>
        <v>0</v>
      </c>
      <c r="BJ284" s="17" t="s">
        <v>85</v>
      </c>
      <c r="BK284" s="151">
        <f>ROUND(I284*H284,2)</f>
        <v>0</v>
      </c>
      <c r="BL284" s="17" t="s">
        <v>169</v>
      </c>
      <c r="BM284" s="150" t="s">
        <v>313</v>
      </c>
    </row>
    <row r="285" spans="2:65" s="13" customFormat="1" ht="10.199999999999999">
      <c r="B285" s="159"/>
      <c r="D285" s="153" t="s">
        <v>171</v>
      </c>
      <c r="E285" s="160" t="s">
        <v>1</v>
      </c>
      <c r="F285" s="161" t="s">
        <v>314</v>
      </c>
      <c r="H285" s="162">
        <v>1.728</v>
      </c>
      <c r="I285" s="163"/>
      <c r="L285" s="159"/>
      <c r="M285" s="164"/>
      <c r="T285" s="165"/>
      <c r="AT285" s="160" t="s">
        <v>171</v>
      </c>
      <c r="AU285" s="160" t="s">
        <v>87</v>
      </c>
      <c r="AV285" s="13" t="s">
        <v>87</v>
      </c>
      <c r="AW285" s="13" t="s">
        <v>34</v>
      </c>
      <c r="AX285" s="13" t="s">
        <v>78</v>
      </c>
      <c r="AY285" s="160" t="s">
        <v>163</v>
      </c>
    </row>
    <row r="286" spans="2:65" s="14" customFormat="1" ht="10.199999999999999">
      <c r="B286" s="166"/>
      <c r="D286" s="153" t="s">
        <v>171</v>
      </c>
      <c r="E286" s="167" t="s">
        <v>1</v>
      </c>
      <c r="F286" s="168" t="s">
        <v>174</v>
      </c>
      <c r="H286" s="169">
        <v>1.728</v>
      </c>
      <c r="I286" s="170"/>
      <c r="L286" s="166"/>
      <c r="M286" s="171"/>
      <c r="T286" s="172"/>
      <c r="AT286" s="167" t="s">
        <v>171</v>
      </c>
      <c r="AU286" s="167" t="s">
        <v>87</v>
      </c>
      <c r="AV286" s="14" t="s">
        <v>169</v>
      </c>
      <c r="AW286" s="14" t="s">
        <v>34</v>
      </c>
      <c r="AX286" s="14" t="s">
        <v>85</v>
      </c>
      <c r="AY286" s="167" t="s">
        <v>163</v>
      </c>
    </row>
    <row r="287" spans="2:65" s="1" customFormat="1" ht="16.5" customHeight="1">
      <c r="B287" s="32"/>
      <c r="C287" s="138" t="s">
        <v>7</v>
      </c>
      <c r="D287" s="138" t="s">
        <v>165</v>
      </c>
      <c r="E287" s="139" t="s">
        <v>315</v>
      </c>
      <c r="F287" s="140" t="s">
        <v>316</v>
      </c>
      <c r="G287" s="141" t="s">
        <v>168</v>
      </c>
      <c r="H287" s="142">
        <v>11.52</v>
      </c>
      <c r="I287" s="143"/>
      <c r="J287" s="144">
        <f>ROUND(I287*H287,2)</f>
        <v>0</v>
      </c>
      <c r="K287" s="145"/>
      <c r="L287" s="32"/>
      <c r="M287" s="146" t="s">
        <v>1</v>
      </c>
      <c r="N287" s="147" t="s">
        <v>43</v>
      </c>
      <c r="P287" s="148">
        <f>O287*H287</f>
        <v>0</v>
      </c>
      <c r="Q287" s="148">
        <v>2.64E-3</v>
      </c>
      <c r="R287" s="148">
        <f>Q287*H287</f>
        <v>3.04128E-2</v>
      </c>
      <c r="S287" s="148">
        <v>0</v>
      </c>
      <c r="T287" s="149">
        <f>S287*H287</f>
        <v>0</v>
      </c>
      <c r="AR287" s="150" t="s">
        <v>169</v>
      </c>
      <c r="AT287" s="150" t="s">
        <v>165</v>
      </c>
      <c r="AU287" s="150" t="s">
        <v>87</v>
      </c>
      <c r="AY287" s="17" t="s">
        <v>163</v>
      </c>
      <c r="BE287" s="151">
        <f>IF(N287="základní",J287,0)</f>
        <v>0</v>
      </c>
      <c r="BF287" s="151">
        <f>IF(N287="snížená",J287,0)</f>
        <v>0</v>
      </c>
      <c r="BG287" s="151">
        <f>IF(N287="zákl. přenesená",J287,0)</f>
        <v>0</v>
      </c>
      <c r="BH287" s="151">
        <f>IF(N287="sníž. přenesená",J287,0)</f>
        <v>0</v>
      </c>
      <c r="BI287" s="151">
        <f>IF(N287="nulová",J287,0)</f>
        <v>0</v>
      </c>
      <c r="BJ287" s="17" t="s">
        <v>85</v>
      </c>
      <c r="BK287" s="151">
        <f>ROUND(I287*H287,2)</f>
        <v>0</v>
      </c>
      <c r="BL287" s="17" t="s">
        <v>169</v>
      </c>
      <c r="BM287" s="150" t="s">
        <v>317</v>
      </c>
    </row>
    <row r="288" spans="2:65" s="13" customFormat="1" ht="10.199999999999999">
      <c r="B288" s="159"/>
      <c r="D288" s="153" t="s">
        <v>171</v>
      </c>
      <c r="E288" s="160" t="s">
        <v>1</v>
      </c>
      <c r="F288" s="161" t="s">
        <v>318</v>
      </c>
      <c r="H288" s="162">
        <v>11.52</v>
      </c>
      <c r="I288" s="163"/>
      <c r="L288" s="159"/>
      <c r="M288" s="164"/>
      <c r="T288" s="165"/>
      <c r="AT288" s="160" t="s">
        <v>171</v>
      </c>
      <c r="AU288" s="160" t="s">
        <v>87</v>
      </c>
      <c r="AV288" s="13" t="s">
        <v>87</v>
      </c>
      <c r="AW288" s="13" t="s">
        <v>34</v>
      </c>
      <c r="AX288" s="13" t="s">
        <v>78</v>
      </c>
      <c r="AY288" s="160" t="s">
        <v>163</v>
      </c>
    </row>
    <row r="289" spans="2:65" s="14" customFormat="1" ht="10.199999999999999">
      <c r="B289" s="166"/>
      <c r="D289" s="153" t="s">
        <v>171</v>
      </c>
      <c r="E289" s="167" t="s">
        <v>1</v>
      </c>
      <c r="F289" s="168" t="s">
        <v>174</v>
      </c>
      <c r="H289" s="169">
        <v>11.52</v>
      </c>
      <c r="I289" s="170"/>
      <c r="L289" s="166"/>
      <c r="M289" s="171"/>
      <c r="T289" s="172"/>
      <c r="AT289" s="167" t="s">
        <v>171</v>
      </c>
      <c r="AU289" s="167" t="s">
        <v>87</v>
      </c>
      <c r="AV289" s="14" t="s">
        <v>169</v>
      </c>
      <c r="AW289" s="14" t="s">
        <v>34</v>
      </c>
      <c r="AX289" s="14" t="s">
        <v>85</v>
      </c>
      <c r="AY289" s="167" t="s">
        <v>163</v>
      </c>
    </row>
    <row r="290" spans="2:65" s="1" customFormat="1" ht="16.5" customHeight="1">
      <c r="B290" s="32"/>
      <c r="C290" s="138" t="s">
        <v>319</v>
      </c>
      <c r="D290" s="138" t="s">
        <v>165</v>
      </c>
      <c r="E290" s="139" t="s">
        <v>320</v>
      </c>
      <c r="F290" s="140" t="s">
        <v>321</v>
      </c>
      <c r="G290" s="141" t="s">
        <v>168</v>
      </c>
      <c r="H290" s="142">
        <v>11.52</v>
      </c>
      <c r="I290" s="143"/>
      <c r="J290" s="144">
        <f>ROUND(I290*H290,2)</f>
        <v>0</v>
      </c>
      <c r="K290" s="145"/>
      <c r="L290" s="32"/>
      <c r="M290" s="146" t="s">
        <v>1</v>
      </c>
      <c r="N290" s="147" t="s">
        <v>43</v>
      </c>
      <c r="P290" s="148">
        <f>O290*H290</f>
        <v>0</v>
      </c>
      <c r="Q290" s="148">
        <v>0</v>
      </c>
      <c r="R290" s="148">
        <f>Q290*H290</f>
        <v>0</v>
      </c>
      <c r="S290" s="148">
        <v>0</v>
      </c>
      <c r="T290" s="149">
        <f>S290*H290</f>
        <v>0</v>
      </c>
      <c r="AR290" s="150" t="s">
        <v>169</v>
      </c>
      <c r="AT290" s="150" t="s">
        <v>165</v>
      </c>
      <c r="AU290" s="150" t="s">
        <v>87</v>
      </c>
      <c r="AY290" s="17" t="s">
        <v>163</v>
      </c>
      <c r="BE290" s="151">
        <f>IF(N290="základní",J290,0)</f>
        <v>0</v>
      </c>
      <c r="BF290" s="151">
        <f>IF(N290="snížená",J290,0)</f>
        <v>0</v>
      </c>
      <c r="BG290" s="151">
        <f>IF(N290="zákl. přenesená",J290,0)</f>
        <v>0</v>
      </c>
      <c r="BH290" s="151">
        <f>IF(N290="sníž. přenesená",J290,0)</f>
        <v>0</v>
      </c>
      <c r="BI290" s="151">
        <f>IF(N290="nulová",J290,0)</f>
        <v>0</v>
      </c>
      <c r="BJ290" s="17" t="s">
        <v>85</v>
      </c>
      <c r="BK290" s="151">
        <f>ROUND(I290*H290,2)</f>
        <v>0</v>
      </c>
      <c r="BL290" s="17" t="s">
        <v>169</v>
      </c>
      <c r="BM290" s="150" t="s">
        <v>322</v>
      </c>
    </row>
    <row r="291" spans="2:65" s="1" customFormat="1" ht="24.15" customHeight="1">
      <c r="B291" s="32"/>
      <c r="C291" s="138" t="s">
        <v>323</v>
      </c>
      <c r="D291" s="138" t="s">
        <v>165</v>
      </c>
      <c r="E291" s="139" t="s">
        <v>324</v>
      </c>
      <c r="F291" s="140" t="s">
        <v>325</v>
      </c>
      <c r="G291" s="141" t="s">
        <v>326</v>
      </c>
      <c r="H291" s="142">
        <v>164</v>
      </c>
      <c r="I291" s="143"/>
      <c r="J291" s="144">
        <f>ROUND(I291*H291,2)</f>
        <v>0</v>
      </c>
      <c r="K291" s="145"/>
      <c r="L291" s="32"/>
      <c r="M291" s="146" t="s">
        <v>1</v>
      </c>
      <c r="N291" s="147" t="s">
        <v>43</v>
      </c>
      <c r="P291" s="148">
        <f>O291*H291</f>
        <v>0</v>
      </c>
      <c r="Q291" s="148">
        <v>3.7010000000000001E-2</v>
      </c>
      <c r="R291" s="148">
        <f>Q291*H291</f>
        <v>6.0696400000000006</v>
      </c>
      <c r="S291" s="148">
        <v>0</v>
      </c>
      <c r="T291" s="149">
        <f>S291*H291</f>
        <v>0</v>
      </c>
      <c r="AR291" s="150" t="s">
        <v>169</v>
      </c>
      <c r="AT291" s="150" t="s">
        <v>165</v>
      </c>
      <c r="AU291" s="150" t="s">
        <v>87</v>
      </c>
      <c r="AY291" s="17" t="s">
        <v>163</v>
      </c>
      <c r="BE291" s="151">
        <f>IF(N291="základní",J291,0)</f>
        <v>0</v>
      </c>
      <c r="BF291" s="151">
        <f>IF(N291="snížená",J291,0)</f>
        <v>0</v>
      </c>
      <c r="BG291" s="151">
        <f>IF(N291="zákl. přenesená",J291,0)</f>
        <v>0</v>
      </c>
      <c r="BH291" s="151">
        <f>IF(N291="sníž. přenesená",J291,0)</f>
        <v>0</v>
      </c>
      <c r="BI291" s="151">
        <f>IF(N291="nulová",J291,0)</f>
        <v>0</v>
      </c>
      <c r="BJ291" s="17" t="s">
        <v>85</v>
      </c>
      <c r="BK291" s="151">
        <f>ROUND(I291*H291,2)</f>
        <v>0</v>
      </c>
      <c r="BL291" s="17" t="s">
        <v>169</v>
      </c>
      <c r="BM291" s="150" t="s">
        <v>327</v>
      </c>
    </row>
    <row r="292" spans="2:65" s="12" customFormat="1" ht="10.199999999999999">
      <c r="B292" s="152"/>
      <c r="D292" s="153" t="s">
        <v>171</v>
      </c>
      <c r="E292" s="154" t="s">
        <v>1</v>
      </c>
      <c r="F292" s="155" t="s">
        <v>328</v>
      </c>
      <c r="H292" s="154" t="s">
        <v>1</v>
      </c>
      <c r="I292" s="156"/>
      <c r="L292" s="152"/>
      <c r="M292" s="157"/>
      <c r="T292" s="158"/>
      <c r="AT292" s="154" t="s">
        <v>171</v>
      </c>
      <c r="AU292" s="154" t="s">
        <v>87</v>
      </c>
      <c r="AV292" s="12" t="s">
        <v>85</v>
      </c>
      <c r="AW292" s="12" t="s">
        <v>34</v>
      </c>
      <c r="AX292" s="12" t="s">
        <v>78</v>
      </c>
      <c r="AY292" s="154" t="s">
        <v>163</v>
      </c>
    </row>
    <row r="293" spans="2:65" s="13" customFormat="1" ht="10.199999999999999">
      <c r="B293" s="159"/>
      <c r="D293" s="153" t="s">
        <v>171</v>
      </c>
      <c r="E293" s="160" t="s">
        <v>1</v>
      </c>
      <c r="F293" s="161" t="s">
        <v>329</v>
      </c>
      <c r="H293" s="162">
        <v>164</v>
      </c>
      <c r="I293" s="163"/>
      <c r="L293" s="159"/>
      <c r="M293" s="164"/>
      <c r="T293" s="165"/>
      <c r="AT293" s="160" t="s">
        <v>171</v>
      </c>
      <c r="AU293" s="160" t="s">
        <v>87</v>
      </c>
      <c r="AV293" s="13" t="s">
        <v>87</v>
      </c>
      <c r="AW293" s="13" t="s">
        <v>34</v>
      </c>
      <c r="AX293" s="13" t="s">
        <v>78</v>
      </c>
      <c r="AY293" s="160" t="s">
        <v>163</v>
      </c>
    </row>
    <row r="294" spans="2:65" s="14" customFormat="1" ht="10.199999999999999">
      <c r="B294" s="166"/>
      <c r="D294" s="153" t="s">
        <v>171</v>
      </c>
      <c r="E294" s="167" t="s">
        <v>1</v>
      </c>
      <c r="F294" s="168" t="s">
        <v>174</v>
      </c>
      <c r="H294" s="169">
        <v>164</v>
      </c>
      <c r="I294" s="170"/>
      <c r="L294" s="166"/>
      <c r="M294" s="171"/>
      <c r="T294" s="172"/>
      <c r="AT294" s="167" t="s">
        <v>171</v>
      </c>
      <c r="AU294" s="167" t="s">
        <v>87</v>
      </c>
      <c r="AV294" s="14" t="s">
        <v>169</v>
      </c>
      <c r="AW294" s="14" t="s">
        <v>34</v>
      </c>
      <c r="AX294" s="14" t="s">
        <v>85</v>
      </c>
      <c r="AY294" s="167" t="s">
        <v>163</v>
      </c>
    </row>
    <row r="295" spans="2:65" s="1" customFormat="1" ht="16.5" customHeight="1">
      <c r="B295" s="32"/>
      <c r="C295" s="180" t="s">
        <v>330</v>
      </c>
      <c r="D295" s="180" t="s">
        <v>331</v>
      </c>
      <c r="E295" s="181" t="s">
        <v>332</v>
      </c>
      <c r="F295" s="182" t="s">
        <v>333</v>
      </c>
      <c r="G295" s="183" t="s">
        <v>326</v>
      </c>
      <c r="H295" s="184">
        <v>180.4</v>
      </c>
      <c r="I295" s="185"/>
      <c r="J295" s="186">
        <f>ROUND(I295*H295,2)</f>
        <v>0</v>
      </c>
      <c r="K295" s="187"/>
      <c r="L295" s="188"/>
      <c r="M295" s="189" t="s">
        <v>1</v>
      </c>
      <c r="N295" s="190" t="s">
        <v>43</v>
      </c>
      <c r="P295" s="148">
        <f>O295*H295</f>
        <v>0</v>
      </c>
      <c r="Q295" s="148">
        <v>1.3509999999999999E-2</v>
      </c>
      <c r="R295" s="148">
        <f>Q295*H295</f>
        <v>2.4372039999999999</v>
      </c>
      <c r="S295" s="148">
        <v>0</v>
      </c>
      <c r="T295" s="149">
        <f>S295*H295</f>
        <v>0</v>
      </c>
      <c r="AR295" s="150" t="s">
        <v>219</v>
      </c>
      <c r="AT295" s="150" t="s">
        <v>331</v>
      </c>
      <c r="AU295" s="150" t="s">
        <v>87</v>
      </c>
      <c r="AY295" s="17" t="s">
        <v>163</v>
      </c>
      <c r="BE295" s="151">
        <f>IF(N295="základní",J295,0)</f>
        <v>0</v>
      </c>
      <c r="BF295" s="151">
        <f>IF(N295="snížená",J295,0)</f>
        <v>0</v>
      </c>
      <c r="BG295" s="151">
        <f>IF(N295="zákl. přenesená",J295,0)</f>
        <v>0</v>
      </c>
      <c r="BH295" s="151">
        <f>IF(N295="sníž. přenesená",J295,0)</f>
        <v>0</v>
      </c>
      <c r="BI295" s="151">
        <f>IF(N295="nulová",J295,0)</f>
        <v>0</v>
      </c>
      <c r="BJ295" s="17" t="s">
        <v>85</v>
      </c>
      <c r="BK295" s="151">
        <f>ROUND(I295*H295,2)</f>
        <v>0</v>
      </c>
      <c r="BL295" s="17" t="s">
        <v>169</v>
      </c>
      <c r="BM295" s="150" t="s">
        <v>334</v>
      </c>
    </row>
    <row r="296" spans="2:65" s="12" customFormat="1" ht="10.199999999999999">
      <c r="B296" s="152"/>
      <c r="D296" s="153" t="s">
        <v>171</v>
      </c>
      <c r="E296" s="154" t="s">
        <v>1</v>
      </c>
      <c r="F296" s="155" t="s">
        <v>328</v>
      </c>
      <c r="H296" s="154" t="s">
        <v>1</v>
      </c>
      <c r="I296" s="156"/>
      <c r="L296" s="152"/>
      <c r="M296" s="157"/>
      <c r="T296" s="158"/>
      <c r="AT296" s="154" t="s">
        <v>171</v>
      </c>
      <c r="AU296" s="154" t="s">
        <v>87</v>
      </c>
      <c r="AV296" s="12" t="s">
        <v>85</v>
      </c>
      <c r="AW296" s="12" t="s">
        <v>34</v>
      </c>
      <c r="AX296" s="12" t="s">
        <v>78</v>
      </c>
      <c r="AY296" s="154" t="s">
        <v>163</v>
      </c>
    </row>
    <row r="297" spans="2:65" s="13" customFormat="1" ht="10.199999999999999">
      <c r="B297" s="159"/>
      <c r="D297" s="153" t="s">
        <v>171</v>
      </c>
      <c r="E297" s="160" t="s">
        <v>1</v>
      </c>
      <c r="F297" s="161" t="s">
        <v>335</v>
      </c>
      <c r="H297" s="162">
        <v>180.4</v>
      </c>
      <c r="I297" s="163"/>
      <c r="L297" s="159"/>
      <c r="M297" s="164"/>
      <c r="T297" s="165"/>
      <c r="AT297" s="160" t="s">
        <v>171</v>
      </c>
      <c r="AU297" s="160" t="s">
        <v>87</v>
      </c>
      <c r="AV297" s="13" t="s">
        <v>87</v>
      </c>
      <c r="AW297" s="13" t="s">
        <v>34</v>
      </c>
      <c r="AX297" s="13" t="s">
        <v>78</v>
      </c>
      <c r="AY297" s="160" t="s">
        <v>163</v>
      </c>
    </row>
    <row r="298" spans="2:65" s="14" customFormat="1" ht="10.199999999999999">
      <c r="B298" s="166"/>
      <c r="D298" s="153" t="s">
        <v>171</v>
      </c>
      <c r="E298" s="167" t="s">
        <v>1</v>
      </c>
      <c r="F298" s="168" t="s">
        <v>174</v>
      </c>
      <c r="H298" s="169">
        <v>180.4</v>
      </c>
      <c r="I298" s="170"/>
      <c r="L298" s="166"/>
      <c r="M298" s="171"/>
      <c r="T298" s="172"/>
      <c r="AT298" s="167" t="s">
        <v>171</v>
      </c>
      <c r="AU298" s="167" t="s">
        <v>87</v>
      </c>
      <c r="AV298" s="14" t="s">
        <v>169</v>
      </c>
      <c r="AW298" s="14" t="s">
        <v>34</v>
      </c>
      <c r="AX298" s="14" t="s">
        <v>85</v>
      </c>
      <c r="AY298" s="167" t="s">
        <v>163</v>
      </c>
    </row>
    <row r="299" spans="2:65" s="1" customFormat="1" ht="24.15" customHeight="1">
      <c r="B299" s="32"/>
      <c r="C299" s="138" t="s">
        <v>336</v>
      </c>
      <c r="D299" s="138" t="s">
        <v>165</v>
      </c>
      <c r="E299" s="139" t="s">
        <v>337</v>
      </c>
      <c r="F299" s="140" t="s">
        <v>338</v>
      </c>
      <c r="G299" s="141" t="s">
        <v>339</v>
      </c>
      <c r="H299" s="142">
        <v>41</v>
      </c>
      <c r="I299" s="143"/>
      <c r="J299" s="144">
        <f>ROUND(I299*H299,2)</f>
        <v>0</v>
      </c>
      <c r="K299" s="145"/>
      <c r="L299" s="32"/>
      <c r="M299" s="146" t="s">
        <v>1</v>
      </c>
      <c r="N299" s="147" t="s">
        <v>43</v>
      </c>
      <c r="P299" s="148">
        <f>O299*H299</f>
        <v>0</v>
      </c>
      <c r="Q299" s="148">
        <v>3.0999999999999999E-3</v>
      </c>
      <c r="R299" s="148">
        <f>Q299*H299</f>
        <v>0.12709999999999999</v>
      </c>
      <c r="S299" s="148">
        <v>0</v>
      </c>
      <c r="T299" s="149">
        <f>S299*H299</f>
        <v>0</v>
      </c>
      <c r="AR299" s="150" t="s">
        <v>169</v>
      </c>
      <c r="AT299" s="150" t="s">
        <v>165</v>
      </c>
      <c r="AU299" s="150" t="s">
        <v>87</v>
      </c>
      <c r="AY299" s="17" t="s">
        <v>163</v>
      </c>
      <c r="BE299" s="151">
        <f>IF(N299="základní",J299,0)</f>
        <v>0</v>
      </c>
      <c r="BF299" s="151">
        <f>IF(N299="snížená",J299,0)</f>
        <v>0</v>
      </c>
      <c r="BG299" s="151">
        <f>IF(N299="zákl. přenesená",J299,0)</f>
        <v>0</v>
      </c>
      <c r="BH299" s="151">
        <f>IF(N299="sníž. přenesená",J299,0)</f>
        <v>0</v>
      </c>
      <c r="BI299" s="151">
        <f>IF(N299="nulová",J299,0)</f>
        <v>0</v>
      </c>
      <c r="BJ299" s="17" t="s">
        <v>85</v>
      </c>
      <c r="BK299" s="151">
        <f>ROUND(I299*H299,2)</f>
        <v>0</v>
      </c>
      <c r="BL299" s="17" t="s">
        <v>169</v>
      </c>
      <c r="BM299" s="150" t="s">
        <v>340</v>
      </c>
    </row>
    <row r="300" spans="2:65" s="13" customFormat="1" ht="10.199999999999999">
      <c r="B300" s="159"/>
      <c r="D300" s="153" t="s">
        <v>171</v>
      </c>
      <c r="E300" s="160" t="s">
        <v>1</v>
      </c>
      <c r="F300" s="161" t="s">
        <v>341</v>
      </c>
      <c r="H300" s="162">
        <v>41</v>
      </c>
      <c r="I300" s="163"/>
      <c r="L300" s="159"/>
      <c r="M300" s="164"/>
      <c r="T300" s="165"/>
      <c r="AT300" s="160" t="s">
        <v>171</v>
      </c>
      <c r="AU300" s="160" t="s">
        <v>87</v>
      </c>
      <c r="AV300" s="13" t="s">
        <v>87</v>
      </c>
      <c r="AW300" s="13" t="s">
        <v>34</v>
      </c>
      <c r="AX300" s="13" t="s">
        <v>85</v>
      </c>
      <c r="AY300" s="160" t="s">
        <v>163</v>
      </c>
    </row>
    <row r="301" spans="2:65" s="1" customFormat="1" ht="24.15" customHeight="1">
      <c r="B301" s="32"/>
      <c r="C301" s="138" t="s">
        <v>342</v>
      </c>
      <c r="D301" s="138" t="s">
        <v>165</v>
      </c>
      <c r="E301" s="139" t="s">
        <v>343</v>
      </c>
      <c r="F301" s="140" t="s">
        <v>344</v>
      </c>
      <c r="G301" s="141" t="s">
        <v>339</v>
      </c>
      <c r="H301" s="142">
        <v>8</v>
      </c>
      <c r="I301" s="143"/>
      <c r="J301" s="144">
        <f>ROUND(I301*H301,2)</f>
        <v>0</v>
      </c>
      <c r="K301" s="145"/>
      <c r="L301" s="32"/>
      <c r="M301" s="146" t="s">
        <v>1</v>
      </c>
      <c r="N301" s="147" t="s">
        <v>43</v>
      </c>
      <c r="P301" s="148">
        <f>O301*H301</f>
        <v>0</v>
      </c>
      <c r="Q301" s="148">
        <v>1.5699999999999999E-2</v>
      </c>
      <c r="R301" s="148">
        <f>Q301*H301</f>
        <v>0.12559999999999999</v>
      </c>
      <c r="S301" s="148">
        <v>0</v>
      </c>
      <c r="T301" s="149">
        <f>S301*H301</f>
        <v>0</v>
      </c>
      <c r="AR301" s="150" t="s">
        <v>169</v>
      </c>
      <c r="AT301" s="150" t="s">
        <v>165</v>
      </c>
      <c r="AU301" s="150" t="s">
        <v>87</v>
      </c>
      <c r="AY301" s="17" t="s">
        <v>163</v>
      </c>
      <c r="BE301" s="151">
        <f>IF(N301="základní",J301,0)</f>
        <v>0</v>
      </c>
      <c r="BF301" s="151">
        <f>IF(N301="snížená",J301,0)</f>
        <v>0</v>
      </c>
      <c r="BG301" s="151">
        <f>IF(N301="zákl. přenesená",J301,0)</f>
        <v>0</v>
      </c>
      <c r="BH301" s="151">
        <f>IF(N301="sníž. přenesená",J301,0)</f>
        <v>0</v>
      </c>
      <c r="BI301" s="151">
        <f>IF(N301="nulová",J301,0)</f>
        <v>0</v>
      </c>
      <c r="BJ301" s="17" t="s">
        <v>85</v>
      </c>
      <c r="BK301" s="151">
        <f>ROUND(I301*H301,2)</f>
        <v>0</v>
      </c>
      <c r="BL301" s="17" t="s">
        <v>169</v>
      </c>
      <c r="BM301" s="150" t="s">
        <v>345</v>
      </c>
    </row>
    <row r="302" spans="2:65" s="13" customFormat="1" ht="10.199999999999999">
      <c r="B302" s="159"/>
      <c r="D302" s="153" t="s">
        <v>171</v>
      </c>
      <c r="E302" s="160" t="s">
        <v>1</v>
      </c>
      <c r="F302" s="161" t="s">
        <v>219</v>
      </c>
      <c r="H302" s="162">
        <v>8</v>
      </c>
      <c r="I302" s="163"/>
      <c r="L302" s="159"/>
      <c r="M302" s="164"/>
      <c r="T302" s="165"/>
      <c r="AT302" s="160" t="s">
        <v>171</v>
      </c>
      <c r="AU302" s="160" t="s">
        <v>87</v>
      </c>
      <c r="AV302" s="13" t="s">
        <v>87</v>
      </c>
      <c r="AW302" s="13" t="s">
        <v>34</v>
      </c>
      <c r="AX302" s="13" t="s">
        <v>85</v>
      </c>
      <c r="AY302" s="160" t="s">
        <v>163</v>
      </c>
    </row>
    <row r="303" spans="2:65" s="1" customFormat="1" ht="24.15" customHeight="1">
      <c r="B303" s="32"/>
      <c r="C303" s="138" t="s">
        <v>346</v>
      </c>
      <c r="D303" s="138" t="s">
        <v>165</v>
      </c>
      <c r="E303" s="139" t="s">
        <v>347</v>
      </c>
      <c r="F303" s="140" t="s">
        <v>348</v>
      </c>
      <c r="G303" s="141" t="s">
        <v>339</v>
      </c>
      <c r="H303" s="142">
        <v>2</v>
      </c>
      <c r="I303" s="143"/>
      <c r="J303" s="144">
        <f>ROUND(I303*H303,2)</f>
        <v>0</v>
      </c>
      <c r="K303" s="145"/>
      <c r="L303" s="32"/>
      <c r="M303" s="146" t="s">
        <v>1</v>
      </c>
      <c r="N303" s="147" t="s">
        <v>43</v>
      </c>
      <c r="P303" s="148">
        <f>O303*H303</f>
        <v>0</v>
      </c>
      <c r="Q303" s="148">
        <v>1.26E-2</v>
      </c>
      <c r="R303" s="148">
        <f>Q303*H303</f>
        <v>2.52E-2</v>
      </c>
      <c r="S303" s="148">
        <v>0</v>
      </c>
      <c r="T303" s="149">
        <f>S303*H303</f>
        <v>0</v>
      </c>
      <c r="AR303" s="150" t="s">
        <v>169</v>
      </c>
      <c r="AT303" s="150" t="s">
        <v>165</v>
      </c>
      <c r="AU303" s="150" t="s">
        <v>87</v>
      </c>
      <c r="AY303" s="17" t="s">
        <v>163</v>
      </c>
      <c r="BE303" s="151">
        <f>IF(N303="základní",J303,0)</f>
        <v>0</v>
      </c>
      <c r="BF303" s="151">
        <f>IF(N303="snížená",J303,0)</f>
        <v>0</v>
      </c>
      <c r="BG303" s="151">
        <f>IF(N303="zákl. přenesená",J303,0)</f>
        <v>0</v>
      </c>
      <c r="BH303" s="151">
        <f>IF(N303="sníž. přenesená",J303,0)</f>
        <v>0</v>
      </c>
      <c r="BI303" s="151">
        <f>IF(N303="nulová",J303,0)</f>
        <v>0</v>
      </c>
      <c r="BJ303" s="17" t="s">
        <v>85</v>
      </c>
      <c r="BK303" s="151">
        <f>ROUND(I303*H303,2)</f>
        <v>0</v>
      </c>
      <c r="BL303" s="17" t="s">
        <v>169</v>
      </c>
      <c r="BM303" s="150" t="s">
        <v>349</v>
      </c>
    </row>
    <row r="304" spans="2:65" s="13" customFormat="1" ht="10.199999999999999">
      <c r="B304" s="159"/>
      <c r="D304" s="153" t="s">
        <v>171</v>
      </c>
      <c r="E304" s="160" t="s">
        <v>1</v>
      </c>
      <c r="F304" s="161" t="s">
        <v>87</v>
      </c>
      <c r="H304" s="162">
        <v>2</v>
      </c>
      <c r="I304" s="163"/>
      <c r="L304" s="159"/>
      <c r="M304" s="164"/>
      <c r="T304" s="165"/>
      <c r="AT304" s="160" t="s">
        <v>171</v>
      </c>
      <c r="AU304" s="160" t="s">
        <v>87</v>
      </c>
      <c r="AV304" s="13" t="s">
        <v>87</v>
      </c>
      <c r="AW304" s="13" t="s">
        <v>34</v>
      </c>
      <c r="AX304" s="13" t="s">
        <v>85</v>
      </c>
      <c r="AY304" s="160" t="s">
        <v>163</v>
      </c>
    </row>
    <row r="305" spans="2:65" s="11" customFormat="1" ht="22.8" customHeight="1">
      <c r="B305" s="126"/>
      <c r="D305" s="127" t="s">
        <v>77</v>
      </c>
      <c r="E305" s="136" t="s">
        <v>209</v>
      </c>
      <c r="F305" s="136" t="s">
        <v>350</v>
      </c>
      <c r="I305" s="129"/>
      <c r="J305" s="137">
        <f>BK305</f>
        <v>0</v>
      </c>
      <c r="L305" s="126"/>
      <c r="M305" s="131"/>
      <c r="P305" s="132">
        <f>SUM(P306:P331)</f>
        <v>0</v>
      </c>
      <c r="R305" s="132">
        <f>SUM(R306:R331)</f>
        <v>6.6885170399999998</v>
      </c>
      <c r="T305" s="133">
        <f>SUM(T306:T331)</f>
        <v>0</v>
      </c>
      <c r="AR305" s="127" t="s">
        <v>85</v>
      </c>
      <c r="AT305" s="134" t="s">
        <v>77</v>
      </c>
      <c r="AU305" s="134" t="s">
        <v>85</v>
      </c>
      <c r="AY305" s="127" t="s">
        <v>163</v>
      </c>
      <c r="BK305" s="135">
        <f>SUM(BK306:BK331)</f>
        <v>0</v>
      </c>
    </row>
    <row r="306" spans="2:65" s="1" customFormat="1" ht="24.15" customHeight="1">
      <c r="B306" s="32"/>
      <c r="C306" s="138" t="s">
        <v>351</v>
      </c>
      <c r="D306" s="138" t="s">
        <v>165</v>
      </c>
      <c r="E306" s="139" t="s">
        <v>352</v>
      </c>
      <c r="F306" s="140" t="s">
        <v>353</v>
      </c>
      <c r="G306" s="141" t="s">
        <v>168</v>
      </c>
      <c r="H306" s="142">
        <v>14.808</v>
      </c>
      <c r="I306" s="143"/>
      <c r="J306" s="144">
        <f>ROUND(I306*H306,2)</f>
        <v>0</v>
      </c>
      <c r="K306" s="145"/>
      <c r="L306" s="32"/>
      <c r="M306" s="146" t="s">
        <v>1</v>
      </c>
      <c r="N306" s="147" t="s">
        <v>43</v>
      </c>
      <c r="P306" s="148">
        <f>O306*H306</f>
        <v>0</v>
      </c>
      <c r="Q306" s="148">
        <v>4.3800000000000002E-3</v>
      </c>
      <c r="R306" s="148">
        <f>Q306*H306</f>
        <v>6.4859040000000007E-2</v>
      </c>
      <c r="S306" s="148">
        <v>0</v>
      </c>
      <c r="T306" s="149">
        <f>S306*H306</f>
        <v>0</v>
      </c>
      <c r="AR306" s="150" t="s">
        <v>169</v>
      </c>
      <c r="AT306" s="150" t="s">
        <v>165</v>
      </c>
      <c r="AU306" s="150" t="s">
        <v>87</v>
      </c>
      <c r="AY306" s="17" t="s">
        <v>163</v>
      </c>
      <c r="BE306" s="151">
        <f>IF(N306="základní",J306,0)</f>
        <v>0</v>
      </c>
      <c r="BF306" s="151">
        <f>IF(N306="snížená",J306,0)</f>
        <v>0</v>
      </c>
      <c r="BG306" s="151">
        <f>IF(N306="zákl. přenesená",J306,0)</f>
        <v>0</v>
      </c>
      <c r="BH306" s="151">
        <f>IF(N306="sníž. přenesená",J306,0)</f>
        <v>0</v>
      </c>
      <c r="BI306" s="151">
        <f>IF(N306="nulová",J306,0)</f>
        <v>0</v>
      </c>
      <c r="BJ306" s="17" t="s">
        <v>85</v>
      </c>
      <c r="BK306" s="151">
        <f>ROUND(I306*H306,2)</f>
        <v>0</v>
      </c>
      <c r="BL306" s="17" t="s">
        <v>169</v>
      </c>
      <c r="BM306" s="150" t="s">
        <v>354</v>
      </c>
    </row>
    <row r="307" spans="2:65" s="13" customFormat="1" ht="10.199999999999999">
      <c r="B307" s="159"/>
      <c r="D307" s="153" t="s">
        <v>171</v>
      </c>
      <c r="E307" s="160" t="s">
        <v>1</v>
      </c>
      <c r="F307" s="161" t="s">
        <v>355</v>
      </c>
      <c r="H307" s="162">
        <v>14.808</v>
      </c>
      <c r="I307" s="163"/>
      <c r="L307" s="159"/>
      <c r="M307" s="164"/>
      <c r="T307" s="165"/>
      <c r="AT307" s="160" t="s">
        <v>171</v>
      </c>
      <c r="AU307" s="160" t="s">
        <v>87</v>
      </c>
      <c r="AV307" s="13" t="s">
        <v>87</v>
      </c>
      <c r="AW307" s="13" t="s">
        <v>34</v>
      </c>
      <c r="AX307" s="13" t="s">
        <v>78</v>
      </c>
      <c r="AY307" s="160" t="s">
        <v>163</v>
      </c>
    </row>
    <row r="308" spans="2:65" s="14" customFormat="1" ht="10.199999999999999">
      <c r="B308" s="166"/>
      <c r="D308" s="153" t="s">
        <v>171</v>
      </c>
      <c r="E308" s="167" t="s">
        <v>1</v>
      </c>
      <c r="F308" s="168" t="s">
        <v>174</v>
      </c>
      <c r="H308" s="169">
        <v>14.808</v>
      </c>
      <c r="I308" s="170"/>
      <c r="L308" s="166"/>
      <c r="M308" s="171"/>
      <c r="T308" s="172"/>
      <c r="AT308" s="167" t="s">
        <v>171</v>
      </c>
      <c r="AU308" s="167" t="s">
        <v>87</v>
      </c>
      <c r="AV308" s="14" t="s">
        <v>169</v>
      </c>
      <c r="AW308" s="14" t="s">
        <v>34</v>
      </c>
      <c r="AX308" s="14" t="s">
        <v>85</v>
      </c>
      <c r="AY308" s="167" t="s">
        <v>163</v>
      </c>
    </row>
    <row r="309" spans="2:65" s="1" customFormat="1" ht="16.5" customHeight="1">
      <c r="B309" s="32"/>
      <c r="C309" s="138" t="s">
        <v>356</v>
      </c>
      <c r="D309" s="138" t="s">
        <v>165</v>
      </c>
      <c r="E309" s="139" t="s">
        <v>357</v>
      </c>
      <c r="F309" s="140" t="s">
        <v>358</v>
      </c>
      <c r="G309" s="141" t="s">
        <v>168</v>
      </c>
      <c r="H309" s="142">
        <v>6.17</v>
      </c>
      <c r="I309" s="143"/>
      <c r="J309" s="144">
        <f>ROUND(I309*H309,2)</f>
        <v>0</v>
      </c>
      <c r="K309" s="145"/>
      <c r="L309" s="32"/>
      <c r="M309" s="146" t="s">
        <v>1</v>
      </c>
      <c r="N309" s="147" t="s">
        <v>43</v>
      </c>
      <c r="P309" s="148">
        <f>O309*H309</f>
        <v>0</v>
      </c>
      <c r="Q309" s="148">
        <v>2.7499999999999998E-3</v>
      </c>
      <c r="R309" s="148">
        <f>Q309*H309</f>
        <v>1.69675E-2</v>
      </c>
      <c r="S309" s="148">
        <v>0</v>
      </c>
      <c r="T309" s="149">
        <f>S309*H309</f>
        <v>0</v>
      </c>
      <c r="AR309" s="150" t="s">
        <v>169</v>
      </c>
      <c r="AT309" s="150" t="s">
        <v>165</v>
      </c>
      <c r="AU309" s="150" t="s">
        <v>87</v>
      </c>
      <c r="AY309" s="17" t="s">
        <v>163</v>
      </c>
      <c r="BE309" s="151">
        <f>IF(N309="základní",J309,0)</f>
        <v>0</v>
      </c>
      <c r="BF309" s="151">
        <f>IF(N309="snížená",J309,0)</f>
        <v>0</v>
      </c>
      <c r="BG309" s="151">
        <f>IF(N309="zákl. přenesená",J309,0)</f>
        <v>0</v>
      </c>
      <c r="BH309" s="151">
        <f>IF(N309="sníž. přenesená",J309,0)</f>
        <v>0</v>
      </c>
      <c r="BI309" s="151">
        <f>IF(N309="nulová",J309,0)</f>
        <v>0</v>
      </c>
      <c r="BJ309" s="17" t="s">
        <v>85</v>
      </c>
      <c r="BK309" s="151">
        <f>ROUND(I309*H309,2)</f>
        <v>0</v>
      </c>
      <c r="BL309" s="17" t="s">
        <v>169</v>
      </c>
      <c r="BM309" s="150" t="s">
        <v>359</v>
      </c>
    </row>
    <row r="310" spans="2:65" s="13" customFormat="1" ht="10.199999999999999">
      <c r="B310" s="159"/>
      <c r="D310" s="153" t="s">
        <v>171</v>
      </c>
      <c r="E310" s="160" t="s">
        <v>1</v>
      </c>
      <c r="F310" s="161" t="s">
        <v>360</v>
      </c>
      <c r="H310" s="162">
        <v>6.17</v>
      </c>
      <c r="I310" s="163"/>
      <c r="L310" s="159"/>
      <c r="M310" s="164"/>
      <c r="T310" s="165"/>
      <c r="AT310" s="160" t="s">
        <v>171</v>
      </c>
      <c r="AU310" s="160" t="s">
        <v>87</v>
      </c>
      <c r="AV310" s="13" t="s">
        <v>87</v>
      </c>
      <c r="AW310" s="13" t="s">
        <v>34</v>
      </c>
      <c r="AX310" s="13" t="s">
        <v>78</v>
      </c>
      <c r="AY310" s="160" t="s">
        <v>163</v>
      </c>
    </row>
    <row r="311" spans="2:65" s="14" customFormat="1" ht="10.199999999999999">
      <c r="B311" s="166"/>
      <c r="D311" s="153" t="s">
        <v>171</v>
      </c>
      <c r="E311" s="167" t="s">
        <v>1</v>
      </c>
      <c r="F311" s="168" t="s">
        <v>174</v>
      </c>
      <c r="H311" s="169">
        <v>6.17</v>
      </c>
      <c r="I311" s="170"/>
      <c r="L311" s="166"/>
      <c r="M311" s="171"/>
      <c r="T311" s="172"/>
      <c r="AT311" s="167" t="s">
        <v>171</v>
      </c>
      <c r="AU311" s="167" t="s">
        <v>87</v>
      </c>
      <c r="AV311" s="14" t="s">
        <v>169</v>
      </c>
      <c r="AW311" s="14" t="s">
        <v>34</v>
      </c>
      <c r="AX311" s="14" t="s">
        <v>85</v>
      </c>
      <c r="AY311" s="167" t="s">
        <v>163</v>
      </c>
    </row>
    <row r="312" spans="2:65" s="1" customFormat="1" ht="16.5" customHeight="1">
      <c r="B312" s="32"/>
      <c r="C312" s="138" t="s">
        <v>361</v>
      </c>
      <c r="D312" s="138" t="s">
        <v>165</v>
      </c>
      <c r="E312" s="139" t="s">
        <v>362</v>
      </c>
      <c r="F312" s="140" t="s">
        <v>363</v>
      </c>
      <c r="G312" s="141" t="s">
        <v>326</v>
      </c>
      <c r="H312" s="142">
        <v>26.95</v>
      </c>
      <c r="I312" s="143"/>
      <c r="J312" s="144">
        <f>ROUND(I312*H312,2)</f>
        <v>0</v>
      </c>
      <c r="K312" s="145"/>
      <c r="L312" s="32"/>
      <c r="M312" s="146" t="s">
        <v>1</v>
      </c>
      <c r="N312" s="147" t="s">
        <v>43</v>
      </c>
      <c r="P312" s="148">
        <f>O312*H312</f>
        <v>0</v>
      </c>
      <c r="Q312" s="148">
        <v>7.9100000000000004E-3</v>
      </c>
      <c r="R312" s="148">
        <f>Q312*H312</f>
        <v>0.21317450000000002</v>
      </c>
      <c r="S312" s="148">
        <v>0</v>
      </c>
      <c r="T312" s="149">
        <f>S312*H312</f>
        <v>0</v>
      </c>
      <c r="AR312" s="150" t="s">
        <v>169</v>
      </c>
      <c r="AT312" s="150" t="s">
        <v>165</v>
      </c>
      <c r="AU312" s="150" t="s">
        <v>87</v>
      </c>
      <c r="AY312" s="17" t="s">
        <v>163</v>
      </c>
      <c r="BE312" s="151">
        <f>IF(N312="základní",J312,0)</f>
        <v>0</v>
      </c>
      <c r="BF312" s="151">
        <f>IF(N312="snížená",J312,0)</f>
        <v>0</v>
      </c>
      <c r="BG312" s="151">
        <f>IF(N312="zákl. přenesená",J312,0)</f>
        <v>0</v>
      </c>
      <c r="BH312" s="151">
        <f>IF(N312="sníž. přenesená",J312,0)</f>
        <v>0</v>
      </c>
      <c r="BI312" s="151">
        <f>IF(N312="nulová",J312,0)</f>
        <v>0</v>
      </c>
      <c r="BJ312" s="17" t="s">
        <v>85</v>
      </c>
      <c r="BK312" s="151">
        <f>ROUND(I312*H312,2)</f>
        <v>0</v>
      </c>
      <c r="BL312" s="17" t="s">
        <v>169</v>
      </c>
      <c r="BM312" s="150" t="s">
        <v>364</v>
      </c>
    </row>
    <row r="313" spans="2:65" s="12" customFormat="1" ht="10.199999999999999">
      <c r="B313" s="152"/>
      <c r="D313" s="153" t="s">
        <v>171</v>
      </c>
      <c r="E313" s="154" t="s">
        <v>1</v>
      </c>
      <c r="F313" s="155" t="s">
        <v>365</v>
      </c>
      <c r="H313" s="154" t="s">
        <v>1</v>
      </c>
      <c r="I313" s="156"/>
      <c r="L313" s="152"/>
      <c r="M313" s="157"/>
      <c r="T313" s="158"/>
      <c r="AT313" s="154" t="s">
        <v>171</v>
      </c>
      <c r="AU313" s="154" t="s">
        <v>87</v>
      </c>
      <c r="AV313" s="12" t="s">
        <v>85</v>
      </c>
      <c r="AW313" s="12" t="s">
        <v>34</v>
      </c>
      <c r="AX313" s="12" t="s">
        <v>78</v>
      </c>
      <c r="AY313" s="154" t="s">
        <v>163</v>
      </c>
    </row>
    <row r="314" spans="2:65" s="13" customFormat="1" ht="10.199999999999999">
      <c r="B314" s="159"/>
      <c r="D314" s="153" t="s">
        <v>171</v>
      </c>
      <c r="E314" s="160" t="s">
        <v>1</v>
      </c>
      <c r="F314" s="161" t="s">
        <v>366</v>
      </c>
      <c r="H314" s="162">
        <v>26.95</v>
      </c>
      <c r="I314" s="163"/>
      <c r="L314" s="159"/>
      <c r="M314" s="164"/>
      <c r="T314" s="165"/>
      <c r="AT314" s="160" t="s">
        <v>171</v>
      </c>
      <c r="AU314" s="160" t="s">
        <v>87</v>
      </c>
      <c r="AV314" s="13" t="s">
        <v>87</v>
      </c>
      <c r="AW314" s="13" t="s">
        <v>34</v>
      </c>
      <c r="AX314" s="13" t="s">
        <v>78</v>
      </c>
      <c r="AY314" s="160" t="s">
        <v>163</v>
      </c>
    </row>
    <row r="315" spans="2:65" s="14" customFormat="1" ht="10.199999999999999">
      <c r="B315" s="166"/>
      <c r="D315" s="153" t="s">
        <v>171</v>
      </c>
      <c r="E315" s="167" t="s">
        <v>1</v>
      </c>
      <c r="F315" s="168" t="s">
        <v>174</v>
      </c>
      <c r="H315" s="169">
        <v>26.95</v>
      </c>
      <c r="I315" s="170"/>
      <c r="L315" s="166"/>
      <c r="M315" s="171"/>
      <c r="T315" s="172"/>
      <c r="AT315" s="167" t="s">
        <v>171</v>
      </c>
      <c r="AU315" s="167" t="s">
        <v>87</v>
      </c>
      <c r="AV315" s="14" t="s">
        <v>169</v>
      </c>
      <c r="AW315" s="14" t="s">
        <v>34</v>
      </c>
      <c r="AX315" s="14" t="s">
        <v>85</v>
      </c>
      <c r="AY315" s="167" t="s">
        <v>163</v>
      </c>
    </row>
    <row r="316" spans="2:65" s="1" customFormat="1" ht="24.15" customHeight="1">
      <c r="B316" s="32"/>
      <c r="C316" s="138" t="s">
        <v>367</v>
      </c>
      <c r="D316" s="138" t="s">
        <v>165</v>
      </c>
      <c r="E316" s="139" t="s">
        <v>368</v>
      </c>
      <c r="F316" s="140" t="s">
        <v>369</v>
      </c>
      <c r="G316" s="141" t="s">
        <v>168</v>
      </c>
      <c r="H316" s="142">
        <v>27.14</v>
      </c>
      <c r="I316" s="143"/>
      <c r="J316" s="144">
        <f>ROUND(I316*H316,2)</f>
        <v>0</v>
      </c>
      <c r="K316" s="145"/>
      <c r="L316" s="32"/>
      <c r="M316" s="146" t="s">
        <v>1</v>
      </c>
      <c r="N316" s="147" t="s">
        <v>43</v>
      </c>
      <c r="P316" s="148">
        <f>O316*H316</f>
        <v>0</v>
      </c>
      <c r="Q316" s="148">
        <v>0.11219999999999999</v>
      </c>
      <c r="R316" s="148">
        <f>Q316*H316</f>
        <v>3.0451079999999999</v>
      </c>
      <c r="S316" s="148">
        <v>0</v>
      </c>
      <c r="T316" s="149">
        <f>S316*H316</f>
        <v>0</v>
      </c>
      <c r="AR316" s="150" t="s">
        <v>169</v>
      </c>
      <c r="AT316" s="150" t="s">
        <v>165</v>
      </c>
      <c r="AU316" s="150" t="s">
        <v>87</v>
      </c>
      <c r="AY316" s="17" t="s">
        <v>163</v>
      </c>
      <c r="BE316" s="151">
        <f>IF(N316="základní",J316,0)</f>
        <v>0</v>
      </c>
      <c r="BF316" s="151">
        <f>IF(N316="snížená",J316,0)</f>
        <v>0</v>
      </c>
      <c r="BG316" s="151">
        <f>IF(N316="zákl. přenesená",J316,0)</f>
        <v>0</v>
      </c>
      <c r="BH316" s="151">
        <f>IF(N316="sníž. přenesená",J316,0)</f>
        <v>0</v>
      </c>
      <c r="BI316" s="151">
        <f>IF(N316="nulová",J316,0)</f>
        <v>0</v>
      </c>
      <c r="BJ316" s="17" t="s">
        <v>85</v>
      </c>
      <c r="BK316" s="151">
        <f>ROUND(I316*H316,2)</f>
        <v>0</v>
      </c>
      <c r="BL316" s="17" t="s">
        <v>169</v>
      </c>
      <c r="BM316" s="150" t="s">
        <v>370</v>
      </c>
    </row>
    <row r="317" spans="2:65" s="12" customFormat="1" ht="10.199999999999999">
      <c r="B317" s="152"/>
      <c r="D317" s="153" t="s">
        <v>171</v>
      </c>
      <c r="E317" s="154" t="s">
        <v>1</v>
      </c>
      <c r="F317" s="155" t="s">
        <v>365</v>
      </c>
      <c r="H317" s="154" t="s">
        <v>1</v>
      </c>
      <c r="I317" s="156"/>
      <c r="L317" s="152"/>
      <c r="M317" s="157"/>
      <c r="T317" s="158"/>
      <c r="AT317" s="154" t="s">
        <v>171</v>
      </c>
      <c r="AU317" s="154" t="s">
        <v>87</v>
      </c>
      <c r="AV317" s="12" t="s">
        <v>85</v>
      </c>
      <c r="AW317" s="12" t="s">
        <v>34</v>
      </c>
      <c r="AX317" s="12" t="s">
        <v>78</v>
      </c>
      <c r="AY317" s="154" t="s">
        <v>163</v>
      </c>
    </row>
    <row r="318" spans="2:65" s="13" customFormat="1" ht="10.199999999999999">
      <c r="B318" s="159"/>
      <c r="D318" s="153" t="s">
        <v>171</v>
      </c>
      <c r="E318" s="160" t="s">
        <v>1</v>
      </c>
      <c r="F318" s="161" t="s">
        <v>371</v>
      </c>
      <c r="H318" s="162">
        <v>27.14</v>
      </c>
      <c r="I318" s="163"/>
      <c r="L318" s="159"/>
      <c r="M318" s="164"/>
      <c r="T318" s="165"/>
      <c r="AT318" s="160" t="s">
        <v>171</v>
      </c>
      <c r="AU318" s="160" t="s">
        <v>87</v>
      </c>
      <c r="AV318" s="13" t="s">
        <v>87</v>
      </c>
      <c r="AW318" s="13" t="s">
        <v>34</v>
      </c>
      <c r="AX318" s="13" t="s">
        <v>78</v>
      </c>
      <c r="AY318" s="160" t="s">
        <v>163</v>
      </c>
    </row>
    <row r="319" spans="2:65" s="14" customFormat="1" ht="10.199999999999999">
      <c r="B319" s="166"/>
      <c r="D319" s="153" t="s">
        <v>171</v>
      </c>
      <c r="E319" s="167" t="s">
        <v>1</v>
      </c>
      <c r="F319" s="168" t="s">
        <v>174</v>
      </c>
      <c r="H319" s="169">
        <v>27.14</v>
      </c>
      <c r="I319" s="170"/>
      <c r="L319" s="166"/>
      <c r="M319" s="171"/>
      <c r="T319" s="172"/>
      <c r="AT319" s="167" t="s">
        <v>171</v>
      </c>
      <c r="AU319" s="167" t="s">
        <v>87</v>
      </c>
      <c r="AV319" s="14" t="s">
        <v>169</v>
      </c>
      <c r="AW319" s="14" t="s">
        <v>34</v>
      </c>
      <c r="AX319" s="14" t="s">
        <v>85</v>
      </c>
      <c r="AY319" s="167" t="s">
        <v>163</v>
      </c>
    </row>
    <row r="320" spans="2:65" s="1" customFormat="1" ht="24.15" customHeight="1">
      <c r="B320" s="32"/>
      <c r="C320" s="138" t="s">
        <v>372</v>
      </c>
      <c r="D320" s="138" t="s">
        <v>165</v>
      </c>
      <c r="E320" s="139" t="s">
        <v>373</v>
      </c>
      <c r="F320" s="140" t="s">
        <v>374</v>
      </c>
      <c r="G320" s="141" t="s">
        <v>168</v>
      </c>
      <c r="H320" s="142">
        <v>26</v>
      </c>
      <c r="I320" s="143"/>
      <c r="J320" s="144">
        <f>ROUND(I320*H320,2)</f>
        <v>0</v>
      </c>
      <c r="K320" s="145"/>
      <c r="L320" s="32"/>
      <c r="M320" s="146" t="s">
        <v>1</v>
      </c>
      <c r="N320" s="147" t="s">
        <v>43</v>
      </c>
      <c r="P320" s="148">
        <f>O320*H320</f>
        <v>0</v>
      </c>
      <c r="Q320" s="148">
        <v>6.3E-2</v>
      </c>
      <c r="R320" s="148">
        <f>Q320*H320</f>
        <v>1.6379999999999999</v>
      </c>
      <c r="S320" s="148">
        <v>0</v>
      </c>
      <c r="T320" s="149">
        <f>S320*H320</f>
        <v>0</v>
      </c>
      <c r="AR320" s="150" t="s">
        <v>169</v>
      </c>
      <c r="AT320" s="150" t="s">
        <v>165</v>
      </c>
      <c r="AU320" s="150" t="s">
        <v>87</v>
      </c>
      <c r="AY320" s="17" t="s">
        <v>163</v>
      </c>
      <c r="BE320" s="151">
        <f>IF(N320="základní",J320,0)</f>
        <v>0</v>
      </c>
      <c r="BF320" s="151">
        <f>IF(N320="snížená",J320,0)</f>
        <v>0</v>
      </c>
      <c r="BG320" s="151">
        <f>IF(N320="zákl. přenesená",J320,0)</f>
        <v>0</v>
      </c>
      <c r="BH320" s="151">
        <f>IF(N320="sníž. přenesená",J320,0)</f>
        <v>0</v>
      </c>
      <c r="BI320" s="151">
        <f>IF(N320="nulová",J320,0)</f>
        <v>0</v>
      </c>
      <c r="BJ320" s="17" t="s">
        <v>85</v>
      </c>
      <c r="BK320" s="151">
        <f>ROUND(I320*H320,2)</f>
        <v>0</v>
      </c>
      <c r="BL320" s="17" t="s">
        <v>169</v>
      </c>
      <c r="BM320" s="150" t="s">
        <v>375</v>
      </c>
    </row>
    <row r="321" spans="2:65" s="12" customFormat="1" ht="10.199999999999999">
      <c r="B321" s="152"/>
      <c r="D321" s="153" t="s">
        <v>171</v>
      </c>
      <c r="E321" s="154" t="s">
        <v>1</v>
      </c>
      <c r="F321" s="155" t="s">
        <v>365</v>
      </c>
      <c r="H321" s="154" t="s">
        <v>1</v>
      </c>
      <c r="I321" s="156"/>
      <c r="L321" s="152"/>
      <c r="M321" s="157"/>
      <c r="T321" s="158"/>
      <c r="AT321" s="154" t="s">
        <v>171</v>
      </c>
      <c r="AU321" s="154" t="s">
        <v>87</v>
      </c>
      <c r="AV321" s="12" t="s">
        <v>85</v>
      </c>
      <c r="AW321" s="12" t="s">
        <v>34</v>
      </c>
      <c r="AX321" s="12" t="s">
        <v>78</v>
      </c>
      <c r="AY321" s="154" t="s">
        <v>163</v>
      </c>
    </row>
    <row r="322" spans="2:65" s="13" customFormat="1" ht="10.199999999999999">
      <c r="B322" s="159"/>
      <c r="D322" s="153" t="s">
        <v>171</v>
      </c>
      <c r="E322" s="160" t="s">
        <v>1</v>
      </c>
      <c r="F322" s="161" t="s">
        <v>376</v>
      </c>
      <c r="H322" s="162">
        <v>26</v>
      </c>
      <c r="I322" s="163"/>
      <c r="L322" s="159"/>
      <c r="M322" s="164"/>
      <c r="T322" s="165"/>
      <c r="AT322" s="160" t="s">
        <v>171</v>
      </c>
      <c r="AU322" s="160" t="s">
        <v>87</v>
      </c>
      <c r="AV322" s="13" t="s">
        <v>87</v>
      </c>
      <c r="AW322" s="13" t="s">
        <v>34</v>
      </c>
      <c r="AX322" s="13" t="s">
        <v>78</v>
      </c>
      <c r="AY322" s="160" t="s">
        <v>163</v>
      </c>
    </row>
    <row r="323" spans="2:65" s="14" customFormat="1" ht="10.199999999999999">
      <c r="B323" s="166"/>
      <c r="D323" s="153" t="s">
        <v>171</v>
      </c>
      <c r="E323" s="167" t="s">
        <v>1</v>
      </c>
      <c r="F323" s="168" t="s">
        <v>174</v>
      </c>
      <c r="H323" s="169">
        <v>26</v>
      </c>
      <c r="I323" s="170"/>
      <c r="L323" s="166"/>
      <c r="M323" s="171"/>
      <c r="T323" s="172"/>
      <c r="AT323" s="167" t="s">
        <v>171</v>
      </c>
      <c r="AU323" s="167" t="s">
        <v>87</v>
      </c>
      <c r="AV323" s="14" t="s">
        <v>169</v>
      </c>
      <c r="AW323" s="14" t="s">
        <v>34</v>
      </c>
      <c r="AX323" s="14" t="s">
        <v>85</v>
      </c>
      <c r="AY323" s="167" t="s">
        <v>163</v>
      </c>
    </row>
    <row r="324" spans="2:65" s="1" customFormat="1" ht="16.5" customHeight="1">
      <c r="B324" s="32"/>
      <c r="C324" s="138" t="s">
        <v>377</v>
      </c>
      <c r="D324" s="138" t="s">
        <v>165</v>
      </c>
      <c r="E324" s="139" t="s">
        <v>378</v>
      </c>
      <c r="F324" s="140" t="s">
        <v>379</v>
      </c>
      <c r="G324" s="141" t="s">
        <v>168</v>
      </c>
      <c r="H324" s="142">
        <v>27.14</v>
      </c>
      <c r="I324" s="143"/>
      <c r="J324" s="144">
        <f>ROUND(I324*H324,2)</f>
        <v>0</v>
      </c>
      <c r="K324" s="145"/>
      <c r="L324" s="32"/>
      <c r="M324" s="146" t="s">
        <v>1</v>
      </c>
      <c r="N324" s="147" t="s">
        <v>43</v>
      </c>
      <c r="P324" s="148">
        <f>O324*H324</f>
        <v>0</v>
      </c>
      <c r="Q324" s="148">
        <v>6.3E-2</v>
      </c>
      <c r="R324" s="148">
        <f>Q324*H324</f>
        <v>1.7098200000000001</v>
      </c>
      <c r="S324" s="148">
        <v>0</v>
      </c>
      <c r="T324" s="149">
        <f>S324*H324</f>
        <v>0</v>
      </c>
      <c r="AR324" s="150" t="s">
        <v>169</v>
      </c>
      <c r="AT324" s="150" t="s">
        <v>165</v>
      </c>
      <c r="AU324" s="150" t="s">
        <v>87</v>
      </c>
      <c r="AY324" s="17" t="s">
        <v>163</v>
      </c>
      <c r="BE324" s="151">
        <f>IF(N324="základní",J324,0)</f>
        <v>0</v>
      </c>
      <c r="BF324" s="151">
        <f>IF(N324="snížená",J324,0)</f>
        <v>0</v>
      </c>
      <c r="BG324" s="151">
        <f>IF(N324="zákl. přenesená",J324,0)</f>
        <v>0</v>
      </c>
      <c r="BH324" s="151">
        <f>IF(N324="sníž. přenesená",J324,0)</f>
        <v>0</v>
      </c>
      <c r="BI324" s="151">
        <f>IF(N324="nulová",J324,0)</f>
        <v>0</v>
      </c>
      <c r="BJ324" s="17" t="s">
        <v>85</v>
      </c>
      <c r="BK324" s="151">
        <f>ROUND(I324*H324,2)</f>
        <v>0</v>
      </c>
      <c r="BL324" s="17" t="s">
        <v>169</v>
      </c>
      <c r="BM324" s="150" t="s">
        <v>380</v>
      </c>
    </row>
    <row r="325" spans="2:65" s="12" customFormat="1" ht="10.199999999999999">
      <c r="B325" s="152"/>
      <c r="D325" s="153" t="s">
        <v>171</v>
      </c>
      <c r="E325" s="154" t="s">
        <v>1</v>
      </c>
      <c r="F325" s="155" t="s">
        <v>365</v>
      </c>
      <c r="H325" s="154" t="s">
        <v>1</v>
      </c>
      <c r="I325" s="156"/>
      <c r="L325" s="152"/>
      <c r="M325" s="157"/>
      <c r="T325" s="158"/>
      <c r="AT325" s="154" t="s">
        <v>171</v>
      </c>
      <c r="AU325" s="154" t="s">
        <v>87</v>
      </c>
      <c r="AV325" s="12" t="s">
        <v>85</v>
      </c>
      <c r="AW325" s="12" t="s">
        <v>34</v>
      </c>
      <c r="AX325" s="12" t="s">
        <v>78</v>
      </c>
      <c r="AY325" s="154" t="s">
        <v>163</v>
      </c>
    </row>
    <row r="326" spans="2:65" s="13" customFormat="1" ht="10.199999999999999">
      <c r="B326" s="159"/>
      <c r="D326" s="153" t="s">
        <v>171</v>
      </c>
      <c r="E326" s="160" t="s">
        <v>1</v>
      </c>
      <c r="F326" s="161" t="s">
        <v>371</v>
      </c>
      <c r="H326" s="162">
        <v>27.14</v>
      </c>
      <c r="I326" s="163"/>
      <c r="L326" s="159"/>
      <c r="M326" s="164"/>
      <c r="T326" s="165"/>
      <c r="AT326" s="160" t="s">
        <v>171</v>
      </c>
      <c r="AU326" s="160" t="s">
        <v>87</v>
      </c>
      <c r="AV326" s="13" t="s">
        <v>87</v>
      </c>
      <c r="AW326" s="13" t="s">
        <v>34</v>
      </c>
      <c r="AX326" s="13" t="s">
        <v>78</v>
      </c>
      <c r="AY326" s="160" t="s">
        <v>163</v>
      </c>
    </row>
    <row r="327" spans="2:65" s="14" customFormat="1" ht="10.199999999999999">
      <c r="B327" s="166"/>
      <c r="D327" s="153" t="s">
        <v>171</v>
      </c>
      <c r="E327" s="167" t="s">
        <v>1</v>
      </c>
      <c r="F327" s="168" t="s">
        <v>174</v>
      </c>
      <c r="H327" s="169">
        <v>27.14</v>
      </c>
      <c r="I327" s="170"/>
      <c r="L327" s="166"/>
      <c r="M327" s="171"/>
      <c r="T327" s="172"/>
      <c r="AT327" s="167" t="s">
        <v>171</v>
      </c>
      <c r="AU327" s="167" t="s">
        <v>87</v>
      </c>
      <c r="AV327" s="14" t="s">
        <v>169</v>
      </c>
      <c r="AW327" s="14" t="s">
        <v>34</v>
      </c>
      <c r="AX327" s="14" t="s">
        <v>85</v>
      </c>
      <c r="AY327" s="167" t="s">
        <v>163</v>
      </c>
    </row>
    <row r="328" spans="2:65" s="1" customFormat="1" ht="33" customHeight="1">
      <c r="B328" s="32"/>
      <c r="C328" s="138" t="s">
        <v>381</v>
      </c>
      <c r="D328" s="138" t="s">
        <v>165</v>
      </c>
      <c r="E328" s="139" t="s">
        <v>382</v>
      </c>
      <c r="F328" s="140" t="s">
        <v>383</v>
      </c>
      <c r="G328" s="141" t="s">
        <v>326</v>
      </c>
      <c r="H328" s="142">
        <v>29.4</v>
      </c>
      <c r="I328" s="143"/>
      <c r="J328" s="144">
        <f>ROUND(I328*H328,2)</f>
        <v>0</v>
      </c>
      <c r="K328" s="145"/>
      <c r="L328" s="32"/>
      <c r="M328" s="146" t="s">
        <v>1</v>
      </c>
      <c r="N328" s="147" t="s">
        <v>43</v>
      </c>
      <c r="P328" s="148">
        <f>O328*H328</f>
        <v>0</v>
      </c>
      <c r="Q328" s="148">
        <v>2.0000000000000002E-5</v>
      </c>
      <c r="R328" s="148">
        <f>Q328*H328</f>
        <v>5.8799999999999998E-4</v>
      </c>
      <c r="S328" s="148">
        <v>0</v>
      </c>
      <c r="T328" s="149">
        <f>S328*H328</f>
        <v>0</v>
      </c>
      <c r="AR328" s="150" t="s">
        <v>169</v>
      </c>
      <c r="AT328" s="150" t="s">
        <v>165</v>
      </c>
      <c r="AU328" s="150" t="s">
        <v>87</v>
      </c>
      <c r="AY328" s="17" t="s">
        <v>163</v>
      </c>
      <c r="BE328" s="151">
        <f>IF(N328="základní",J328,0)</f>
        <v>0</v>
      </c>
      <c r="BF328" s="151">
        <f>IF(N328="snížená",J328,0)</f>
        <v>0</v>
      </c>
      <c r="BG328" s="151">
        <f>IF(N328="zákl. přenesená",J328,0)</f>
        <v>0</v>
      </c>
      <c r="BH328" s="151">
        <f>IF(N328="sníž. přenesená",J328,0)</f>
        <v>0</v>
      </c>
      <c r="BI328" s="151">
        <f>IF(N328="nulová",J328,0)</f>
        <v>0</v>
      </c>
      <c r="BJ328" s="17" t="s">
        <v>85</v>
      </c>
      <c r="BK328" s="151">
        <f>ROUND(I328*H328,2)</f>
        <v>0</v>
      </c>
      <c r="BL328" s="17" t="s">
        <v>169</v>
      </c>
      <c r="BM328" s="150" t="s">
        <v>384</v>
      </c>
    </row>
    <row r="329" spans="2:65" s="12" customFormat="1" ht="10.199999999999999">
      <c r="B329" s="152"/>
      <c r="D329" s="153" t="s">
        <v>171</v>
      </c>
      <c r="E329" s="154" t="s">
        <v>1</v>
      </c>
      <c r="F329" s="155" t="s">
        <v>365</v>
      </c>
      <c r="H329" s="154" t="s">
        <v>1</v>
      </c>
      <c r="I329" s="156"/>
      <c r="L329" s="152"/>
      <c r="M329" s="157"/>
      <c r="T329" s="158"/>
      <c r="AT329" s="154" t="s">
        <v>171</v>
      </c>
      <c r="AU329" s="154" t="s">
        <v>87</v>
      </c>
      <c r="AV329" s="12" t="s">
        <v>85</v>
      </c>
      <c r="AW329" s="12" t="s">
        <v>34</v>
      </c>
      <c r="AX329" s="12" t="s">
        <v>78</v>
      </c>
      <c r="AY329" s="154" t="s">
        <v>163</v>
      </c>
    </row>
    <row r="330" spans="2:65" s="13" customFormat="1" ht="10.199999999999999">
      <c r="B330" s="159"/>
      <c r="D330" s="153" t="s">
        <v>171</v>
      </c>
      <c r="E330" s="160" t="s">
        <v>1</v>
      </c>
      <c r="F330" s="161" t="s">
        <v>385</v>
      </c>
      <c r="H330" s="162">
        <v>29.4</v>
      </c>
      <c r="I330" s="163"/>
      <c r="L330" s="159"/>
      <c r="M330" s="164"/>
      <c r="T330" s="165"/>
      <c r="AT330" s="160" t="s">
        <v>171</v>
      </c>
      <c r="AU330" s="160" t="s">
        <v>87</v>
      </c>
      <c r="AV330" s="13" t="s">
        <v>87</v>
      </c>
      <c r="AW330" s="13" t="s">
        <v>34</v>
      </c>
      <c r="AX330" s="13" t="s">
        <v>78</v>
      </c>
      <c r="AY330" s="160" t="s">
        <v>163</v>
      </c>
    </row>
    <row r="331" spans="2:65" s="14" customFormat="1" ht="10.199999999999999">
      <c r="B331" s="166"/>
      <c r="D331" s="153" t="s">
        <v>171</v>
      </c>
      <c r="E331" s="167" t="s">
        <v>1</v>
      </c>
      <c r="F331" s="168" t="s">
        <v>174</v>
      </c>
      <c r="H331" s="169">
        <v>29.4</v>
      </c>
      <c r="I331" s="170"/>
      <c r="L331" s="166"/>
      <c r="M331" s="171"/>
      <c r="T331" s="172"/>
      <c r="AT331" s="167" t="s">
        <v>171</v>
      </c>
      <c r="AU331" s="167" t="s">
        <v>87</v>
      </c>
      <c r="AV331" s="14" t="s">
        <v>169</v>
      </c>
      <c r="AW331" s="14" t="s">
        <v>34</v>
      </c>
      <c r="AX331" s="14" t="s">
        <v>85</v>
      </c>
      <c r="AY331" s="167" t="s">
        <v>163</v>
      </c>
    </row>
    <row r="332" spans="2:65" s="11" customFormat="1" ht="22.8" customHeight="1">
      <c r="B332" s="126"/>
      <c r="D332" s="127" t="s">
        <v>77</v>
      </c>
      <c r="E332" s="136" t="s">
        <v>233</v>
      </c>
      <c r="F332" s="136" t="s">
        <v>386</v>
      </c>
      <c r="I332" s="129"/>
      <c r="J332" s="137">
        <f>BK332</f>
        <v>0</v>
      </c>
      <c r="L332" s="126"/>
      <c r="M332" s="131"/>
      <c r="P332" s="132">
        <f>SUM(P333:P350)</f>
        <v>0</v>
      </c>
      <c r="R332" s="132">
        <f>SUM(R333:R350)</f>
        <v>1.9809E-2</v>
      </c>
      <c r="T332" s="133">
        <f>SUM(T333:T350)</f>
        <v>0</v>
      </c>
      <c r="AR332" s="127" t="s">
        <v>85</v>
      </c>
      <c r="AT332" s="134" t="s">
        <v>77</v>
      </c>
      <c r="AU332" s="134" t="s">
        <v>85</v>
      </c>
      <c r="AY332" s="127" t="s">
        <v>163</v>
      </c>
      <c r="BK332" s="135">
        <f>SUM(BK333:BK350)</f>
        <v>0</v>
      </c>
    </row>
    <row r="333" spans="2:65" s="1" customFormat="1" ht="33" customHeight="1">
      <c r="B333" s="32"/>
      <c r="C333" s="138" t="s">
        <v>387</v>
      </c>
      <c r="D333" s="138" t="s">
        <v>165</v>
      </c>
      <c r="E333" s="139" t="s">
        <v>388</v>
      </c>
      <c r="F333" s="140" t="s">
        <v>389</v>
      </c>
      <c r="G333" s="141" t="s">
        <v>168</v>
      </c>
      <c r="H333" s="142">
        <v>54</v>
      </c>
      <c r="I333" s="143"/>
      <c r="J333" s="144">
        <f>ROUND(I333*H333,2)</f>
        <v>0</v>
      </c>
      <c r="K333" s="145"/>
      <c r="L333" s="32"/>
      <c r="M333" s="146" t="s">
        <v>1</v>
      </c>
      <c r="N333" s="147" t="s">
        <v>43</v>
      </c>
      <c r="P333" s="148">
        <f>O333*H333</f>
        <v>0</v>
      </c>
      <c r="Q333" s="148">
        <v>1.2999999999999999E-4</v>
      </c>
      <c r="R333" s="148">
        <f>Q333*H333</f>
        <v>7.0199999999999993E-3</v>
      </c>
      <c r="S333" s="148">
        <v>0</v>
      </c>
      <c r="T333" s="149">
        <f>S333*H333</f>
        <v>0</v>
      </c>
      <c r="AR333" s="150" t="s">
        <v>169</v>
      </c>
      <c r="AT333" s="150" t="s">
        <v>165</v>
      </c>
      <c r="AU333" s="150" t="s">
        <v>87</v>
      </c>
      <c r="AY333" s="17" t="s">
        <v>163</v>
      </c>
      <c r="BE333" s="151">
        <f>IF(N333="základní",J333,0)</f>
        <v>0</v>
      </c>
      <c r="BF333" s="151">
        <f>IF(N333="snížená",J333,0)</f>
        <v>0</v>
      </c>
      <c r="BG333" s="151">
        <f>IF(N333="zákl. přenesená",J333,0)</f>
        <v>0</v>
      </c>
      <c r="BH333" s="151">
        <f>IF(N333="sníž. přenesená",J333,0)</f>
        <v>0</v>
      </c>
      <c r="BI333" s="151">
        <f>IF(N333="nulová",J333,0)</f>
        <v>0</v>
      </c>
      <c r="BJ333" s="17" t="s">
        <v>85</v>
      </c>
      <c r="BK333" s="151">
        <f>ROUND(I333*H333,2)</f>
        <v>0</v>
      </c>
      <c r="BL333" s="17" t="s">
        <v>169</v>
      </c>
      <c r="BM333" s="150" t="s">
        <v>390</v>
      </c>
    </row>
    <row r="334" spans="2:65" s="12" customFormat="1" ht="10.199999999999999">
      <c r="B334" s="152"/>
      <c r="D334" s="153" t="s">
        <v>171</v>
      </c>
      <c r="E334" s="154" t="s">
        <v>1</v>
      </c>
      <c r="F334" s="155" t="s">
        <v>391</v>
      </c>
      <c r="H334" s="154" t="s">
        <v>1</v>
      </c>
      <c r="I334" s="156"/>
      <c r="L334" s="152"/>
      <c r="M334" s="157"/>
      <c r="T334" s="158"/>
      <c r="AT334" s="154" t="s">
        <v>171</v>
      </c>
      <c r="AU334" s="154" t="s">
        <v>87</v>
      </c>
      <c r="AV334" s="12" t="s">
        <v>85</v>
      </c>
      <c r="AW334" s="12" t="s">
        <v>34</v>
      </c>
      <c r="AX334" s="12" t="s">
        <v>78</v>
      </c>
      <c r="AY334" s="154" t="s">
        <v>163</v>
      </c>
    </row>
    <row r="335" spans="2:65" s="13" customFormat="1" ht="10.199999999999999">
      <c r="B335" s="159"/>
      <c r="D335" s="153" t="s">
        <v>171</v>
      </c>
      <c r="E335" s="160" t="s">
        <v>1</v>
      </c>
      <c r="F335" s="161" t="s">
        <v>392</v>
      </c>
      <c r="H335" s="162">
        <v>54</v>
      </c>
      <c r="I335" s="163"/>
      <c r="L335" s="159"/>
      <c r="M335" s="164"/>
      <c r="T335" s="165"/>
      <c r="AT335" s="160" t="s">
        <v>171</v>
      </c>
      <c r="AU335" s="160" t="s">
        <v>87</v>
      </c>
      <c r="AV335" s="13" t="s">
        <v>87</v>
      </c>
      <c r="AW335" s="13" t="s">
        <v>34</v>
      </c>
      <c r="AX335" s="13" t="s">
        <v>78</v>
      </c>
      <c r="AY335" s="160" t="s">
        <v>163</v>
      </c>
    </row>
    <row r="336" spans="2:65" s="14" customFormat="1" ht="10.199999999999999">
      <c r="B336" s="166"/>
      <c r="D336" s="153" t="s">
        <v>171</v>
      </c>
      <c r="E336" s="167" t="s">
        <v>1</v>
      </c>
      <c r="F336" s="168" t="s">
        <v>174</v>
      </c>
      <c r="H336" s="169">
        <v>54</v>
      </c>
      <c r="I336" s="170"/>
      <c r="L336" s="166"/>
      <c r="M336" s="171"/>
      <c r="T336" s="172"/>
      <c r="AT336" s="167" t="s">
        <v>171</v>
      </c>
      <c r="AU336" s="167" t="s">
        <v>87</v>
      </c>
      <c r="AV336" s="14" t="s">
        <v>169</v>
      </c>
      <c r="AW336" s="14" t="s">
        <v>34</v>
      </c>
      <c r="AX336" s="14" t="s">
        <v>85</v>
      </c>
      <c r="AY336" s="167" t="s">
        <v>163</v>
      </c>
    </row>
    <row r="337" spans="2:65" s="1" customFormat="1" ht="37.799999999999997" customHeight="1">
      <c r="B337" s="32"/>
      <c r="C337" s="138" t="s">
        <v>393</v>
      </c>
      <c r="D337" s="138" t="s">
        <v>165</v>
      </c>
      <c r="E337" s="139" t="s">
        <v>394</v>
      </c>
      <c r="F337" s="140" t="s">
        <v>395</v>
      </c>
      <c r="G337" s="141" t="s">
        <v>168</v>
      </c>
      <c r="H337" s="142">
        <v>60.9</v>
      </c>
      <c r="I337" s="143"/>
      <c r="J337" s="144">
        <f>ROUND(I337*H337,2)</f>
        <v>0</v>
      </c>
      <c r="K337" s="145"/>
      <c r="L337" s="32"/>
      <c r="M337" s="146" t="s">
        <v>1</v>
      </c>
      <c r="N337" s="147" t="s">
        <v>43</v>
      </c>
      <c r="P337" s="148">
        <f>O337*H337</f>
        <v>0</v>
      </c>
      <c r="Q337" s="148">
        <v>2.1000000000000001E-4</v>
      </c>
      <c r="R337" s="148">
        <f>Q337*H337</f>
        <v>1.2789E-2</v>
      </c>
      <c r="S337" s="148">
        <v>0</v>
      </c>
      <c r="T337" s="149">
        <f>S337*H337</f>
        <v>0</v>
      </c>
      <c r="AR337" s="150" t="s">
        <v>169</v>
      </c>
      <c r="AT337" s="150" t="s">
        <v>165</v>
      </c>
      <c r="AU337" s="150" t="s">
        <v>87</v>
      </c>
      <c r="AY337" s="17" t="s">
        <v>163</v>
      </c>
      <c r="BE337" s="151">
        <f>IF(N337="základní",J337,0)</f>
        <v>0</v>
      </c>
      <c r="BF337" s="151">
        <f>IF(N337="snížená",J337,0)</f>
        <v>0</v>
      </c>
      <c r="BG337" s="151">
        <f>IF(N337="zákl. přenesená",J337,0)</f>
        <v>0</v>
      </c>
      <c r="BH337" s="151">
        <f>IF(N337="sníž. přenesená",J337,0)</f>
        <v>0</v>
      </c>
      <c r="BI337" s="151">
        <f>IF(N337="nulová",J337,0)</f>
        <v>0</v>
      </c>
      <c r="BJ337" s="17" t="s">
        <v>85</v>
      </c>
      <c r="BK337" s="151">
        <f>ROUND(I337*H337,2)</f>
        <v>0</v>
      </c>
      <c r="BL337" s="17" t="s">
        <v>169</v>
      </c>
      <c r="BM337" s="150" t="s">
        <v>396</v>
      </c>
    </row>
    <row r="338" spans="2:65" s="12" customFormat="1" ht="10.199999999999999">
      <c r="B338" s="152"/>
      <c r="D338" s="153" t="s">
        <v>171</v>
      </c>
      <c r="E338" s="154" t="s">
        <v>1</v>
      </c>
      <c r="F338" s="155" t="s">
        <v>397</v>
      </c>
      <c r="H338" s="154" t="s">
        <v>1</v>
      </c>
      <c r="I338" s="156"/>
      <c r="L338" s="152"/>
      <c r="M338" s="157"/>
      <c r="T338" s="158"/>
      <c r="AT338" s="154" t="s">
        <v>171</v>
      </c>
      <c r="AU338" s="154" t="s">
        <v>87</v>
      </c>
      <c r="AV338" s="12" t="s">
        <v>85</v>
      </c>
      <c r="AW338" s="12" t="s">
        <v>34</v>
      </c>
      <c r="AX338" s="12" t="s">
        <v>78</v>
      </c>
      <c r="AY338" s="154" t="s">
        <v>163</v>
      </c>
    </row>
    <row r="339" spans="2:65" s="13" customFormat="1" ht="10.199999999999999">
      <c r="B339" s="159"/>
      <c r="D339" s="153" t="s">
        <v>171</v>
      </c>
      <c r="E339" s="160" t="s">
        <v>1</v>
      </c>
      <c r="F339" s="161" t="s">
        <v>398</v>
      </c>
      <c r="H339" s="162">
        <v>36.9</v>
      </c>
      <c r="I339" s="163"/>
      <c r="L339" s="159"/>
      <c r="M339" s="164"/>
      <c r="T339" s="165"/>
      <c r="AT339" s="160" t="s">
        <v>171</v>
      </c>
      <c r="AU339" s="160" t="s">
        <v>87</v>
      </c>
      <c r="AV339" s="13" t="s">
        <v>87</v>
      </c>
      <c r="AW339" s="13" t="s">
        <v>34</v>
      </c>
      <c r="AX339" s="13" t="s">
        <v>78</v>
      </c>
      <c r="AY339" s="160" t="s">
        <v>163</v>
      </c>
    </row>
    <row r="340" spans="2:65" s="12" customFormat="1" ht="10.199999999999999">
      <c r="B340" s="152"/>
      <c r="D340" s="153" t="s">
        <v>171</v>
      </c>
      <c r="E340" s="154" t="s">
        <v>1</v>
      </c>
      <c r="F340" s="155" t="s">
        <v>399</v>
      </c>
      <c r="H340" s="154" t="s">
        <v>1</v>
      </c>
      <c r="I340" s="156"/>
      <c r="L340" s="152"/>
      <c r="M340" s="157"/>
      <c r="T340" s="158"/>
      <c r="AT340" s="154" t="s">
        <v>171</v>
      </c>
      <c r="AU340" s="154" t="s">
        <v>87</v>
      </c>
      <c r="AV340" s="12" t="s">
        <v>85</v>
      </c>
      <c r="AW340" s="12" t="s">
        <v>34</v>
      </c>
      <c r="AX340" s="12" t="s">
        <v>78</v>
      </c>
      <c r="AY340" s="154" t="s">
        <v>163</v>
      </c>
    </row>
    <row r="341" spans="2:65" s="13" customFormat="1" ht="10.199999999999999">
      <c r="B341" s="159"/>
      <c r="D341" s="153" t="s">
        <v>171</v>
      </c>
      <c r="E341" s="160" t="s">
        <v>1</v>
      </c>
      <c r="F341" s="161" t="s">
        <v>400</v>
      </c>
      <c r="H341" s="162">
        <v>24</v>
      </c>
      <c r="I341" s="163"/>
      <c r="L341" s="159"/>
      <c r="M341" s="164"/>
      <c r="T341" s="165"/>
      <c r="AT341" s="160" t="s">
        <v>171</v>
      </c>
      <c r="AU341" s="160" t="s">
        <v>87</v>
      </c>
      <c r="AV341" s="13" t="s">
        <v>87</v>
      </c>
      <c r="AW341" s="13" t="s">
        <v>34</v>
      </c>
      <c r="AX341" s="13" t="s">
        <v>78</v>
      </c>
      <c r="AY341" s="160" t="s">
        <v>163</v>
      </c>
    </row>
    <row r="342" spans="2:65" s="14" customFormat="1" ht="10.199999999999999">
      <c r="B342" s="166"/>
      <c r="D342" s="153" t="s">
        <v>171</v>
      </c>
      <c r="E342" s="167" t="s">
        <v>1</v>
      </c>
      <c r="F342" s="168" t="s">
        <v>174</v>
      </c>
      <c r="H342" s="169">
        <v>60.9</v>
      </c>
      <c r="I342" s="170"/>
      <c r="L342" s="166"/>
      <c r="M342" s="171"/>
      <c r="T342" s="172"/>
      <c r="AT342" s="167" t="s">
        <v>171</v>
      </c>
      <c r="AU342" s="167" t="s">
        <v>87</v>
      </c>
      <c r="AV342" s="14" t="s">
        <v>169</v>
      </c>
      <c r="AW342" s="14" t="s">
        <v>34</v>
      </c>
      <c r="AX342" s="14" t="s">
        <v>85</v>
      </c>
      <c r="AY342" s="167" t="s">
        <v>163</v>
      </c>
    </row>
    <row r="343" spans="2:65" s="1" customFormat="1" ht="24.15" customHeight="1">
      <c r="B343" s="32"/>
      <c r="C343" s="138" t="s">
        <v>401</v>
      </c>
      <c r="D343" s="138" t="s">
        <v>165</v>
      </c>
      <c r="E343" s="139" t="s">
        <v>402</v>
      </c>
      <c r="F343" s="140" t="s">
        <v>403</v>
      </c>
      <c r="G343" s="141" t="s">
        <v>168</v>
      </c>
      <c r="H343" s="142">
        <v>88</v>
      </c>
      <c r="I343" s="143"/>
      <c r="J343" s="144">
        <f>ROUND(I343*H343,2)</f>
        <v>0</v>
      </c>
      <c r="K343" s="145"/>
      <c r="L343" s="32"/>
      <c r="M343" s="146" t="s">
        <v>1</v>
      </c>
      <c r="N343" s="147" t="s">
        <v>43</v>
      </c>
      <c r="P343" s="148">
        <f>O343*H343</f>
        <v>0</v>
      </c>
      <c r="Q343" s="148">
        <v>0</v>
      </c>
      <c r="R343" s="148">
        <f>Q343*H343</f>
        <v>0</v>
      </c>
      <c r="S343" s="148">
        <v>0</v>
      </c>
      <c r="T343" s="149">
        <f>S343*H343</f>
        <v>0</v>
      </c>
      <c r="AR343" s="150" t="s">
        <v>169</v>
      </c>
      <c r="AT343" s="150" t="s">
        <v>165</v>
      </c>
      <c r="AU343" s="150" t="s">
        <v>87</v>
      </c>
      <c r="AY343" s="17" t="s">
        <v>163</v>
      </c>
      <c r="BE343" s="151">
        <f>IF(N343="základní",J343,0)</f>
        <v>0</v>
      </c>
      <c r="BF343" s="151">
        <f>IF(N343="snížená",J343,0)</f>
        <v>0</v>
      </c>
      <c r="BG343" s="151">
        <f>IF(N343="zákl. přenesená",J343,0)</f>
        <v>0</v>
      </c>
      <c r="BH343" s="151">
        <f>IF(N343="sníž. přenesená",J343,0)</f>
        <v>0</v>
      </c>
      <c r="BI343" s="151">
        <f>IF(N343="nulová",J343,0)</f>
        <v>0</v>
      </c>
      <c r="BJ343" s="17" t="s">
        <v>85</v>
      </c>
      <c r="BK343" s="151">
        <f>ROUND(I343*H343,2)</f>
        <v>0</v>
      </c>
      <c r="BL343" s="17" t="s">
        <v>169</v>
      </c>
      <c r="BM343" s="150" t="s">
        <v>404</v>
      </c>
    </row>
    <row r="344" spans="2:65" s="12" customFormat="1" ht="10.199999999999999">
      <c r="B344" s="152"/>
      <c r="D344" s="153" t="s">
        <v>171</v>
      </c>
      <c r="E344" s="154" t="s">
        <v>1</v>
      </c>
      <c r="F344" s="155" t="s">
        <v>405</v>
      </c>
      <c r="H344" s="154" t="s">
        <v>1</v>
      </c>
      <c r="I344" s="156"/>
      <c r="L344" s="152"/>
      <c r="M344" s="157"/>
      <c r="T344" s="158"/>
      <c r="AT344" s="154" t="s">
        <v>171</v>
      </c>
      <c r="AU344" s="154" t="s">
        <v>87</v>
      </c>
      <c r="AV344" s="12" t="s">
        <v>85</v>
      </c>
      <c r="AW344" s="12" t="s">
        <v>34</v>
      </c>
      <c r="AX344" s="12" t="s">
        <v>78</v>
      </c>
      <c r="AY344" s="154" t="s">
        <v>163</v>
      </c>
    </row>
    <row r="345" spans="2:65" s="13" customFormat="1" ht="10.199999999999999">
      <c r="B345" s="159"/>
      <c r="D345" s="153" t="s">
        <v>171</v>
      </c>
      <c r="E345" s="160" t="s">
        <v>1</v>
      </c>
      <c r="F345" s="161" t="s">
        <v>406</v>
      </c>
      <c r="H345" s="162">
        <v>34</v>
      </c>
      <c r="I345" s="163"/>
      <c r="L345" s="159"/>
      <c r="M345" s="164"/>
      <c r="T345" s="165"/>
      <c r="AT345" s="160" t="s">
        <v>171</v>
      </c>
      <c r="AU345" s="160" t="s">
        <v>87</v>
      </c>
      <c r="AV345" s="13" t="s">
        <v>87</v>
      </c>
      <c r="AW345" s="13" t="s">
        <v>34</v>
      </c>
      <c r="AX345" s="13" t="s">
        <v>78</v>
      </c>
      <c r="AY345" s="160" t="s">
        <v>163</v>
      </c>
    </row>
    <row r="346" spans="2:65" s="12" customFormat="1" ht="10.199999999999999">
      <c r="B346" s="152"/>
      <c r="D346" s="153" t="s">
        <v>171</v>
      </c>
      <c r="E346" s="154" t="s">
        <v>1</v>
      </c>
      <c r="F346" s="155" t="s">
        <v>391</v>
      </c>
      <c r="H346" s="154" t="s">
        <v>1</v>
      </c>
      <c r="I346" s="156"/>
      <c r="L346" s="152"/>
      <c r="M346" s="157"/>
      <c r="T346" s="158"/>
      <c r="AT346" s="154" t="s">
        <v>171</v>
      </c>
      <c r="AU346" s="154" t="s">
        <v>87</v>
      </c>
      <c r="AV346" s="12" t="s">
        <v>85</v>
      </c>
      <c r="AW346" s="12" t="s">
        <v>34</v>
      </c>
      <c r="AX346" s="12" t="s">
        <v>78</v>
      </c>
      <c r="AY346" s="154" t="s">
        <v>163</v>
      </c>
    </row>
    <row r="347" spans="2:65" s="13" customFormat="1" ht="10.199999999999999">
      <c r="B347" s="159"/>
      <c r="D347" s="153" t="s">
        <v>171</v>
      </c>
      <c r="E347" s="160" t="s">
        <v>1</v>
      </c>
      <c r="F347" s="161" t="s">
        <v>392</v>
      </c>
      <c r="H347" s="162">
        <v>54</v>
      </c>
      <c r="I347" s="163"/>
      <c r="L347" s="159"/>
      <c r="M347" s="164"/>
      <c r="T347" s="165"/>
      <c r="AT347" s="160" t="s">
        <v>171</v>
      </c>
      <c r="AU347" s="160" t="s">
        <v>87</v>
      </c>
      <c r="AV347" s="13" t="s">
        <v>87</v>
      </c>
      <c r="AW347" s="13" t="s">
        <v>34</v>
      </c>
      <c r="AX347" s="13" t="s">
        <v>78</v>
      </c>
      <c r="AY347" s="160" t="s">
        <v>163</v>
      </c>
    </row>
    <row r="348" spans="2:65" s="14" customFormat="1" ht="10.199999999999999">
      <c r="B348" s="166"/>
      <c r="D348" s="153" t="s">
        <v>171</v>
      </c>
      <c r="E348" s="167" t="s">
        <v>1</v>
      </c>
      <c r="F348" s="168" t="s">
        <v>174</v>
      </c>
      <c r="H348" s="169">
        <v>88</v>
      </c>
      <c r="I348" s="170"/>
      <c r="L348" s="166"/>
      <c r="M348" s="171"/>
      <c r="T348" s="172"/>
      <c r="AT348" s="167" t="s">
        <v>171</v>
      </c>
      <c r="AU348" s="167" t="s">
        <v>87</v>
      </c>
      <c r="AV348" s="14" t="s">
        <v>169</v>
      </c>
      <c r="AW348" s="14" t="s">
        <v>34</v>
      </c>
      <c r="AX348" s="14" t="s">
        <v>85</v>
      </c>
      <c r="AY348" s="167" t="s">
        <v>163</v>
      </c>
    </row>
    <row r="349" spans="2:65" s="1" customFormat="1" ht="24.15" customHeight="1">
      <c r="B349" s="32"/>
      <c r="C349" s="138" t="s">
        <v>407</v>
      </c>
      <c r="D349" s="138" t="s">
        <v>165</v>
      </c>
      <c r="E349" s="139" t="s">
        <v>408</v>
      </c>
      <c r="F349" s="140" t="s">
        <v>409</v>
      </c>
      <c r="G349" s="141" t="s">
        <v>410</v>
      </c>
      <c r="H349" s="142">
        <v>1</v>
      </c>
      <c r="I349" s="143"/>
      <c r="J349" s="144">
        <f>ROUND(I349*H349,2)</f>
        <v>0</v>
      </c>
      <c r="K349" s="145"/>
      <c r="L349" s="32"/>
      <c r="M349" s="146" t="s">
        <v>1</v>
      </c>
      <c r="N349" s="147" t="s">
        <v>43</v>
      </c>
      <c r="P349" s="148">
        <f>O349*H349</f>
        <v>0</v>
      </c>
      <c r="Q349" s="148">
        <v>0</v>
      </c>
      <c r="R349" s="148">
        <f>Q349*H349</f>
        <v>0</v>
      </c>
      <c r="S349" s="148">
        <v>0</v>
      </c>
      <c r="T349" s="149">
        <f>S349*H349</f>
        <v>0</v>
      </c>
      <c r="AR349" s="150" t="s">
        <v>169</v>
      </c>
      <c r="AT349" s="150" t="s">
        <v>165</v>
      </c>
      <c r="AU349" s="150" t="s">
        <v>87</v>
      </c>
      <c r="AY349" s="17" t="s">
        <v>163</v>
      </c>
      <c r="BE349" s="151">
        <f>IF(N349="základní",J349,0)</f>
        <v>0</v>
      </c>
      <c r="BF349" s="151">
        <f>IF(N349="snížená",J349,0)</f>
        <v>0</v>
      </c>
      <c r="BG349" s="151">
        <f>IF(N349="zákl. přenesená",J349,0)</f>
        <v>0</v>
      </c>
      <c r="BH349" s="151">
        <f>IF(N349="sníž. přenesená",J349,0)</f>
        <v>0</v>
      </c>
      <c r="BI349" s="151">
        <f>IF(N349="nulová",J349,0)</f>
        <v>0</v>
      </c>
      <c r="BJ349" s="17" t="s">
        <v>85</v>
      </c>
      <c r="BK349" s="151">
        <f>ROUND(I349*H349,2)</f>
        <v>0</v>
      </c>
      <c r="BL349" s="17" t="s">
        <v>169</v>
      </c>
      <c r="BM349" s="150" t="s">
        <v>411</v>
      </c>
    </row>
    <row r="350" spans="2:65" s="13" customFormat="1" ht="10.199999999999999">
      <c r="B350" s="159"/>
      <c r="D350" s="153" t="s">
        <v>171</v>
      </c>
      <c r="E350" s="160" t="s">
        <v>1</v>
      </c>
      <c r="F350" s="161" t="s">
        <v>85</v>
      </c>
      <c r="H350" s="162">
        <v>1</v>
      </c>
      <c r="I350" s="163"/>
      <c r="L350" s="159"/>
      <c r="M350" s="164"/>
      <c r="T350" s="165"/>
      <c r="AT350" s="160" t="s">
        <v>171</v>
      </c>
      <c r="AU350" s="160" t="s">
        <v>87</v>
      </c>
      <c r="AV350" s="13" t="s">
        <v>87</v>
      </c>
      <c r="AW350" s="13" t="s">
        <v>34</v>
      </c>
      <c r="AX350" s="13" t="s">
        <v>85</v>
      </c>
      <c r="AY350" s="160" t="s">
        <v>163</v>
      </c>
    </row>
    <row r="351" spans="2:65" s="11" customFormat="1" ht="22.8" customHeight="1">
      <c r="B351" s="126"/>
      <c r="D351" s="127" t="s">
        <v>77</v>
      </c>
      <c r="E351" s="136" t="s">
        <v>412</v>
      </c>
      <c r="F351" s="136" t="s">
        <v>413</v>
      </c>
      <c r="I351" s="129"/>
      <c r="J351" s="137">
        <f>BK351</f>
        <v>0</v>
      </c>
      <c r="L351" s="126"/>
      <c r="M351" s="131"/>
      <c r="P351" s="132">
        <f>P352</f>
        <v>0</v>
      </c>
      <c r="R351" s="132">
        <f>R352</f>
        <v>0</v>
      </c>
      <c r="T351" s="133">
        <f>T352</f>
        <v>0</v>
      </c>
      <c r="AR351" s="127" t="s">
        <v>85</v>
      </c>
      <c r="AT351" s="134" t="s">
        <v>77</v>
      </c>
      <c r="AU351" s="134" t="s">
        <v>85</v>
      </c>
      <c r="AY351" s="127" t="s">
        <v>163</v>
      </c>
      <c r="BK351" s="135">
        <f>BK352</f>
        <v>0</v>
      </c>
    </row>
    <row r="352" spans="2:65" s="1" customFormat="1" ht="16.5" customHeight="1">
      <c r="B352" s="32"/>
      <c r="C352" s="138" t="s">
        <v>414</v>
      </c>
      <c r="D352" s="138" t="s">
        <v>165</v>
      </c>
      <c r="E352" s="139" t="s">
        <v>415</v>
      </c>
      <c r="F352" s="140" t="s">
        <v>416</v>
      </c>
      <c r="G352" s="141" t="s">
        <v>302</v>
      </c>
      <c r="H352" s="142">
        <v>133.893</v>
      </c>
      <c r="I352" s="143"/>
      <c r="J352" s="144">
        <f>ROUND(I352*H352,2)</f>
        <v>0</v>
      </c>
      <c r="K352" s="145"/>
      <c r="L352" s="32"/>
      <c r="M352" s="146" t="s">
        <v>1</v>
      </c>
      <c r="N352" s="147" t="s">
        <v>43</v>
      </c>
      <c r="P352" s="148">
        <f>O352*H352</f>
        <v>0</v>
      </c>
      <c r="Q352" s="148">
        <v>0</v>
      </c>
      <c r="R352" s="148">
        <f>Q352*H352</f>
        <v>0</v>
      </c>
      <c r="S352" s="148">
        <v>0</v>
      </c>
      <c r="T352" s="149">
        <f>S352*H352</f>
        <v>0</v>
      </c>
      <c r="AR352" s="150" t="s">
        <v>169</v>
      </c>
      <c r="AT352" s="150" t="s">
        <v>165</v>
      </c>
      <c r="AU352" s="150" t="s">
        <v>87</v>
      </c>
      <c r="AY352" s="17" t="s">
        <v>163</v>
      </c>
      <c r="BE352" s="151">
        <f>IF(N352="základní",J352,0)</f>
        <v>0</v>
      </c>
      <c r="BF352" s="151">
        <f>IF(N352="snížená",J352,0)</f>
        <v>0</v>
      </c>
      <c r="BG352" s="151">
        <f>IF(N352="zákl. přenesená",J352,0)</f>
        <v>0</v>
      </c>
      <c r="BH352" s="151">
        <f>IF(N352="sníž. přenesená",J352,0)</f>
        <v>0</v>
      </c>
      <c r="BI352" s="151">
        <f>IF(N352="nulová",J352,0)</f>
        <v>0</v>
      </c>
      <c r="BJ352" s="17" t="s">
        <v>85</v>
      </c>
      <c r="BK352" s="151">
        <f>ROUND(I352*H352,2)</f>
        <v>0</v>
      </c>
      <c r="BL352" s="17" t="s">
        <v>169</v>
      </c>
      <c r="BM352" s="150" t="s">
        <v>417</v>
      </c>
    </row>
    <row r="353" spans="2:65" s="11" customFormat="1" ht="25.95" customHeight="1">
      <c r="B353" s="126"/>
      <c r="D353" s="127" t="s">
        <v>77</v>
      </c>
      <c r="E353" s="128" t="s">
        <v>418</v>
      </c>
      <c r="F353" s="128" t="s">
        <v>419</v>
      </c>
      <c r="I353" s="129"/>
      <c r="J353" s="130">
        <f>BK353</f>
        <v>0</v>
      </c>
      <c r="L353" s="126"/>
      <c r="M353" s="131"/>
      <c r="P353" s="132">
        <f>P354+P380+P432+P492+P527+P602+P622+P658+P693+P710+P758</f>
        <v>0</v>
      </c>
      <c r="R353" s="132">
        <f>R354+R380+R432+R492+R527+R602+R622+R658+R693+R710+R758</f>
        <v>16.189824389999998</v>
      </c>
      <c r="T353" s="133">
        <f>T354+T380+T432+T492+T527+T602+T622+T658+T693+T710+T758</f>
        <v>0</v>
      </c>
      <c r="AR353" s="127" t="s">
        <v>87</v>
      </c>
      <c r="AT353" s="134" t="s">
        <v>77</v>
      </c>
      <c r="AU353" s="134" t="s">
        <v>78</v>
      </c>
      <c r="AY353" s="127" t="s">
        <v>163</v>
      </c>
      <c r="BK353" s="135">
        <f>BK354+BK380+BK432+BK492+BK527+BK602+BK622+BK658+BK693+BK710+BK758</f>
        <v>0</v>
      </c>
    </row>
    <row r="354" spans="2:65" s="11" customFormat="1" ht="22.8" customHeight="1">
      <c r="B354" s="126"/>
      <c r="D354" s="127" t="s">
        <v>77</v>
      </c>
      <c r="E354" s="136" t="s">
        <v>420</v>
      </c>
      <c r="F354" s="136" t="s">
        <v>421</v>
      </c>
      <c r="I354" s="129"/>
      <c r="J354" s="137">
        <f>BK354</f>
        <v>0</v>
      </c>
      <c r="L354" s="126"/>
      <c r="M354" s="131"/>
      <c r="P354" s="132">
        <f>SUM(P355:P379)</f>
        <v>0</v>
      </c>
      <c r="R354" s="132">
        <f>SUM(R355:R379)</f>
        <v>0.40570219999999996</v>
      </c>
      <c r="T354" s="133">
        <f>SUM(T355:T379)</f>
        <v>0</v>
      </c>
      <c r="AR354" s="127" t="s">
        <v>87</v>
      </c>
      <c r="AT354" s="134" t="s">
        <v>77</v>
      </c>
      <c r="AU354" s="134" t="s">
        <v>85</v>
      </c>
      <c r="AY354" s="127" t="s">
        <v>163</v>
      </c>
      <c r="BK354" s="135">
        <f>SUM(BK355:BK379)</f>
        <v>0</v>
      </c>
    </row>
    <row r="355" spans="2:65" s="1" customFormat="1" ht="24.15" customHeight="1">
      <c r="B355" s="32"/>
      <c r="C355" s="138" t="s">
        <v>422</v>
      </c>
      <c r="D355" s="138" t="s">
        <v>165</v>
      </c>
      <c r="E355" s="139" t="s">
        <v>423</v>
      </c>
      <c r="F355" s="140" t="s">
        <v>424</v>
      </c>
      <c r="G355" s="141" t="s">
        <v>168</v>
      </c>
      <c r="H355" s="142">
        <v>30.928000000000001</v>
      </c>
      <c r="I355" s="143"/>
      <c r="J355" s="144">
        <f>ROUND(I355*H355,2)</f>
        <v>0</v>
      </c>
      <c r="K355" s="145"/>
      <c r="L355" s="32"/>
      <c r="M355" s="146" t="s">
        <v>1</v>
      </c>
      <c r="N355" s="147" t="s">
        <v>43</v>
      </c>
      <c r="P355" s="148">
        <f>O355*H355</f>
        <v>0</v>
      </c>
      <c r="Q355" s="148">
        <v>0</v>
      </c>
      <c r="R355" s="148">
        <f>Q355*H355</f>
        <v>0</v>
      </c>
      <c r="S355" s="148">
        <v>0</v>
      </c>
      <c r="T355" s="149">
        <f>S355*H355</f>
        <v>0</v>
      </c>
      <c r="AR355" s="150" t="s">
        <v>283</v>
      </c>
      <c r="AT355" s="150" t="s">
        <v>165</v>
      </c>
      <c r="AU355" s="150" t="s">
        <v>87</v>
      </c>
      <c r="AY355" s="17" t="s">
        <v>163</v>
      </c>
      <c r="BE355" s="151">
        <f>IF(N355="základní",J355,0)</f>
        <v>0</v>
      </c>
      <c r="BF355" s="151">
        <f>IF(N355="snížená",J355,0)</f>
        <v>0</v>
      </c>
      <c r="BG355" s="151">
        <f>IF(N355="zákl. přenesená",J355,0)</f>
        <v>0</v>
      </c>
      <c r="BH355" s="151">
        <f>IF(N355="sníž. přenesená",J355,0)</f>
        <v>0</v>
      </c>
      <c r="BI355" s="151">
        <f>IF(N355="nulová",J355,0)</f>
        <v>0</v>
      </c>
      <c r="BJ355" s="17" t="s">
        <v>85</v>
      </c>
      <c r="BK355" s="151">
        <f>ROUND(I355*H355,2)</f>
        <v>0</v>
      </c>
      <c r="BL355" s="17" t="s">
        <v>283</v>
      </c>
      <c r="BM355" s="150" t="s">
        <v>425</v>
      </c>
    </row>
    <row r="356" spans="2:65" s="12" customFormat="1" ht="10.199999999999999">
      <c r="B356" s="152"/>
      <c r="D356" s="153" t="s">
        <v>171</v>
      </c>
      <c r="E356" s="154" t="s">
        <v>1</v>
      </c>
      <c r="F356" s="155" t="s">
        <v>365</v>
      </c>
      <c r="H356" s="154" t="s">
        <v>1</v>
      </c>
      <c r="I356" s="156"/>
      <c r="L356" s="152"/>
      <c r="M356" s="157"/>
      <c r="T356" s="158"/>
      <c r="AT356" s="154" t="s">
        <v>171</v>
      </c>
      <c r="AU356" s="154" t="s">
        <v>87</v>
      </c>
      <c r="AV356" s="12" t="s">
        <v>85</v>
      </c>
      <c r="AW356" s="12" t="s">
        <v>34</v>
      </c>
      <c r="AX356" s="12" t="s">
        <v>78</v>
      </c>
      <c r="AY356" s="154" t="s">
        <v>163</v>
      </c>
    </row>
    <row r="357" spans="2:65" s="13" customFormat="1" ht="10.199999999999999">
      <c r="B357" s="159"/>
      <c r="D357" s="153" t="s">
        <v>171</v>
      </c>
      <c r="E357" s="160" t="s">
        <v>1</v>
      </c>
      <c r="F357" s="161" t="s">
        <v>226</v>
      </c>
      <c r="H357" s="162">
        <v>30.928000000000001</v>
      </c>
      <c r="I357" s="163"/>
      <c r="L357" s="159"/>
      <c r="M357" s="164"/>
      <c r="T357" s="165"/>
      <c r="AT357" s="160" t="s">
        <v>171</v>
      </c>
      <c r="AU357" s="160" t="s">
        <v>87</v>
      </c>
      <c r="AV357" s="13" t="s">
        <v>87</v>
      </c>
      <c r="AW357" s="13" t="s">
        <v>34</v>
      </c>
      <c r="AX357" s="13" t="s">
        <v>78</v>
      </c>
      <c r="AY357" s="160" t="s">
        <v>163</v>
      </c>
    </row>
    <row r="358" spans="2:65" s="14" customFormat="1" ht="10.199999999999999">
      <c r="B358" s="166"/>
      <c r="D358" s="153" t="s">
        <v>171</v>
      </c>
      <c r="E358" s="167" t="s">
        <v>1</v>
      </c>
      <c r="F358" s="168" t="s">
        <v>174</v>
      </c>
      <c r="H358" s="169">
        <v>30.928000000000001</v>
      </c>
      <c r="I358" s="170"/>
      <c r="L358" s="166"/>
      <c r="M358" s="171"/>
      <c r="T358" s="172"/>
      <c r="AT358" s="167" t="s">
        <v>171</v>
      </c>
      <c r="AU358" s="167" t="s">
        <v>87</v>
      </c>
      <c r="AV358" s="14" t="s">
        <v>169</v>
      </c>
      <c r="AW358" s="14" t="s">
        <v>34</v>
      </c>
      <c r="AX358" s="14" t="s">
        <v>85</v>
      </c>
      <c r="AY358" s="167" t="s">
        <v>163</v>
      </c>
    </row>
    <row r="359" spans="2:65" s="1" customFormat="1" ht="24.15" customHeight="1">
      <c r="B359" s="32"/>
      <c r="C359" s="138" t="s">
        <v>426</v>
      </c>
      <c r="D359" s="138" t="s">
        <v>165</v>
      </c>
      <c r="E359" s="139" t="s">
        <v>427</v>
      </c>
      <c r="F359" s="140" t="s">
        <v>428</v>
      </c>
      <c r="G359" s="141" t="s">
        <v>168</v>
      </c>
      <c r="H359" s="142">
        <v>16.539000000000001</v>
      </c>
      <c r="I359" s="143"/>
      <c r="J359" s="144">
        <f>ROUND(I359*H359,2)</f>
        <v>0</v>
      </c>
      <c r="K359" s="145"/>
      <c r="L359" s="32"/>
      <c r="M359" s="146" t="s">
        <v>1</v>
      </c>
      <c r="N359" s="147" t="s">
        <v>43</v>
      </c>
      <c r="P359" s="148">
        <f>O359*H359</f>
        <v>0</v>
      </c>
      <c r="Q359" s="148">
        <v>0</v>
      </c>
      <c r="R359" s="148">
        <f>Q359*H359</f>
        <v>0</v>
      </c>
      <c r="S359" s="148">
        <v>0</v>
      </c>
      <c r="T359" s="149">
        <f>S359*H359</f>
        <v>0</v>
      </c>
      <c r="AR359" s="150" t="s">
        <v>283</v>
      </c>
      <c r="AT359" s="150" t="s">
        <v>165</v>
      </c>
      <c r="AU359" s="150" t="s">
        <v>87</v>
      </c>
      <c r="AY359" s="17" t="s">
        <v>163</v>
      </c>
      <c r="BE359" s="151">
        <f>IF(N359="základní",J359,0)</f>
        <v>0</v>
      </c>
      <c r="BF359" s="151">
        <f>IF(N359="snížená",J359,0)</f>
        <v>0</v>
      </c>
      <c r="BG359" s="151">
        <f>IF(N359="zákl. přenesená",J359,0)</f>
        <v>0</v>
      </c>
      <c r="BH359" s="151">
        <f>IF(N359="sníž. přenesená",J359,0)</f>
        <v>0</v>
      </c>
      <c r="BI359" s="151">
        <f>IF(N359="nulová",J359,0)</f>
        <v>0</v>
      </c>
      <c r="BJ359" s="17" t="s">
        <v>85</v>
      </c>
      <c r="BK359" s="151">
        <f>ROUND(I359*H359,2)</f>
        <v>0</v>
      </c>
      <c r="BL359" s="17" t="s">
        <v>283</v>
      </c>
      <c r="BM359" s="150" t="s">
        <v>429</v>
      </c>
    </row>
    <row r="360" spans="2:65" s="13" customFormat="1" ht="10.199999999999999">
      <c r="B360" s="159"/>
      <c r="D360" s="153" t="s">
        <v>171</v>
      </c>
      <c r="E360" s="160" t="s">
        <v>1</v>
      </c>
      <c r="F360" s="161" t="s">
        <v>430</v>
      </c>
      <c r="H360" s="162">
        <v>12.584</v>
      </c>
      <c r="I360" s="163"/>
      <c r="L360" s="159"/>
      <c r="M360" s="164"/>
      <c r="T360" s="165"/>
      <c r="AT360" s="160" t="s">
        <v>171</v>
      </c>
      <c r="AU360" s="160" t="s">
        <v>87</v>
      </c>
      <c r="AV360" s="13" t="s">
        <v>87</v>
      </c>
      <c r="AW360" s="13" t="s">
        <v>34</v>
      </c>
      <c r="AX360" s="13" t="s">
        <v>78</v>
      </c>
      <c r="AY360" s="160" t="s">
        <v>163</v>
      </c>
    </row>
    <row r="361" spans="2:65" s="13" customFormat="1" ht="10.199999999999999">
      <c r="B361" s="159"/>
      <c r="D361" s="153" t="s">
        <v>171</v>
      </c>
      <c r="E361" s="160" t="s">
        <v>1</v>
      </c>
      <c r="F361" s="161" t="s">
        <v>431</v>
      </c>
      <c r="H361" s="162">
        <v>3.9550000000000001</v>
      </c>
      <c r="I361" s="163"/>
      <c r="L361" s="159"/>
      <c r="M361" s="164"/>
      <c r="T361" s="165"/>
      <c r="AT361" s="160" t="s">
        <v>171</v>
      </c>
      <c r="AU361" s="160" t="s">
        <v>87</v>
      </c>
      <c r="AV361" s="13" t="s">
        <v>87</v>
      </c>
      <c r="AW361" s="13" t="s">
        <v>34</v>
      </c>
      <c r="AX361" s="13" t="s">
        <v>78</v>
      </c>
      <c r="AY361" s="160" t="s">
        <v>163</v>
      </c>
    </row>
    <row r="362" spans="2:65" s="14" customFormat="1" ht="10.199999999999999">
      <c r="B362" s="166"/>
      <c r="D362" s="153" t="s">
        <v>171</v>
      </c>
      <c r="E362" s="167" t="s">
        <v>1</v>
      </c>
      <c r="F362" s="168" t="s">
        <v>174</v>
      </c>
      <c r="H362" s="169">
        <v>16.539000000000001</v>
      </c>
      <c r="I362" s="170"/>
      <c r="L362" s="166"/>
      <c r="M362" s="171"/>
      <c r="T362" s="172"/>
      <c r="AT362" s="167" t="s">
        <v>171</v>
      </c>
      <c r="AU362" s="167" t="s">
        <v>87</v>
      </c>
      <c r="AV362" s="14" t="s">
        <v>169</v>
      </c>
      <c r="AW362" s="14" t="s">
        <v>34</v>
      </c>
      <c r="AX362" s="14" t="s">
        <v>85</v>
      </c>
      <c r="AY362" s="167" t="s">
        <v>163</v>
      </c>
    </row>
    <row r="363" spans="2:65" s="1" customFormat="1" ht="16.5" customHeight="1">
      <c r="B363" s="32"/>
      <c r="C363" s="180" t="s">
        <v>432</v>
      </c>
      <c r="D363" s="180" t="s">
        <v>331</v>
      </c>
      <c r="E363" s="181" t="s">
        <v>433</v>
      </c>
      <c r="F363" s="182" t="s">
        <v>434</v>
      </c>
      <c r="G363" s="183" t="s">
        <v>302</v>
      </c>
      <c r="H363" s="184">
        <v>1.6E-2</v>
      </c>
      <c r="I363" s="185"/>
      <c r="J363" s="186">
        <f>ROUND(I363*H363,2)</f>
        <v>0</v>
      </c>
      <c r="K363" s="187"/>
      <c r="L363" s="188"/>
      <c r="M363" s="189" t="s">
        <v>1</v>
      </c>
      <c r="N363" s="190" t="s">
        <v>43</v>
      </c>
      <c r="P363" s="148">
        <f>O363*H363</f>
        <v>0</v>
      </c>
      <c r="Q363" s="148">
        <v>1</v>
      </c>
      <c r="R363" s="148">
        <f>Q363*H363</f>
        <v>1.6E-2</v>
      </c>
      <c r="S363" s="148">
        <v>0</v>
      </c>
      <c r="T363" s="149">
        <f>S363*H363</f>
        <v>0</v>
      </c>
      <c r="AR363" s="150" t="s">
        <v>372</v>
      </c>
      <c r="AT363" s="150" t="s">
        <v>331</v>
      </c>
      <c r="AU363" s="150" t="s">
        <v>87</v>
      </c>
      <c r="AY363" s="17" t="s">
        <v>163</v>
      </c>
      <c r="BE363" s="151">
        <f>IF(N363="základní",J363,0)</f>
        <v>0</v>
      </c>
      <c r="BF363" s="151">
        <f>IF(N363="snížená",J363,0)</f>
        <v>0</v>
      </c>
      <c r="BG363" s="151">
        <f>IF(N363="zákl. přenesená",J363,0)</f>
        <v>0</v>
      </c>
      <c r="BH363" s="151">
        <f>IF(N363="sníž. přenesená",J363,0)</f>
        <v>0</v>
      </c>
      <c r="BI363" s="151">
        <f>IF(N363="nulová",J363,0)</f>
        <v>0</v>
      </c>
      <c r="BJ363" s="17" t="s">
        <v>85</v>
      </c>
      <c r="BK363" s="151">
        <f>ROUND(I363*H363,2)</f>
        <v>0</v>
      </c>
      <c r="BL363" s="17" t="s">
        <v>283</v>
      </c>
      <c r="BM363" s="150" t="s">
        <v>435</v>
      </c>
    </row>
    <row r="364" spans="2:65" s="13" customFormat="1" ht="10.199999999999999">
      <c r="B364" s="159"/>
      <c r="D364" s="153" t="s">
        <v>171</v>
      </c>
      <c r="E364" s="160" t="s">
        <v>1</v>
      </c>
      <c r="F364" s="161" t="s">
        <v>436</v>
      </c>
      <c r="H364" s="162">
        <v>1.6E-2</v>
      </c>
      <c r="I364" s="163"/>
      <c r="L364" s="159"/>
      <c r="M364" s="164"/>
      <c r="T364" s="165"/>
      <c r="AT364" s="160" t="s">
        <v>171</v>
      </c>
      <c r="AU364" s="160" t="s">
        <v>87</v>
      </c>
      <c r="AV364" s="13" t="s">
        <v>87</v>
      </c>
      <c r="AW364" s="13" t="s">
        <v>34</v>
      </c>
      <c r="AX364" s="13" t="s">
        <v>85</v>
      </c>
      <c r="AY364" s="160" t="s">
        <v>163</v>
      </c>
    </row>
    <row r="365" spans="2:65" s="1" customFormat="1" ht="24.15" customHeight="1">
      <c r="B365" s="32"/>
      <c r="C365" s="138" t="s">
        <v>437</v>
      </c>
      <c r="D365" s="138" t="s">
        <v>165</v>
      </c>
      <c r="E365" s="139" t="s">
        <v>438</v>
      </c>
      <c r="F365" s="140" t="s">
        <v>439</v>
      </c>
      <c r="G365" s="141" t="s">
        <v>168</v>
      </c>
      <c r="H365" s="142">
        <v>30.928000000000001</v>
      </c>
      <c r="I365" s="143"/>
      <c r="J365" s="144">
        <f>ROUND(I365*H365,2)</f>
        <v>0</v>
      </c>
      <c r="K365" s="145"/>
      <c r="L365" s="32"/>
      <c r="M365" s="146" t="s">
        <v>1</v>
      </c>
      <c r="N365" s="147" t="s">
        <v>43</v>
      </c>
      <c r="P365" s="148">
        <f>O365*H365</f>
        <v>0</v>
      </c>
      <c r="Q365" s="148">
        <v>4.0000000000000002E-4</v>
      </c>
      <c r="R365" s="148">
        <f>Q365*H365</f>
        <v>1.2371200000000001E-2</v>
      </c>
      <c r="S365" s="148">
        <v>0</v>
      </c>
      <c r="T365" s="149">
        <f>S365*H365</f>
        <v>0</v>
      </c>
      <c r="AR365" s="150" t="s">
        <v>283</v>
      </c>
      <c r="AT365" s="150" t="s">
        <v>165</v>
      </c>
      <c r="AU365" s="150" t="s">
        <v>87</v>
      </c>
      <c r="AY365" s="17" t="s">
        <v>163</v>
      </c>
      <c r="BE365" s="151">
        <f>IF(N365="základní",J365,0)</f>
        <v>0</v>
      </c>
      <c r="BF365" s="151">
        <f>IF(N365="snížená",J365,0)</f>
        <v>0</v>
      </c>
      <c r="BG365" s="151">
        <f>IF(N365="zákl. přenesená",J365,0)</f>
        <v>0</v>
      </c>
      <c r="BH365" s="151">
        <f>IF(N365="sníž. přenesená",J365,0)</f>
        <v>0</v>
      </c>
      <c r="BI365" s="151">
        <f>IF(N365="nulová",J365,0)</f>
        <v>0</v>
      </c>
      <c r="BJ365" s="17" t="s">
        <v>85</v>
      </c>
      <c r="BK365" s="151">
        <f>ROUND(I365*H365,2)</f>
        <v>0</v>
      </c>
      <c r="BL365" s="17" t="s">
        <v>283</v>
      </c>
      <c r="BM365" s="150" t="s">
        <v>440</v>
      </c>
    </row>
    <row r="366" spans="2:65" s="12" customFormat="1" ht="10.199999999999999">
      <c r="B366" s="152"/>
      <c r="D366" s="153" t="s">
        <v>171</v>
      </c>
      <c r="E366" s="154" t="s">
        <v>1</v>
      </c>
      <c r="F366" s="155" t="s">
        <v>365</v>
      </c>
      <c r="H366" s="154" t="s">
        <v>1</v>
      </c>
      <c r="I366" s="156"/>
      <c r="L366" s="152"/>
      <c r="M366" s="157"/>
      <c r="T366" s="158"/>
      <c r="AT366" s="154" t="s">
        <v>171</v>
      </c>
      <c r="AU366" s="154" t="s">
        <v>87</v>
      </c>
      <c r="AV366" s="12" t="s">
        <v>85</v>
      </c>
      <c r="AW366" s="12" t="s">
        <v>34</v>
      </c>
      <c r="AX366" s="12" t="s">
        <v>78</v>
      </c>
      <c r="AY366" s="154" t="s">
        <v>163</v>
      </c>
    </row>
    <row r="367" spans="2:65" s="13" customFormat="1" ht="10.199999999999999">
      <c r="B367" s="159"/>
      <c r="D367" s="153" t="s">
        <v>171</v>
      </c>
      <c r="E367" s="160" t="s">
        <v>1</v>
      </c>
      <c r="F367" s="161" t="s">
        <v>226</v>
      </c>
      <c r="H367" s="162">
        <v>30.928000000000001</v>
      </c>
      <c r="I367" s="163"/>
      <c r="L367" s="159"/>
      <c r="M367" s="164"/>
      <c r="T367" s="165"/>
      <c r="AT367" s="160" t="s">
        <v>171</v>
      </c>
      <c r="AU367" s="160" t="s">
        <v>87</v>
      </c>
      <c r="AV367" s="13" t="s">
        <v>87</v>
      </c>
      <c r="AW367" s="13" t="s">
        <v>34</v>
      </c>
      <c r="AX367" s="13" t="s">
        <v>78</v>
      </c>
      <c r="AY367" s="160" t="s">
        <v>163</v>
      </c>
    </row>
    <row r="368" spans="2:65" s="14" customFormat="1" ht="10.199999999999999">
      <c r="B368" s="166"/>
      <c r="D368" s="153" t="s">
        <v>171</v>
      </c>
      <c r="E368" s="167" t="s">
        <v>1</v>
      </c>
      <c r="F368" s="168" t="s">
        <v>174</v>
      </c>
      <c r="H368" s="169">
        <v>30.928000000000001</v>
      </c>
      <c r="I368" s="170"/>
      <c r="L368" s="166"/>
      <c r="M368" s="171"/>
      <c r="T368" s="172"/>
      <c r="AT368" s="167" t="s">
        <v>171</v>
      </c>
      <c r="AU368" s="167" t="s">
        <v>87</v>
      </c>
      <c r="AV368" s="14" t="s">
        <v>169</v>
      </c>
      <c r="AW368" s="14" t="s">
        <v>34</v>
      </c>
      <c r="AX368" s="14" t="s">
        <v>85</v>
      </c>
      <c r="AY368" s="167" t="s">
        <v>163</v>
      </c>
    </row>
    <row r="369" spans="2:65" s="1" customFormat="1" ht="24.15" customHeight="1">
      <c r="B369" s="32"/>
      <c r="C369" s="138" t="s">
        <v>441</v>
      </c>
      <c r="D369" s="138" t="s">
        <v>165</v>
      </c>
      <c r="E369" s="139" t="s">
        <v>442</v>
      </c>
      <c r="F369" s="140" t="s">
        <v>443</v>
      </c>
      <c r="G369" s="141" t="s">
        <v>168</v>
      </c>
      <c r="H369" s="142">
        <v>16.539000000000001</v>
      </c>
      <c r="I369" s="143"/>
      <c r="J369" s="144">
        <f>ROUND(I369*H369,2)</f>
        <v>0</v>
      </c>
      <c r="K369" s="145"/>
      <c r="L369" s="32"/>
      <c r="M369" s="146" t="s">
        <v>1</v>
      </c>
      <c r="N369" s="147" t="s">
        <v>43</v>
      </c>
      <c r="P369" s="148">
        <f>O369*H369</f>
        <v>0</v>
      </c>
      <c r="Q369" s="148">
        <v>4.0000000000000002E-4</v>
      </c>
      <c r="R369" s="148">
        <f>Q369*H369</f>
        <v>6.615600000000001E-3</v>
      </c>
      <c r="S369" s="148">
        <v>0</v>
      </c>
      <c r="T369" s="149">
        <f>S369*H369</f>
        <v>0</v>
      </c>
      <c r="AR369" s="150" t="s">
        <v>283</v>
      </c>
      <c r="AT369" s="150" t="s">
        <v>165</v>
      </c>
      <c r="AU369" s="150" t="s">
        <v>87</v>
      </c>
      <c r="AY369" s="17" t="s">
        <v>163</v>
      </c>
      <c r="BE369" s="151">
        <f>IF(N369="základní",J369,0)</f>
        <v>0</v>
      </c>
      <c r="BF369" s="151">
        <f>IF(N369="snížená",J369,0)</f>
        <v>0</v>
      </c>
      <c r="BG369" s="151">
        <f>IF(N369="zákl. přenesená",J369,0)</f>
        <v>0</v>
      </c>
      <c r="BH369" s="151">
        <f>IF(N369="sníž. přenesená",J369,0)</f>
        <v>0</v>
      </c>
      <c r="BI369" s="151">
        <f>IF(N369="nulová",J369,0)</f>
        <v>0</v>
      </c>
      <c r="BJ369" s="17" t="s">
        <v>85</v>
      </c>
      <c r="BK369" s="151">
        <f>ROUND(I369*H369,2)</f>
        <v>0</v>
      </c>
      <c r="BL369" s="17" t="s">
        <v>283</v>
      </c>
      <c r="BM369" s="150" t="s">
        <v>444</v>
      </c>
    </row>
    <row r="370" spans="2:65" s="13" customFormat="1" ht="10.199999999999999">
      <c r="B370" s="159"/>
      <c r="D370" s="153" t="s">
        <v>171</v>
      </c>
      <c r="E370" s="160" t="s">
        <v>1</v>
      </c>
      <c r="F370" s="161" t="s">
        <v>430</v>
      </c>
      <c r="H370" s="162">
        <v>12.584</v>
      </c>
      <c r="I370" s="163"/>
      <c r="L370" s="159"/>
      <c r="M370" s="164"/>
      <c r="T370" s="165"/>
      <c r="AT370" s="160" t="s">
        <v>171</v>
      </c>
      <c r="AU370" s="160" t="s">
        <v>87</v>
      </c>
      <c r="AV370" s="13" t="s">
        <v>87</v>
      </c>
      <c r="AW370" s="13" t="s">
        <v>34</v>
      </c>
      <c r="AX370" s="13" t="s">
        <v>78</v>
      </c>
      <c r="AY370" s="160" t="s">
        <v>163</v>
      </c>
    </row>
    <row r="371" spans="2:65" s="13" customFormat="1" ht="10.199999999999999">
      <c r="B371" s="159"/>
      <c r="D371" s="153" t="s">
        <v>171</v>
      </c>
      <c r="E371" s="160" t="s">
        <v>1</v>
      </c>
      <c r="F371" s="161" t="s">
        <v>431</v>
      </c>
      <c r="H371" s="162">
        <v>3.9550000000000001</v>
      </c>
      <c r="I371" s="163"/>
      <c r="L371" s="159"/>
      <c r="M371" s="164"/>
      <c r="T371" s="165"/>
      <c r="AT371" s="160" t="s">
        <v>171</v>
      </c>
      <c r="AU371" s="160" t="s">
        <v>87</v>
      </c>
      <c r="AV371" s="13" t="s">
        <v>87</v>
      </c>
      <c r="AW371" s="13" t="s">
        <v>34</v>
      </c>
      <c r="AX371" s="13" t="s">
        <v>78</v>
      </c>
      <c r="AY371" s="160" t="s">
        <v>163</v>
      </c>
    </row>
    <row r="372" spans="2:65" s="14" customFormat="1" ht="10.199999999999999">
      <c r="B372" s="166"/>
      <c r="D372" s="153" t="s">
        <v>171</v>
      </c>
      <c r="E372" s="167" t="s">
        <v>1</v>
      </c>
      <c r="F372" s="168" t="s">
        <v>174</v>
      </c>
      <c r="H372" s="169">
        <v>16.539000000000001</v>
      </c>
      <c r="I372" s="170"/>
      <c r="L372" s="166"/>
      <c r="M372" s="171"/>
      <c r="T372" s="172"/>
      <c r="AT372" s="167" t="s">
        <v>171</v>
      </c>
      <c r="AU372" s="167" t="s">
        <v>87</v>
      </c>
      <c r="AV372" s="14" t="s">
        <v>169</v>
      </c>
      <c r="AW372" s="14" t="s">
        <v>34</v>
      </c>
      <c r="AX372" s="14" t="s">
        <v>85</v>
      </c>
      <c r="AY372" s="167" t="s">
        <v>163</v>
      </c>
    </row>
    <row r="373" spans="2:65" s="1" customFormat="1" ht="49.05" customHeight="1">
      <c r="B373" s="32"/>
      <c r="C373" s="180" t="s">
        <v>445</v>
      </c>
      <c r="D373" s="180" t="s">
        <v>331</v>
      </c>
      <c r="E373" s="181" t="s">
        <v>446</v>
      </c>
      <c r="F373" s="182" t="s">
        <v>447</v>
      </c>
      <c r="G373" s="183" t="s">
        <v>168</v>
      </c>
      <c r="H373" s="184">
        <v>68.650999999999996</v>
      </c>
      <c r="I373" s="185"/>
      <c r="J373" s="186">
        <f>ROUND(I373*H373,2)</f>
        <v>0</v>
      </c>
      <c r="K373" s="187"/>
      <c r="L373" s="188"/>
      <c r="M373" s="189" t="s">
        <v>1</v>
      </c>
      <c r="N373" s="190" t="s">
        <v>43</v>
      </c>
      <c r="P373" s="148">
        <f>O373*H373</f>
        <v>0</v>
      </c>
      <c r="Q373" s="148">
        <v>5.4000000000000003E-3</v>
      </c>
      <c r="R373" s="148">
        <f>Q373*H373</f>
        <v>0.37071539999999997</v>
      </c>
      <c r="S373" s="148">
        <v>0</v>
      </c>
      <c r="T373" s="149">
        <f>S373*H373</f>
        <v>0</v>
      </c>
      <c r="AR373" s="150" t="s">
        <v>372</v>
      </c>
      <c r="AT373" s="150" t="s">
        <v>331</v>
      </c>
      <c r="AU373" s="150" t="s">
        <v>87</v>
      </c>
      <c r="AY373" s="17" t="s">
        <v>163</v>
      </c>
      <c r="BE373" s="151">
        <f>IF(N373="základní",J373,0)</f>
        <v>0</v>
      </c>
      <c r="BF373" s="151">
        <f>IF(N373="snížená",J373,0)</f>
        <v>0</v>
      </c>
      <c r="BG373" s="151">
        <f>IF(N373="zákl. přenesená",J373,0)</f>
        <v>0</v>
      </c>
      <c r="BH373" s="151">
        <f>IF(N373="sníž. přenesená",J373,0)</f>
        <v>0</v>
      </c>
      <c r="BI373" s="151">
        <f>IF(N373="nulová",J373,0)</f>
        <v>0</v>
      </c>
      <c r="BJ373" s="17" t="s">
        <v>85</v>
      </c>
      <c r="BK373" s="151">
        <f>ROUND(I373*H373,2)</f>
        <v>0</v>
      </c>
      <c r="BL373" s="17" t="s">
        <v>283</v>
      </c>
      <c r="BM373" s="150" t="s">
        <v>448</v>
      </c>
    </row>
    <row r="374" spans="2:65" s="13" customFormat="1" ht="10.199999999999999">
      <c r="B374" s="159"/>
      <c r="D374" s="153" t="s">
        <v>171</v>
      </c>
      <c r="E374" s="160" t="s">
        <v>1</v>
      </c>
      <c r="F374" s="161" t="s">
        <v>449</v>
      </c>
      <c r="H374" s="162">
        <v>36.030999999999999</v>
      </c>
      <c r="I374" s="163"/>
      <c r="L374" s="159"/>
      <c r="M374" s="164"/>
      <c r="T374" s="165"/>
      <c r="AT374" s="160" t="s">
        <v>171</v>
      </c>
      <c r="AU374" s="160" t="s">
        <v>87</v>
      </c>
      <c r="AV374" s="13" t="s">
        <v>87</v>
      </c>
      <c r="AW374" s="13" t="s">
        <v>34</v>
      </c>
      <c r="AX374" s="13" t="s">
        <v>78</v>
      </c>
      <c r="AY374" s="160" t="s">
        <v>163</v>
      </c>
    </row>
    <row r="375" spans="2:65" s="13" customFormat="1" ht="10.199999999999999">
      <c r="B375" s="159"/>
      <c r="D375" s="153" t="s">
        <v>171</v>
      </c>
      <c r="E375" s="160" t="s">
        <v>1</v>
      </c>
      <c r="F375" s="161" t="s">
        <v>450</v>
      </c>
      <c r="H375" s="162">
        <v>15.365</v>
      </c>
      <c r="I375" s="163"/>
      <c r="L375" s="159"/>
      <c r="M375" s="164"/>
      <c r="T375" s="165"/>
      <c r="AT375" s="160" t="s">
        <v>171</v>
      </c>
      <c r="AU375" s="160" t="s">
        <v>87</v>
      </c>
      <c r="AV375" s="13" t="s">
        <v>87</v>
      </c>
      <c r="AW375" s="13" t="s">
        <v>34</v>
      </c>
      <c r="AX375" s="13" t="s">
        <v>78</v>
      </c>
      <c r="AY375" s="160" t="s">
        <v>163</v>
      </c>
    </row>
    <row r="376" spans="2:65" s="13" customFormat="1" ht="10.199999999999999">
      <c r="B376" s="159"/>
      <c r="D376" s="153" t="s">
        <v>171</v>
      </c>
      <c r="E376" s="160" t="s">
        <v>1</v>
      </c>
      <c r="F376" s="161" t="s">
        <v>451</v>
      </c>
      <c r="H376" s="162">
        <v>4.8289999999999997</v>
      </c>
      <c r="I376" s="163"/>
      <c r="L376" s="159"/>
      <c r="M376" s="164"/>
      <c r="T376" s="165"/>
      <c r="AT376" s="160" t="s">
        <v>171</v>
      </c>
      <c r="AU376" s="160" t="s">
        <v>87</v>
      </c>
      <c r="AV376" s="13" t="s">
        <v>87</v>
      </c>
      <c r="AW376" s="13" t="s">
        <v>34</v>
      </c>
      <c r="AX376" s="13" t="s">
        <v>78</v>
      </c>
      <c r="AY376" s="160" t="s">
        <v>163</v>
      </c>
    </row>
    <row r="377" spans="2:65" s="14" customFormat="1" ht="10.199999999999999">
      <c r="B377" s="166"/>
      <c r="D377" s="153" t="s">
        <v>171</v>
      </c>
      <c r="E377" s="167" t="s">
        <v>1</v>
      </c>
      <c r="F377" s="168" t="s">
        <v>174</v>
      </c>
      <c r="H377" s="169">
        <v>56.225000000000001</v>
      </c>
      <c r="I377" s="170"/>
      <c r="L377" s="166"/>
      <c r="M377" s="171"/>
      <c r="T377" s="172"/>
      <c r="AT377" s="167" t="s">
        <v>171</v>
      </c>
      <c r="AU377" s="167" t="s">
        <v>87</v>
      </c>
      <c r="AV377" s="14" t="s">
        <v>169</v>
      </c>
      <c r="AW377" s="14" t="s">
        <v>34</v>
      </c>
      <c r="AX377" s="14" t="s">
        <v>85</v>
      </c>
      <c r="AY377" s="167" t="s">
        <v>163</v>
      </c>
    </row>
    <row r="378" spans="2:65" s="13" customFormat="1" ht="10.199999999999999">
      <c r="B378" s="159"/>
      <c r="D378" s="153" t="s">
        <v>171</v>
      </c>
      <c r="F378" s="161" t="s">
        <v>452</v>
      </c>
      <c r="H378" s="162">
        <v>68.650999999999996</v>
      </c>
      <c r="I378" s="163"/>
      <c r="L378" s="159"/>
      <c r="M378" s="164"/>
      <c r="T378" s="165"/>
      <c r="AT378" s="160" t="s">
        <v>171</v>
      </c>
      <c r="AU378" s="160" t="s">
        <v>87</v>
      </c>
      <c r="AV378" s="13" t="s">
        <v>87</v>
      </c>
      <c r="AW378" s="13" t="s">
        <v>4</v>
      </c>
      <c r="AX378" s="13" t="s">
        <v>85</v>
      </c>
      <c r="AY378" s="160" t="s">
        <v>163</v>
      </c>
    </row>
    <row r="379" spans="2:65" s="1" customFormat="1" ht="24.15" customHeight="1">
      <c r="B379" s="32"/>
      <c r="C379" s="138" t="s">
        <v>453</v>
      </c>
      <c r="D379" s="138" t="s">
        <v>165</v>
      </c>
      <c r="E379" s="139" t="s">
        <v>454</v>
      </c>
      <c r="F379" s="140" t="s">
        <v>455</v>
      </c>
      <c r="G379" s="141" t="s">
        <v>302</v>
      </c>
      <c r="H379" s="142">
        <v>0.40600000000000003</v>
      </c>
      <c r="I379" s="143"/>
      <c r="J379" s="144">
        <f>ROUND(I379*H379,2)</f>
        <v>0</v>
      </c>
      <c r="K379" s="145"/>
      <c r="L379" s="32"/>
      <c r="M379" s="146" t="s">
        <v>1</v>
      </c>
      <c r="N379" s="147" t="s">
        <v>43</v>
      </c>
      <c r="P379" s="148">
        <f>O379*H379</f>
        <v>0</v>
      </c>
      <c r="Q379" s="148">
        <v>0</v>
      </c>
      <c r="R379" s="148">
        <f>Q379*H379</f>
        <v>0</v>
      </c>
      <c r="S379" s="148">
        <v>0</v>
      </c>
      <c r="T379" s="149">
        <f>S379*H379</f>
        <v>0</v>
      </c>
      <c r="AR379" s="150" t="s">
        <v>283</v>
      </c>
      <c r="AT379" s="150" t="s">
        <v>165</v>
      </c>
      <c r="AU379" s="150" t="s">
        <v>87</v>
      </c>
      <c r="AY379" s="17" t="s">
        <v>163</v>
      </c>
      <c r="BE379" s="151">
        <f>IF(N379="základní",J379,0)</f>
        <v>0</v>
      </c>
      <c r="BF379" s="151">
        <f>IF(N379="snížená",J379,0)</f>
        <v>0</v>
      </c>
      <c r="BG379" s="151">
        <f>IF(N379="zákl. přenesená",J379,0)</f>
        <v>0</v>
      </c>
      <c r="BH379" s="151">
        <f>IF(N379="sníž. přenesená",J379,0)</f>
        <v>0</v>
      </c>
      <c r="BI379" s="151">
        <f>IF(N379="nulová",J379,0)</f>
        <v>0</v>
      </c>
      <c r="BJ379" s="17" t="s">
        <v>85</v>
      </c>
      <c r="BK379" s="151">
        <f>ROUND(I379*H379,2)</f>
        <v>0</v>
      </c>
      <c r="BL379" s="17" t="s">
        <v>283</v>
      </c>
      <c r="BM379" s="150" t="s">
        <v>456</v>
      </c>
    </row>
    <row r="380" spans="2:65" s="11" customFormat="1" ht="22.8" customHeight="1">
      <c r="B380" s="126"/>
      <c r="D380" s="127" t="s">
        <v>77</v>
      </c>
      <c r="E380" s="136" t="s">
        <v>457</v>
      </c>
      <c r="F380" s="136" t="s">
        <v>458</v>
      </c>
      <c r="I380" s="129"/>
      <c r="J380" s="137">
        <f>BK380</f>
        <v>0</v>
      </c>
      <c r="L380" s="126"/>
      <c r="M380" s="131"/>
      <c r="P380" s="132">
        <f>SUM(P381:P431)</f>
        <v>0</v>
      </c>
      <c r="R380" s="132">
        <f>SUM(R381:R431)</f>
        <v>4.1833847500000001</v>
      </c>
      <c r="T380" s="133">
        <f>SUM(T381:T431)</f>
        <v>0</v>
      </c>
      <c r="AR380" s="127" t="s">
        <v>87</v>
      </c>
      <c r="AT380" s="134" t="s">
        <v>77</v>
      </c>
      <c r="AU380" s="134" t="s">
        <v>85</v>
      </c>
      <c r="AY380" s="127" t="s">
        <v>163</v>
      </c>
      <c r="BK380" s="135">
        <f>SUM(BK381:BK431)</f>
        <v>0</v>
      </c>
    </row>
    <row r="381" spans="2:65" s="1" customFormat="1" ht="24.15" customHeight="1">
      <c r="B381" s="32"/>
      <c r="C381" s="138" t="s">
        <v>459</v>
      </c>
      <c r="D381" s="138" t="s">
        <v>165</v>
      </c>
      <c r="E381" s="139" t="s">
        <v>460</v>
      </c>
      <c r="F381" s="140" t="s">
        <v>461</v>
      </c>
      <c r="G381" s="141" t="s">
        <v>168</v>
      </c>
      <c r="H381" s="142">
        <v>36.584000000000003</v>
      </c>
      <c r="I381" s="143"/>
      <c r="J381" s="144">
        <f>ROUND(I381*H381,2)</f>
        <v>0</v>
      </c>
      <c r="K381" s="145"/>
      <c r="L381" s="32"/>
      <c r="M381" s="146" t="s">
        <v>1</v>
      </c>
      <c r="N381" s="147" t="s">
        <v>43</v>
      </c>
      <c r="P381" s="148">
        <f>O381*H381</f>
        <v>0</v>
      </c>
      <c r="Q381" s="148">
        <v>0</v>
      </c>
      <c r="R381" s="148">
        <f>Q381*H381</f>
        <v>0</v>
      </c>
      <c r="S381" s="148">
        <v>0</v>
      </c>
      <c r="T381" s="149">
        <f>S381*H381</f>
        <v>0</v>
      </c>
      <c r="AR381" s="150" t="s">
        <v>283</v>
      </c>
      <c r="AT381" s="150" t="s">
        <v>165</v>
      </c>
      <c r="AU381" s="150" t="s">
        <v>87</v>
      </c>
      <c r="AY381" s="17" t="s">
        <v>163</v>
      </c>
      <c r="BE381" s="151">
        <f>IF(N381="základní",J381,0)</f>
        <v>0</v>
      </c>
      <c r="BF381" s="151">
        <f>IF(N381="snížená",J381,0)</f>
        <v>0</v>
      </c>
      <c r="BG381" s="151">
        <f>IF(N381="zákl. přenesená",J381,0)</f>
        <v>0</v>
      </c>
      <c r="BH381" s="151">
        <f>IF(N381="sníž. přenesená",J381,0)</f>
        <v>0</v>
      </c>
      <c r="BI381" s="151">
        <f>IF(N381="nulová",J381,0)</f>
        <v>0</v>
      </c>
      <c r="BJ381" s="17" t="s">
        <v>85</v>
      </c>
      <c r="BK381" s="151">
        <f>ROUND(I381*H381,2)</f>
        <v>0</v>
      </c>
      <c r="BL381" s="17" t="s">
        <v>283</v>
      </c>
      <c r="BM381" s="150" t="s">
        <v>462</v>
      </c>
    </row>
    <row r="382" spans="2:65" s="12" customFormat="1" ht="10.199999999999999">
      <c r="B382" s="152"/>
      <c r="D382" s="153" t="s">
        <v>171</v>
      </c>
      <c r="E382" s="154" t="s">
        <v>1</v>
      </c>
      <c r="F382" s="155" t="s">
        <v>463</v>
      </c>
      <c r="H382" s="154" t="s">
        <v>1</v>
      </c>
      <c r="I382" s="156"/>
      <c r="L382" s="152"/>
      <c r="M382" s="157"/>
      <c r="T382" s="158"/>
      <c r="AT382" s="154" t="s">
        <v>171</v>
      </c>
      <c r="AU382" s="154" t="s">
        <v>87</v>
      </c>
      <c r="AV382" s="12" t="s">
        <v>85</v>
      </c>
      <c r="AW382" s="12" t="s">
        <v>34</v>
      </c>
      <c r="AX382" s="12" t="s">
        <v>78</v>
      </c>
      <c r="AY382" s="154" t="s">
        <v>163</v>
      </c>
    </row>
    <row r="383" spans="2:65" s="13" customFormat="1" ht="10.199999999999999">
      <c r="B383" s="159"/>
      <c r="D383" s="153" t="s">
        <v>171</v>
      </c>
      <c r="E383" s="160" t="s">
        <v>1</v>
      </c>
      <c r="F383" s="161" t="s">
        <v>464</v>
      </c>
      <c r="H383" s="162">
        <v>36.96</v>
      </c>
      <c r="I383" s="163"/>
      <c r="L383" s="159"/>
      <c r="M383" s="164"/>
      <c r="T383" s="165"/>
      <c r="AT383" s="160" t="s">
        <v>171</v>
      </c>
      <c r="AU383" s="160" t="s">
        <v>87</v>
      </c>
      <c r="AV383" s="13" t="s">
        <v>87</v>
      </c>
      <c r="AW383" s="13" t="s">
        <v>34</v>
      </c>
      <c r="AX383" s="13" t="s">
        <v>78</v>
      </c>
      <c r="AY383" s="160" t="s">
        <v>163</v>
      </c>
    </row>
    <row r="384" spans="2:65" s="13" customFormat="1" ht="10.199999999999999">
      <c r="B384" s="159"/>
      <c r="D384" s="153" t="s">
        <v>171</v>
      </c>
      <c r="E384" s="160" t="s">
        <v>1</v>
      </c>
      <c r="F384" s="161" t="s">
        <v>465</v>
      </c>
      <c r="H384" s="162">
        <v>-1.272</v>
      </c>
      <c r="I384" s="163"/>
      <c r="L384" s="159"/>
      <c r="M384" s="164"/>
      <c r="T384" s="165"/>
      <c r="AT384" s="160" t="s">
        <v>171</v>
      </c>
      <c r="AU384" s="160" t="s">
        <v>87</v>
      </c>
      <c r="AV384" s="13" t="s">
        <v>87</v>
      </c>
      <c r="AW384" s="13" t="s">
        <v>34</v>
      </c>
      <c r="AX384" s="13" t="s">
        <v>78</v>
      </c>
      <c r="AY384" s="160" t="s">
        <v>163</v>
      </c>
    </row>
    <row r="385" spans="2:65" s="13" customFormat="1" ht="10.199999999999999">
      <c r="B385" s="159"/>
      <c r="D385" s="153" t="s">
        <v>171</v>
      </c>
      <c r="E385" s="160" t="s">
        <v>1</v>
      </c>
      <c r="F385" s="161" t="s">
        <v>466</v>
      </c>
      <c r="H385" s="162">
        <v>0.89600000000000002</v>
      </c>
      <c r="I385" s="163"/>
      <c r="L385" s="159"/>
      <c r="M385" s="164"/>
      <c r="T385" s="165"/>
      <c r="AT385" s="160" t="s">
        <v>171</v>
      </c>
      <c r="AU385" s="160" t="s">
        <v>87</v>
      </c>
      <c r="AV385" s="13" t="s">
        <v>87</v>
      </c>
      <c r="AW385" s="13" t="s">
        <v>34</v>
      </c>
      <c r="AX385" s="13" t="s">
        <v>78</v>
      </c>
      <c r="AY385" s="160" t="s">
        <v>163</v>
      </c>
    </row>
    <row r="386" spans="2:65" s="15" customFormat="1" ht="10.199999999999999">
      <c r="B386" s="173"/>
      <c r="D386" s="153" t="s">
        <v>171</v>
      </c>
      <c r="E386" s="174" t="s">
        <v>107</v>
      </c>
      <c r="F386" s="175" t="s">
        <v>191</v>
      </c>
      <c r="H386" s="176">
        <v>36.584000000000003</v>
      </c>
      <c r="I386" s="177"/>
      <c r="L386" s="173"/>
      <c r="M386" s="178"/>
      <c r="T386" s="179"/>
      <c r="AT386" s="174" t="s">
        <v>171</v>
      </c>
      <c r="AU386" s="174" t="s">
        <v>87</v>
      </c>
      <c r="AV386" s="15" t="s">
        <v>192</v>
      </c>
      <c r="AW386" s="15" t="s">
        <v>34</v>
      </c>
      <c r="AX386" s="15" t="s">
        <v>78</v>
      </c>
      <c r="AY386" s="174" t="s">
        <v>163</v>
      </c>
    </row>
    <row r="387" spans="2:65" s="14" customFormat="1" ht="10.199999999999999">
      <c r="B387" s="166"/>
      <c r="D387" s="153" t="s">
        <v>171</v>
      </c>
      <c r="E387" s="167" t="s">
        <v>1</v>
      </c>
      <c r="F387" s="168" t="s">
        <v>174</v>
      </c>
      <c r="H387" s="169">
        <v>36.584000000000003</v>
      </c>
      <c r="I387" s="170"/>
      <c r="L387" s="166"/>
      <c r="M387" s="171"/>
      <c r="T387" s="172"/>
      <c r="AT387" s="167" t="s">
        <v>171</v>
      </c>
      <c r="AU387" s="167" t="s">
        <v>87</v>
      </c>
      <c r="AV387" s="14" t="s">
        <v>169</v>
      </c>
      <c r="AW387" s="14" t="s">
        <v>34</v>
      </c>
      <c r="AX387" s="14" t="s">
        <v>85</v>
      </c>
      <c r="AY387" s="167" t="s">
        <v>163</v>
      </c>
    </row>
    <row r="388" spans="2:65" s="1" customFormat="1" ht="16.5" customHeight="1">
      <c r="B388" s="32"/>
      <c r="C388" s="180" t="s">
        <v>467</v>
      </c>
      <c r="D388" s="180" t="s">
        <v>331</v>
      </c>
      <c r="E388" s="181" t="s">
        <v>468</v>
      </c>
      <c r="F388" s="182" t="s">
        <v>469</v>
      </c>
      <c r="G388" s="183" t="s">
        <v>168</v>
      </c>
      <c r="H388" s="184">
        <v>42.62</v>
      </c>
      <c r="I388" s="185"/>
      <c r="J388" s="186">
        <f>ROUND(I388*H388,2)</f>
        <v>0</v>
      </c>
      <c r="K388" s="187"/>
      <c r="L388" s="188"/>
      <c r="M388" s="189" t="s">
        <v>1</v>
      </c>
      <c r="N388" s="190" t="s">
        <v>43</v>
      </c>
      <c r="P388" s="148">
        <f>O388*H388</f>
        <v>0</v>
      </c>
      <c r="Q388" s="148">
        <v>4.0000000000000002E-4</v>
      </c>
      <c r="R388" s="148">
        <f>Q388*H388</f>
        <v>1.7048000000000001E-2</v>
      </c>
      <c r="S388" s="148">
        <v>0</v>
      </c>
      <c r="T388" s="149">
        <f>S388*H388</f>
        <v>0</v>
      </c>
      <c r="AR388" s="150" t="s">
        <v>372</v>
      </c>
      <c r="AT388" s="150" t="s">
        <v>331</v>
      </c>
      <c r="AU388" s="150" t="s">
        <v>87</v>
      </c>
      <c r="AY388" s="17" t="s">
        <v>163</v>
      </c>
      <c r="BE388" s="151">
        <f>IF(N388="základní",J388,0)</f>
        <v>0</v>
      </c>
      <c r="BF388" s="151">
        <f>IF(N388="snížená",J388,0)</f>
        <v>0</v>
      </c>
      <c r="BG388" s="151">
        <f>IF(N388="zákl. přenesená",J388,0)</f>
        <v>0</v>
      </c>
      <c r="BH388" s="151">
        <f>IF(N388="sníž. přenesená",J388,0)</f>
        <v>0</v>
      </c>
      <c r="BI388" s="151">
        <f>IF(N388="nulová",J388,0)</f>
        <v>0</v>
      </c>
      <c r="BJ388" s="17" t="s">
        <v>85</v>
      </c>
      <c r="BK388" s="151">
        <f>ROUND(I388*H388,2)</f>
        <v>0</v>
      </c>
      <c r="BL388" s="17" t="s">
        <v>283</v>
      </c>
      <c r="BM388" s="150" t="s">
        <v>470</v>
      </c>
    </row>
    <row r="389" spans="2:65" s="13" customFormat="1" ht="10.199999999999999">
      <c r="B389" s="159"/>
      <c r="D389" s="153" t="s">
        <v>171</v>
      </c>
      <c r="E389" s="160" t="s">
        <v>1</v>
      </c>
      <c r="F389" s="161" t="s">
        <v>471</v>
      </c>
      <c r="H389" s="162">
        <v>42.62</v>
      </c>
      <c r="I389" s="163"/>
      <c r="L389" s="159"/>
      <c r="M389" s="164"/>
      <c r="T389" s="165"/>
      <c r="AT389" s="160" t="s">
        <v>171</v>
      </c>
      <c r="AU389" s="160" t="s">
        <v>87</v>
      </c>
      <c r="AV389" s="13" t="s">
        <v>87</v>
      </c>
      <c r="AW389" s="13" t="s">
        <v>34</v>
      </c>
      <c r="AX389" s="13" t="s">
        <v>78</v>
      </c>
      <c r="AY389" s="160" t="s">
        <v>163</v>
      </c>
    </row>
    <row r="390" spans="2:65" s="14" customFormat="1" ht="10.199999999999999">
      <c r="B390" s="166"/>
      <c r="D390" s="153" t="s">
        <v>171</v>
      </c>
      <c r="E390" s="167" t="s">
        <v>1</v>
      </c>
      <c r="F390" s="168" t="s">
        <v>174</v>
      </c>
      <c r="H390" s="169">
        <v>42.62</v>
      </c>
      <c r="I390" s="170"/>
      <c r="L390" s="166"/>
      <c r="M390" s="171"/>
      <c r="T390" s="172"/>
      <c r="AT390" s="167" t="s">
        <v>171</v>
      </c>
      <c r="AU390" s="167" t="s">
        <v>87</v>
      </c>
      <c r="AV390" s="14" t="s">
        <v>169</v>
      </c>
      <c r="AW390" s="14" t="s">
        <v>34</v>
      </c>
      <c r="AX390" s="14" t="s">
        <v>85</v>
      </c>
      <c r="AY390" s="167" t="s">
        <v>163</v>
      </c>
    </row>
    <row r="391" spans="2:65" s="1" customFormat="1" ht="24.15" customHeight="1">
      <c r="B391" s="32"/>
      <c r="C391" s="138" t="s">
        <v>472</v>
      </c>
      <c r="D391" s="138" t="s">
        <v>165</v>
      </c>
      <c r="E391" s="139" t="s">
        <v>473</v>
      </c>
      <c r="F391" s="140" t="s">
        <v>474</v>
      </c>
      <c r="G391" s="141" t="s">
        <v>168</v>
      </c>
      <c r="H391" s="142">
        <v>36.584000000000003</v>
      </c>
      <c r="I391" s="143"/>
      <c r="J391" s="144">
        <f>ROUND(I391*H391,2)</f>
        <v>0</v>
      </c>
      <c r="K391" s="145"/>
      <c r="L391" s="32"/>
      <c r="M391" s="146" t="s">
        <v>1</v>
      </c>
      <c r="N391" s="147" t="s">
        <v>43</v>
      </c>
      <c r="P391" s="148">
        <f>O391*H391</f>
        <v>0</v>
      </c>
      <c r="Q391" s="148">
        <v>0</v>
      </c>
      <c r="R391" s="148">
        <f>Q391*H391</f>
        <v>0</v>
      </c>
      <c r="S391" s="148">
        <v>0</v>
      </c>
      <c r="T391" s="149">
        <f>S391*H391</f>
        <v>0</v>
      </c>
      <c r="AR391" s="150" t="s">
        <v>283</v>
      </c>
      <c r="AT391" s="150" t="s">
        <v>165</v>
      </c>
      <c r="AU391" s="150" t="s">
        <v>87</v>
      </c>
      <c r="AY391" s="17" t="s">
        <v>163</v>
      </c>
      <c r="BE391" s="151">
        <f>IF(N391="základní",J391,0)</f>
        <v>0</v>
      </c>
      <c r="BF391" s="151">
        <f>IF(N391="snížená",J391,0)</f>
        <v>0</v>
      </c>
      <c r="BG391" s="151">
        <f>IF(N391="zákl. přenesená",J391,0)</f>
        <v>0</v>
      </c>
      <c r="BH391" s="151">
        <f>IF(N391="sníž. přenesená",J391,0)</f>
        <v>0</v>
      </c>
      <c r="BI391" s="151">
        <f>IF(N391="nulová",J391,0)</f>
        <v>0</v>
      </c>
      <c r="BJ391" s="17" t="s">
        <v>85</v>
      </c>
      <c r="BK391" s="151">
        <f>ROUND(I391*H391,2)</f>
        <v>0</v>
      </c>
      <c r="BL391" s="17" t="s">
        <v>283</v>
      </c>
      <c r="BM391" s="150" t="s">
        <v>475</v>
      </c>
    </row>
    <row r="392" spans="2:65" s="13" customFormat="1" ht="10.199999999999999">
      <c r="B392" s="159"/>
      <c r="D392" s="153" t="s">
        <v>171</v>
      </c>
      <c r="E392" s="160" t="s">
        <v>1</v>
      </c>
      <c r="F392" s="161" t="s">
        <v>107</v>
      </c>
      <c r="H392" s="162">
        <v>36.584000000000003</v>
      </c>
      <c r="I392" s="163"/>
      <c r="L392" s="159"/>
      <c r="M392" s="164"/>
      <c r="T392" s="165"/>
      <c r="AT392" s="160" t="s">
        <v>171</v>
      </c>
      <c r="AU392" s="160" t="s">
        <v>87</v>
      </c>
      <c r="AV392" s="13" t="s">
        <v>87</v>
      </c>
      <c r="AW392" s="13" t="s">
        <v>34</v>
      </c>
      <c r="AX392" s="13" t="s">
        <v>78</v>
      </c>
      <c r="AY392" s="160" t="s">
        <v>163</v>
      </c>
    </row>
    <row r="393" spans="2:65" s="14" customFormat="1" ht="10.199999999999999">
      <c r="B393" s="166"/>
      <c r="D393" s="153" t="s">
        <v>171</v>
      </c>
      <c r="E393" s="167" t="s">
        <v>1</v>
      </c>
      <c r="F393" s="168" t="s">
        <v>174</v>
      </c>
      <c r="H393" s="169">
        <v>36.584000000000003</v>
      </c>
      <c r="I393" s="170"/>
      <c r="L393" s="166"/>
      <c r="M393" s="171"/>
      <c r="T393" s="172"/>
      <c r="AT393" s="167" t="s">
        <v>171</v>
      </c>
      <c r="AU393" s="167" t="s">
        <v>87</v>
      </c>
      <c r="AV393" s="14" t="s">
        <v>169</v>
      </c>
      <c r="AW393" s="14" t="s">
        <v>34</v>
      </c>
      <c r="AX393" s="14" t="s">
        <v>85</v>
      </c>
      <c r="AY393" s="167" t="s">
        <v>163</v>
      </c>
    </row>
    <row r="394" spans="2:65" s="1" customFormat="1" ht="16.5" customHeight="1">
      <c r="B394" s="32"/>
      <c r="C394" s="180" t="s">
        <v>476</v>
      </c>
      <c r="D394" s="180" t="s">
        <v>331</v>
      </c>
      <c r="E394" s="181" t="s">
        <v>477</v>
      </c>
      <c r="F394" s="182" t="s">
        <v>478</v>
      </c>
      <c r="G394" s="183" t="s">
        <v>168</v>
      </c>
      <c r="H394" s="184">
        <v>38.412999999999997</v>
      </c>
      <c r="I394" s="185"/>
      <c r="J394" s="186">
        <f>ROUND(I394*H394,2)</f>
        <v>0</v>
      </c>
      <c r="K394" s="187"/>
      <c r="L394" s="188"/>
      <c r="M394" s="189" t="s">
        <v>1</v>
      </c>
      <c r="N394" s="190" t="s">
        <v>43</v>
      </c>
      <c r="P394" s="148">
        <f>O394*H394</f>
        <v>0</v>
      </c>
      <c r="Q394" s="148">
        <v>2.9999999999999997E-4</v>
      </c>
      <c r="R394" s="148">
        <f>Q394*H394</f>
        <v>1.1523899999999998E-2</v>
      </c>
      <c r="S394" s="148">
        <v>0</v>
      </c>
      <c r="T394" s="149">
        <f>S394*H394</f>
        <v>0</v>
      </c>
      <c r="AR394" s="150" t="s">
        <v>372</v>
      </c>
      <c r="AT394" s="150" t="s">
        <v>331</v>
      </c>
      <c r="AU394" s="150" t="s">
        <v>87</v>
      </c>
      <c r="AY394" s="17" t="s">
        <v>163</v>
      </c>
      <c r="BE394" s="151">
        <f>IF(N394="základní",J394,0)</f>
        <v>0</v>
      </c>
      <c r="BF394" s="151">
        <f>IF(N394="snížená",J394,0)</f>
        <v>0</v>
      </c>
      <c r="BG394" s="151">
        <f>IF(N394="zákl. přenesená",J394,0)</f>
        <v>0</v>
      </c>
      <c r="BH394" s="151">
        <f>IF(N394="sníž. přenesená",J394,0)</f>
        <v>0</v>
      </c>
      <c r="BI394" s="151">
        <f>IF(N394="nulová",J394,0)</f>
        <v>0</v>
      </c>
      <c r="BJ394" s="17" t="s">
        <v>85</v>
      </c>
      <c r="BK394" s="151">
        <f>ROUND(I394*H394,2)</f>
        <v>0</v>
      </c>
      <c r="BL394" s="17" t="s">
        <v>283</v>
      </c>
      <c r="BM394" s="150" t="s">
        <v>479</v>
      </c>
    </row>
    <row r="395" spans="2:65" s="13" customFormat="1" ht="10.199999999999999">
      <c r="B395" s="159"/>
      <c r="D395" s="153" t="s">
        <v>171</v>
      </c>
      <c r="E395" s="160" t="s">
        <v>1</v>
      </c>
      <c r="F395" s="161" t="s">
        <v>480</v>
      </c>
      <c r="H395" s="162">
        <v>38.412999999999997</v>
      </c>
      <c r="I395" s="163"/>
      <c r="L395" s="159"/>
      <c r="M395" s="164"/>
      <c r="T395" s="165"/>
      <c r="AT395" s="160" t="s">
        <v>171</v>
      </c>
      <c r="AU395" s="160" t="s">
        <v>87</v>
      </c>
      <c r="AV395" s="13" t="s">
        <v>87</v>
      </c>
      <c r="AW395" s="13" t="s">
        <v>34</v>
      </c>
      <c r="AX395" s="13" t="s">
        <v>78</v>
      </c>
      <c r="AY395" s="160" t="s">
        <v>163</v>
      </c>
    </row>
    <row r="396" spans="2:65" s="14" customFormat="1" ht="10.199999999999999">
      <c r="B396" s="166"/>
      <c r="D396" s="153" t="s">
        <v>171</v>
      </c>
      <c r="E396" s="167" t="s">
        <v>1</v>
      </c>
      <c r="F396" s="168" t="s">
        <v>174</v>
      </c>
      <c r="H396" s="169">
        <v>38.412999999999997</v>
      </c>
      <c r="I396" s="170"/>
      <c r="L396" s="166"/>
      <c r="M396" s="171"/>
      <c r="T396" s="172"/>
      <c r="AT396" s="167" t="s">
        <v>171</v>
      </c>
      <c r="AU396" s="167" t="s">
        <v>87</v>
      </c>
      <c r="AV396" s="14" t="s">
        <v>169</v>
      </c>
      <c r="AW396" s="14" t="s">
        <v>34</v>
      </c>
      <c r="AX396" s="14" t="s">
        <v>85</v>
      </c>
      <c r="AY396" s="167" t="s">
        <v>163</v>
      </c>
    </row>
    <row r="397" spans="2:65" s="1" customFormat="1" ht="24.15" customHeight="1">
      <c r="B397" s="32"/>
      <c r="C397" s="138" t="s">
        <v>481</v>
      </c>
      <c r="D397" s="138" t="s">
        <v>165</v>
      </c>
      <c r="E397" s="139" t="s">
        <v>482</v>
      </c>
      <c r="F397" s="140" t="s">
        <v>483</v>
      </c>
      <c r="G397" s="141" t="s">
        <v>484</v>
      </c>
      <c r="H397" s="142">
        <v>2</v>
      </c>
      <c r="I397" s="143"/>
      <c r="J397" s="144">
        <f>ROUND(I397*H397,2)</f>
        <v>0</v>
      </c>
      <c r="K397" s="145"/>
      <c r="L397" s="32"/>
      <c r="M397" s="146" t="s">
        <v>1</v>
      </c>
      <c r="N397" s="147" t="s">
        <v>43</v>
      </c>
      <c r="P397" s="148">
        <f>O397*H397</f>
        <v>0</v>
      </c>
      <c r="Q397" s="148">
        <v>0</v>
      </c>
      <c r="R397" s="148">
        <f>Q397*H397</f>
        <v>0</v>
      </c>
      <c r="S397" s="148">
        <v>0</v>
      </c>
      <c r="T397" s="149">
        <f>S397*H397</f>
        <v>0</v>
      </c>
      <c r="AR397" s="150" t="s">
        <v>283</v>
      </c>
      <c r="AT397" s="150" t="s">
        <v>165</v>
      </c>
      <c r="AU397" s="150" t="s">
        <v>87</v>
      </c>
      <c r="AY397" s="17" t="s">
        <v>163</v>
      </c>
      <c r="BE397" s="151">
        <f>IF(N397="základní",J397,0)</f>
        <v>0</v>
      </c>
      <c r="BF397" s="151">
        <f>IF(N397="snížená",J397,0)</f>
        <v>0</v>
      </c>
      <c r="BG397" s="151">
        <f>IF(N397="zákl. přenesená",J397,0)</f>
        <v>0</v>
      </c>
      <c r="BH397" s="151">
        <f>IF(N397="sníž. přenesená",J397,0)</f>
        <v>0</v>
      </c>
      <c r="BI397" s="151">
        <f>IF(N397="nulová",J397,0)</f>
        <v>0</v>
      </c>
      <c r="BJ397" s="17" t="s">
        <v>85</v>
      </c>
      <c r="BK397" s="151">
        <f>ROUND(I397*H397,2)</f>
        <v>0</v>
      </c>
      <c r="BL397" s="17" t="s">
        <v>283</v>
      </c>
      <c r="BM397" s="150" t="s">
        <v>485</v>
      </c>
    </row>
    <row r="398" spans="2:65" s="13" customFormat="1" ht="10.199999999999999">
      <c r="B398" s="159"/>
      <c r="D398" s="153" t="s">
        <v>171</v>
      </c>
      <c r="E398" s="160" t="s">
        <v>1</v>
      </c>
      <c r="F398" s="161" t="s">
        <v>87</v>
      </c>
      <c r="H398" s="162">
        <v>2</v>
      </c>
      <c r="I398" s="163"/>
      <c r="L398" s="159"/>
      <c r="M398" s="164"/>
      <c r="T398" s="165"/>
      <c r="AT398" s="160" t="s">
        <v>171</v>
      </c>
      <c r="AU398" s="160" t="s">
        <v>87</v>
      </c>
      <c r="AV398" s="13" t="s">
        <v>87</v>
      </c>
      <c r="AW398" s="13" t="s">
        <v>34</v>
      </c>
      <c r="AX398" s="13" t="s">
        <v>85</v>
      </c>
      <c r="AY398" s="160" t="s">
        <v>163</v>
      </c>
    </row>
    <row r="399" spans="2:65" s="1" customFormat="1" ht="24.15" customHeight="1">
      <c r="B399" s="32"/>
      <c r="C399" s="138" t="s">
        <v>486</v>
      </c>
      <c r="D399" s="138" t="s">
        <v>165</v>
      </c>
      <c r="E399" s="139" t="s">
        <v>487</v>
      </c>
      <c r="F399" s="140" t="s">
        <v>488</v>
      </c>
      <c r="G399" s="141" t="s">
        <v>168</v>
      </c>
      <c r="H399" s="142">
        <v>26.052</v>
      </c>
      <c r="I399" s="143"/>
      <c r="J399" s="144">
        <f>ROUND(I399*H399,2)</f>
        <v>0</v>
      </c>
      <c r="K399" s="145"/>
      <c r="L399" s="32"/>
      <c r="M399" s="146" t="s">
        <v>1</v>
      </c>
      <c r="N399" s="147" t="s">
        <v>43</v>
      </c>
      <c r="P399" s="148">
        <f>O399*H399</f>
        <v>0</v>
      </c>
      <c r="Q399" s="148">
        <v>0</v>
      </c>
      <c r="R399" s="148">
        <f>Q399*H399</f>
        <v>0</v>
      </c>
      <c r="S399" s="148">
        <v>0</v>
      </c>
      <c r="T399" s="149">
        <f>S399*H399</f>
        <v>0</v>
      </c>
      <c r="AR399" s="150" t="s">
        <v>283</v>
      </c>
      <c r="AT399" s="150" t="s">
        <v>165</v>
      </c>
      <c r="AU399" s="150" t="s">
        <v>87</v>
      </c>
      <c r="AY399" s="17" t="s">
        <v>163</v>
      </c>
      <c r="BE399" s="151">
        <f>IF(N399="základní",J399,0)</f>
        <v>0</v>
      </c>
      <c r="BF399" s="151">
        <f>IF(N399="snížená",J399,0)</f>
        <v>0</v>
      </c>
      <c r="BG399" s="151">
        <f>IF(N399="zákl. přenesená",J399,0)</f>
        <v>0</v>
      </c>
      <c r="BH399" s="151">
        <f>IF(N399="sníž. přenesená",J399,0)</f>
        <v>0</v>
      </c>
      <c r="BI399" s="151">
        <f>IF(N399="nulová",J399,0)</f>
        <v>0</v>
      </c>
      <c r="BJ399" s="17" t="s">
        <v>85</v>
      </c>
      <c r="BK399" s="151">
        <f>ROUND(I399*H399,2)</f>
        <v>0</v>
      </c>
      <c r="BL399" s="17" t="s">
        <v>283</v>
      </c>
      <c r="BM399" s="150" t="s">
        <v>489</v>
      </c>
    </row>
    <row r="400" spans="2:65" s="13" customFormat="1" ht="10.199999999999999">
      <c r="B400" s="159"/>
      <c r="D400" s="153" t="s">
        <v>171</v>
      </c>
      <c r="E400" s="160" t="s">
        <v>1</v>
      </c>
      <c r="F400" s="161" t="s">
        <v>490</v>
      </c>
      <c r="H400" s="162">
        <v>27.324000000000002</v>
      </c>
      <c r="I400" s="163"/>
      <c r="L400" s="159"/>
      <c r="M400" s="164"/>
      <c r="T400" s="165"/>
      <c r="AT400" s="160" t="s">
        <v>171</v>
      </c>
      <c r="AU400" s="160" t="s">
        <v>87</v>
      </c>
      <c r="AV400" s="13" t="s">
        <v>87</v>
      </c>
      <c r="AW400" s="13" t="s">
        <v>34</v>
      </c>
      <c r="AX400" s="13" t="s">
        <v>78</v>
      </c>
      <c r="AY400" s="160" t="s">
        <v>163</v>
      </c>
    </row>
    <row r="401" spans="2:65" s="13" customFormat="1" ht="10.199999999999999">
      <c r="B401" s="159"/>
      <c r="D401" s="153" t="s">
        <v>171</v>
      </c>
      <c r="E401" s="160" t="s">
        <v>1</v>
      </c>
      <c r="F401" s="161" t="s">
        <v>465</v>
      </c>
      <c r="H401" s="162">
        <v>-1.272</v>
      </c>
      <c r="I401" s="163"/>
      <c r="L401" s="159"/>
      <c r="M401" s="164"/>
      <c r="T401" s="165"/>
      <c r="AT401" s="160" t="s">
        <v>171</v>
      </c>
      <c r="AU401" s="160" t="s">
        <v>87</v>
      </c>
      <c r="AV401" s="13" t="s">
        <v>87</v>
      </c>
      <c r="AW401" s="13" t="s">
        <v>34</v>
      </c>
      <c r="AX401" s="13" t="s">
        <v>78</v>
      </c>
      <c r="AY401" s="160" t="s">
        <v>163</v>
      </c>
    </row>
    <row r="402" spans="2:65" s="15" customFormat="1" ht="10.199999999999999">
      <c r="B402" s="173"/>
      <c r="D402" s="153" t="s">
        <v>171</v>
      </c>
      <c r="E402" s="174" t="s">
        <v>112</v>
      </c>
      <c r="F402" s="175" t="s">
        <v>191</v>
      </c>
      <c r="H402" s="176">
        <v>26.052</v>
      </c>
      <c r="I402" s="177"/>
      <c r="L402" s="173"/>
      <c r="M402" s="178"/>
      <c r="T402" s="179"/>
      <c r="AT402" s="174" t="s">
        <v>171</v>
      </c>
      <c r="AU402" s="174" t="s">
        <v>87</v>
      </c>
      <c r="AV402" s="15" t="s">
        <v>192</v>
      </c>
      <c r="AW402" s="15" t="s">
        <v>34</v>
      </c>
      <c r="AX402" s="15" t="s">
        <v>78</v>
      </c>
      <c r="AY402" s="174" t="s">
        <v>163</v>
      </c>
    </row>
    <row r="403" spans="2:65" s="14" customFormat="1" ht="10.199999999999999">
      <c r="B403" s="166"/>
      <c r="D403" s="153" t="s">
        <v>171</v>
      </c>
      <c r="E403" s="167" t="s">
        <v>1</v>
      </c>
      <c r="F403" s="168" t="s">
        <v>174</v>
      </c>
      <c r="H403" s="169">
        <v>26.052</v>
      </c>
      <c r="I403" s="170"/>
      <c r="L403" s="166"/>
      <c r="M403" s="171"/>
      <c r="T403" s="172"/>
      <c r="AT403" s="167" t="s">
        <v>171</v>
      </c>
      <c r="AU403" s="167" t="s">
        <v>87</v>
      </c>
      <c r="AV403" s="14" t="s">
        <v>169</v>
      </c>
      <c r="AW403" s="14" t="s">
        <v>34</v>
      </c>
      <c r="AX403" s="14" t="s">
        <v>85</v>
      </c>
      <c r="AY403" s="167" t="s">
        <v>163</v>
      </c>
    </row>
    <row r="404" spans="2:65" s="1" customFormat="1" ht="24.15" customHeight="1">
      <c r="B404" s="32"/>
      <c r="C404" s="180" t="s">
        <v>491</v>
      </c>
      <c r="D404" s="180" t="s">
        <v>331</v>
      </c>
      <c r="E404" s="181" t="s">
        <v>492</v>
      </c>
      <c r="F404" s="182" t="s">
        <v>493</v>
      </c>
      <c r="G404" s="183" t="s">
        <v>168</v>
      </c>
      <c r="H404" s="184">
        <v>27.355</v>
      </c>
      <c r="I404" s="185"/>
      <c r="J404" s="186">
        <f>ROUND(I404*H404,2)</f>
        <v>0</v>
      </c>
      <c r="K404" s="187"/>
      <c r="L404" s="188"/>
      <c r="M404" s="189" t="s">
        <v>1</v>
      </c>
      <c r="N404" s="190" t="s">
        <v>43</v>
      </c>
      <c r="P404" s="148">
        <f>O404*H404</f>
        <v>0</v>
      </c>
      <c r="Q404" s="148">
        <v>6.0000000000000001E-3</v>
      </c>
      <c r="R404" s="148">
        <f>Q404*H404</f>
        <v>0.16413</v>
      </c>
      <c r="S404" s="148">
        <v>0</v>
      </c>
      <c r="T404" s="149">
        <f>S404*H404</f>
        <v>0</v>
      </c>
      <c r="AR404" s="150" t="s">
        <v>372</v>
      </c>
      <c r="AT404" s="150" t="s">
        <v>331</v>
      </c>
      <c r="AU404" s="150" t="s">
        <v>87</v>
      </c>
      <c r="AY404" s="17" t="s">
        <v>163</v>
      </c>
      <c r="BE404" s="151">
        <f>IF(N404="základní",J404,0)</f>
        <v>0</v>
      </c>
      <c r="BF404" s="151">
        <f>IF(N404="snížená",J404,0)</f>
        <v>0</v>
      </c>
      <c r="BG404" s="151">
        <f>IF(N404="zákl. přenesená",J404,0)</f>
        <v>0</v>
      </c>
      <c r="BH404" s="151">
        <f>IF(N404="sníž. přenesená",J404,0)</f>
        <v>0</v>
      </c>
      <c r="BI404" s="151">
        <f>IF(N404="nulová",J404,0)</f>
        <v>0</v>
      </c>
      <c r="BJ404" s="17" t="s">
        <v>85</v>
      </c>
      <c r="BK404" s="151">
        <f>ROUND(I404*H404,2)</f>
        <v>0</v>
      </c>
      <c r="BL404" s="17" t="s">
        <v>283</v>
      </c>
      <c r="BM404" s="150" t="s">
        <v>494</v>
      </c>
    </row>
    <row r="405" spans="2:65" s="13" customFormat="1" ht="10.199999999999999">
      <c r="B405" s="159"/>
      <c r="D405" s="153" t="s">
        <v>171</v>
      </c>
      <c r="E405" s="160" t="s">
        <v>1</v>
      </c>
      <c r="F405" s="161" t="s">
        <v>495</v>
      </c>
      <c r="H405" s="162">
        <v>27.355</v>
      </c>
      <c r="I405" s="163"/>
      <c r="L405" s="159"/>
      <c r="M405" s="164"/>
      <c r="T405" s="165"/>
      <c r="AT405" s="160" t="s">
        <v>171</v>
      </c>
      <c r="AU405" s="160" t="s">
        <v>87</v>
      </c>
      <c r="AV405" s="13" t="s">
        <v>87</v>
      </c>
      <c r="AW405" s="13" t="s">
        <v>34</v>
      </c>
      <c r="AX405" s="13" t="s">
        <v>78</v>
      </c>
      <c r="AY405" s="160" t="s">
        <v>163</v>
      </c>
    </row>
    <row r="406" spans="2:65" s="14" customFormat="1" ht="10.199999999999999">
      <c r="B406" s="166"/>
      <c r="D406" s="153" t="s">
        <v>171</v>
      </c>
      <c r="E406" s="167" t="s">
        <v>1</v>
      </c>
      <c r="F406" s="168" t="s">
        <v>174</v>
      </c>
      <c r="H406" s="169">
        <v>27.355</v>
      </c>
      <c r="I406" s="170"/>
      <c r="L406" s="166"/>
      <c r="M406" s="171"/>
      <c r="T406" s="172"/>
      <c r="AT406" s="167" t="s">
        <v>171</v>
      </c>
      <c r="AU406" s="167" t="s">
        <v>87</v>
      </c>
      <c r="AV406" s="14" t="s">
        <v>169</v>
      </c>
      <c r="AW406" s="14" t="s">
        <v>34</v>
      </c>
      <c r="AX406" s="14" t="s">
        <v>85</v>
      </c>
      <c r="AY406" s="167" t="s">
        <v>163</v>
      </c>
    </row>
    <row r="407" spans="2:65" s="1" customFormat="1" ht="24.15" customHeight="1">
      <c r="B407" s="32"/>
      <c r="C407" s="138" t="s">
        <v>496</v>
      </c>
      <c r="D407" s="138" t="s">
        <v>165</v>
      </c>
      <c r="E407" s="139" t="s">
        <v>497</v>
      </c>
      <c r="F407" s="140" t="s">
        <v>498</v>
      </c>
      <c r="G407" s="141" t="s">
        <v>168</v>
      </c>
      <c r="H407" s="142">
        <v>26.052</v>
      </c>
      <c r="I407" s="143"/>
      <c r="J407" s="144">
        <f>ROUND(I407*H407,2)</f>
        <v>0</v>
      </c>
      <c r="K407" s="145"/>
      <c r="L407" s="32"/>
      <c r="M407" s="146" t="s">
        <v>1</v>
      </c>
      <c r="N407" s="147" t="s">
        <v>43</v>
      </c>
      <c r="P407" s="148">
        <f>O407*H407</f>
        <v>0</v>
      </c>
      <c r="Q407" s="148">
        <v>0</v>
      </c>
      <c r="R407" s="148">
        <f>Q407*H407</f>
        <v>0</v>
      </c>
      <c r="S407" s="148">
        <v>0</v>
      </c>
      <c r="T407" s="149">
        <f>S407*H407</f>
        <v>0</v>
      </c>
      <c r="AR407" s="150" t="s">
        <v>283</v>
      </c>
      <c r="AT407" s="150" t="s">
        <v>165</v>
      </c>
      <c r="AU407" s="150" t="s">
        <v>87</v>
      </c>
      <c r="AY407" s="17" t="s">
        <v>163</v>
      </c>
      <c r="BE407" s="151">
        <f>IF(N407="základní",J407,0)</f>
        <v>0</v>
      </c>
      <c r="BF407" s="151">
        <f>IF(N407="snížená",J407,0)</f>
        <v>0</v>
      </c>
      <c r="BG407" s="151">
        <f>IF(N407="zákl. přenesená",J407,0)</f>
        <v>0</v>
      </c>
      <c r="BH407" s="151">
        <f>IF(N407="sníž. přenesená",J407,0)</f>
        <v>0</v>
      </c>
      <c r="BI407" s="151">
        <f>IF(N407="nulová",J407,0)</f>
        <v>0</v>
      </c>
      <c r="BJ407" s="17" t="s">
        <v>85</v>
      </c>
      <c r="BK407" s="151">
        <f>ROUND(I407*H407,2)</f>
        <v>0</v>
      </c>
      <c r="BL407" s="17" t="s">
        <v>283</v>
      </c>
      <c r="BM407" s="150" t="s">
        <v>499</v>
      </c>
    </row>
    <row r="408" spans="2:65" s="13" customFormat="1" ht="10.199999999999999">
      <c r="B408" s="159"/>
      <c r="D408" s="153" t="s">
        <v>171</v>
      </c>
      <c r="E408" s="160" t="s">
        <v>1</v>
      </c>
      <c r="F408" s="161" t="s">
        <v>112</v>
      </c>
      <c r="H408" s="162">
        <v>26.052</v>
      </c>
      <c r="I408" s="163"/>
      <c r="L408" s="159"/>
      <c r="M408" s="164"/>
      <c r="T408" s="165"/>
      <c r="AT408" s="160" t="s">
        <v>171</v>
      </c>
      <c r="AU408" s="160" t="s">
        <v>87</v>
      </c>
      <c r="AV408" s="13" t="s">
        <v>87</v>
      </c>
      <c r="AW408" s="13" t="s">
        <v>34</v>
      </c>
      <c r="AX408" s="13" t="s">
        <v>78</v>
      </c>
      <c r="AY408" s="160" t="s">
        <v>163</v>
      </c>
    </row>
    <row r="409" spans="2:65" s="14" customFormat="1" ht="10.199999999999999">
      <c r="B409" s="166"/>
      <c r="D409" s="153" t="s">
        <v>171</v>
      </c>
      <c r="E409" s="167" t="s">
        <v>1</v>
      </c>
      <c r="F409" s="168" t="s">
        <v>174</v>
      </c>
      <c r="H409" s="169">
        <v>26.052</v>
      </c>
      <c r="I409" s="170"/>
      <c r="L409" s="166"/>
      <c r="M409" s="171"/>
      <c r="T409" s="172"/>
      <c r="AT409" s="167" t="s">
        <v>171</v>
      </c>
      <c r="AU409" s="167" t="s">
        <v>87</v>
      </c>
      <c r="AV409" s="14" t="s">
        <v>169</v>
      </c>
      <c r="AW409" s="14" t="s">
        <v>34</v>
      </c>
      <c r="AX409" s="14" t="s">
        <v>85</v>
      </c>
      <c r="AY409" s="167" t="s">
        <v>163</v>
      </c>
    </row>
    <row r="410" spans="2:65" s="1" customFormat="1" ht="16.5" customHeight="1">
      <c r="B410" s="32"/>
      <c r="C410" s="180" t="s">
        <v>500</v>
      </c>
      <c r="D410" s="180" t="s">
        <v>331</v>
      </c>
      <c r="E410" s="181" t="s">
        <v>501</v>
      </c>
      <c r="F410" s="182" t="s">
        <v>502</v>
      </c>
      <c r="G410" s="183" t="s">
        <v>177</v>
      </c>
      <c r="H410" s="184">
        <v>1.3029999999999999</v>
      </c>
      <c r="I410" s="185"/>
      <c r="J410" s="186">
        <f>ROUND(I410*H410,2)</f>
        <v>0</v>
      </c>
      <c r="K410" s="187"/>
      <c r="L410" s="188"/>
      <c r="M410" s="189" t="s">
        <v>1</v>
      </c>
      <c r="N410" s="190" t="s">
        <v>43</v>
      </c>
      <c r="P410" s="148">
        <f>O410*H410</f>
        <v>0</v>
      </c>
      <c r="Q410" s="148">
        <v>0.75</v>
      </c>
      <c r="R410" s="148">
        <f>Q410*H410</f>
        <v>0.97724999999999995</v>
      </c>
      <c r="S410" s="148">
        <v>0</v>
      </c>
      <c r="T410" s="149">
        <f>S410*H410</f>
        <v>0</v>
      </c>
      <c r="AR410" s="150" t="s">
        <v>372</v>
      </c>
      <c r="AT410" s="150" t="s">
        <v>331</v>
      </c>
      <c r="AU410" s="150" t="s">
        <v>87</v>
      </c>
      <c r="AY410" s="17" t="s">
        <v>163</v>
      </c>
      <c r="BE410" s="151">
        <f>IF(N410="základní",J410,0)</f>
        <v>0</v>
      </c>
      <c r="BF410" s="151">
        <f>IF(N410="snížená",J410,0)</f>
        <v>0</v>
      </c>
      <c r="BG410" s="151">
        <f>IF(N410="zákl. přenesená",J410,0)</f>
        <v>0</v>
      </c>
      <c r="BH410" s="151">
        <f>IF(N410="sníž. přenesená",J410,0)</f>
        <v>0</v>
      </c>
      <c r="BI410" s="151">
        <f>IF(N410="nulová",J410,0)</f>
        <v>0</v>
      </c>
      <c r="BJ410" s="17" t="s">
        <v>85</v>
      </c>
      <c r="BK410" s="151">
        <f>ROUND(I410*H410,2)</f>
        <v>0</v>
      </c>
      <c r="BL410" s="17" t="s">
        <v>283</v>
      </c>
      <c r="BM410" s="150" t="s">
        <v>503</v>
      </c>
    </row>
    <row r="411" spans="2:65" s="13" customFormat="1" ht="10.199999999999999">
      <c r="B411" s="159"/>
      <c r="D411" s="153" t="s">
        <v>171</v>
      </c>
      <c r="E411" s="160" t="s">
        <v>1</v>
      </c>
      <c r="F411" s="161" t="s">
        <v>504</v>
      </c>
      <c r="H411" s="162">
        <v>1.3029999999999999</v>
      </c>
      <c r="I411" s="163"/>
      <c r="L411" s="159"/>
      <c r="M411" s="164"/>
      <c r="T411" s="165"/>
      <c r="AT411" s="160" t="s">
        <v>171</v>
      </c>
      <c r="AU411" s="160" t="s">
        <v>87</v>
      </c>
      <c r="AV411" s="13" t="s">
        <v>87</v>
      </c>
      <c r="AW411" s="13" t="s">
        <v>34</v>
      </c>
      <c r="AX411" s="13" t="s">
        <v>78</v>
      </c>
      <c r="AY411" s="160" t="s">
        <v>163</v>
      </c>
    </row>
    <row r="412" spans="2:65" s="14" customFormat="1" ht="10.199999999999999">
      <c r="B412" s="166"/>
      <c r="D412" s="153" t="s">
        <v>171</v>
      </c>
      <c r="E412" s="167" t="s">
        <v>1</v>
      </c>
      <c r="F412" s="168" t="s">
        <v>174</v>
      </c>
      <c r="H412" s="169">
        <v>1.3029999999999999</v>
      </c>
      <c r="I412" s="170"/>
      <c r="L412" s="166"/>
      <c r="M412" s="171"/>
      <c r="T412" s="172"/>
      <c r="AT412" s="167" t="s">
        <v>171</v>
      </c>
      <c r="AU412" s="167" t="s">
        <v>87</v>
      </c>
      <c r="AV412" s="14" t="s">
        <v>169</v>
      </c>
      <c r="AW412" s="14" t="s">
        <v>34</v>
      </c>
      <c r="AX412" s="14" t="s">
        <v>85</v>
      </c>
      <c r="AY412" s="167" t="s">
        <v>163</v>
      </c>
    </row>
    <row r="413" spans="2:65" s="1" customFormat="1" ht="24.15" customHeight="1">
      <c r="B413" s="32"/>
      <c r="C413" s="138" t="s">
        <v>505</v>
      </c>
      <c r="D413" s="138" t="s">
        <v>165</v>
      </c>
      <c r="E413" s="139" t="s">
        <v>506</v>
      </c>
      <c r="F413" s="140" t="s">
        <v>507</v>
      </c>
      <c r="G413" s="141" t="s">
        <v>168</v>
      </c>
      <c r="H413" s="142">
        <v>26.052</v>
      </c>
      <c r="I413" s="143"/>
      <c r="J413" s="144">
        <f>ROUND(I413*H413,2)</f>
        <v>0</v>
      </c>
      <c r="K413" s="145"/>
      <c r="L413" s="32"/>
      <c r="M413" s="146" t="s">
        <v>1</v>
      </c>
      <c r="N413" s="147" t="s">
        <v>43</v>
      </c>
      <c r="P413" s="148">
        <f>O413*H413</f>
        <v>0</v>
      </c>
      <c r="Q413" s="148">
        <v>0</v>
      </c>
      <c r="R413" s="148">
        <f>Q413*H413</f>
        <v>0</v>
      </c>
      <c r="S413" s="148">
        <v>0</v>
      </c>
      <c r="T413" s="149">
        <f>S413*H413</f>
        <v>0</v>
      </c>
      <c r="AR413" s="150" t="s">
        <v>283</v>
      </c>
      <c r="AT413" s="150" t="s">
        <v>165</v>
      </c>
      <c r="AU413" s="150" t="s">
        <v>87</v>
      </c>
      <c r="AY413" s="17" t="s">
        <v>163</v>
      </c>
      <c r="BE413" s="151">
        <f>IF(N413="základní",J413,0)</f>
        <v>0</v>
      </c>
      <c r="BF413" s="151">
        <f>IF(N413="snížená",J413,0)</f>
        <v>0</v>
      </c>
      <c r="BG413" s="151">
        <f>IF(N413="zákl. přenesená",J413,0)</f>
        <v>0</v>
      </c>
      <c r="BH413" s="151">
        <f>IF(N413="sníž. přenesená",J413,0)</f>
        <v>0</v>
      </c>
      <c r="BI413" s="151">
        <f>IF(N413="nulová",J413,0)</f>
        <v>0</v>
      </c>
      <c r="BJ413" s="17" t="s">
        <v>85</v>
      </c>
      <c r="BK413" s="151">
        <f>ROUND(I413*H413,2)</f>
        <v>0</v>
      </c>
      <c r="BL413" s="17" t="s">
        <v>283</v>
      </c>
      <c r="BM413" s="150" t="s">
        <v>508</v>
      </c>
    </row>
    <row r="414" spans="2:65" s="13" customFormat="1" ht="10.199999999999999">
      <c r="B414" s="159"/>
      <c r="D414" s="153" t="s">
        <v>171</v>
      </c>
      <c r="E414" s="160" t="s">
        <v>1</v>
      </c>
      <c r="F414" s="161" t="s">
        <v>112</v>
      </c>
      <c r="H414" s="162">
        <v>26.052</v>
      </c>
      <c r="I414" s="163"/>
      <c r="L414" s="159"/>
      <c r="M414" s="164"/>
      <c r="T414" s="165"/>
      <c r="AT414" s="160" t="s">
        <v>171</v>
      </c>
      <c r="AU414" s="160" t="s">
        <v>87</v>
      </c>
      <c r="AV414" s="13" t="s">
        <v>87</v>
      </c>
      <c r="AW414" s="13" t="s">
        <v>34</v>
      </c>
      <c r="AX414" s="13" t="s">
        <v>78</v>
      </c>
      <c r="AY414" s="160" t="s">
        <v>163</v>
      </c>
    </row>
    <row r="415" spans="2:65" s="14" customFormat="1" ht="10.199999999999999">
      <c r="B415" s="166"/>
      <c r="D415" s="153" t="s">
        <v>171</v>
      </c>
      <c r="E415" s="167" t="s">
        <v>1</v>
      </c>
      <c r="F415" s="168" t="s">
        <v>174</v>
      </c>
      <c r="H415" s="169">
        <v>26.052</v>
      </c>
      <c r="I415" s="170"/>
      <c r="L415" s="166"/>
      <c r="M415" s="171"/>
      <c r="T415" s="172"/>
      <c r="AT415" s="167" t="s">
        <v>171</v>
      </c>
      <c r="AU415" s="167" t="s">
        <v>87</v>
      </c>
      <c r="AV415" s="14" t="s">
        <v>169</v>
      </c>
      <c r="AW415" s="14" t="s">
        <v>34</v>
      </c>
      <c r="AX415" s="14" t="s">
        <v>85</v>
      </c>
      <c r="AY415" s="167" t="s">
        <v>163</v>
      </c>
    </row>
    <row r="416" spans="2:65" s="1" customFormat="1" ht="16.5" customHeight="1">
      <c r="B416" s="32"/>
      <c r="C416" s="180" t="s">
        <v>509</v>
      </c>
      <c r="D416" s="180" t="s">
        <v>331</v>
      </c>
      <c r="E416" s="181" t="s">
        <v>510</v>
      </c>
      <c r="F416" s="182" t="s">
        <v>511</v>
      </c>
      <c r="G416" s="183" t="s">
        <v>168</v>
      </c>
      <c r="H416" s="184">
        <v>28.657</v>
      </c>
      <c r="I416" s="185"/>
      <c r="J416" s="186">
        <f>ROUND(I416*H416,2)</f>
        <v>0</v>
      </c>
      <c r="K416" s="187"/>
      <c r="L416" s="188"/>
      <c r="M416" s="189" t="s">
        <v>1</v>
      </c>
      <c r="N416" s="190" t="s">
        <v>43</v>
      </c>
      <c r="P416" s="148">
        <f>O416*H416</f>
        <v>0</v>
      </c>
      <c r="Q416" s="148">
        <v>5.0000000000000002E-5</v>
      </c>
      <c r="R416" s="148">
        <f>Q416*H416</f>
        <v>1.4328500000000001E-3</v>
      </c>
      <c r="S416" s="148">
        <v>0</v>
      </c>
      <c r="T416" s="149">
        <f>S416*H416</f>
        <v>0</v>
      </c>
      <c r="AR416" s="150" t="s">
        <v>372</v>
      </c>
      <c r="AT416" s="150" t="s">
        <v>331</v>
      </c>
      <c r="AU416" s="150" t="s">
        <v>87</v>
      </c>
      <c r="AY416" s="17" t="s">
        <v>163</v>
      </c>
      <c r="BE416" s="151">
        <f>IF(N416="základní",J416,0)</f>
        <v>0</v>
      </c>
      <c r="BF416" s="151">
        <f>IF(N416="snížená",J416,0)</f>
        <v>0</v>
      </c>
      <c r="BG416" s="151">
        <f>IF(N416="zákl. přenesená",J416,0)</f>
        <v>0</v>
      </c>
      <c r="BH416" s="151">
        <f>IF(N416="sníž. přenesená",J416,0)</f>
        <v>0</v>
      </c>
      <c r="BI416" s="151">
        <f>IF(N416="nulová",J416,0)</f>
        <v>0</v>
      </c>
      <c r="BJ416" s="17" t="s">
        <v>85</v>
      </c>
      <c r="BK416" s="151">
        <f>ROUND(I416*H416,2)</f>
        <v>0</v>
      </c>
      <c r="BL416" s="17" t="s">
        <v>283</v>
      </c>
      <c r="BM416" s="150" t="s">
        <v>512</v>
      </c>
    </row>
    <row r="417" spans="2:65" s="13" customFormat="1" ht="10.199999999999999">
      <c r="B417" s="159"/>
      <c r="D417" s="153" t="s">
        <v>171</v>
      </c>
      <c r="E417" s="160" t="s">
        <v>1</v>
      </c>
      <c r="F417" s="161" t="s">
        <v>513</v>
      </c>
      <c r="H417" s="162">
        <v>28.657</v>
      </c>
      <c r="I417" s="163"/>
      <c r="L417" s="159"/>
      <c r="M417" s="164"/>
      <c r="T417" s="165"/>
      <c r="AT417" s="160" t="s">
        <v>171</v>
      </c>
      <c r="AU417" s="160" t="s">
        <v>87</v>
      </c>
      <c r="AV417" s="13" t="s">
        <v>87</v>
      </c>
      <c r="AW417" s="13" t="s">
        <v>34</v>
      </c>
      <c r="AX417" s="13" t="s">
        <v>78</v>
      </c>
      <c r="AY417" s="160" t="s">
        <v>163</v>
      </c>
    </row>
    <row r="418" spans="2:65" s="14" customFormat="1" ht="10.199999999999999">
      <c r="B418" s="166"/>
      <c r="D418" s="153" t="s">
        <v>171</v>
      </c>
      <c r="E418" s="167" t="s">
        <v>1</v>
      </c>
      <c r="F418" s="168" t="s">
        <v>174</v>
      </c>
      <c r="H418" s="169">
        <v>28.657</v>
      </c>
      <c r="I418" s="170"/>
      <c r="L418" s="166"/>
      <c r="M418" s="171"/>
      <c r="T418" s="172"/>
      <c r="AT418" s="167" t="s">
        <v>171</v>
      </c>
      <c r="AU418" s="167" t="s">
        <v>87</v>
      </c>
      <c r="AV418" s="14" t="s">
        <v>169</v>
      </c>
      <c r="AW418" s="14" t="s">
        <v>34</v>
      </c>
      <c r="AX418" s="14" t="s">
        <v>85</v>
      </c>
      <c r="AY418" s="167" t="s">
        <v>163</v>
      </c>
    </row>
    <row r="419" spans="2:65" s="1" customFormat="1" ht="24.15" customHeight="1">
      <c r="B419" s="32"/>
      <c r="C419" s="138" t="s">
        <v>514</v>
      </c>
      <c r="D419" s="138" t="s">
        <v>165</v>
      </c>
      <c r="E419" s="139" t="s">
        <v>515</v>
      </c>
      <c r="F419" s="140" t="s">
        <v>516</v>
      </c>
      <c r="G419" s="141" t="s">
        <v>177</v>
      </c>
      <c r="H419" s="142">
        <v>0.91100000000000003</v>
      </c>
      <c r="I419" s="143"/>
      <c r="J419" s="144">
        <f>ROUND(I419*H419,2)</f>
        <v>0</v>
      </c>
      <c r="K419" s="145"/>
      <c r="L419" s="32"/>
      <c r="M419" s="146" t="s">
        <v>1</v>
      </c>
      <c r="N419" s="147" t="s">
        <v>43</v>
      </c>
      <c r="P419" s="148">
        <f>O419*H419</f>
        <v>0</v>
      </c>
      <c r="Q419" s="148">
        <v>0</v>
      </c>
      <c r="R419" s="148">
        <f>Q419*H419</f>
        <v>0</v>
      </c>
      <c r="S419" s="148">
        <v>0</v>
      </c>
      <c r="T419" s="149">
        <f>S419*H419</f>
        <v>0</v>
      </c>
      <c r="AR419" s="150" t="s">
        <v>283</v>
      </c>
      <c r="AT419" s="150" t="s">
        <v>165</v>
      </c>
      <c r="AU419" s="150" t="s">
        <v>87</v>
      </c>
      <c r="AY419" s="17" t="s">
        <v>163</v>
      </c>
      <c r="BE419" s="151">
        <f>IF(N419="základní",J419,0)</f>
        <v>0</v>
      </c>
      <c r="BF419" s="151">
        <f>IF(N419="snížená",J419,0)</f>
        <v>0</v>
      </c>
      <c r="BG419" s="151">
        <f>IF(N419="zákl. přenesená",J419,0)</f>
        <v>0</v>
      </c>
      <c r="BH419" s="151">
        <f>IF(N419="sníž. přenesená",J419,0)</f>
        <v>0</v>
      </c>
      <c r="BI419" s="151">
        <f>IF(N419="nulová",J419,0)</f>
        <v>0</v>
      </c>
      <c r="BJ419" s="17" t="s">
        <v>85</v>
      </c>
      <c r="BK419" s="151">
        <f>ROUND(I419*H419,2)</f>
        <v>0</v>
      </c>
      <c r="BL419" s="17" t="s">
        <v>283</v>
      </c>
      <c r="BM419" s="150" t="s">
        <v>517</v>
      </c>
    </row>
    <row r="420" spans="2:65" s="12" customFormat="1" ht="10.199999999999999">
      <c r="B420" s="152"/>
      <c r="D420" s="153" t="s">
        <v>171</v>
      </c>
      <c r="E420" s="154" t="s">
        <v>1</v>
      </c>
      <c r="F420" s="155" t="s">
        <v>518</v>
      </c>
      <c r="H420" s="154" t="s">
        <v>1</v>
      </c>
      <c r="I420" s="156"/>
      <c r="L420" s="152"/>
      <c r="M420" s="157"/>
      <c r="T420" s="158"/>
      <c r="AT420" s="154" t="s">
        <v>171</v>
      </c>
      <c r="AU420" s="154" t="s">
        <v>87</v>
      </c>
      <c r="AV420" s="12" t="s">
        <v>85</v>
      </c>
      <c r="AW420" s="12" t="s">
        <v>34</v>
      </c>
      <c r="AX420" s="12" t="s">
        <v>78</v>
      </c>
      <c r="AY420" s="154" t="s">
        <v>163</v>
      </c>
    </row>
    <row r="421" spans="2:65" s="13" customFormat="1" ht="10.199999999999999">
      <c r="B421" s="159"/>
      <c r="D421" s="153" t="s">
        <v>171</v>
      </c>
      <c r="E421" s="160" t="s">
        <v>1</v>
      </c>
      <c r="F421" s="161" t="s">
        <v>519</v>
      </c>
      <c r="H421" s="162">
        <v>0.74299999999999999</v>
      </c>
      <c r="I421" s="163"/>
      <c r="L421" s="159"/>
      <c r="M421" s="164"/>
      <c r="T421" s="165"/>
      <c r="AT421" s="160" t="s">
        <v>171</v>
      </c>
      <c r="AU421" s="160" t="s">
        <v>87</v>
      </c>
      <c r="AV421" s="13" t="s">
        <v>87</v>
      </c>
      <c r="AW421" s="13" t="s">
        <v>34</v>
      </c>
      <c r="AX421" s="13" t="s">
        <v>78</v>
      </c>
      <c r="AY421" s="160" t="s">
        <v>163</v>
      </c>
    </row>
    <row r="422" spans="2:65" s="12" customFormat="1" ht="10.199999999999999">
      <c r="B422" s="152"/>
      <c r="D422" s="153" t="s">
        <v>171</v>
      </c>
      <c r="E422" s="154" t="s">
        <v>1</v>
      </c>
      <c r="F422" s="155" t="s">
        <v>520</v>
      </c>
      <c r="H422" s="154" t="s">
        <v>1</v>
      </c>
      <c r="I422" s="156"/>
      <c r="L422" s="152"/>
      <c r="M422" s="157"/>
      <c r="T422" s="158"/>
      <c r="AT422" s="154" t="s">
        <v>171</v>
      </c>
      <c r="AU422" s="154" t="s">
        <v>87</v>
      </c>
      <c r="AV422" s="12" t="s">
        <v>85</v>
      </c>
      <c r="AW422" s="12" t="s">
        <v>34</v>
      </c>
      <c r="AX422" s="12" t="s">
        <v>78</v>
      </c>
      <c r="AY422" s="154" t="s">
        <v>163</v>
      </c>
    </row>
    <row r="423" spans="2:65" s="13" customFormat="1" ht="10.199999999999999">
      <c r="B423" s="159"/>
      <c r="D423" s="153" t="s">
        <v>171</v>
      </c>
      <c r="E423" s="160" t="s">
        <v>1</v>
      </c>
      <c r="F423" s="161" t="s">
        <v>521</v>
      </c>
      <c r="H423" s="162">
        <v>0.16800000000000001</v>
      </c>
      <c r="I423" s="163"/>
      <c r="L423" s="159"/>
      <c r="M423" s="164"/>
      <c r="T423" s="165"/>
      <c r="AT423" s="160" t="s">
        <v>171</v>
      </c>
      <c r="AU423" s="160" t="s">
        <v>87</v>
      </c>
      <c r="AV423" s="13" t="s">
        <v>87</v>
      </c>
      <c r="AW423" s="13" t="s">
        <v>34</v>
      </c>
      <c r="AX423" s="13" t="s">
        <v>78</v>
      </c>
      <c r="AY423" s="160" t="s">
        <v>163</v>
      </c>
    </row>
    <row r="424" spans="2:65" s="14" customFormat="1" ht="10.199999999999999">
      <c r="B424" s="166"/>
      <c r="D424" s="153" t="s">
        <v>171</v>
      </c>
      <c r="E424" s="167" t="s">
        <v>1</v>
      </c>
      <c r="F424" s="168" t="s">
        <v>174</v>
      </c>
      <c r="H424" s="169">
        <v>0.91100000000000003</v>
      </c>
      <c r="I424" s="170"/>
      <c r="L424" s="166"/>
      <c r="M424" s="171"/>
      <c r="T424" s="172"/>
      <c r="AT424" s="167" t="s">
        <v>171</v>
      </c>
      <c r="AU424" s="167" t="s">
        <v>87</v>
      </c>
      <c r="AV424" s="14" t="s">
        <v>169</v>
      </c>
      <c r="AW424" s="14" t="s">
        <v>34</v>
      </c>
      <c r="AX424" s="14" t="s">
        <v>85</v>
      </c>
      <c r="AY424" s="167" t="s">
        <v>163</v>
      </c>
    </row>
    <row r="425" spans="2:65" s="1" customFormat="1" ht="16.5" customHeight="1">
      <c r="B425" s="32"/>
      <c r="C425" s="180" t="s">
        <v>522</v>
      </c>
      <c r="D425" s="180" t="s">
        <v>331</v>
      </c>
      <c r="E425" s="181" t="s">
        <v>523</v>
      </c>
      <c r="F425" s="182" t="s">
        <v>524</v>
      </c>
      <c r="G425" s="183" t="s">
        <v>302</v>
      </c>
      <c r="H425" s="184">
        <v>3.012</v>
      </c>
      <c r="I425" s="185"/>
      <c r="J425" s="186">
        <f>ROUND(I425*H425,2)</f>
        <v>0</v>
      </c>
      <c r="K425" s="187"/>
      <c r="L425" s="188"/>
      <c r="M425" s="189" t="s">
        <v>1</v>
      </c>
      <c r="N425" s="190" t="s">
        <v>43</v>
      </c>
      <c r="P425" s="148">
        <f>O425*H425</f>
        <v>0</v>
      </c>
      <c r="Q425" s="148">
        <v>1</v>
      </c>
      <c r="R425" s="148">
        <f>Q425*H425</f>
        <v>3.012</v>
      </c>
      <c r="S425" s="148">
        <v>0</v>
      </c>
      <c r="T425" s="149">
        <f>S425*H425</f>
        <v>0</v>
      </c>
      <c r="AR425" s="150" t="s">
        <v>372</v>
      </c>
      <c r="AT425" s="150" t="s">
        <v>331</v>
      </c>
      <c r="AU425" s="150" t="s">
        <v>87</v>
      </c>
      <c r="AY425" s="17" t="s">
        <v>163</v>
      </c>
      <c r="BE425" s="151">
        <f>IF(N425="základní",J425,0)</f>
        <v>0</v>
      </c>
      <c r="BF425" s="151">
        <f>IF(N425="snížená",J425,0)</f>
        <v>0</v>
      </c>
      <c r="BG425" s="151">
        <f>IF(N425="zákl. přenesená",J425,0)</f>
        <v>0</v>
      </c>
      <c r="BH425" s="151">
        <f>IF(N425="sníž. přenesená",J425,0)</f>
        <v>0</v>
      </c>
      <c r="BI425" s="151">
        <f>IF(N425="nulová",J425,0)</f>
        <v>0</v>
      </c>
      <c r="BJ425" s="17" t="s">
        <v>85</v>
      </c>
      <c r="BK425" s="151">
        <f>ROUND(I425*H425,2)</f>
        <v>0</v>
      </c>
      <c r="BL425" s="17" t="s">
        <v>283</v>
      </c>
      <c r="BM425" s="150" t="s">
        <v>525</v>
      </c>
    </row>
    <row r="426" spans="2:65" s="13" customFormat="1" ht="10.199999999999999">
      <c r="B426" s="159"/>
      <c r="D426" s="153" t="s">
        <v>171</v>
      </c>
      <c r="E426" s="160" t="s">
        <v>1</v>
      </c>
      <c r="F426" s="161" t="s">
        <v>526</v>
      </c>
      <c r="H426" s="162">
        <v>1.4870000000000001</v>
      </c>
      <c r="I426" s="163"/>
      <c r="L426" s="159"/>
      <c r="M426" s="164"/>
      <c r="T426" s="165"/>
      <c r="AT426" s="160" t="s">
        <v>171</v>
      </c>
      <c r="AU426" s="160" t="s">
        <v>87</v>
      </c>
      <c r="AV426" s="13" t="s">
        <v>87</v>
      </c>
      <c r="AW426" s="13" t="s">
        <v>34</v>
      </c>
      <c r="AX426" s="13" t="s">
        <v>78</v>
      </c>
      <c r="AY426" s="160" t="s">
        <v>163</v>
      </c>
    </row>
    <row r="427" spans="2:65" s="12" customFormat="1" ht="10.199999999999999">
      <c r="B427" s="152"/>
      <c r="D427" s="153" t="s">
        <v>171</v>
      </c>
      <c r="E427" s="154" t="s">
        <v>1</v>
      </c>
      <c r="F427" s="155" t="s">
        <v>520</v>
      </c>
      <c r="H427" s="154" t="s">
        <v>1</v>
      </c>
      <c r="I427" s="156"/>
      <c r="L427" s="152"/>
      <c r="M427" s="157"/>
      <c r="T427" s="158"/>
      <c r="AT427" s="154" t="s">
        <v>171</v>
      </c>
      <c r="AU427" s="154" t="s">
        <v>87</v>
      </c>
      <c r="AV427" s="12" t="s">
        <v>85</v>
      </c>
      <c r="AW427" s="12" t="s">
        <v>34</v>
      </c>
      <c r="AX427" s="12" t="s">
        <v>78</v>
      </c>
      <c r="AY427" s="154" t="s">
        <v>163</v>
      </c>
    </row>
    <row r="428" spans="2:65" s="13" customFormat="1" ht="10.199999999999999">
      <c r="B428" s="159"/>
      <c r="D428" s="153" t="s">
        <v>171</v>
      </c>
      <c r="E428" s="160" t="s">
        <v>1</v>
      </c>
      <c r="F428" s="161" t="s">
        <v>527</v>
      </c>
      <c r="H428" s="162">
        <v>0.33600000000000002</v>
      </c>
      <c r="I428" s="163"/>
      <c r="L428" s="159"/>
      <c r="M428" s="164"/>
      <c r="T428" s="165"/>
      <c r="AT428" s="160" t="s">
        <v>171</v>
      </c>
      <c r="AU428" s="160" t="s">
        <v>87</v>
      </c>
      <c r="AV428" s="13" t="s">
        <v>87</v>
      </c>
      <c r="AW428" s="13" t="s">
        <v>34</v>
      </c>
      <c r="AX428" s="13" t="s">
        <v>78</v>
      </c>
      <c r="AY428" s="160" t="s">
        <v>163</v>
      </c>
    </row>
    <row r="429" spans="2:65" s="14" customFormat="1" ht="10.199999999999999">
      <c r="B429" s="166"/>
      <c r="D429" s="153" t="s">
        <v>171</v>
      </c>
      <c r="E429" s="167" t="s">
        <v>1</v>
      </c>
      <c r="F429" s="168" t="s">
        <v>174</v>
      </c>
      <c r="H429" s="169">
        <v>1.823</v>
      </c>
      <c r="I429" s="170"/>
      <c r="L429" s="166"/>
      <c r="M429" s="171"/>
      <c r="T429" s="172"/>
      <c r="AT429" s="167" t="s">
        <v>171</v>
      </c>
      <c r="AU429" s="167" t="s">
        <v>87</v>
      </c>
      <c r="AV429" s="14" t="s">
        <v>169</v>
      </c>
      <c r="AW429" s="14" t="s">
        <v>34</v>
      </c>
      <c r="AX429" s="14" t="s">
        <v>85</v>
      </c>
      <c r="AY429" s="167" t="s">
        <v>163</v>
      </c>
    </row>
    <row r="430" spans="2:65" s="13" customFormat="1" ht="10.199999999999999">
      <c r="B430" s="159"/>
      <c r="D430" s="153" t="s">
        <v>171</v>
      </c>
      <c r="F430" s="161" t="s">
        <v>528</v>
      </c>
      <c r="H430" s="162">
        <v>3.012</v>
      </c>
      <c r="I430" s="163"/>
      <c r="L430" s="159"/>
      <c r="M430" s="164"/>
      <c r="T430" s="165"/>
      <c r="AT430" s="160" t="s">
        <v>171</v>
      </c>
      <c r="AU430" s="160" t="s">
        <v>87</v>
      </c>
      <c r="AV430" s="13" t="s">
        <v>87</v>
      </c>
      <c r="AW430" s="13" t="s">
        <v>4</v>
      </c>
      <c r="AX430" s="13" t="s">
        <v>85</v>
      </c>
      <c r="AY430" s="160" t="s">
        <v>163</v>
      </c>
    </row>
    <row r="431" spans="2:65" s="1" customFormat="1" ht="24.15" customHeight="1">
      <c r="B431" s="32"/>
      <c r="C431" s="138" t="s">
        <v>529</v>
      </c>
      <c r="D431" s="138" t="s">
        <v>165</v>
      </c>
      <c r="E431" s="139" t="s">
        <v>530</v>
      </c>
      <c r="F431" s="140" t="s">
        <v>531</v>
      </c>
      <c r="G431" s="141" t="s">
        <v>302</v>
      </c>
      <c r="H431" s="142">
        <v>4.1829999999999998</v>
      </c>
      <c r="I431" s="143"/>
      <c r="J431" s="144">
        <f>ROUND(I431*H431,2)</f>
        <v>0</v>
      </c>
      <c r="K431" s="145"/>
      <c r="L431" s="32"/>
      <c r="M431" s="146" t="s">
        <v>1</v>
      </c>
      <c r="N431" s="147" t="s">
        <v>43</v>
      </c>
      <c r="P431" s="148">
        <f>O431*H431</f>
        <v>0</v>
      </c>
      <c r="Q431" s="148">
        <v>0</v>
      </c>
      <c r="R431" s="148">
        <f>Q431*H431</f>
        <v>0</v>
      </c>
      <c r="S431" s="148">
        <v>0</v>
      </c>
      <c r="T431" s="149">
        <f>S431*H431</f>
        <v>0</v>
      </c>
      <c r="AR431" s="150" t="s">
        <v>283</v>
      </c>
      <c r="AT431" s="150" t="s">
        <v>165</v>
      </c>
      <c r="AU431" s="150" t="s">
        <v>87</v>
      </c>
      <c r="AY431" s="17" t="s">
        <v>163</v>
      </c>
      <c r="BE431" s="151">
        <f>IF(N431="základní",J431,0)</f>
        <v>0</v>
      </c>
      <c r="BF431" s="151">
        <f>IF(N431="snížená",J431,0)</f>
        <v>0</v>
      </c>
      <c r="BG431" s="151">
        <f>IF(N431="zákl. přenesená",J431,0)</f>
        <v>0</v>
      </c>
      <c r="BH431" s="151">
        <f>IF(N431="sníž. přenesená",J431,0)</f>
        <v>0</v>
      </c>
      <c r="BI431" s="151">
        <f>IF(N431="nulová",J431,0)</f>
        <v>0</v>
      </c>
      <c r="BJ431" s="17" t="s">
        <v>85</v>
      </c>
      <c r="BK431" s="151">
        <f>ROUND(I431*H431,2)</f>
        <v>0</v>
      </c>
      <c r="BL431" s="17" t="s">
        <v>283</v>
      </c>
      <c r="BM431" s="150" t="s">
        <v>532</v>
      </c>
    </row>
    <row r="432" spans="2:65" s="11" customFormat="1" ht="22.8" customHeight="1">
      <c r="B432" s="126"/>
      <c r="D432" s="127" t="s">
        <v>77</v>
      </c>
      <c r="E432" s="136" t="s">
        <v>533</v>
      </c>
      <c r="F432" s="136" t="s">
        <v>534</v>
      </c>
      <c r="I432" s="129"/>
      <c r="J432" s="137">
        <f>BK432</f>
        <v>0</v>
      </c>
      <c r="L432" s="126"/>
      <c r="M432" s="131"/>
      <c r="P432" s="132">
        <f>SUM(P433:P491)</f>
        <v>0</v>
      </c>
      <c r="R432" s="132">
        <f>SUM(R433:R491)</f>
        <v>1.09433873</v>
      </c>
      <c r="T432" s="133">
        <f>SUM(T433:T491)</f>
        <v>0</v>
      </c>
      <c r="AR432" s="127" t="s">
        <v>87</v>
      </c>
      <c r="AT432" s="134" t="s">
        <v>77</v>
      </c>
      <c r="AU432" s="134" t="s">
        <v>85</v>
      </c>
      <c r="AY432" s="127" t="s">
        <v>163</v>
      </c>
      <c r="BK432" s="135">
        <f>SUM(BK433:BK491)</f>
        <v>0</v>
      </c>
    </row>
    <row r="433" spans="2:65" s="1" customFormat="1" ht="24.15" customHeight="1">
      <c r="B433" s="32"/>
      <c r="C433" s="138" t="s">
        <v>535</v>
      </c>
      <c r="D433" s="138" t="s">
        <v>165</v>
      </c>
      <c r="E433" s="139" t="s">
        <v>536</v>
      </c>
      <c r="F433" s="140" t="s">
        <v>537</v>
      </c>
      <c r="G433" s="141" t="s">
        <v>168</v>
      </c>
      <c r="H433" s="142">
        <v>27.14</v>
      </c>
      <c r="I433" s="143"/>
      <c r="J433" s="144">
        <f>ROUND(I433*H433,2)</f>
        <v>0</v>
      </c>
      <c r="K433" s="145"/>
      <c r="L433" s="32"/>
      <c r="M433" s="146" t="s">
        <v>1</v>
      </c>
      <c r="N433" s="147" t="s">
        <v>43</v>
      </c>
      <c r="P433" s="148">
        <f>O433*H433</f>
        <v>0</v>
      </c>
      <c r="Q433" s="148">
        <v>0</v>
      </c>
      <c r="R433" s="148">
        <f>Q433*H433</f>
        <v>0</v>
      </c>
      <c r="S433" s="148">
        <v>0</v>
      </c>
      <c r="T433" s="149">
        <f>S433*H433</f>
        <v>0</v>
      </c>
      <c r="AR433" s="150" t="s">
        <v>283</v>
      </c>
      <c r="AT433" s="150" t="s">
        <v>165</v>
      </c>
      <c r="AU433" s="150" t="s">
        <v>87</v>
      </c>
      <c r="AY433" s="17" t="s">
        <v>163</v>
      </c>
      <c r="BE433" s="151">
        <f>IF(N433="základní",J433,0)</f>
        <v>0</v>
      </c>
      <c r="BF433" s="151">
        <f>IF(N433="snížená",J433,0)</f>
        <v>0</v>
      </c>
      <c r="BG433" s="151">
        <f>IF(N433="zákl. přenesená",J433,0)</f>
        <v>0</v>
      </c>
      <c r="BH433" s="151">
        <f>IF(N433="sníž. přenesená",J433,0)</f>
        <v>0</v>
      </c>
      <c r="BI433" s="151">
        <f>IF(N433="nulová",J433,0)</f>
        <v>0</v>
      </c>
      <c r="BJ433" s="17" t="s">
        <v>85</v>
      </c>
      <c r="BK433" s="151">
        <f>ROUND(I433*H433,2)</f>
        <v>0</v>
      </c>
      <c r="BL433" s="17" t="s">
        <v>283</v>
      </c>
      <c r="BM433" s="150" t="s">
        <v>538</v>
      </c>
    </row>
    <row r="434" spans="2:65" s="12" customFormat="1" ht="10.199999999999999">
      <c r="B434" s="152"/>
      <c r="D434" s="153" t="s">
        <v>171</v>
      </c>
      <c r="E434" s="154" t="s">
        <v>1</v>
      </c>
      <c r="F434" s="155" t="s">
        <v>365</v>
      </c>
      <c r="H434" s="154" t="s">
        <v>1</v>
      </c>
      <c r="I434" s="156"/>
      <c r="L434" s="152"/>
      <c r="M434" s="157"/>
      <c r="T434" s="158"/>
      <c r="AT434" s="154" t="s">
        <v>171</v>
      </c>
      <c r="AU434" s="154" t="s">
        <v>87</v>
      </c>
      <c r="AV434" s="12" t="s">
        <v>85</v>
      </c>
      <c r="AW434" s="12" t="s">
        <v>34</v>
      </c>
      <c r="AX434" s="12" t="s">
        <v>78</v>
      </c>
      <c r="AY434" s="154" t="s">
        <v>163</v>
      </c>
    </row>
    <row r="435" spans="2:65" s="13" customFormat="1" ht="10.199999999999999">
      <c r="B435" s="159"/>
      <c r="D435" s="153" t="s">
        <v>171</v>
      </c>
      <c r="E435" s="160" t="s">
        <v>1</v>
      </c>
      <c r="F435" s="161" t="s">
        <v>371</v>
      </c>
      <c r="H435" s="162">
        <v>27.14</v>
      </c>
      <c r="I435" s="163"/>
      <c r="L435" s="159"/>
      <c r="M435" s="164"/>
      <c r="T435" s="165"/>
      <c r="AT435" s="160" t="s">
        <v>171</v>
      </c>
      <c r="AU435" s="160" t="s">
        <v>87</v>
      </c>
      <c r="AV435" s="13" t="s">
        <v>87</v>
      </c>
      <c r="AW435" s="13" t="s">
        <v>34</v>
      </c>
      <c r="AX435" s="13" t="s">
        <v>78</v>
      </c>
      <c r="AY435" s="160" t="s">
        <v>163</v>
      </c>
    </row>
    <row r="436" spans="2:65" s="14" customFormat="1" ht="10.199999999999999">
      <c r="B436" s="166"/>
      <c r="D436" s="153" t="s">
        <v>171</v>
      </c>
      <c r="E436" s="167" t="s">
        <v>1</v>
      </c>
      <c r="F436" s="168" t="s">
        <v>174</v>
      </c>
      <c r="H436" s="169">
        <v>27.14</v>
      </c>
      <c r="I436" s="170"/>
      <c r="L436" s="166"/>
      <c r="M436" s="171"/>
      <c r="T436" s="172"/>
      <c r="AT436" s="167" t="s">
        <v>171</v>
      </c>
      <c r="AU436" s="167" t="s">
        <v>87</v>
      </c>
      <c r="AV436" s="14" t="s">
        <v>169</v>
      </c>
      <c r="AW436" s="14" t="s">
        <v>34</v>
      </c>
      <c r="AX436" s="14" t="s">
        <v>85</v>
      </c>
      <c r="AY436" s="167" t="s">
        <v>163</v>
      </c>
    </row>
    <row r="437" spans="2:65" s="1" customFormat="1" ht="24.15" customHeight="1">
      <c r="B437" s="32"/>
      <c r="C437" s="180" t="s">
        <v>539</v>
      </c>
      <c r="D437" s="180" t="s">
        <v>331</v>
      </c>
      <c r="E437" s="181" t="s">
        <v>540</v>
      </c>
      <c r="F437" s="182" t="s">
        <v>541</v>
      </c>
      <c r="G437" s="183" t="s">
        <v>168</v>
      </c>
      <c r="H437" s="184">
        <v>56.994</v>
      </c>
      <c r="I437" s="185"/>
      <c r="J437" s="186">
        <f>ROUND(I437*H437,2)</f>
        <v>0</v>
      </c>
      <c r="K437" s="187"/>
      <c r="L437" s="188"/>
      <c r="M437" s="189" t="s">
        <v>1</v>
      </c>
      <c r="N437" s="190" t="s">
        <v>43</v>
      </c>
      <c r="P437" s="148">
        <f>O437*H437</f>
        <v>0</v>
      </c>
      <c r="Q437" s="148">
        <v>1.5E-3</v>
      </c>
      <c r="R437" s="148">
        <f>Q437*H437</f>
        <v>8.5490999999999998E-2</v>
      </c>
      <c r="S437" s="148">
        <v>0</v>
      </c>
      <c r="T437" s="149">
        <f>S437*H437</f>
        <v>0</v>
      </c>
      <c r="AR437" s="150" t="s">
        <v>372</v>
      </c>
      <c r="AT437" s="150" t="s">
        <v>331</v>
      </c>
      <c r="AU437" s="150" t="s">
        <v>87</v>
      </c>
      <c r="AY437" s="17" t="s">
        <v>163</v>
      </c>
      <c r="BE437" s="151">
        <f>IF(N437="základní",J437,0)</f>
        <v>0</v>
      </c>
      <c r="BF437" s="151">
        <f>IF(N437="snížená",J437,0)</f>
        <v>0</v>
      </c>
      <c r="BG437" s="151">
        <f>IF(N437="zákl. přenesená",J437,0)</f>
        <v>0</v>
      </c>
      <c r="BH437" s="151">
        <f>IF(N437="sníž. přenesená",J437,0)</f>
        <v>0</v>
      </c>
      <c r="BI437" s="151">
        <f>IF(N437="nulová",J437,0)</f>
        <v>0</v>
      </c>
      <c r="BJ437" s="17" t="s">
        <v>85</v>
      </c>
      <c r="BK437" s="151">
        <f>ROUND(I437*H437,2)</f>
        <v>0</v>
      </c>
      <c r="BL437" s="17" t="s">
        <v>283</v>
      </c>
      <c r="BM437" s="150" t="s">
        <v>542</v>
      </c>
    </row>
    <row r="438" spans="2:65" s="13" customFormat="1" ht="10.199999999999999">
      <c r="B438" s="159"/>
      <c r="D438" s="153" t="s">
        <v>171</v>
      </c>
      <c r="E438" s="160" t="s">
        <v>1</v>
      </c>
      <c r="F438" s="161" t="s">
        <v>543</v>
      </c>
      <c r="H438" s="162">
        <v>56.994</v>
      </c>
      <c r="I438" s="163"/>
      <c r="L438" s="159"/>
      <c r="M438" s="164"/>
      <c r="T438" s="165"/>
      <c r="AT438" s="160" t="s">
        <v>171</v>
      </c>
      <c r="AU438" s="160" t="s">
        <v>87</v>
      </c>
      <c r="AV438" s="13" t="s">
        <v>87</v>
      </c>
      <c r="AW438" s="13" t="s">
        <v>34</v>
      </c>
      <c r="AX438" s="13" t="s">
        <v>78</v>
      </c>
      <c r="AY438" s="160" t="s">
        <v>163</v>
      </c>
    </row>
    <row r="439" spans="2:65" s="14" customFormat="1" ht="10.199999999999999">
      <c r="B439" s="166"/>
      <c r="D439" s="153" t="s">
        <v>171</v>
      </c>
      <c r="E439" s="167" t="s">
        <v>1</v>
      </c>
      <c r="F439" s="168" t="s">
        <v>174</v>
      </c>
      <c r="H439" s="169">
        <v>56.994</v>
      </c>
      <c r="I439" s="170"/>
      <c r="L439" s="166"/>
      <c r="M439" s="171"/>
      <c r="T439" s="172"/>
      <c r="AT439" s="167" t="s">
        <v>171</v>
      </c>
      <c r="AU439" s="167" t="s">
        <v>87</v>
      </c>
      <c r="AV439" s="14" t="s">
        <v>169</v>
      </c>
      <c r="AW439" s="14" t="s">
        <v>34</v>
      </c>
      <c r="AX439" s="14" t="s">
        <v>85</v>
      </c>
      <c r="AY439" s="167" t="s">
        <v>163</v>
      </c>
    </row>
    <row r="440" spans="2:65" s="1" customFormat="1" ht="33" customHeight="1">
      <c r="B440" s="32"/>
      <c r="C440" s="138" t="s">
        <v>544</v>
      </c>
      <c r="D440" s="138" t="s">
        <v>165</v>
      </c>
      <c r="E440" s="139" t="s">
        <v>545</v>
      </c>
      <c r="F440" s="140" t="s">
        <v>546</v>
      </c>
      <c r="G440" s="141" t="s">
        <v>168</v>
      </c>
      <c r="H440" s="142">
        <v>14.808</v>
      </c>
      <c r="I440" s="143"/>
      <c r="J440" s="144">
        <f>ROUND(I440*H440,2)</f>
        <v>0</v>
      </c>
      <c r="K440" s="145"/>
      <c r="L440" s="32"/>
      <c r="M440" s="146" t="s">
        <v>1</v>
      </c>
      <c r="N440" s="147" t="s">
        <v>43</v>
      </c>
      <c r="P440" s="148">
        <f>O440*H440</f>
        <v>0</v>
      </c>
      <c r="Q440" s="148">
        <v>5.0000000000000002E-5</v>
      </c>
      <c r="R440" s="148">
        <f>Q440*H440</f>
        <v>7.404E-4</v>
      </c>
      <c r="S440" s="148">
        <v>0</v>
      </c>
      <c r="T440" s="149">
        <f>S440*H440</f>
        <v>0</v>
      </c>
      <c r="AR440" s="150" t="s">
        <v>283</v>
      </c>
      <c r="AT440" s="150" t="s">
        <v>165</v>
      </c>
      <c r="AU440" s="150" t="s">
        <v>87</v>
      </c>
      <c r="AY440" s="17" t="s">
        <v>163</v>
      </c>
      <c r="BE440" s="151">
        <f>IF(N440="základní",J440,0)</f>
        <v>0</v>
      </c>
      <c r="BF440" s="151">
        <f>IF(N440="snížená",J440,0)</f>
        <v>0</v>
      </c>
      <c r="BG440" s="151">
        <f>IF(N440="zákl. přenesená",J440,0)</f>
        <v>0</v>
      </c>
      <c r="BH440" s="151">
        <f>IF(N440="sníž. přenesená",J440,0)</f>
        <v>0</v>
      </c>
      <c r="BI440" s="151">
        <f>IF(N440="nulová",J440,0)</f>
        <v>0</v>
      </c>
      <c r="BJ440" s="17" t="s">
        <v>85</v>
      </c>
      <c r="BK440" s="151">
        <f>ROUND(I440*H440,2)</f>
        <v>0</v>
      </c>
      <c r="BL440" s="17" t="s">
        <v>283</v>
      </c>
      <c r="BM440" s="150" t="s">
        <v>547</v>
      </c>
    </row>
    <row r="441" spans="2:65" s="13" customFormat="1" ht="10.199999999999999">
      <c r="B441" s="159"/>
      <c r="D441" s="153" t="s">
        <v>171</v>
      </c>
      <c r="E441" s="160" t="s">
        <v>1</v>
      </c>
      <c r="F441" s="161" t="s">
        <v>355</v>
      </c>
      <c r="H441" s="162">
        <v>14.808</v>
      </c>
      <c r="I441" s="163"/>
      <c r="L441" s="159"/>
      <c r="M441" s="164"/>
      <c r="T441" s="165"/>
      <c r="AT441" s="160" t="s">
        <v>171</v>
      </c>
      <c r="AU441" s="160" t="s">
        <v>87</v>
      </c>
      <c r="AV441" s="13" t="s">
        <v>87</v>
      </c>
      <c r="AW441" s="13" t="s">
        <v>34</v>
      </c>
      <c r="AX441" s="13" t="s">
        <v>78</v>
      </c>
      <c r="AY441" s="160" t="s">
        <v>163</v>
      </c>
    </row>
    <row r="442" spans="2:65" s="14" customFormat="1" ht="10.199999999999999">
      <c r="B442" s="166"/>
      <c r="D442" s="153" t="s">
        <v>171</v>
      </c>
      <c r="E442" s="167" t="s">
        <v>1</v>
      </c>
      <c r="F442" s="168" t="s">
        <v>174</v>
      </c>
      <c r="H442" s="169">
        <v>14.808</v>
      </c>
      <c r="I442" s="170"/>
      <c r="L442" s="166"/>
      <c r="M442" s="171"/>
      <c r="T442" s="172"/>
      <c r="AT442" s="167" t="s">
        <v>171</v>
      </c>
      <c r="AU442" s="167" t="s">
        <v>87</v>
      </c>
      <c r="AV442" s="14" t="s">
        <v>169</v>
      </c>
      <c r="AW442" s="14" t="s">
        <v>34</v>
      </c>
      <c r="AX442" s="14" t="s">
        <v>85</v>
      </c>
      <c r="AY442" s="167" t="s">
        <v>163</v>
      </c>
    </row>
    <row r="443" spans="2:65" s="1" customFormat="1" ht="24.15" customHeight="1">
      <c r="B443" s="32"/>
      <c r="C443" s="180" t="s">
        <v>548</v>
      </c>
      <c r="D443" s="180" t="s">
        <v>331</v>
      </c>
      <c r="E443" s="181" t="s">
        <v>549</v>
      </c>
      <c r="F443" s="182" t="s">
        <v>550</v>
      </c>
      <c r="G443" s="183" t="s">
        <v>168</v>
      </c>
      <c r="H443" s="184">
        <v>15.548</v>
      </c>
      <c r="I443" s="185"/>
      <c r="J443" s="186">
        <f>ROUND(I443*H443,2)</f>
        <v>0</v>
      </c>
      <c r="K443" s="187"/>
      <c r="L443" s="188"/>
      <c r="M443" s="189" t="s">
        <v>1</v>
      </c>
      <c r="N443" s="190" t="s">
        <v>43</v>
      </c>
      <c r="P443" s="148">
        <f>O443*H443</f>
        <v>0</v>
      </c>
      <c r="Q443" s="148">
        <v>1.1999999999999999E-3</v>
      </c>
      <c r="R443" s="148">
        <f>Q443*H443</f>
        <v>1.86576E-2</v>
      </c>
      <c r="S443" s="148">
        <v>0</v>
      </c>
      <c r="T443" s="149">
        <f>S443*H443</f>
        <v>0</v>
      </c>
      <c r="AR443" s="150" t="s">
        <v>372</v>
      </c>
      <c r="AT443" s="150" t="s">
        <v>331</v>
      </c>
      <c r="AU443" s="150" t="s">
        <v>87</v>
      </c>
      <c r="AY443" s="17" t="s">
        <v>163</v>
      </c>
      <c r="BE443" s="151">
        <f>IF(N443="základní",J443,0)</f>
        <v>0</v>
      </c>
      <c r="BF443" s="151">
        <f>IF(N443="snížená",J443,0)</f>
        <v>0</v>
      </c>
      <c r="BG443" s="151">
        <f>IF(N443="zákl. přenesená",J443,0)</f>
        <v>0</v>
      </c>
      <c r="BH443" s="151">
        <f>IF(N443="sníž. přenesená",J443,0)</f>
        <v>0</v>
      </c>
      <c r="BI443" s="151">
        <f>IF(N443="nulová",J443,0)</f>
        <v>0</v>
      </c>
      <c r="BJ443" s="17" t="s">
        <v>85</v>
      </c>
      <c r="BK443" s="151">
        <f>ROUND(I443*H443,2)</f>
        <v>0</v>
      </c>
      <c r="BL443" s="17" t="s">
        <v>283</v>
      </c>
      <c r="BM443" s="150" t="s">
        <v>551</v>
      </c>
    </row>
    <row r="444" spans="2:65" s="13" customFormat="1" ht="10.199999999999999">
      <c r="B444" s="159"/>
      <c r="D444" s="153" t="s">
        <v>171</v>
      </c>
      <c r="E444" s="160" t="s">
        <v>1</v>
      </c>
      <c r="F444" s="161" t="s">
        <v>552</v>
      </c>
      <c r="H444" s="162">
        <v>15.548</v>
      </c>
      <c r="I444" s="163"/>
      <c r="L444" s="159"/>
      <c r="M444" s="164"/>
      <c r="T444" s="165"/>
      <c r="AT444" s="160" t="s">
        <v>171</v>
      </c>
      <c r="AU444" s="160" t="s">
        <v>87</v>
      </c>
      <c r="AV444" s="13" t="s">
        <v>87</v>
      </c>
      <c r="AW444" s="13" t="s">
        <v>34</v>
      </c>
      <c r="AX444" s="13" t="s">
        <v>78</v>
      </c>
      <c r="AY444" s="160" t="s">
        <v>163</v>
      </c>
    </row>
    <row r="445" spans="2:65" s="14" customFormat="1" ht="10.199999999999999">
      <c r="B445" s="166"/>
      <c r="D445" s="153" t="s">
        <v>171</v>
      </c>
      <c r="E445" s="167" t="s">
        <v>1</v>
      </c>
      <c r="F445" s="168" t="s">
        <v>174</v>
      </c>
      <c r="H445" s="169">
        <v>15.548</v>
      </c>
      <c r="I445" s="170"/>
      <c r="L445" s="166"/>
      <c r="M445" s="171"/>
      <c r="T445" s="172"/>
      <c r="AT445" s="167" t="s">
        <v>171</v>
      </c>
      <c r="AU445" s="167" t="s">
        <v>87</v>
      </c>
      <c r="AV445" s="14" t="s">
        <v>169</v>
      </c>
      <c r="AW445" s="14" t="s">
        <v>34</v>
      </c>
      <c r="AX445" s="14" t="s">
        <v>85</v>
      </c>
      <c r="AY445" s="167" t="s">
        <v>163</v>
      </c>
    </row>
    <row r="446" spans="2:65" s="1" customFormat="1" ht="24.15" customHeight="1">
      <c r="B446" s="32"/>
      <c r="C446" s="138" t="s">
        <v>553</v>
      </c>
      <c r="D446" s="138" t="s">
        <v>165</v>
      </c>
      <c r="E446" s="139" t="s">
        <v>554</v>
      </c>
      <c r="F446" s="140" t="s">
        <v>555</v>
      </c>
      <c r="G446" s="141" t="s">
        <v>168</v>
      </c>
      <c r="H446" s="142">
        <v>71.066999999999993</v>
      </c>
      <c r="I446" s="143"/>
      <c r="J446" s="144">
        <f>ROUND(I446*H446,2)</f>
        <v>0</v>
      </c>
      <c r="K446" s="145"/>
      <c r="L446" s="32"/>
      <c r="M446" s="146" t="s">
        <v>1</v>
      </c>
      <c r="N446" s="147" t="s">
        <v>43</v>
      </c>
      <c r="P446" s="148">
        <f>O446*H446</f>
        <v>0</v>
      </c>
      <c r="Q446" s="148">
        <v>2.4000000000000001E-4</v>
      </c>
      <c r="R446" s="148">
        <f>Q446*H446</f>
        <v>1.7056079999999998E-2</v>
      </c>
      <c r="S446" s="148">
        <v>0</v>
      </c>
      <c r="T446" s="149">
        <f>S446*H446</f>
        <v>0</v>
      </c>
      <c r="AR446" s="150" t="s">
        <v>283</v>
      </c>
      <c r="AT446" s="150" t="s">
        <v>165</v>
      </c>
      <c r="AU446" s="150" t="s">
        <v>87</v>
      </c>
      <c r="AY446" s="17" t="s">
        <v>163</v>
      </c>
      <c r="BE446" s="151">
        <f>IF(N446="základní",J446,0)</f>
        <v>0</v>
      </c>
      <c r="BF446" s="151">
        <f>IF(N446="snížená",J446,0)</f>
        <v>0</v>
      </c>
      <c r="BG446" s="151">
        <f>IF(N446="zákl. přenesená",J446,0)</f>
        <v>0</v>
      </c>
      <c r="BH446" s="151">
        <f>IF(N446="sníž. přenesená",J446,0)</f>
        <v>0</v>
      </c>
      <c r="BI446" s="151">
        <f>IF(N446="nulová",J446,0)</f>
        <v>0</v>
      </c>
      <c r="BJ446" s="17" t="s">
        <v>85</v>
      </c>
      <c r="BK446" s="151">
        <f>ROUND(I446*H446,2)</f>
        <v>0</v>
      </c>
      <c r="BL446" s="17" t="s">
        <v>283</v>
      </c>
      <c r="BM446" s="150" t="s">
        <v>556</v>
      </c>
    </row>
    <row r="447" spans="2:65" s="12" customFormat="1" ht="10.199999999999999">
      <c r="B447" s="152"/>
      <c r="D447" s="153" t="s">
        <v>171</v>
      </c>
      <c r="E447" s="154" t="s">
        <v>1</v>
      </c>
      <c r="F447" s="155" t="s">
        <v>557</v>
      </c>
      <c r="H447" s="154" t="s">
        <v>1</v>
      </c>
      <c r="I447" s="156"/>
      <c r="L447" s="152"/>
      <c r="M447" s="157"/>
      <c r="T447" s="158"/>
      <c r="AT447" s="154" t="s">
        <v>171</v>
      </c>
      <c r="AU447" s="154" t="s">
        <v>87</v>
      </c>
      <c r="AV447" s="12" t="s">
        <v>85</v>
      </c>
      <c r="AW447" s="12" t="s">
        <v>34</v>
      </c>
      <c r="AX447" s="12" t="s">
        <v>78</v>
      </c>
      <c r="AY447" s="154" t="s">
        <v>163</v>
      </c>
    </row>
    <row r="448" spans="2:65" s="13" customFormat="1" ht="10.199999999999999">
      <c r="B448" s="159"/>
      <c r="D448" s="153" t="s">
        <v>171</v>
      </c>
      <c r="E448" s="160" t="s">
        <v>1</v>
      </c>
      <c r="F448" s="161" t="s">
        <v>558</v>
      </c>
      <c r="H448" s="162">
        <v>79.430000000000007</v>
      </c>
      <c r="I448" s="163"/>
      <c r="L448" s="159"/>
      <c r="M448" s="164"/>
      <c r="T448" s="165"/>
      <c r="AT448" s="160" t="s">
        <v>171</v>
      </c>
      <c r="AU448" s="160" t="s">
        <v>87</v>
      </c>
      <c r="AV448" s="13" t="s">
        <v>87</v>
      </c>
      <c r="AW448" s="13" t="s">
        <v>34</v>
      </c>
      <c r="AX448" s="13" t="s">
        <v>78</v>
      </c>
      <c r="AY448" s="160" t="s">
        <v>163</v>
      </c>
    </row>
    <row r="449" spans="2:65" s="13" customFormat="1" ht="10.199999999999999">
      <c r="B449" s="159"/>
      <c r="D449" s="153" t="s">
        <v>171</v>
      </c>
      <c r="E449" s="160" t="s">
        <v>1</v>
      </c>
      <c r="F449" s="161" t="s">
        <v>559</v>
      </c>
      <c r="H449" s="162">
        <v>-8.3629999999999995</v>
      </c>
      <c r="I449" s="163"/>
      <c r="L449" s="159"/>
      <c r="M449" s="164"/>
      <c r="T449" s="165"/>
      <c r="AT449" s="160" t="s">
        <v>171</v>
      </c>
      <c r="AU449" s="160" t="s">
        <v>87</v>
      </c>
      <c r="AV449" s="13" t="s">
        <v>87</v>
      </c>
      <c r="AW449" s="13" t="s">
        <v>34</v>
      </c>
      <c r="AX449" s="13" t="s">
        <v>78</v>
      </c>
      <c r="AY449" s="160" t="s">
        <v>163</v>
      </c>
    </row>
    <row r="450" spans="2:65" s="15" customFormat="1" ht="10.199999999999999">
      <c r="B450" s="173"/>
      <c r="D450" s="153" t="s">
        <v>171</v>
      </c>
      <c r="E450" s="174" t="s">
        <v>1</v>
      </c>
      <c r="F450" s="175" t="s">
        <v>191</v>
      </c>
      <c r="H450" s="176">
        <v>71.066999999999993</v>
      </c>
      <c r="I450" s="177"/>
      <c r="L450" s="173"/>
      <c r="M450" s="178"/>
      <c r="T450" s="179"/>
      <c r="AT450" s="174" t="s">
        <v>171</v>
      </c>
      <c r="AU450" s="174" t="s">
        <v>87</v>
      </c>
      <c r="AV450" s="15" t="s">
        <v>192</v>
      </c>
      <c r="AW450" s="15" t="s">
        <v>34</v>
      </c>
      <c r="AX450" s="15" t="s">
        <v>78</v>
      </c>
      <c r="AY450" s="174" t="s">
        <v>163</v>
      </c>
    </row>
    <row r="451" spans="2:65" s="14" customFormat="1" ht="10.199999999999999">
      <c r="B451" s="166"/>
      <c r="D451" s="153" t="s">
        <v>171</v>
      </c>
      <c r="E451" s="167" t="s">
        <v>1</v>
      </c>
      <c r="F451" s="168" t="s">
        <v>174</v>
      </c>
      <c r="H451" s="169">
        <v>71.066999999999993</v>
      </c>
      <c r="I451" s="170"/>
      <c r="L451" s="166"/>
      <c r="M451" s="171"/>
      <c r="T451" s="172"/>
      <c r="AT451" s="167" t="s">
        <v>171</v>
      </c>
      <c r="AU451" s="167" t="s">
        <v>87</v>
      </c>
      <c r="AV451" s="14" t="s">
        <v>169</v>
      </c>
      <c r="AW451" s="14" t="s">
        <v>34</v>
      </c>
      <c r="AX451" s="14" t="s">
        <v>85</v>
      </c>
      <c r="AY451" s="167" t="s">
        <v>163</v>
      </c>
    </row>
    <row r="452" spans="2:65" s="1" customFormat="1" ht="24.15" customHeight="1">
      <c r="B452" s="32"/>
      <c r="C452" s="180" t="s">
        <v>560</v>
      </c>
      <c r="D452" s="180" t="s">
        <v>331</v>
      </c>
      <c r="E452" s="181" t="s">
        <v>561</v>
      </c>
      <c r="F452" s="182" t="s">
        <v>562</v>
      </c>
      <c r="G452" s="183" t="s">
        <v>168</v>
      </c>
      <c r="H452" s="184">
        <v>74.620999999999995</v>
      </c>
      <c r="I452" s="185"/>
      <c r="J452" s="186">
        <f>ROUND(I452*H452,2)</f>
        <v>0</v>
      </c>
      <c r="K452" s="187"/>
      <c r="L452" s="188"/>
      <c r="M452" s="189" t="s">
        <v>1</v>
      </c>
      <c r="N452" s="190" t="s">
        <v>43</v>
      </c>
      <c r="P452" s="148">
        <f>O452*H452</f>
        <v>0</v>
      </c>
      <c r="Q452" s="148">
        <v>7.0000000000000001E-3</v>
      </c>
      <c r="R452" s="148">
        <f>Q452*H452</f>
        <v>0.52234700000000001</v>
      </c>
      <c r="S452" s="148">
        <v>0</v>
      </c>
      <c r="T452" s="149">
        <f>S452*H452</f>
        <v>0</v>
      </c>
      <c r="AR452" s="150" t="s">
        <v>372</v>
      </c>
      <c r="AT452" s="150" t="s">
        <v>331</v>
      </c>
      <c r="AU452" s="150" t="s">
        <v>87</v>
      </c>
      <c r="AY452" s="17" t="s">
        <v>163</v>
      </c>
      <c r="BE452" s="151">
        <f>IF(N452="základní",J452,0)</f>
        <v>0</v>
      </c>
      <c r="BF452" s="151">
        <f>IF(N452="snížená",J452,0)</f>
        <v>0</v>
      </c>
      <c r="BG452" s="151">
        <f>IF(N452="zákl. přenesená",J452,0)</f>
        <v>0</v>
      </c>
      <c r="BH452" s="151">
        <f>IF(N452="sníž. přenesená",J452,0)</f>
        <v>0</v>
      </c>
      <c r="BI452" s="151">
        <f>IF(N452="nulová",J452,0)</f>
        <v>0</v>
      </c>
      <c r="BJ452" s="17" t="s">
        <v>85</v>
      </c>
      <c r="BK452" s="151">
        <f>ROUND(I452*H452,2)</f>
        <v>0</v>
      </c>
      <c r="BL452" s="17" t="s">
        <v>283</v>
      </c>
      <c r="BM452" s="150" t="s">
        <v>563</v>
      </c>
    </row>
    <row r="453" spans="2:65" s="12" customFormat="1" ht="10.199999999999999">
      <c r="B453" s="152"/>
      <c r="D453" s="153" t="s">
        <v>171</v>
      </c>
      <c r="E453" s="154" t="s">
        <v>1</v>
      </c>
      <c r="F453" s="155" t="s">
        <v>557</v>
      </c>
      <c r="H453" s="154" t="s">
        <v>1</v>
      </c>
      <c r="I453" s="156"/>
      <c r="L453" s="152"/>
      <c r="M453" s="157"/>
      <c r="T453" s="158"/>
      <c r="AT453" s="154" t="s">
        <v>171</v>
      </c>
      <c r="AU453" s="154" t="s">
        <v>87</v>
      </c>
      <c r="AV453" s="12" t="s">
        <v>85</v>
      </c>
      <c r="AW453" s="12" t="s">
        <v>34</v>
      </c>
      <c r="AX453" s="12" t="s">
        <v>78</v>
      </c>
      <c r="AY453" s="154" t="s">
        <v>163</v>
      </c>
    </row>
    <row r="454" spans="2:65" s="13" customFormat="1" ht="10.199999999999999">
      <c r="B454" s="159"/>
      <c r="D454" s="153" t="s">
        <v>171</v>
      </c>
      <c r="E454" s="160" t="s">
        <v>1</v>
      </c>
      <c r="F454" s="161" t="s">
        <v>564</v>
      </c>
      <c r="H454" s="162">
        <v>83.402000000000001</v>
      </c>
      <c r="I454" s="163"/>
      <c r="L454" s="159"/>
      <c r="M454" s="164"/>
      <c r="T454" s="165"/>
      <c r="AT454" s="160" t="s">
        <v>171</v>
      </c>
      <c r="AU454" s="160" t="s">
        <v>87</v>
      </c>
      <c r="AV454" s="13" t="s">
        <v>87</v>
      </c>
      <c r="AW454" s="13" t="s">
        <v>34</v>
      </c>
      <c r="AX454" s="13" t="s">
        <v>78</v>
      </c>
      <c r="AY454" s="160" t="s">
        <v>163</v>
      </c>
    </row>
    <row r="455" spans="2:65" s="13" customFormat="1" ht="10.199999999999999">
      <c r="B455" s="159"/>
      <c r="D455" s="153" t="s">
        <v>171</v>
      </c>
      <c r="E455" s="160" t="s">
        <v>1</v>
      </c>
      <c r="F455" s="161" t="s">
        <v>565</v>
      </c>
      <c r="H455" s="162">
        <v>-8.7810000000000006</v>
      </c>
      <c r="I455" s="163"/>
      <c r="L455" s="159"/>
      <c r="M455" s="164"/>
      <c r="T455" s="165"/>
      <c r="AT455" s="160" t="s">
        <v>171</v>
      </c>
      <c r="AU455" s="160" t="s">
        <v>87</v>
      </c>
      <c r="AV455" s="13" t="s">
        <v>87</v>
      </c>
      <c r="AW455" s="13" t="s">
        <v>34</v>
      </c>
      <c r="AX455" s="13" t="s">
        <v>78</v>
      </c>
      <c r="AY455" s="160" t="s">
        <v>163</v>
      </c>
    </row>
    <row r="456" spans="2:65" s="15" customFormat="1" ht="10.199999999999999">
      <c r="B456" s="173"/>
      <c r="D456" s="153" t="s">
        <v>171</v>
      </c>
      <c r="E456" s="174" t="s">
        <v>1</v>
      </c>
      <c r="F456" s="175" t="s">
        <v>191</v>
      </c>
      <c r="H456" s="176">
        <v>74.620999999999995</v>
      </c>
      <c r="I456" s="177"/>
      <c r="L456" s="173"/>
      <c r="M456" s="178"/>
      <c r="T456" s="179"/>
      <c r="AT456" s="174" t="s">
        <v>171</v>
      </c>
      <c r="AU456" s="174" t="s">
        <v>87</v>
      </c>
      <c r="AV456" s="15" t="s">
        <v>192</v>
      </c>
      <c r="AW456" s="15" t="s">
        <v>34</v>
      </c>
      <c r="AX456" s="15" t="s">
        <v>78</v>
      </c>
      <c r="AY456" s="174" t="s">
        <v>163</v>
      </c>
    </row>
    <row r="457" spans="2:65" s="14" customFormat="1" ht="10.199999999999999">
      <c r="B457" s="166"/>
      <c r="D457" s="153" t="s">
        <v>171</v>
      </c>
      <c r="E457" s="167" t="s">
        <v>1</v>
      </c>
      <c r="F457" s="168" t="s">
        <v>174</v>
      </c>
      <c r="H457" s="169">
        <v>74.620999999999995</v>
      </c>
      <c r="I457" s="170"/>
      <c r="L457" s="166"/>
      <c r="M457" s="171"/>
      <c r="T457" s="172"/>
      <c r="AT457" s="167" t="s">
        <v>171</v>
      </c>
      <c r="AU457" s="167" t="s">
        <v>87</v>
      </c>
      <c r="AV457" s="14" t="s">
        <v>169</v>
      </c>
      <c r="AW457" s="14" t="s">
        <v>34</v>
      </c>
      <c r="AX457" s="14" t="s">
        <v>85</v>
      </c>
      <c r="AY457" s="167" t="s">
        <v>163</v>
      </c>
    </row>
    <row r="458" spans="2:65" s="1" customFormat="1" ht="24.15" customHeight="1">
      <c r="B458" s="32"/>
      <c r="C458" s="138" t="s">
        <v>566</v>
      </c>
      <c r="D458" s="138" t="s">
        <v>165</v>
      </c>
      <c r="E458" s="139" t="s">
        <v>567</v>
      </c>
      <c r="F458" s="140" t="s">
        <v>568</v>
      </c>
      <c r="G458" s="141" t="s">
        <v>168</v>
      </c>
      <c r="H458" s="142">
        <v>88.561000000000007</v>
      </c>
      <c r="I458" s="143"/>
      <c r="J458" s="144">
        <f>ROUND(I458*H458,2)</f>
        <v>0</v>
      </c>
      <c r="K458" s="145"/>
      <c r="L458" s="32"/>
      <c r="M458" s="146" t="s">
        <v>1</v>
      </c>
      <c r="N458" s="147" t="s">
        <v>43</v>
      </c>
      <c r="P458" s="148">
        <f>O458*H458</f>
        <v>0</v>
      </c>
      <c r="Q458" s="148">
        <v>2.4000000000000001E-4</v>
      </c>
      <c r="R458" s="148">
        <f>Q458*H458</f>
        <v>2.1254640000000002E-2</v>
      </c>
      <c r="S458" s="148">
        <v>0</v>
      </c>
      <c r="T458" s="149">
        <f>S458*H458</f>
        <v>0</v>
      </c>
      <c r="AR458" s="150" t="s">
        <v>283</v>
      </c>
      <c r="AT458" s="150" t="s">
        <v>165</v>
      </c>
      <c r="AU458" s="150" t="s">
        <v>87</v>
      </c>
      <c r="AY458" s="17" t="s">
        <v>163</v>
      </c>
      <c r="BE458" s="151">
        <f>IF(N458="základní",J458,0)</f>
        <v>0</v>
      </c>
      <c r="BF458" s="151">
        <f>IF(N458="snížená",J458,0)</f>
        <v>0</v>
      </c>
      <c r="BG458" s="151">
        <f>IF(N458="zákl. přenesená",J458,0)</f>
        <v>0</v>
      </c>
      <c r="BH458" s="151">
        <f>IF(N458="sníž. přenesená",J458,0)</f>
        <v>0</v>
      </c>
      <c r="BI458" s="151">
        <f>IF(N458="nulová",J458,0)</f>
        <v>0</v>
      </c>
      <c r="BJ458" s="17" t="s">
        <v>85</v>
      </c>
      <c r="BK458" s="151">
        <f>ROUND(I458*H458,2)</f>
        <v>0</v>
      </c>
      <c r="BL458" s="17" t="s">
        <v>283</v>
      </c>
      <c r="BM458" s="150" t="s">
        <v>569</v>
      </c>
    </row>
    <row r="459" spans="2:65" s="12" customFormat="1" ht="10.199999999999999">
      <c r="B459" s="152"/>
      <c r="D459" s="153" t="s">
        <v>171</v>
      </c>
      <c r="E459" s="154" t="s">
        <v>1</v>
      </c>
      <c r="F459" s="155" t="s">
        <v>570</v>
      </c>
      <c r="H459" s="154" t="s">
        <v>1</v>
      </c>
      <c r="I459" s="156"/>
      <c r="L459" s="152"/>
      <c r="M459" s="157"/>
      <c r="T459" s="158"/>
      <c r="AT459" s="154" t="s">
        <v>171</v>
      </c>
      <c r="AU459" s="154" t="s">
        <v>87</v>
      </c>
      <c r="AV459" s="12" t="s">
        <v>85</v>
      </c>
      <c r="AW459" s="12" t="s">
        <v>34</v>
      </c>
      <c r="AX459" s="12" t="s">
        <v>78</v>
      </c>
      <c r="AY459" s="154" t="s">
        <v>163</v>
      </c>
    </row>
    <row r="460" spans="2:65" s="13" customFormat="1" ht="10.199999999999999">
      <c r="B460" s="159"/>
      <c r="D460" s="153" t="s">
        <v>171</v>
      </c>
      <c r="E460" s="160" t="s">
        <v>1</v>
      </c>
      <c r="F460" s="161" t="s">
        <v>116</v>
      </c>
      <c r="H460" s="162">
        <v>88.561000000000007</v>
      </c>
      <c r="I460" s="163"/>
      <c r="L460" s="159"/>
      <c r="M460" s="164"/>
      <c r="T460" s="165"/>
      <c r="AT460" s="160" t="s">
        <v>171</v>
      </c>
      <c r="AU460" s="160" t="s">
        <v>87</v>
      </c>
      <c r="AV460" s="13" t="s">
        <v>87</v>
      </c>
      <c r="AW460" s="13" t="s">
        <v>34</v>
      </c>
      <c r="AX460" s="13" t="s">
        <v>78</v>
      </c>
      <c r="AY460" s="160" t="s">
        <v>163</v>
      </c>
    </row>
    <row r="461" spans="2:65" s="14" customFormat="1" ht="10.199999999999999">
      <c r="B461" s="166"/>
      <c r="D461" s="153" t="s">
        <v>171</v>
      </c>
      <c r="E461" s="167" t="s">
        <v>1</v>
      </c>
      <c r="F461" s="168" t="s">
        <v>174</v>
      </c>
      <c r="H461" s="169">
        <v>88.561000000000007</v>
      </c>
      <c r="I461" s="170"/>
      <c r="L461" s="166"/>
      <c r="M461" s="171"/>
      <c r="T461" s="172"/>
      <c r="AT461" s="167" t="s">
        <v>171</v>
      </c>
      <c r="AU461" s="167" t="s">
        <v>87</v>
      </c>
      <c r="AV461" s="14" t="s">
        <v>169</v>
      </c>
      <c r="AW461" s="14" t="s">
        <v>34</v>
      </c>
      <c r="AX461" s="14" t="s">
        <v>85</v>
      </c>
      <c r="AY461" s="167" t="s">
        <v>163</v>
      </c>
    </row>
    <row r="462" spans="2:65" s="1" customFormat="1" ht="24.15" customHeight="1">
      <c r="B462" s="32"/>
      <c r="C462" s="180" t="s">
        <v>571</v>
      </c>
      <c r="D462" s="180" t="s">
        <v>331</v>
      </c>
      <c r="E462" s="181" t="s">
        <v>572</v>
      </c>
      <c r="F462" s="182" t="s">
        <v>573</v>
      </c>
      <c r="G462" s="183" t="s">
        <v>168</v>
      </c>
      <c r="H462" s="184">
        <v>92.989000000000004</v>
      </c>
      <c r="I462" s="185"/>
      <c r="J462" s="186">
        <f>ROUND(I462*H462,2)</f>
        <v>0</v>
      </c>
      <c r="K462" s="187"/>
      <c r="L462" s="188"/>
      <c r="M462" s="189" t="s">
        <v>1</v>
      </c>
      <c r="N462" s="190" t="s">
        <v>43</v>
      </c>
      <c r="P462" s="148">
        <f>O462*H462</f>
        <v>0</v>
      </c>
      <c r="Q462" s="148">
        <v>3.0000000000000001E-3</v>
      </c>
      <c r="R462" s="148">
        <f>Q462*H462</f>
        <v>0.27896700000000002</v>
      </c>
      <c r="S462" s="148">
        <v>0</v>
      </c>
      <c r="T462" s="149">
        <f>S462*H462</f>
        <v>0</v>
      </c>
      <c r="AR462" s="150" t="s">
        <v>372</v>
      </c>
      <c r="AT462" s="150" t="s">
        <v>331</v>
      </c>
      <c r="AU462" s="150" t="s">
        <v>87</v>
      </c>
      <c r="AY462" s="17" t="s">
        <v>163</v>
      </c>
      <c r="BE462" s="151">
        <f>IF(N462="základní",J462,0)</f>
        <v>0</v>
      </c>
      <c r="BF462" s="151">
        <f>IF(N462="snížená",J462,0)</f>
        <v>0</v>
      </c>
      <c r="BG462" s="151">
        <f>IF(N462="zákl. přenesená",J462,0)</f>
        <v>0</v>
      </c>
      <c r="BH462" s="151">
        <f>IF(N462="sníž. přenesená",J462,0)</f>
        <v>0</v>
      </c>
      <c r="BI462" s="151">
        <f>IF(N462="nulová",J462,0)</f>
        <v>0</v>
      </c>
      <c r="BJ462" s="17" t="s">
        <v>85</v>
      </c>
      <c r="BK462" s="151">
        <f>ROUND(I462*H462,2)</f>
        <v>0</v>
      </c>
      <c r="BL462" s="17" t="s">
        <v>283</v>
      </c>
      <c r="BM462" s="150" t="s">
        <v>574</v>
      </c>
    </row>
    <row r="463" spans="2:65" s="13" customFormat="1" ht="10.199999999999999">
      <c r="B463" s="159"/>
      <c r="D463" s="153" t="s">
        <v>171</v>
      </c>
      <c r="E463" s="160" t="s">
        <v>1</v>
      </c>
      <c r="F463" s="161" t="s">
        <v>575</v>
      </c>
      <c r="H463" s="162">
        <v>92.989000000000004</v>
      </c>
      <c r="I463" s="163"/>
      <c r="L463" s="159"/>
      <c r="M463" s="164"/>
      <c r="T463" s="165"/>
      <c r="AT463" s="160" t="s">
        <v>171</v>
      </c>
      <c r="AU463" s="160" t="s">
        <v>87</v>
      </c>
      <c r="AV463" s="13" t="s">
        <v>87</v>
      </c>
      <c r="AW463" s="13" t="s">
        <v>34</v>
      </c>
      <c r="AX463" s="13" t="s">
        <v>78</v>
      </c>
      <c r="AY463" s="160" t="s">
        <v>163</v>
      </c>
    </row>
    <row r="464" spans="2:65" s="14" customFormat="1" ht="10.199999999999999">
      <c r="B464" s="166"/>
      <c r="D464" s="153" t="s">
        <v>171</v>
      </c>
      <c r="E464" s="167" t="s">
        <v>1</v>
      </c>
      <c r="F464" s="168" t="s">
        <v>174</v>
      </c>
      <c r="H464" s="169">
        <v>92.989000000000004</v>
      </c>
      <c r="I464" s="170"/>
      <c r="L464" s="166"/>
      <c r="M464" s="171"/>
      <c r="T464" s="172"/>
      <c r="AT464" s="167" t="s">
        <v>171</v>
      </c>
      <c r="AU464" s="167" t="s">
        <v>87</v>
      </c>
      <c r="AV464" s="14" t="s">
        <v>169</v>
      </c>
      <c r="AW464" s="14" t="s">
        <v>34</v>
      </c>
      <c r="AX464" s="14" t="s">
        <v>85</v>
      </c>
      <c r="AY464" s="167" t="s">
        <v>163</v>
      </c>
    </row>
    <row r="465" spans="2:65" s="1" customFormat="1" ht="33" customHeight="1">
      <c r="B465" s="32"/>
      <c r="C465" s="138" t="s">
        <v>576</v>
      </c>
      <c r="D465" s="138" t="s">
        <v>165</v>
      </c>
      <c r="E465" s="139" t="s">
        <v>577</v>
      </c>
      <c r="F465" s="140" t="s">
        <v>578</v>
      </c>
      <c r="G465" s="141" t="s">
        <v>168</v>
      </c>
      <c r="H465" s="142">
        <v>29.38</v>
      </c>
      <c r="I465" s="143"/>
      <c r="J465" s="144">
        <f>ROUND(I465*H465,2)</f>
        <v>0</v>
      </c>
      <c r="K465" s="145"/>
      <c r="L465" s="32"/>
      <c r="M465" s="146" t="s">
        <v>1</v>
      </c>
      <c r="N465" s="147" t="s">
        <v>43</v>
      </c>
      <c r="P465" s="148">
        <f>O465*H465</f>
        <v>0</v>
      </c>
      <c r="Q465" s="148">
        <v>1.2E-4</v>
      </c>
      <c r="R465" s="148">
        <f>Q465*H465</f>
        <v>3.5255999999999998E-3</v>
      </c>
      <c r="S465" s="148">
        <v>0</v>
      </c>
      <c r="T465" s="149">
        <f>S465*H465</f>
        <v>0</v>
      </c>
      <c r="AR465" s="150" t="s">
        <v>283</v>
      </c>
      <c r="AT465" s="150" t="s">
        <v>165</v>
      </c>
      <c r="AU465" s="150" t="s">
        <v>87</v>
      </c>
      <c r="AY465" s="17" t="s">
        <v>163</v>
      </c>
      <c r="BE465" s="151">
        <f>IF(N465="základní",J465,0)</f>
        <v>0</v>
      </c>
      <c r="BF465" s="151">
        <f>IF(N465="snížená",J465,0)</f>
        <v>0</v>
      </c>
      <c r="BG465" s="151">
        <f>IF(N465="zákl. přenesená",J465,0)</f>
        <v>0</v>
      </c>
      <c r="BH465" s="151">
        <f>IF(N465="sníž. přenesená",J465,0)</f>
        <v>0</v>
      </c>
      <c r="BI465" s="151">
        <f>IF(N465="nulová",J465,0)</f>
        <v>0</v>
      </c>
      <c r="BJ465" s="17" t="s">
        <v>85</v>
      </c>
      <c r="BK465" s="151">
        <f>ROUND(I465*H465,2)</f>
        <v>0</v>
      </c>
      <c r="BL465" s="17" t="s">
        <v>283</v>
      </c>
      <c r="BM465" s="150" t="s">
        <v>579</v>
      </c>
    </row>
    <row r="466" spans="2:65" s="12" customFormat="1" ht="10.199999999999999">
      <c r="B466" s="152"/>
      <c r="D466" s="153" t="s">
        <v>171</v>
      </c>
      <c r="E466" s="154" t="s">
        <v>1</v>
      </c>
      <c r="F466" s="155" t="s">
        <v>580</v>
      </c>
      <c r="H466" s="154" t="s">
        <v>1</v>
      </c>
      <c r="I466" s="156"/>
      <c r="L466" s="152"/>
      <c r="M466" s="157"/>
      <c r="T466" s="158"/>
      <c r="AT466" s="154" t="s">
        <v>171</v>
      </c>
      <c r="AU466" s="154" t="s">
        <v>87</v>
      </c>
      <c r="AV466" s="12" t="s">
        <v>85</v>
      </c>
      <c r="AW466" s="12" t="s">
        <v>34</v>
      </c>
      <c r="AX466" s="12" t="s">
        <v>78</v>
      </c>
      <c r="AY466" s="154" t="s">
        <v>163</v>
      </c>
    </row>
    <row r="467" spans="2:65" s="13" customFormat="1" ht="10.199999999999999">
      <c r="B467" s="159"/>
      <c r="D467" s="153" t="s">
        <v>171</v>
      </c>
      <c r="E467" s="160" t="s">
        <v>1</v>
      </c>
      <c r="F467" s="161" t="s">
        <v>581</v>
      </c>
      <c r="H467" s="162">
        <v>30.652000000000001</v>
      </c>
      <c r="I467" s="163"/>
      <c r="L467" s="159"/>
      <c r="M467" s="164"/>
      <c r="T467" s="165"/>
      <c r="AT467" s="160" t="s">
        <v>171</v>
      </c>
      <c r="AU467" s="160" t="s">
        <v>87</v>
      </c>
      <c r="AV467" s="13" t="s">
        <v>87</v>
      </c>
      <c r="AW467" s="13" t="s">
        <v>34</v>
      </c>
      <c r="AX467" s="13" t="s">
        <v>78</v>
      </c>
      <c r="AY467" s="160" t="s">
        <v>163</v>
      </c>
    </row>
    <row r="468" spans="2:65" s="13" customFormat="1" ht="10.199999999999999">
      <c r="B468" s="159"/>
      <c r="D468" s="153" t="s">
        <v>171</v>
      </c>
      <c r="E468" s="160" t="s">
        <v>1</v>
      </c>
      <c r="F468" s="161" t="s">
        <v>465</v>
      </c>
      <c r="H468" s="162">
        <v>-1.272</v>
      </c>
      <c r="I468" s="163"/>
      <c r="L468" s="159"/>
      <c r="M468" s="164"/>
      <c r="T468" s="165"/>
      <c r="AT468" s="160" t="s">
        <v>171</v>
      </c>
      <c r="AU468" s="160" t="s">
        <v>87</v>
      </c>
      <c r="AV468" s="13" t="s">
        <v>87</v>
      </c>
      <c r="AW468" s="13" t="s">
        <v>34</v>
      </c>
      <c r="AX468" s="13" t="s">
        <v>78</v>
      </c>
      <c r="AY468" s="160" t="s">
        <v>163</v>
      </c>
    </row>
    <row r="469" spans="2:65" s="14" customFormat="1" ht="10.199999999999999">
      <c r="B469" s="166"/>
      <c r="D469" s="153" t="s">
        <v>171</v>
      </c>
      <c r="E469" s="167" t="s">
        <v>1</v>
      </c>
      <c r="F469" s="168" t="s">
        <v>174</v>
      </c>
      <c r="H469" s="169">
        <v>29.38</v>
      </c>
      <c r="I469" s="170"/>
      <c r="L469" s="166"/>
      <c r="M469" s="171"/>
      <c r="T469" s="172"/>
      <c r="AT469" s="167" t="s">
        <v>171</v>
      </c>
      <c r="AU469" s="167" t="s">
        <v>87</v>
      </c>
      <c r="AV469" s="14" t="s">
        <v>169</v>
      </c>
      <c r="AW469" s="14" t="s">
        <v>34</v>
      </c>
      <c r="AX469" s="14" t="s">
        <v>85</v>
      </c>
      <c r="AY469" s="167" t="s">
        <v>163</v>
      </c>
    </row>
    <row r="470" spans="2:65" s="1" customFormat="1" ht="16.5" customHeight="1">
      <c r="B470" s="32"/>
      <c r="C470" s="180" t="s">
        <v>582</v>
      </c>
      <c r="D470" s="180" t="s">
        <v>331</v>
      </c>
      <c r="E470" s="181" t="s">
        <v>583</v>
      </c>
      <c r="F470" s="182" t="s">
        <v>584</v>
      </c>
      <c r="G470" s="183" t="s">
        <v>177</v>
      </c>
      <c r="H470" s="184">
        <v>4.6269999999999998</v>
      </c>
      <c r="I470" s="185"/>
      <c r="J470" s="186">
        <f>ROUND(I470*H470,2)</f>
        <v>0</v>
      </c>
      <c r="K470" s="187"/>
      <c r="L470" s="188"/>
      <c r="M470" s="189" t="s">
        <v>1</v>
      </c>
      <c r="N470" s="190" t="s">
        <v>43</v>
      </c>
      <c r="P470" s="148">
        <f>O470*H470</f>
        <v>0</v>
      </c>
      <c r="Q470" s="148">
        <v>2.5000000000000001E-2</v>
      </c>
      <c r="R470" s="148">
        <f>Q470*H470</f>
        <v>0.115675</v>
      </c>
      <c r="S470" s="148">
        <v>0</v>
      </c>
      <c r="T470" s="149">
        <f>S470*H470</f>
        <v>0</v>
      </c>
      <c r="AR470" s="150" t="s">
        <v>372</v>
      </c>
      <c r="AT470" s="150" t="s">
        <v>331</v>
      </c>
      <c r="AU470" s="150" t="s">
        <v>87</v>
      </c>
      <c r="AY470" s="17" t="s">
        <v>163</v>
      </c>
      <c r="BE470" s="151">
        <f>IF(N470="základní",J470,0)</f>
        <v>0</v>
      </c>
      <c r="BF470" s="151">
        <f>IF(N470="snížená",J470,0)</f>
        <v>0</v>
      </c>
      <c r="BG470" s="151">
        <f>IF(N470="zákl. přenesená",J470,0)</f>
        <v>0</v>
      </c>
      <c r="BH470" s="151">
        <f>IF(N470="sníž. přenesená",J470,0)</f>
        <v>0</v>
      </c>
      <c r="BI470" s="151">
        <f>IF(N470="nulová",J470,0)</f>
        <v>0</v>
      </c>
      <c r="BJ470" s="17" t="s">
        <v>85</v>
      </c>
      <c r="BK470" s="151">
        <f>ROUND(I470*H470,2)</f>
        <v>0</v>
      </c>
      <c r="BL470" s="17" t="s">
        <v>283</v>
      </c>
      <c r="BM470" s="150" t="s">
        <v>585</v>
      </c>
    </row>
    <row r="471" spans="2:65" s="13" customFormat="1" ht="10.199999999999999">
      <c r="B471" s="159"/>
      <c r="D471" s="153" t="s">
        <v>171</v>
      </c>
      <c r="E471" s="160" t="s">
        <v>1</v>
      </c>
      <c r="F471" s="161" t="s">
        <v>586</v>
      </c>
      <c r="H471" s="162">
        <v>4.6269999999999998</v>
      </c>
      <c r="I471" s="163"/>
      <c r="L471" s="159"/>
      <c r="M471" s="164"/>
      <c r="T471" s="165"/>
      <c r="AT471" s="160" t="s">
        <v>171</v>
      </c>
      <c r="AU471" s="160" t="s">
        <v>87</v>
      </c>
      <c r="AV471" s="13" t="s">
        <v>87</v>
      </c>
      <c r="AW471" s="13" t="s">
        <v>34</v>
      </c>
      <c r="AX471" s="13" t="s">
        <v>78</v>
      </c>
      <c r="AY471" s="160" t="s">
        <v>163</v>
      </c>
    </row>
    <row r="472" spans="2:65" s="14" customFormat="1" ht="10.199999999999999">
      <c r="B472" s="166"/>
      <c r="D472" s="153" t="s">
        <v>171</v>
      </c>
      <c r="E472" s="167" t="s">
        <v>1</v>
      </c>
      <c r="F472" s="168" t="s">
        <v>174</v>
      </c>
      <c r="H472" s="169">
        <v>4.6269999999999998</v>
      </c>
      <c r="I472" s="170"/>
      <c r="L472" s="166"/>
      <c r="M472" s="171"/>
      <c r="T472" s="172"/>
      <c r="AT472" s="167" t="s">
        <v>171</v>
      </c>
      <c r="AU472" s="167" t="s">
        <v>87</v>
      </c>
      <c r="AV472" s="14" t="s">
        <v>169</v>
      </c>
      <c r="AW472" s="14" t="s">
        <v>34</v>
      </c>
      <c r="AX472" s="14" t="s">
        <v>85</v>
      </c>
      <c r="AY472" s="167" t="s">
        <v>163</v>
      </c>
    </row>
    <row r="473" spans="2:65" s="1" customFormat="1" ht="24.15" customHeight="1">
      <c r="B473" s="32"/>
      <c r="C473" s="138" t="s">
        <v>587</v>
      </c>
      <c r="D473" s="138" t="s">
        <v>165</v>
      </c>
      <c r="E473" s="139" t="s">
        <v>588</v>
      </c>
      <c r="F473" s="140" t="s">
        <v>589</v>
      </c>
      <c r="G473" s="141" t="s">
        <v>168</v>
      </c>
      <c r="H473" s="142">
        <v>31.696999999999999</v>
      </c>
      <c r="I473" s="143"/>
      <c r="J473" s="144">
        <f>ROUND(I473*H473,2)</f>
        <v>0</v>
      </c>
      <c r="K473" s="145"/>
      <c r="L473" s="32"/>
      <c r="M473" s="146" t="s">
        <v>1</v>
      </c>
      <c r="N473" s="147" t="s">
        <v>43</v>
      </c>
      <c r="P473" s="148">
        <f>O473*H473</f>
        <v>0</v>
      </c>
      <c r="Q473" s="148">
        <v>0</v>
      </c>
      <c r="R473" s="148">
        <f>Q473*H473</f>
        <v>0</v>
      </c>
      <c r="S473" s="148">
        <v>0</v>
      </c>
      <c r="T473" s="149">
        <f>S473*H473</f>
        <v>0</v>
      </c>
      <c r="AR473" s="150" t="s">
        <v>283</v>
      </c>
      <c r="AT473" s="150" t="s">
        <v>165</v>
      </c>
      <c r="AU473" s="150" t="s">
        <v>87</v>
      </c>
      <c r="AY473" s="17" t="s">
        <v>163</v>
      </c>
      <c r="BE473" s="151">
        <f>IF(N473="základní",J473,0)</f>
        <v>0</v>
      </c>
      <c r="BF473" s="151">
        <f>IF(N473="snížená",J473,0)</f>
        <v>0</v>
      </c>
      <c r="BG473" s="151">
        <f>IF(N473="zákl. přenesená",J473,0)</f>
        <v>0</v>
      </c>
      <c r="BH473" s="151">
        <f>IF(N473="sníž. přenesená",J473,0)</f>
        <v>0</v>
      </c>
      <c r="BI473" s="151">
        <f>IF(N473="nulová",J473,0)</f>
        <v>0</v>
      </c>
      <c r="BJ473" s="17" t="s">
        <v>85</v>
      </c>
      <c r="BK473" s="151">
        <f>ROUND(I473*H473,2)</f>
        <v>0</v>
      </c>
      <c r="BL473" s="17" t="s">
        <v>283</v>
      </c>
      <c r="BM473" s="150" t="s">
        <v>590</v>
      </c>
    </row>
    <row r="474" spans="2:65" s="12" customFormat="1" ht="10.199999999999999">
      <c r="B474" s="152"/>
      <c r="D474" s="153" t="s">
        <v>171</v>
      </c>
      <c r="E474" s="154" t="s">
        <v>1</v>
      </c>
      <c r="F474" s="155" t="s">
        <v>365</v>
      </c>
      <c r="H474" s="154" t="s">
        <v>1</v>
      </c>
      <c r="I474" s="156"/>
      <c r="L474" s="152"/>
      <c r="M474" s="157"/>
      <c r="T474" s="158"/>
      <c r="AT474" s="154" t="s">
        <v>171</v>
      </c>
      <c r="AU474" s="154" t="s">
        <v>87</v>
      </c>
      <c r="AV474" s="12" t="s">
        <v>85</v>
      </c>
      <c r="AW474" s="12" t="s">
        <v>34</v>
      </c>
      <c r="AX474" s="12" t="s">
        <v>78</v>
      </c>
      <c r="AY474" s="154" t="s">
        <v>163</v>
      </c>
    </row>
    <row r="475" spans="2:65" s="13" customFormat="1" ht="10.199999999999999">
      <c r="B475" s="159"/>
      <c r="D475" s="153" t="s">
        <v>171</v>
      </c>
      <c r="E475" s="160" t="s">
        <v>1</v>
      </c>
      <c r="F475" s="161" t="s">
        <v>371</v>
      </c>
      <c r="H475" s="162">
        <v>27.14</v>
      </c>
      <c r="I475" s="163"/>
      <c r="L475" s="159"/>
      <c r="M475" s="164"/>
      <c r="T475" s="165"/>
      <c r="AT475" s="160" t="s">
        <v>171</v>
      </c>
      <c r="AU475" s="160" t="s">
        <v>87</v>
      </c>
      <c r="AV475" s="13" t="s">
        <v>87</v>
      </c>
      <c r="AW475" s="13" t="s">
        <v>34</v>
      </c>
      <c r="AX475" s="13" t="s">
        <v>78</v>
      </c>
      <c r="AY475" s="160" t="s">
        <v>163</v>
      </c>
    </row>
    <row r="476" spans="2:65" s="13" customFormat="1" ht="10.199999999999999">
      <c r="B476" s="159"/>
      <c r="D476" s="153" t="s">
        <v>171</v>
      </c>
      <c r="E476" s="160" t="s">
        <v>1</v>
      </c>
      <c r="F476" s="161" t="s">
        <v>591</v>
      </c>
      <c r="H476" s="162">
        <v>4.5570000000000004</v>
      </c>
      <c r="I476" s="163"/>
      <c r="L476" s="159"/>
      <c r="M476" s="164"/>
      <c r="T476" s="165"/>
      <c r="AT476" s="160" t="s">
        <v>171</v>
      </c>
      <c r="AU476" s="160" t="s">
        <v>87</v>
      </c>
      <c r="AV476" s="13" t="s">
        <v>87</v>
      </c>
      <c r="AW476" s="13" t="s">
        <v>34</v>
      </c>
      <c r="AX476" s="13" t="s">
        <v>78</v>
      </c>
      <c r="AY476" s="160" t="s">
        <v>163</v>
      </c>
    </row>
    <row r="477" spans="2:65" s="14" customFormat="1" ht="10.199999999999999">
      <c r="B477" s="166"/>
      <c r="D477" s="153" t="s">
        <v>171</v>
      </c>
      <c r="E477" s="167" t="s">
        <v>1</v>
      </c>
      <c r="F477" s="168" t="s">
        <v>174</v>
      </c>
      <c r="H477" s="169">
        <v>31.696999999999999</v>
      </c>
      <c r="I477" s="170"/>
      <c r="L477" s="166"/>
      <c r="M477" s="171"/>
      <c r="T477" s="172"/>
      <c r="AT477" s="167" t="s">
        <v>171</v>
      </c>
      <c r="AU477" s="167" t="s">
        <v>87</v>
      </c>
      <c r="AV477" s="14" t="s">
        <v>169</v>
      </c>
      <c r="AW477" s="14" t="s">
        <v>34</v>
      </c>
      <c r="AX477" s="14" t="s">
        <v>85</v>
      </c>
      <c r="AY477" s="167" t="s">
        <v>163</v>
      </c>
    </row>
    <row r="478" spans="2:65" s="1" customFormat="1" ht="16.5" customHeight="1">
      <c r="B478" s="32"/>
      <c r="C478" s="180" t="s">
        <v>592</v>
      </c>
      <c r="D478" s="180" t="s">
        <v>331</v>
      </c>
      <c r="E478" s="181" t="s">
        <v>593</v>
      </c>
      <c r="F478" s="182" t="s">
        <v>594</v>
      </c>
      <c r="G478" s="183" t="s">
        <v>168</v>
      </c>
      <c r="H478" s="184">
        <v>36.927</v>
      </c>
      <c r="I478" s="185"/>
      <c r="J478" s="186">
        <f>ROUND(I478*H478,2)</f>
        <v>0</v>
      </c>
      <c r="K478" s="187"/>
      <c r="L478" s="188"/>
      <c r="M478" s="189" t="s">
        <v>1</v>
      </c>
      <c r="N478" s="190" t="s">
        <v>43</v>
      </c>
      <c r="P478" s="148">
        <f>O478*H478</f>
        <v>0</v>
      </c>
      <c r="Q478" s="148">
        <v>4.0000000000000002E-4</v>
      </c>
      <c r="R478" s="148">
        <f>Q478*H478</f>
        <v>1.4770800000000001E-2</v>
      </c>
      <c r="S478" s="148">
        <v>0</v>
      </c>
      <c r="T478" s="149">
        <f>S478*H478</f>
        <v>0</v>
      </c>
      <c r="AR478" s="150" t="s">
        <v>372</v>
      </c>
      <c r="AT478" s="150" t="s">
        <v>331</v>
      </c>
      <c r="AU478" s="150" t="s">
        <v>87</v>
      </c>
      <c r="AY478" s="17" t="s">
        <v>163</v>
      </c>
      <c r="BE478" s="151">
        <f>IF(N478="základní",J478,0)</f>
        <v>0</v>
      </c>
      <c r="BF478" s="151">
        <f>IF(N478="snížená",J478,0)</f>
        <v>0</v>
      </c>
      <c r="BG478" s="151">
        <f>IF(N478="zákl. přenesená",J478,0)</f>
        <v>0</v>
      </c>
      <c r="BH478" s="151">
        <f>IF(N478="sníž. přenesená",J478,0)</f>
        <v>0</v>
      </c>
      <c r="BI478" s="151">
        <f>IF(N478="nulová",J478,0)</f>
        <v>0</v>
      </c>
      <c r="BJ478" s="17" t="s">
        <v>85</v>
      </c>
      <c r="BK478" s="151">
        <f>ROUND(I478*H478,2)</f>
        <v>0</v>
      </c>
      <c r="BL478" s="17" t="s">
        <v>283</v>
      </c>
      <c r="BM478" s="150" t="s">
        <v>595</v>
      </c>
    </row>
    <row r="479" spans="2:65" s="13" customFormat="1" ht="10.199999999999999">
      <c r="B479" s="159"/>
      <c r="D479" s="153" t="s">
        <v>171</v>
      </c>
      <c r="E479" s="160" t="s">
        <v>1</v>
      </c>
      <c r="F479" s="161" t="s">
        <v>596</v>
      </c>
      <c r="H479" s="162">
        <v>36.927</v>
      </c>
      <c r="I479" s="163"/>
      <c r="L479" s="159"/>
      <c r="M479" s="164"/>
      <c r="T479" s="165"/>
      <c r="AT479" s="160" t="s">
        <v>171</v>
      </c>
      <c r="AU479" s="160" t="s">
        <v>87</v>
      </c>
      <c r="AV479" s="13" t="s">
        <v>87</v>
      </c>
      <c r="AW479" s="13" t="s">
        <v>34</v>
      </c>
      <c r="AX479" s="13" t="s">
        <v>78</v>
      </c>
      <c r="AY479" s="160" t="s">
        <v>163</v>
      </c>
    </row>
    <row r="480" spans="2:65" s="14" customFormat="1" ht="10.199999999999999">
      <c r="B480" s="166"/>
      <c r="D480" s="153" t="s">
        <v>171</v>
      </c>
      <c r="E480" s="167" t="s">
        <v>1</v>
      </c>
      <c r="F480" s="168" t="s">
        <v>174</v>
      </c>
      <c r="H480" s="169">
        <v>36.927</v>
      </c>
      <c r="I480" s="170"/>
      <c r="L480" s="166"/>
      <c r="M480" s="171"/>
      <c r="T480" s="172"/>
      <c r="AT480" s="167" t="s">
        <v>171</v>
      </c>
      <c r="AU480" s="167" t="s">
        <v>87</v>
      </c>
      <c r="AV480" s="14" t="s">
        <v>169</v>
      </c>
      <c r="AW480" s="14" t="s">
        <v>34</v>
      </c>
      <c r="AX480" s="14" t="s">
        <v>85</v>
      </c>
      <c r="AY480" s="167" t="s">
        <v>163</v>
      </c>
    </row>
    <row r="481" spans="2:65" s="1" customFormat="1" ht="24.15" customHeight="1">
      <c r="B481" s="32"/>
      <c r="C481" s="138" t="s">
        <v>597</v>
      </c>
      <c r="D481" s="138" t="s">
        <v>165</v>
      </c>
      <c r="E481" s="139" t="s">
        <v>598</v>
      </c>
      <c r="F481" s="140" t="s">
        <v>599</v>
      </c>
      <c r="G481" s="141" t="s">
        <v>168</v>
      </c>
      <c r="H481" s="142">
        <v>101.63200000000001</v>
      </c>
      <c r="I481" s="143"/>
      <c r="J481" s="144">
        <f>ROUND(I481*H481,2)</f>
        <v>0</v>
      </c>
      <c r="K481" s="145"/>
      <c r="L481" s="32"/>
      <c r="M481" s="146" t="s">
        <v>1</v>
      </c>
      <c r="N481" s="147" t="s">
        <v>43</v>
      </c>
      <c r="P481" s="148">
        <f>O481*H481</f>
        <v>0</v>
      </c>
      <c r="Q481" s="148">
        <v>1.0000000000000001E-5</v>
      </c>
      <c r="R481" s="148">
        <f>Q481*H481</f>
        <v>1.01632E-3</v>
      </c>
      <c r="S481" s="148">
        <v>0</v>
      </c>
      <c r="T481" s="149">
        <f>S481*H481</f>
        <v>0</v>
      </c>
      <c r="AR481" s="150" t="s">
        <v>283</v>
      </c>
      <c r="AT481" s="150" t="s">
        <v>165</v>
      </c>
      <c r="AU481" s="150" t="s">
        <v>87</v>
      </c>
      <c r="AY481" s="17" t="s">
        <v>163</v>
      </c>
      <c r="BE481" s="151">
        <f>IF(N481="základní",J481,0)</f>
        <v>0</v>
      </c>
      <c r="BF481" s="151">
        <f>IF(N481="snížená",J481,0)</f>
        <v>0</v>
      </c>
      <c r="BG481" s="151">
        <f>IF(N481="zákl. přenesená",J481,0)</f>
        <v>0</v>
      </c>
      <c r="BH481" s="151">
        <f>IF(N481="sníž. přenesená",J481,0)</f>
        <v>0</v>
      </c>
      <c r="BI481" s="151">
        <f>IF(N481="nulová",J481,0)</f>
        <v>0</v>
      </c>
      <c r="BJ481" s="17" t="s">
        <v>85</v>
      </c>
      <c r="BK481" s="151">
        <f>ROUND(I481*H481,2)</f>
        <v>0</v>
      </c>
      <c r="BL481" s="17" t="s">
        <v>283</v>
      </c>
      <c r="BM481" s="150" t="s">
        <v>600</v>
      </c>
    </row>
    <row r="482" spans="2:65" s="12" customFormat="1" ht="10.199999999999999">
      <c r="B482" s="152"/>
      <c r="D482" s="153" t="s">
        <v>171</v>
      </c>
      <c r="E482" s="154" t="s">
        <v>1</v>
      </c>
      <c r="F482" s="155" t="s">
        <v>557</v>
      </c>
      <c r="H482" s="154" t="s">
        <v>1</v>
      </c>
      <c r="I482" s="156"/>
      <c r="L482" s="152"/>
      <c r="M482" s="157"/>
      <c r="T482" s="158"/>
      <c r="AT482" s="154" t="s">
        <v>171</v>
      </c>
      <c r="AU482" s="154" t="s">
        <v>87</v>
      </c>
      <c r="AV482" s="12" t="s">
        <v>85</v>
      </c>
      <c r="AW482" s="12" t="s">
        <v>34</v>
      </c>
      <c r="AX482" s="12" t="s">
        <v>78</v>
      </c>
      <c r="AY482" s="154" t="s">
        <v>163</v>
      </c>
    </row>
    <row r="483" spans="2:65" s="13" customFormat="1" ht="10.199999999999999">
      <c r="B483" s="159"/>
      <c r="D483" s="153" t="s">
        <v>171</v>
      </c>
      <c r="E483" s="160" t="s">
        <v>1</v>
      </c>
      <c r="F483" s="161" t="s">
        <v>601</v>
      </c>
      <c r="H483" s="162">
        <v>106.38</v>
      </c>
      <c r="I483" s="163"/>
      <c r="L483" s="159"/>
      <c r="M483" s="164"/>
      <c r="T483" s="165"/>
      <c r="AT483" s="160" t="s">
        <v>171</v>
      </c>
      <c r="AU483" s="160" t="s">
        <v>87</v>
      </c>
      <c r="AV483" s="13" t="s">
        <v>87</v>
      </c>
      <c r="AW483" s="13" t="s">
        <v>34</v>
      </c>
      <c r="AX483" s="13" t="s">
        <v>78</v>
      </c>
      <c r="AY483" s="160" t="s">
        <v>163</v>
      </c>
    </row>
    <row r="484" spans="2:65" s="13" customFormat="1" ht="10.199999999999999">
      <c r="B484" s="159"/>
      <c r="D484" s="153" t="s">
        <v>171</v>
      </c>
      <c r="E484" s="160" t="s">
        <v>1</v>
      </c>
      <c r="F484" s="161" t="s">
        <v>559</v>
      </c>
      <c r="H484" s="162">
        <v>-8.3629999999999995</v>
      </c>
      <c r="I484" s="163"/>
      <c r="L484" s="159"/>
      <c r="M484" s="164"/>
      <c r="T484" s="165"/>
      <c r="AT484" s="160" t="s">
        <v>171</v>
      </c>
      <c r="AU484" s="160" t="s">
        <v>87</v>
      </c>
      <c r="AV484" s="13" t="s">
        <v>87</v>
      </c>
      <c r="AW484" s="13" t="s">
        <v>34</v>
      </c>
      <c r="AX484" s="13" t="s">
        <v>78</v>
      </c>
      <c r="AY484" s="160" t="s">
        <v>163</v>
      </c>
    </row>
    <row r="485" spans="2:65" s="13" customFormat="1" ht="10.199999999999999">
      <c r="B485" s="159"/>
      <c r="D485" s="153" t="s">
        <v>171</v>
      </c>
      <c r="E485" s="160" t="s">
        <v>1</v>
      </c>
      <c r="F485" s="161" t="s">
        <v>602</v>
      </c>
      <c r="H485" s="162">
        <v>3.6150000000000002</v>
      </c>
      <c r="I485" s="163"/>
      <c r="L485" s="159"/>
      <c r="M485" s="164"/>
      <c r="T485" s="165"/>
      <c r="AT485" s="160" t="s">
        <v>171</v>
      </c>
      <c r="AU485" s="160" t="s">
        <v>87</v>
      </c>
      <c r="AV485" s="13" t="s">
        <v>87</v>
      </c>
      <c r="AW485" s="13" t="s">
        <v>34</v>
      </c>
      <c r="AX485" s="13" t="s">
        <v>78</v>
      </c>
      <c r="AY485" s="160" t="s">
        <v>163</v>
      </c>
    </row>
    <row r="486" spans="2:65" s="15" customFormat="1" ht="10.199999999999999">
      <c r="B486" s="173"/>
      <c r="D486" s="153" t="s">
        <v>171</v>
      </c>
      <c r="E486" s="174" t="s">
        <v>105</v>
      </c>
      <c r="F486" s="175" t="s">
        <v>191</v>
      </c>
      <c r="H486" s="176">
        <v>101.63200000000001</v>
      </c>
      <c r="I486" s="177"/>
      <c r="L486" s="173"/>
      <c r="M486" s="178"/>
      <c r="T486" s="179"/>
      <c r="AT486" s="174" t="s">
        <v>171</v>
      </c>
      <c r="AU486" s="174" t="s">
        <v>87</v>
      </c>
      <c r="AV486" s="15" t="s">
        <v>192</v>
      </c>
      <c r="AW486" s="15" t="s">
        <v>34</v>
      </c>
      <c r="AX486" s="15" t="s">
        <v>78</v>
      </c>
      <c r="AY486" s="174" t="s">
        <v>163</v>
      </c>
    </row>
    <row r="487" spans="2:65" s="14" customFormat="1" ht="10.199999999999999">
      <c r="B487" s="166"/>
      <c r="D487" s="153" t="s">
        <v>171</v>
      </c>
      <c r="E487" s="167" t="s">
        <v>1</v>
      </c>
      <c r="F487" s="168" t="s">
        <v>174</v>
      </c>
      <c r="H487" s="169">
        <v>101.63200000000001</v>
      </c>
      <c r="I487" s="170"/>
      <c r="L487" s="166"/>
      <c r="M487" s="171"/>
      <c r="T487" s="172"/>
      <c r="AT487" s="167" t="s">
        <v>171</v>
      </c>
      <c r="AU487" s="167" t="s">
        <v>87</v>
      </c>
      <c r="AV487" s="14" t="s">
        <v>169</v>
      </c>
      <c r="AW487" s="14" t="s">
        <v>34</v>
      </c>
      <c r="AX487" s="14" t="s">
        <v>85</v>
      </c>
      <c r="AY487" s="167" t="s">
        <v>163</v>
      </c>
    </row>
    <row r="488" spans="2:65" s="1" customFormat="1" ht="37.799999999999997" customHeight="1">
      <c r="B488" s="32"/>
      <c r="C488" s="180" t="s">
        <v>603</v>
      </c>
      <c r="D488" s="180" t="s">
        <v>331</v>
      </c>
      <c r="E488" s="181" t="s">
        <v>604</v>
      </c>
      <c r="F488" s="182" t="s">
        <v>605</v>
      </c>
      <c r="G488" s="183" t="s">
        <v>168</v>
      </c>
      <c r="H488" s="184">
        <v>114.133</v>
      </c>
      <c r="I488" s="185"/>
      <c r="J488" s="186">
        <f>ROUND(I488*H488,2)</f>
        <v>0</v>
      </c>
      <c r="K488" s="187"/>
      <c r="L488" s="188"/>
      <c r="M488" s="189" t="s">
        <v>1</v>
      </c>
      <c r="N488" s="190" t="s">
        <v>43</v>
      </c>
      <c r="P488" s="148">
        <f>O488*H488</f>
        <v>0</v>
      </c>
      <c r="Q488" s="148">
        <v>1.2999999999999999E-4</v>
      </c>
      <c r="R488" s="148">
        <f>Q488*H488</f>
        <v>1.4837289999999998E-2</v>
      </c>
      <c r="S488" s="148">
        <v>0</v>
      </c>
      <c r="T488" s="149">
        <f>S488*H488</f>
        <v>0</v>
      </c>
      <c r="AR488" s="150" t="s">
        <v>372</v>
      </c>
      <c r="AT488" s="150" t="s">
        <v>331</v>
      </c>
      <c r="AU488" s="150" t="s">
        <v>87</v>
      </c>
      <c r="AY488" s="17" t="s">
        <v>163</v>
      </c>
      <c r="BE488" s="151">
        <f>IF(N488="základní",J488,0)</f>
        <v>0</v>
      </c>
      <c r="BF488" s="151">
        <f>IF(N488="snížená",J488,0)</f>
        <v>0</v>
      </c>
      <c r="BG488" s="151">
        <f>IF(N488="zákl. přenesená",J488,0)</f>
        <v>0</v>
      </c>
      <c r="BH488" s="151">
        <f>IF(N488="sníž. přenesená",J488,0)</f>
        <v>0</v>
      </c>
      <c r="BI488" s="151">
        <f>IF(N488="nulová",J488,0)</f>
        <v>0</v>
      </c>
      <c r="BJ488" s="17" t="s">
        <v>85</v>
      </c>
      <c r="BK488" s="151">
        <f>ROUND(I488*H488,2)</f>
        <v>0</v>
      </c>
      <c r="BL488" s="17" t="s">
        <v>283</v>
      </c>
      <c r="BM488" s="150" t="s">
        <v>606</v>
      </c>
    </row>
    <row r="489" spans="2:65" s="13" customFormat="1" ht="10.199999999999999">
      <c r="B489" s="159"/>
      <c r="D489" s="153" t="s">
        <v>171</v>
      </c>
      <c r="E489" s="160" t="s">
        <v>1</v>
      </c>
      <c r="F489" s="161" t="s">
        <v>607</v>
      </c>
      <c r="H489" s="162">
        <v>114.133</v>
      </c>
      <c r="I489" s="163"/>
      <c r="L489" s="159"/>
      <c r="M489" s="164"/>
      <c r="T489" s="165"/>
      <c r="AT489" s="160" t="s">
        <v>171</v>
      </c>
      <c r="AU489" s="160" t="s">
        <v>87</v>
      </c>
      <c r="AV489" s="13" t="s">
        <v>87</v>
      </c>
      <c r="AW489" s="13" t="s">
        <v>34</v>
      </c>
      <c r="AX489" s="13" t="s">
        <v>78</v>
      </c>
      <c r="AY489" s="160" t="s">
        <v>163</v>
      </c>
    </row>
    <row r="490" spans="2:65" s="14" customFormat="1" ht="10.199999999999999">
      <c r="B490" s="166"/>
      <c r="D490" s="153" t="s">
        <v>171</v>
      </c>
      <c r="E490" s="167" t="s">
        <v>1</v>
      </c>
      <c r="F490" s="168" t="s">
        <v>174</v>
      </c>
      <c r="H490" s="169">
        <v>114.133</v>
      </c>
      <c r="I490" s="170"/>
      <c r="L490" s="166"/>
      <c r="M490" s="171"/>
      <c r="T490" s="172"/>
      <c r="AT490" s="167" t="s">
        <v>171</v>
      </c>
      <c r="AU490" s="167" t="s">
        <v>87</v>
      </c>
      <c r="AV490" s="14" t="s">
        <v>169</v>
      </c>
      <c r="AW490" s="14" t="s">
        <v>34</v>
      </c>
      <c r="AX490" s="14" t="s">
        <v>85</v>
      </c>
      <c r="AY490" s="167" t="s">
        <v>163</v>
      </c>
    </row>
    <row r="491" spans="2:65" s="1" customFormat="1" ht="24.15" customHeight="1">
      <c r="B491" s="32"/>
      <c r="C491" s="138" t="s">
        <v>608</v>
      </c>
      <c r="D491" s="138" t="s">
        <v>165</v>
      </c>
      <c r="E491" s="139" t="s">
        <v>609</v>
      </c>
      <c r="F491" s="140" t="s">
        <v>610</v>
      </c>
      <c r="G491" s="141" t="s">
        <v>302</v>
      </c>
      <c r="H491" s="142">
        <v>1.0940000000000001</v>
      </c>
      <c r="I491" s="143"/>
      <c r="J491" s="144">
        <f>ROUND(I491*H491,2)</f>
        <v>0</v>
      </c>
      <c r="K491" s="145"/>
      <c r="L491" s="32"/>
      <c r="M491" s="146" t="s">
        <v>1</v>
      </c>
      <c r="N491" s="147" t="s">
        <v>43</v>
      </c>
      <c r="P491" s="148">
        <f>O491*H491</f>
        <v>0</v>
      </c>
      <c r="Q491" s="148">
        <v>0</v>
      </c>
      <c r="R491" s="148">
        <f>Q491*H491</f>
        <v>0</v>
      </c>
      <c r="S491" s="148">
        <v>0</v>
      </c>
      <c r="T491" s="149">
        <f>S491*H491</f>
        <v>0</v>
      </c>
      <c r="AR491" s="150" t="s">
        <v>283</v>
      </c>
      <c r="AT491" s="150" t="s">
        <v>165</v>
      </c>
      <c r="AU491" s="150" t="s">
        <v>87</v>
      </c>
      <c r="AY491" s="17" t="s">
        <v>163</v>
      </c>
      <c r="BE491" s="151">
        <f>IF(N491="základní",J491,0)</f>
        <v>0</v>
      </c>
      <c r="BF491" s="151">
        <f>IF(N491="snížená",J491,0)</f>
        <v>0</v>
      </c>
      <c r="BG491" s="151">
        <f>IF(N491="zákl. přenesená",J491,0)</f>
        <v>0</v>
      </c>
      <c r="BH491" s="151">
        <f>IF(N491="sníž. přenesená",J491,0)</f>
        <v>0</v>
      </c>
      <c r="BI491" s="151">
        <f>IF(N491="nulová",J491,0)</f>
        <v>0</v>
      </c>
      <c r="BJ491" s="17" t="s">
        <v>85</v>
      </c>
      <c r="BK491" s="151">
        <f>ROUND(I491*H491,2)</f>
        <v>0</v>
      </c>
      <c r="BL491" s="17" t="s">
        <v>283</v>
      </c>
      <c r="BM491" s="150" t="s">
        <v>611</v>
      </c>
    </row>
    <row r="492" spans="2:65" s="11" customFormat="1" ht="22.8" customHeight="1">
      <c r="B492" s="126"/>
      <c r="D492" s="127" t="s">
        <v>77</v>
      </c>
      <c r="E492" s="136" t="s">
        <v>612</v>
      </c>
      <c r="F492" s="136" t="s">
        <v>613</v>
      </c>
      <c r="I492" s="129"/>
      <c r="J492" s="137">
        <f>BK492</f>
        <v>0</v>
      </c>
      <c r="L492" s="126"/>
      <c r="M492" s="131"/>
      <c r="P492" s="132">
        <f>SUM(P493:P526)</f>
        <v>0</v>
      </c>
      <c r="R492" s="132">
        <f>SUM(R493:R526)</f>
        <v>2.8185532599999998</v>
      </c>
      <c r="T492" s="133">
        <f>SUM(T493:T526)</f>
        <v>0</v>
      </c>
      <c r="AR492" s="127" t="s">
        <v>87</v>
      </c>
      <c r="AT492" s="134" t="s">
        <v>77</v>
      </c>
      <c r="AU492" s="134" t="s">
        <v>85</v>
      </c>
      <c r="AY492" s="127" t="s">
        <v>163</v>
      </c>
      <c r="BK492" s="135">
        <f>SUM(BK493:BK526)</f>
        <v>0</v>
      </c>
    </row>
    <row r="493" spans="2:65" s="1" customFormat="1" ht="37.799999999999997" customHeight="1">
      <c r="B493" s="32"/>
      <c r="C493" s="138" t="s">
        <v>614</v>
      </c>
      <c r="D493" s="138" t="s">
        <v>165</v>
      </c>
      <c r="E493" s="139" t="s">
        <v>615</v>
      </c>
      <c r="F493" s="140" t="s">
        <v>616</v>
      </c>
      <c r="G493" s="141" t="s">
        <v>326</v>
      </c>
      <c r="H493" s="142">
        <v>356.04</v>
      </c>
      <c r="I493" s="143"/>
      <c r="J493" s="144">
        <f>ROUND(I493*H493,2)</f>
        <v>0</v>
      </c>
      <c r="K493" s="145"/>
      <c r="L493" s="32"/>
      <c r="M493" s="146" t="s">
        <v>1</v>
      </c>
      <c r="N493" s="147" t="s">
        <v>43</v>
      </c>
      <c r="P493" s="148">
        <f>O493*H493</f>
        <v>0</v>
      </c>
      <c r="Q493" s="148">
        <v>0</v>
      </c>
      <c r="R493" s="148">
        <f>Q493*H493</f>
        <v>0</v>
      </c>
      <c r="S493" s="148">
        <v>0</v>
      </c>
      <c r="T493" s="149">
        <f>S493*H493</f>
        <v>0</v>
      </c>
      <c r="AR493" s="150" t="s">
        <v>283</v>
      </c>
      <c r="AT493" s="150" t="s">
        <v>165</v>
      </c>
      <c r="AU493" s="150" t="s">
        <v>87</v>
      </c>
      <c r="AY493" s="17" t="s">
        <v>163</v>
      </c>
      <c r="BE493" s="151">
        <f>IF(N493="základní",J493,0)</f>
        <v>0</v>
      </c>
      <c r="BF493" s="151">
        <f>IF(N493="snížená",J493,0)</f>
        <v>0</v>
      </c>
      <c r="BG493" s="151">
        <f>IF(N493="zákl. přenesená",J493,0)</f>
        <v>0</v>
      </c>
      <c r="BH493" s="151">
        <f>IF(N493="sníž. přenesená",J493,0)</f>
        <v>0</v>
      </c>
      <c r="BI493" s="151">
        <f>IF(N493="nulová",J493,0)</f>
        <v>0</v>
      </c>
      <c r="BJ493" s="17" t="s">
        <v>85</v>
      </c>
      <c r="BK493" s="151">
        <f>ROUND(I493*H493,2)</f>
        <v>0</v>
      </c>
      <c r="BL493" s="17" t="s">
        <v>283</v>
      </c>
      <c r="BM493" s="150" t="s">
        <v>617</v>
      </c>
    </row>
    <row r="494" spans="2:65" s="12" customFormat="1" ht="10.199999999999999">
      <c r="B494" s="152"/>
      <c r="D494" s="153" t="s">
        <v>171</v>
      </c>
      <c r="E494" s="154" t="s">
        <v>1</v>
      </c>
      <c r="F494" s="155" t="s">
        <v>618</v>
      </c>
      <c r="H494" s="154" t="s">
        <v>1</v>
      </c>
      <c r="I494" s="156"/>
      <c r="L494" s="152"/>
      <c r="M494" s="157"/>
      <c r="T494" s="158"/>
      <c r="AT494" s="154" t="s">
        <v>171</v>
      </c>
      <c r="AU494" s="154" t="s">
        <v>87</v>
      </c>
      <c r="AV494" s="12" t="s">
        <v>85</v>
      </c>
      <c r="AW494" s="12" t="s">
        <v>34</v>
      </c>
      <c r="AX494" s="12" t="s">
        <v>78</v>
      </c>
      <c r="AY494" s="154" t="s">
        <v>163</v>
      </c>
    </row>
    <row r="495" spans="2:65" s="13" customFormat="1" ht="10.199999999999999">
      <c r="B495" s="159"/>
      <c r="D495" s="153" t="s">
        <v>171</v>
      </c>
      <c r="E495" s="160" t="s">
        <v>1</v>
      </c>
      <c r="F495" s="161" t="s">
        <v>619</v>
      </c>
      <c r="H495" s="162">
        <v>190.8</v>
      </c>
      <c r="I495" s="163"/>
      <c r="L495" s="159"/>
      <c r="M495" s="164"/>
      <c r="T495" s="165"/>
      <c r="AT495" s="160" t="s">
        <v>171</v>
      </c>
      <c r="AU495" s="160" t="s">
        <v>87</v>
      </c>
      <c r="AV495" s="13" t="s">
        <v>87</v>
      </c>
      <c r="AW495" s="13" t="s">
        <v>34</v>
      </c>
      <c r="AX495" s="13" t="s">
        <v>78</v>
      </c>
      <c r="AY495" s="160" t="s">
        <v>163</v>
      </c>
    </row>
    <row r="496" spans="2:65" s="12" customFormat="1" ht="10.199999999999999">
      <c r="B496" s="152"/>
      <c r="D496" s="153" t="s">
        <v>171</v>
      </c>
      <c r="E496" s="154" t="s">
        <v>1</v>
      </c>
      <c r="F496" s="155" t="s">
        <v>620</v>
      </c>
      <c r="H496" s="154" t="s">
        <v>1</v>
      </c>
      <c r="I496" s="156"/>
      <c r="L496" s="152"/>
      <c r="M496" s="157"/>
      <c r="T496" s="158"/>
      <c r="AT496" s="154" t="s">
        <v>171</v>
      </c>
      <c r="AU496" s="154" t="s">
        <v>87</v>
      </c>
      <c r="AV496" s="12" t="s">
        <v>85</v>
      </c>
      <c r="AW496" s="12" t="s">
        <v>34</v>
      </c>
      <c r="AX496" s="12" t="s">
        <v>78</v>
      </c>
      <c r="AY496" s="154" t="s">
        <v>163</v>
      </c>
    </row>
    <row r="497" spans="2:65" s="13" customFormat="1" ht="10.199999999999999">
      <c r="B497" s="159"/>
      <c r="D497" s="153" t="s">
        <v>171</v>
      </c>
      <c r="E497" s="160" t="s">
        <v>1</v>
      </c>
      <c r="F497" s="161" t="s">
        <v>621</v>
      </c>
      <c r="H497" s="162">
        <v>155.24</v>
      </c>
      <c r="I497" s="163"/>
      <c r="L497" s="159"/>
      <c r="M497" s="164"/>
      <c r="T497" s="165"/>
      <c r="AT497" s="160" t="s">
        <v>171</v>
      </c>
      <c r="AU497" s="160" t="s">
        <v>87</v>
      </c>
      <c r="AV497" s="13" t="s">
        <v>87</v>
      </c>
      <c r="AW497" s="13" t="s">
        <v>34</v>
      </c>
      <c r="AX497" s="13" t="s">
        <v>78</v>
      </c>
      <c r="AY497" s="160" t="s">
        <v>163</v>
      </c>
    </row>
    <row r="498" spans="2:65" s="12" customFormat="1" ht="10.199999999999999">
      <c r="B498" s="152"/>
      <c r="D498" s="153" t="s">
        <v>171</v>
      </c>
      <c r="E498" s="154" t="s">
        <v>1</v>
      </c>
      <c r="F498" s="155" t="s">
        <v>622</v>
      </c>
      <c r="H498" s="154" t="s">
        <v>1</v>
      </c>
      <c r="I498" s="156"/>
      <c r="L498" s="152"/>
      <c r="M498" s="157"/>
      <c r="T498" s="158"/>
      <c r="AT498" s="154" t="s">
        <v>171</v>
      </c>
      <c r="AU498" s="154" t="s">
        <v>87</v>
      </c>
      <c r="AV498" s="12" t="s">
        <v>85</v>
      </c>
      <c r="AW498" s="12" t="s">
        <v>34</v>
      </c>
      <c r="AX498" s="12" t="s">
        <v>78</v>
      </c>
      <c r="AY498" s="154" t="s">
        <v>163</v>
      </c>
    </row>
    <row r="499" spans="2:65" s="13" customFormat="1" ht="10.199999999999999">
      <c r="B499" s="159"/>
      <c r="D499" s="153" t="s">
        <v>171</v>
      </c>
      <c r="E499" s="160" t="s">
        <v>1</v>
      </c>
      <c r="F499" s="161" t="s">
        <v>623</v>
      </c>
      <c r="H499" s="162">
        <v>10</v>
      </c>
      <c r="I499" s="163"/>
      <c r="L499" s="159"/>
      <c r="M499" s="164"/>
      <c r="T499" s="165"/>
      <c r="AT499" s="160" t="s">
        <v>171</v>
      </c>
      <c r="AU499" s="160" t="s">
        <v>87</v>
      </c>
      <c r="AV499" s="13" t="s">
        <v>87</v>
      </c>
      <c r="AW499" s="13" t="s">
        <v>34</v>
      </c>
      <c r="AX499" s="13" t="s">
        <v>78</v>
      </c>
      <c r="AY499" s="160" t="s">
        <v>163</v>
      </c>
    </row>
    <row r="500" spans="2:65" s="14" customFormat="1" ht="10.199999999999999">
      <c r="B500" s="166"/>
      <c r="D500" s="153" t="s">
        <v>171</v>
      </c>
      <c r="E500" s="167" t="s">
        <v>1</v>
      </c>
      <c r="F500" s="168" t="s">
        <v>174</v>
      </c>
      <c r="H500" s="169">
        <v>356.04</v>
      </c>
      <c r="I500" s="170"/>
      <c r="L500" s="166"/>
      <c r="M500" s="171"/>
      <c r="T500" s="172"/>
      <c r="AT500" s="167" t="s">
        <v>171</v>
      </c>
      <c r="AU500" s="167" t="s">
        <v>87</v>
      </c>
      <c r="AV500" s="14" t="s">
        <v>169</v>
      </c>
      <c r="AW500" s="14" t="s">
        <v>34</v>
      </c>
      <c r="AX500" s="14" t="s">
        <v>85</v>
      </c>
      <c r="AY500" s="167" t="s">
        <v>163</v>
      </c>
    </row>
    <row r="501" spans="2:65" s="1" customFormat="1" ht="24.15" customHeight="1">
      <c r="B501" s="32"/>
      <c r="C501" s="180" t="s">
        <v>624</v>
      </c>
      <c r="D501" s="180" t="s">
        <v>331</v>
      </c>
      <c r="E501" s="181" t="s">
        <v>625</v>
      </c>
      <c r="F501" s="182" t="s">
        <v>626</v>
      </c>
      <c r="G501" s="183" t="s">
        <v>177</v>
      </c>
      <c r="H501" s="184">
        <v>3.2890000000000001</v>
      </c>
      <c r="I501" s="185"/>
      <c r="J501" s="186">
        <f>ROUND(I501*H501,2)</f>
        <v>0</v>
      </c>
      <c r="K501" s="187"/>
      <c r="L501" s="188"/>
      <c r="M501" s="189" t="s">
        <v>1</v>
      </c>
      <c r="N501" s="190" t="s">
        <v>43</v>
      </c>
      <c r="P501" s="148">
        <f>O501*H501</f>
        <v>0</v>
      </c>
      <c r="Q501" s="148">
        <v>0.44</v>
      </c>
      <c r="R501" s="148">
        <f>Q501*H501</f>
        <v>1.44716</v>
      </c>
      <c r="S501" s="148">
        <v>0</v>
      </c>
      <c r="T501" s="149">
        <f>S501*H501</f>
        <v>0</v>
      </c>
      <c r="AR501" s="150" t="s">
        <v>372</v>
      </c>
      <c r="AT501" s="150" t="s">
        <v>331</v>
      </c>
      <c r="AU501" s="150" t="s">
        <v>87</v>
      </c>
      <c r="AY501" s="17" t="s">
        <v>163</v>
      </c>
      <c r="BE501" s="151">
        <f>IF(N501="základní",J501,0)</f>
        <v>0</v>
      </c>
      <c r="BF501" s="151">
        <f>IF(N501="snížená",J501,0)</f>
        <v>0</v>
      </c>
      <c r="BG501" s="151">
        <f>IF(N501="zákl. přenesená",J501,0)</f>
        <v>0</v>
      </c>
      <c r="BH501" s="151">
        <f>IF(N501="sníž. přenesená",J501,0)</f>
        <v>0</v>
      </c>
      <c r="BI501" s="151">
        <f>IF(N501="nulová",J501,0)</f>
        <v>0</v>
      </c>
      <c r="BJ501" s="17" t="s">
        <v>85</v>
      </c>
      <c r="BK501" s="151">
        <f>ROUND(I501*H501,2)</f>
        <v>0</v>
      </c>
      <c r="BL501" s="17" t="s">
        <v>283</v>
      </c>
      <c r="BM501" s="150" t="s">
        <v>627</v>
      </c>
    </row>
    <row r="502" spans="2:65" s="12" customFormat="1" ht="10.199999999999999">
      <c r="B502" s="152"/>
      <c r="D502" s="153" t="s">
        <v>171</v>
      </c>
      <c r="E502" s="154" t="s">
        <v>1</v>
      </c>
      <c r="F502" s="155" t="s">
        <v>618</v>
      </c>
      <c r="H502" s="154" t="s">
        <v>1</v>
      </c>
      <c r="I502" s="156"/>
      <c r="L502" s="152"/>
      <c r="M502" s="157"/>
      <c r="T502" s="158"/>
      <c r="AT502" s="154" t="s">
        <v>171</v>
      </c>
      <c r="AU502" s="154" t="s">
        <v>87</v>
      </c>
      <c r="AV502" s="12" t="s">
        <v>85</v>
      </c>
      <c r="AW502" s="12" t="s">
        <v>34</v>
      </c>
      <c r="AX502" s="12" t="s">
        <v>78</v>
      </c>
      <c r="AY502" s="154" t="s">
        <v>163</v>
      </c>
    </row>
    <row r="503" spans="2:65" s="13" customFormat="1" ht="10.199999999999999">
      <c r="B503" s="159"/>
      <c r="D503" s="153" t="s">
        <v>171</v>
      </c>
      <c r="E503" s="160" t="s">
        <v>1</v>
      </c>
      <c r="F503" s="161" t="s">
        <v>628</v>
      </c>
      <c r="H503" s="162">
        <v>1.7629999999999999</v>
      </c>
      <c r="I503" s="163"/>
      <c r="L503" s="159"/>
      <c r="M503" s="164"/>
      <c r="T503" s="165"/>
      <c r="AT503" s="160" t="s">
        <v>171</v>
      </c>
      <c r="AU503" s="160" t="s">
        <v>87</v>
      </c>
      <c r="AV503" s="13" t="s">
        <v>87</v>
      </c>
      <c r="AW503" s="13" t="s">
        <v>34</v>
      </c>
      <c r="AX503" s="13" t="s">
        <v>78</v>
      </c>
      <c r="AY503" s="160" t="s">
        <v>163</v>
      </c>
    </row>
    <row r="504" spans="2:65" s="12" customFormat="1" ht="10.199999999999999">
      <c r="B504" s="152"/>
      <c r="D504" s="153" t="s">
        <v>171</v>
      </c>
      <c r="E504" s="154" t="s">
        <v>1</v>
      </c>
      <c r="F504" s="155" t="s">
        <v>620</v>
      </c>
      <c r="H504" s="154" t="s">
        <v>1</v>
      </c>
      <c r="I504" s="156"/>
      <c r="L504" s="152"/>
      <c r="M504" s="157"/>
      <c r="T504" s="158"/>
      <c r="AT504" s="154" t="s">
        <v>171</v>
      </c>
      <c r="AU504" s="154" t="s">
        <v>87</v>
      </c>
      <c r="AV504" s="12" t="s">
        <v>85</v>
      </c>
      <c r="AW504" s="12" t="s">
        <v>34</v>
      </c>
      <c r="AX504" s="12" t="s">
        <v>78</v>
      </c>
      <c r="AY504" s="154" t="s">
        <v>163</v>
      </c>
    </row>
    <row r="505" spans="2:65" s="13" customFormat="1" ht="10.199999999999999">
      <c r="B505" s="159"/>
      <c r="D505" s="153" t="s">
        <v>171</v>
      </c>
      <c r="E505" s="160" t="s">
        <v>1</v>
      </c>
      <c r="F505" s="161" t="s">
        <v>629</v>
      </c>
      <c r="H505" s="162">
        <v>1.4339999999999999</v>
      </c>
      <c r="I505" s="163"/>
      <c r="L505" s="159"/>
      <c r="M505" s="164"/>
      <c r="T505" s="165"/>
      <c r="AT505" s="160" t="s">
        <v>171</v>
      </c>
      <c r="AU505" s="160" t="s">
        <v>87</v>
      </c>
      <c r="AV505" s="13" t="s">
        <v>87</v>
      </c>
      <c r="AW505" s="13" t="s">
        <v>34</v>
      </c>
      <c r="AX505" s="13" t="s">
        <v>78</v>
      </c>
      <c r="AY505" s="160" t="s">
        <v>163</v>
      </c>
    </row>
    <row r="506" spans="2:65" s="12" customFormat="1" ht="10.199999999999999">
      <c r="B506" s="152"/>
      <c r="D506" s="153" t="s">
        <v>171</v>
      </c>
      <c r="E506" s="154" t="s">
        <v>1</v>
      </c>
      <c r="F506" s="155" t="s">
        <v>622</v>
      </c>
      <c r="H506" s="154" t="s">
        <v>1</v>
      </c>
      <c r="I506" s="156"/>
      <c r="L506" s="152"/>
      <c r="M506" s="157"/>
      <c r="T506" s="158"/>
      <c r="AT506" s="154" t="s">
        <v>171</v>
      </c>
      <c r="AU506" s="154" t="s">
        <v>87</v>
      </c>
      <c r="AV506" s="12" t="s">
        <v>85</v>
      </c>
      <c r="AW506" s="12" t="s">
        <v>34</v>
      </c>
      <c r="AX506" s="12" t="s">
        <v>78</v>
      </c>
      <c r="AY506" s="154" t="s">
        <v>163</v>
      </c>
    </row>
    <row r="507" spans="2:65" s="13" customFormat="1" ht="10.199999999999999">
      <c r="B507" s="159"/>
      <c r="D507" s="153" t="s">
        <v>171</v>
      </c>
      <c r="E507" s="160" t="s">
        <v>1</v>
      </c>
      <c r="F507" s="161" t="s">
        <v>630</v>
      </c>
      <c r="H507" s="162">
        <v>9.1999999999999998E-2</v>
      </c>
      <c r="I507" s="163"/>
      <c r="L507" s="159"/>
      <c r="M507" s="164"/>
      <c r="T507" s="165"/>
      <c r="AT507" s="160" t="s">
        <v>171</v>
      </c>
      <c r="AU507" s="160" t="s">
        <v>87</v>
      </c>
      <c r="AV507" s="13" t="s">
        <v>87</v>
      </c>
      <c r="AW507" s="13" t="s">
        <v>34</v>
      </c>
      <c r="AX507" s="13" t="s">
        <v>78</v>
      </c>
      <c r="AY507" s="160" t="s">
        <v>163</v>
      </c>
    </row>
    <row r="508" spans="2:65" s="14" customFormat="1" ht="10.199999999999999">
      <c r="B508" s="166"/>
      <c r="D508" s="153" t="s">
        <v>171</v>
      </c>
      <c r="E508" s="167" t="s">
        <v>1</v>
      </c>
      <c r="F508" s="168" t="s">
        <v>174</v>
      </c>
      <c r="H508" s="169">
        <v>3.2890000000000001</v>
      </c>
      <c r="I508" s="170"/>
      <c r="L508" s="166"/>
      <c r="M508" s="171"/>
      <c r="T508" s="172"/>
      <c r="AT508" s="167" t="s">
        <v>171</v>
      </c>
      <c r="AU508" s="167" t="s">
        <v>87</v>
      </c>
      <c r="AV508" s="14" t="s">
        <v>169</v>
      </c>
      <c r="AW508" s="14" t="s">
        <v>34</v>
      </c>
      <c r="AX508" s="14" t="s">
        <v>85</v>
      </c>
      <c r="AY508" s="167" t="s">
        <v>163</v>
      </c>
    </row>
    <row r="509" spans="2:65" s="1" customFormat="1" ht="24.15" customHeight="1">
      <c r="B509" s="32"/>
      <c r="C509" s="138" t="s">
        <v>631</v>
      </c>
      <c r="D509" s="138" t="s">
        <v>165</v>
      </c>
      <c r="E509" s="139" t="s">
        <v>632</v>
      </c>
      <c r="F509" s="140" t="s">
        <v>633</v>
      </c>
      <c r="G509" s="141" t="s">
        <v>177</v>
      </c>
      <c r="H509" s="142">
        <v>3.2890000000000001</v>
      </c>
      <c r="I509" s="143"/>
      <c r="J509" s="144">
        <f>ROUND(I509*H509,2)</f>
        <v>0</v>
      </c>
      <c r="K509" s="145"/>
      <c r="L509" s="32"/>
      <c r="M509" s="146" t="s">
        <v>1</v>
      </c>
      <c r="N509" s="147" t="s">
        <v>43</v>
      </c>
      <c r="P509" s="148">
        <f>O509*H509</f>
        <v>0</v>
      </c>
      <c r="Q509" s="148">
        <v>1.2540000000000001E-2</v>
      </c>
      <c r="R509" s="148">
        <f>Q509*H509</f>
        <v>4.1244060000000006E-2</v>
      </c>
      <c r="S509" s="148">
        <v>0</v>
      </c>
      <c r="T509" s="149">
        <f>S509*H509</f>
        <v>0</v>
      </c>
      <c r="AR509" s="150" t="s">
        <v>283</v>
      </c>
      <c r="AT509" s="150" t="s">
        <v>165</v>
      </c>
      <c r="AU509" s="150" t="s">
        <v>87</v>
      </c>
      <c r="AY509" s="17" t="s">
        <v>163</v>
      </c>
      <c r="BE509" s="151">
        <f>IF(N509="základní",J509,0)</f>
        <v>0</v>
      </c>
      <c r="BF509" s="151">
        <f>IF(N509="snížená",J509,0)</f>
        <v>0</v>
      </c>
      <c r="BG509" s="151">
        <f>IF(N509="zákl. přenesená",J509,0)</f>
        <v>0</v>
      </c>
      <c r="BH509" s="151">
        <f>IF(N509="sníž. přenesená",J509,0)</f>
        <v>0</v>
      </c>
      <c r="BI509" s="151">
        <f>IF(N509="nulová",J509,0)</f>
        <v>0</v>
      </c>
      <c r="BJ509" s="17" t="s">
        <v>85</v>
      </c>
      <c r="BK509" s="151">
        <f>ROUND(I509*H509,2)</f>
        <v>0</v>
      </c>
      <c r="BL509" s="17" t="s">
        <v>283</v>
      </c>
      <c r="BM509" s="150" t="s">
        <v>634</v>
      </c>
    </row>
    <row r="510" spans="2:65" s="13" customFormat="1" ht="10.199999999999999">
      <c r="B510" s="159"/>
      <c r="D510" s="153" t="s">
        <v>171</v>
      </c>
      <c r="E510" s="160" t="s">
        <v>1</v>
      </c>
      <c r="F510" s="161" t="s">
        <v>635</v>
      </c>
      <c r="H510" s="162">
        <v>3.2890000000000001</v>
      </c>
      <c r="I510" s="163"/>
      <c r="L510" s="159"/>
      <c r="M510" s="164"/>
      <c r="T510" s="165"/>
      <c r="AT510" s="160" t="s">
        <v>171</v>
      </c>
      <c r="AU510" s="160" t="s">
        <v>87</v>
      </c>
      <c r="AV510" s="13" t="s">
        <v>87</v>
      </c>
      <c r="AW510" s="13" t="s">
        <v>34</v>
      </c>
      <c r="AX510" s="13" t="s">
        <v>85</v>
      </c>
      <c r="AY510" s="160" t="s">
        <v>163</v>
      </c>
    </row>
    <row r="511" spans="2:65" s="1" customFormat="1" ht="24.15" customHeight="1">
      <c r="B511" s="32"/>
      <c r="C511" s="138" t="s">
        <v>636</v>
      </c>
      <c r="D511" s="138" t="s">
        <v>165</v>
      </c>
      <c r="E511" s="139" t="s">
        <v>637</v>
      </c>
      <c r="F511" s="140" t="s">
        <v>638</v>
      </c>
      <c r="G511" s="141" t="s">
        <v>168</v>
      </c>
      <c r="H511" s="142">
        <v>29.38</v>
      </c>
      <c r="I511" s="143"/>
      <c r="J511" s="144">
        <f>ROUND(I511*H511,2)</f>
        <v>0</v>
      </c>
      <c r="K511" s="145"/>
      <c r="L511" s="32"/>
      <c r="M511" s="146" t="s">
        <v>1</v>
      </c>
      <c r="N511" s="147" t="s">
        <v>43</v>
      </c>
      <c r="P511" s="148">
        <f>O511*H511</f>
        <v>0</v>
      </c>
      <c r="Q511" s="148">
        <v>1.5720000000000001E-2</v>
      </c>
      <c r="R511" s="148">
        <f>Q511*H511</f>
        <v>0.46185360000000003</v>
      </c>
      <c r="S511" s="148">
        <v>0</v>
      </c>
      <c r="T511" s="149">
        <f>S511*H511</f>
        <v>0</v>
      </c>
      <c r="AR511" s="150" t="s">
        <v>283</v>
      </c>
      <c r="AT511" s="150" t="s">
        <v>165</v>
      </c>
      <c r="AU511" s="150" t="s">
        <v>87</v>
      </c>
      <c r="AY511" s="17" t="s">
        <v>163</v>
      </c>
      <c r="BE511" s="151">
        <f>IF(N511="základní",J511,0)</f>
        <v>0</v>
      </c>
      <c r="BF511" s="151">
        <f>IF(N511="snížená",J511,0)</f>
        <v>0</v>
      </c>
      <c r="BG511" s="151">
        <f>IF(N511="zákl. přenesená",J511,0)</f>
        <v>0</v>
      </c>
      <c r="BH511" s="151">
        <f>IF(N511="sníž. přenesená",J511,0)</f>
        <v>0</v>
      </c>
      <c r="BI511" s="151">
        <f>IF(N511="nulová",J511,0)</f>
        <v>0</v>
      </c>
      <c r="BJ511" s="17" t="s">
        <v>85</v>
      </c>
      <c r="BK511" s="151">
        <f>ROUND(I511*H511,2)</f>
        <v>0</v>
      </c>
      <c r="BL511" s="17" t="s">
        <v>283</v>
      </c>
      <c r="BM511" s="150" t="s">
        <v>639</v>
      </c>
    </row>
    <row r="512" spans="2:65" s="12" customFormat="1" ht="10.199999999999999">
      <c r="B512" s="152"/>
      <c r="D512" s="153" t="s">
        <v>171</v>
      </c>
      <c r="E512" s="154" t="s">
        <v>1</v>
      </c>
      <c r="F512" s="155" t="s">
        <v>580</v>
      </c>
      <c r="H512" s="154" t="s">
        <v>1</v>
      </c>
      <c r="I512" s="156"/>
      <c r="L512" s="152"/>
      <c r="M512" s="157"/>
      <c r="T512" s="158"/>
      <c r="AT512" s="154" t="s">
        <v>171</v>
      </c>
      <c r="AU512" s="154" t="s">
        <v>87</v>
      </c>
      <c r="AV512" s="12" t="s">
        <v>85</v>
      </c>
      <c r="AW512" s="12" t="s">
        <v>34</v>
      </c>
      <c r="AX512" s="12" t="s">
        <v>78</v>
      </c>
      <c r="AY512" s="154" t="s">
        <v>163</v>
      </c>
    </row>
    <row r="513" spans="2:65" s="13" customFormat="1" ht="10.199999999999999">
      <c r="B513" s="159"/>
      <c r="D513" s="153" t="s">
        <v>171</v>
      </c>
      <c r="E513" s="160" t="s">
        <v>1</v>
      </c>
      <c r="F513" s="161" t="s">
        <v>581</v>
      </c>
      <c r="H513" s="162">
        <v>30.652000000000001</v>
      </c>
      <c r="I513" s="163"/>
      <c r="L513" s="159"/>
      <c r="M513" s="164"/>
      <c r="T513" s="165"/>
      <c r="AT513" s="160" t="s">
        <v>171</v>
      </c>
      <c r="AU513" s="160" t="s">
        <v>87</v>
      </c>
      <c r="AV513" s="13" t="s">
        <v>87</v>
      </c>
      <c r="AW513" s="13" t="s">
        <v>34</v>
      </c>
      <c r="AX513" s="13" t="s">
        <v>78</v>
      </c>
      <c r="AY513" s="160" t="s">
        <v>163</v>
      </c>
    </row>
    <row r="514" spans="2:65" s="13" customFormat="1" ht="10.199999999999999">
      <c r="B514" s="159"/>
      <c r="D514" s="153" t="s">
        <v>171</v>
      </c>
      <c r="E514" s="160" t="s">
        <v>1</v>
      </c>
      <c r="F514" s="161" t="s">
        <v>465</v>
      </c>
      <c r="H514" s="162">
        <v>-1.272</v>
      </c>
      <c r="I514" s="163"/>
      <c r="L514" s="159"/>
      <c r="M514" s="164"/>
      <c r="T514" s="165"/>
      <c r="AT514" s="160" t="s">
        <v>171</v>
      </c>
      <c r="AU514" s="160" t="s">
        <v>87</v>
      </c>
      <c r="AV514" s="13" t="s">
        <v>87</v>
      </c>
      <c r="AW514" s="13" t="s">
        <v>34</v>
      </c>
      <c r="AX514" s="13" t="s">
        <v>78</v>
      </c>
      <c r="AY514" s="160" t="s">
        <v>163</v>
      </c>
    </row>
    <row r="515" spans="2:65" s="14" customFormat="1" ht="10.199999999999999">
      <c r="B515" s="166"/>
      <c r="D515" s="153" t="s">
        <v>171</v>
      </c>
      <c r="E515" s="167" t="s">
        <v>1</v>
      </c>
      <c r="F515" s="168" t="s">
        <v>174</v>
      </c>
      <c r="H515" s="169">
        <v>29.38</v>
      </c>
      <c r="I515" s="170"/>
      <c r="L515" s="166"/>
      <c r="M515" s="171"/>
      <c r="T515" s="172"/>
      <c r="AT515" s="167" t="s">
        <v>171</v>
      </c>
      <c r="AU515" s="167" t="s">
        <v>87</v>
      </c>
      <c r="AV515" s="14" t="s">
        <v>169</v>
      </c>
      <c r="AW515" s="14" t="s">
        <v>34</v>
      </c>
      <c r="AX515" s="14" t="s">
        <v>85</v>
      </c>
      <c r="AY515" s="167" t="s">
        <v>163</v>
      </c>
    </row>
    <row r="516" spans="2:65" s="1" customFormat="1" ht="33" customHeight="1">
      <c r="B516" s="32"/>
      <c r="C516" s="138" t="s">
        <v>640</v>
      </c>
      <c r="D516" s="138" t="s">
        <v>165</v>
      </c>
      <c r="E516" s="139" t="s">
        <v>641</v>
      </c>
      <c r="F516" s="140" t="s">
        <v>642</v>
      </c>
      <c r="G516" s="141" t="s">
        <v>326</v>
      </c>
      <c r="H516" s="142">
        <v>71.239999999999995</v>
      </c>
      <c r="I516" s="143"/>
      <c r="J516" s="144">
        <f>ROUND(I516*H516,2)</f>
        <v>0</v>
      </c>
      <c r="K516" s="145"/>
      <c r="L516" s="32"/>
      <c r="M516" s="146" t="s">
        <v>1</v>
      </c>
      <c r="N516" s="147" t="s">
        <v>43</v>
      </c>
      <c r="P516" s="148">
        <f>O516*H516</f>
        <v>0</v>
      </c>
      <c r="Q516" s="148">
        <v>0</v>
      </c>
      <c r="R516" s="148">
        <f>Q516*H516</f>
        <v>0</v>
      </c>
      <c r="S516" s="148">
        <v>0</v>
      </c>
      <c r="T516" s="149">
        <f>S516*H516</f>
        <v>0</v>
      </c>
      <c r="AR516" s="150" t="s">
        <v>283</v>
      </c>
      <c r="AT516" s="150" t="s">
        <v>165</v>
      </c>
      <c r="AU516" s="150" t="s">
        <v>87</v>
      </c>
      <c r="AY516" s="17" t="s">
        <v>163</v>
      </c>
      <c r="BE516" s="151">
        <f>IF(N516="základní",J516,0)</f>
        <v>0</v>
      </c>
      <c r="BF516" s="151">
        <f>IF(N516="snížená",J516,0)</f>
        <v>0</v>
      </c>
      <c r="BG516" s="151">
        <f>IF(N516="zákl. přenesená",J516,0)</f>
        <v>0</v>
      </c>
      <c r="BH516" s="151">
        <f>IF(N516="sníž. přenesená",J516,0)</f>
        <v>0</v>
      </c>
      <c r="BI516" s="151">
        <f>IF(N516="nulová",J516,0)</f>
        <v>0</v>
      </c>
      <c r="BJ516" s="17" t="s">
        <v>85</v>
      </c>
      <c r="BK516" s="151">
        <f>ROUND(I516*H516,2)</f>
        <v>0</v>
      </c>
      <c r="BL516" s="17" t="s">
        <v>283</v>
      </c>
      <c r="BM516" s="150" t="s">
        <v>643</v>
      </c>
    </row>
    <row r="517" spans="2:65" s="12" customFormat="1" ht="10.199999999999999">
      <c r="B517" s="152"/>
      <c r="D517" s="153" t="s">
        <v>171</v>
      </c>
      <c r="E517" s="154" t="s">
        <v>1</v>
      </c>
      <c r="F517" s="155" t="s">
        <v>328</v>
      </c>
      <c r="H517" s="154" t="s">
        <v>1</v>
      </c>
      <c r="I517" s="156"/>
      <c r="L517" s="152"/>
      <c r="M517" s="157"/>
      <c r="T517" s="158"/>
      <c r="AT517" s="154" t="s">
        <v>171</v>
      </c>
      <c r="AU517" s="154" t="s">
        <v>87</v>
      </c>
      <c r="AV517" s="12" t="s">
        <v>85</v>
      </c>
      <c r="AW517" s="12" t="s">
        <v>34</v>
      </c>
      <c r="AX517" s="12" t="s">
        <v>78</v>
      </c>
      <c r="AY517" s="154" t="s">
        <v>163</v>
      </c>
    </row>
    <row r="518" spans="2:65" s="13" customFormat="1" ht="10.199999999999999">
      <c r="B518" s="159"/>
      <c r="D518" s="153" t="s">
        <v>171</v>
      </c>
      <c r="E518" s="160" t="s">
        <v>1</v>
      </c>
      <c r="F518" s="161" t="s">
        <v>644</v>
      </c>
      <c r="H518" s="162">
        <v>71.239999999999995</v>
      </c>
      <c r="I518" s="163"/>
      <c r="L518" s="159"/>
      <c r="M518" s="164"/>
      <c r="T518" s="165"/>
      <c r="AT518" s="160" t="s">
        <v>171</v>
      </c>
      <c r="AU518" s="160" t="s">
        <v>87</v>
      </c>
      <c r="AV518" s="13" t="s">
        <v>87</v>
      </c>
      <c r="AW518" s="13" t="s">
        <v>34</v>
      </c>
      <c r="AX518" s="13" t="s">
        <v>78</v>
      </c>
      <c r="AY518" s="160" t="s">
        <v>163</v>
      </c>
    </row>
    <row r="519" spans="2:65" s="14" customFormat="1" ht="10.199999999999999">
      <c r="B519" s="166"/>
      <c r="D519" s="153" t="s">
        <v>171</v>
      </c>
      <c r="E519" s="167" t="s">
        <v>1</v>
      </c>
      <c r="F519" s="168" t="s">
        <v>174</v>
      </c>
      <c r="H519" s="169">
        <v>71.239999999999995</v>
      </c>
      <c r="I519" s="170"/>
      <c r="L519" s="166"/>
      <c r="M519" s="171"/>
      <c r="T519" s="172"/>
      <c r="AT519" s="167" t="s">
        <v>171</v>
      </c>
      <c r="AU519" s="167" t="s">
        <v>87</v>
      </c>
      <c r="AV519" s="14" t="s">
        <v>169</v>
      </c>
      <c r="AW519" s="14" t="s">
        <v>34</v>
      </c>
      <c r="AX519" s="14" t="s">
        <v>85</v>
      </c>
      <c r="AY519" s="167" t="s">
        <v>163</v>
      </c>
    </row>
    <row r="520" spans="2:65" s="1" customFormat="1" ht="21.75" customHeight="1">
      <c r="B520" s="32"/>
      <c r="C520" s="180" t="s">
        <v>645</v>
      </c>
      <c r="D520" s="180" t="s">
        <v>331</v>
      </c>
      <c r="E520" s="181" t="s">
        <v>646</v>
      </c>
      <c r="F520" s="182" t="s">
        <v>647</v>
      </c>
      <c r="G520" s="183" t="s">
        <v>177</v>
      </c>
      <c r="H520" s="184">
        <v>1.5669999999999999</v>
      </c>
      <c r="I520" s="185"/>
      <c r="J520" s="186">
        <f>ROUND(I520*H520,2)</f>
        <v>0</v>
      </c>
      <c r="K520" s="187"/>
      <c r="L520" s="188"/>
      <c r="M520" s="189" t="s">
        <v>1</v>
      </c>
      <c r="N520" s="190" t="s">
        <v>43</v>
      </c>
      <c r="P520" s="148">
        <f>O520*H520</f>
        <v>0</v>
      </c>
      <c r="Q520" s="148">
        <v>0.55000000000000004</v>
      </c>
      <c r="R520" s="148">
        <f>Q520*H520</f>
        <v>0.86185</v>
      </c>
      <c r="S520" s="148">
        <v>0</v>
      </c>
      <c r="T520" s="149">
        <f>S520*H520</f>
        <v>0</v>
      </c>
      <c r="AR520" s="150" t="s">
        <v>372</v>
      </c>
      <c r="AT520" s="150" t="s">
        <v>331</v>
      </c>
      <c r="AU520" s="150" t="s">
        <v>87</v>
      </c>
      <c r="AY520" s="17" t="s">
        <v>163</v>
      </c>
      <c r="BE520" s="151">
        <f>IF(N520="základní",J520,0)</f>
        <v>0</v>
      </c>
      <c r="BF520" s="151">
        <f>IF(N520="snížená",J520,0)</f>
        <v>0</v>
      </c>
      <c r="BG520" s="151">
        <f>IF(N520="zákl. přenesená",J520,0)</f>
        <v>0</v>
      </c>
      <c r="BH520" s="151">
        <f>IF(N520="sníž. přenesená",J520,0)</f>
        <v>0</v>
      </c>
      <c r="BI520" s="151">
        <f>IF(N520="nulová",J520,0)</f>
        <v>0</v>
      </c>
      <c r="BJ520" s="17" t="s">
        <v>85</v>
      </c>
      <c r="BK520" s="151">
        <f>ROUND(I520*H520,2)</f>
        <v>0</v>
      </c>
      <c r="BL520" s="17" t="s">
        <v>283</v>
      </c>
      <c r="BM520" s="150" t="s">
        <v>648</v>
      </c>
    </row>
    <row r="521" spans="2:65" s="12" customFormat="1" ht="10.199999999999999">
      <c r="B521" s="152"/>
      <c r="D521" s="153" t="s">
        <v>171</v>
      </c>
      <c r="E521" s="154" t="s">
        <v>1</v>
      </c>
      <c r="F521" s="155" t="s">
        <v>328</v>
      </c>
      <c r="H521" s="154" t="s">
        <v>1</v>
      </c>
      <c r="I521" s="156"/>
      <c r="L521" s="152"/>
      <c r="M521" s="157"/>
      <c r="T521" s="158"/>
      <c r="AT521" s="154" t="s">
        <v>171</v>
      </c>
      <c r="AU521" s="154" t="s">
        <v>87</v>
      </c>
      <c r="AV521" s="12" t="s">
        <v>85</v>
      </c>
      <c r="AW521" s="12" t="s">
        <v>34</v>
      </c>
      <c r="AX521" s="12" t="s">
        <v>78</v>
      </c>
      <c r="AY521" s="154" t="s">
        <v>163</v>
      </c>
    </row>
    <row r="522" spans="2:65" s="13" customFormat="1" ht="10.199999999999999">
      <c r="B522" s="159"/>
      <c r="D522" s="153" t="s">
        <v>171</v>
      </c>
      <c r="E522" s="160" t="s">
        <v>1</v>
      </c>
      <c r="F522" s="161" t="s">
        <v>649</v>
      </c>
      <c r="H522" s="162">
        <v>1.5669999999999999</v>
      </c>
      <c r="I522" s="163"/>
      <c r="L522" s="159"/>
      <c r="M522" s="164"/>
      <c r="T522" s="165"/>
      <c r="AT522" s="160" t="s">
        <v>171</v>
      </c>
      <c r="AU522" s="160" t="s">
        <v>87</v>
      </c>
      <c r="AV522" s="13" t="s">
        <v>87</v>
      </c>
      <c r="AW522" s="13" t="s">
        <v>34</v>
      </c>
      <c r="AX522" s="13" t="s">
        <v>78</v>
      </c>
      <c r="AY522" s="160" t="s">
        <v>163</v>
      </c>
    </row>
    <row r="523" spans="2:65" s="14" customFormat="1" ht="10.199999999999999">
      <c r="B523" s="166"/>
      <c r="D523" s="153" t="s">
        <v>171</v>
      </c>
      <c r="E523" s="167" t="s">
        <v>1</v>
      </c>
      <c r="F523" s="168" t="s">
        <v>174</v>
      </c>
      <c r="H523" s="169">
        <v>1.5669999999999999</v>
      </c>
      <c r="I523" s="170"/>
      <c r="L523" s="166"/>
      <c r="M523" s="171"/>
      <c r="T523" s="172"/>
      <c r="AT523" s="167" t="s">
        <v>171</v>
      </c>
      <c r="AU523" s="167" t="s">
        <v>87</v>
      </c>
      <c r="AV523" s="14" t="s">
        <v>169</v>
      </c>
      <c r="AW523" s="14" t="s">
        <v>34</v>
      </c>
      <c r="AX523" s="14" t="s">
        <v>85</v>
      </c>
      <c r="AY523" s="167" t="s">
        <v>163</v>
      </c>
    </row>
    <row r="524" spans="2:65" s="1" customFormat="1" ht="24.15" customHeight="1">
      <c r="B524" s="32"/>
      <c r="C524" s="138" t="s">
        <v>650</v>
      </c>
      <c r="D524" s="138" t="s">
        <v>165</v>
      </c>
      <c r="E524" s="139" t="s">
        <v>651</v>
      </c>
      <c r="F524" s="140" t="s">
        <v>652</v>
      </c>
      <c r="G524" s="141" t="s">
        <v>177</v>
      </c>
      <c r="H524" s="142">
        <v>2.302</v>
      </c>
      <c r="I524" s="143"/>
      <c r="J524" s="144">
        <f>ROUND(I524*H524,2)</f>
        <v>0</v>
      </c>
      <c r="K524" s="145"/>
      <c r="L524" s="32"/>
      <c r="M524" s="146" t="s">
        <v>1</v>
      </c>
      <c r="N524" s="147" t="s">
        <v>43</v>
      </c>
      <c r="P524" s="148">
        <f>O524*H524</f>
        <v>0</v>
      </c>
      <c r="Q524" s="148">
        <v>2.8E-3</v>
      </c>
      <c r="R524" s="148">
        <f>Q524*H524</f>
        <v>6.4456000000000001E-3</v>
      </c>
      <c r="S524" s="148">
        <v>0</v>
      </c>
      <c r="T524" s="149">
        <f>S524*H524</f>
        <v>0</v>
      </c>
      <c r="AR524" s="150" t="s">
        <v>283</v>
      </c>
      <c r="AT524" s="150" t="s">
        <v>165</v>
      </c>
      <c r="AU524" s="150" t="s">
        <v>87</v>
      </c>
      <c r="AY524" s="17" t="s">
        <v>163</v>
      </c>
      <c r="BE524" s="151">
        <f>IF(N524="základní",J524,0)</f>
        <v>0</v>
      </c>
      <c r="BF524" s="151">
        <f>IF(N524="snížená",J524,0)</f>
        <v>0</v>
      </c>
      <c r="BG524" s="151">
        <f>IF(N524="zákl. přenesená",J524,0)</f>
        <v>0</v>
      </c>
      <c r="BH524" s="151">
        <f>IF(N524="sníž. přenesená",J524,0)</f>
        <v>0</v>
      </c>
      <c r="BI524" s="151">
        <f>IF(N524="nulová",J524,0)</f>
        <v>0</v>
      </c>
      <c r="BJ524" s="17" t="s">
        <v>85</v>
      </c>
      <c r="BK524" s="151">
        <f>ROUND(I524*H524,2)</f>
        <v>0</v>
      </c>
      <c r="BL524" s="17" t="s">
        <v>283</v>
      </c>
      <c r="BM524" s="150" t="s">
        <v>653</v>
      </c>
    </row>
    <row r="525" spans="2:65" s="13" customFormat="1" ht="10.199999999999999">
      <c r="B525" s="159"/>
      <c r="D525" s="153" t="s">
        <v>171</v>
      </c>
      <c r="E525" s="160" t="s">
        <v>1</v>
      </c>
      <c r="F525" s="161" t="s">
        <v>654</v>
      </c>
      <c r="H525" s="162">
        <v>2.302</v>
      </c>
      <c r="I525" s="163"/>
      <c r="L525" s="159"/>
      <c r="M525" s="164"/>
      <c r="T525" s="165"/>
      <c r="AT525" s="160" t="s">
        <v>171</v>
      </c>
      <c r="AU525" s="160" t="s">
        <v>87</v>
      </c>
      <c r="AV525" s="13" t="s">
        <v>87</v>
      </c>
      <c r="AW525" s="13" t="s">
        <v>34</v>
      </c>
      <c r="AX525" s="13" t="s">
        <v>85</v>
      </c>
      <c r="AY525" s="160" t="s">
        <v>163</v>
      </c>
    </row>
    <row r="526" spans="2:65" s="1" customFormat="1" ht="24.15" customHeight="1">
      <c r="B526" s="32"/>
      <c r="C526" s="138" t="s">
        <v>655</v>
      </c>
      <c r="D526" s="138" t="s">
        <v>165</v>
      </c>
      <c r="E526" s="139" t="s">
        <v>656</v>
      </c>
      <c r="F526" s="140" t="s">
        <v>657</v>
      </c>
      <c r="G526" s="141" t="s">
        <v>302</v>
      </c>
      <c r="H526" s="142">
        <v>2.819</v>
      </c>
      <c r="I526" s="143"/>
      <c r="J526" s="144">
        <f>ROUND(I526*H526,2)</f>
        <v>0</v>
      </c>
      <c r="K526" s="145"/>
      <c r="L526" s="32"/>
      <c r="M526" s="146" t="s">
        <v>1</v>
      </c>
      <c r="N526" s="147" t="s">
        <v>43</v>
      </c>
      <c r="P526" s="148">
        <f>O526*H526</f>
        <v>0</v>
      </c>
      <c r="Q526" s="148">
        <v>0</v>
      </c>
      <c r="R526" s="148">
        <f>Q526*H526</f>
        <v>0</v>
      </c>
      <c r="S526" s="148">
        <v>0</v>
      </c>
      <c r="T526" s="149">
        <f>S526*H526</f>
        <v>0</v>
      </c>
      <c r="AR526" s="150" t="s">
        <v>283</v>
      </c>
      <c r="AT526" s="150" t="s">
        <v>165</v>
      </c>
      <c r="AU526" s="150" t="s">
        <v>87</v>
      </c>
      <c r="AY526" s="17" t="s">
        <v>163</v>
      </c>
      <c r="BE526" s="151">
        <f>IF(N526="základní",J526,0)</f>
        <v>0</v>
      </c>
      <c r="BF526" s="151">
        <f>IF(N526="snížená",J526,0)</f>
        <v>0</v>
      </c>
      <c r="BG526" s="151">
        <f>IF(N526="zákl. přenesená",J526,0)</f>
        <v>0</v>
      </c>
      <c r="BH526" s="151">
        <f>IF(N526="sníž. přenesená",J526,0)</f>
        <v>0</v>
      </c>
      <c r="BI526" s="151">
        <f>IF(N526="nulová",J526,0)</f>
        <v>0</v>
      </c>
      <c r="BJ526" s="17" t="s">
        <v>85</v>
      </c>
      <c r="BK526" s="151">
        <f>ROUND(I526*H526,2)</f>
        <v>0</v>
      </c>
      <c r="BL526" s="17" t="s">
        <v>283</v>
      </c>
      <c r="BM526" s="150" t="s">
        <v>658</v>
      </c>
    </row>
    <row r="527" spans="2:65" s="11" customFormat="1" ht="22.8" customHeight="1">
      <c r="B527" s="126"/>
      <c r="D527" s="127" t="s">
        <v>77</v>
      </c>
      <c r="E527" s="136" t="s">
        <v>659</v>
      </c>
      <c r="F527" s="136" t="s">
        <v>660</v>
      </c>
      <c r="I527" s="129"/>
      <c r="J527" s="137">
        <f>BK527</f>
        <v>0</v>
      </c>
      <c r="L527" s="126"/>
      <c r="M527" s="131"/>
      <c r="P527" s="132">
        <f>SUM(P528:P601)</f>
        <v>0</v>
      </c>
      <c r="R527" s="132">
        <f>SUM(R528:R601)</f>
        <v>6.5835702499999993</v>
      </c>
      <c r="T527" s="133">
        <f>SUM(T528:T601)</f>
        <v>0</v>
      </c>
      <c r="AR527" s="127" t="s">
        <v>87</v>
      </c>
      <c r="AT527" s="134" t="s">
        <v>77</v>
      </c>
      <c r="AU527" s="134" t="s">
        <v>85</v>
      </c>
      <c r="AY527" s="127" t="s">
        <v>163</v>
      </c>
      <c r="BK527" s="135">
        <f>SUM(BK528:BK601)</f>
        <v>0</v>
      </c>
    </row>
    <row r="528" spans="2:65" s="1" customFormat="1" ht="33" customHeight="1">
      <c r="B528" s="32"/>
      <c r="C528" s="138" t="s">
        <v>661</v>
      </c>
      <c r="D528" s="138" t="s">
        <v>165</v>
      </c>
      <c r="E528" s="139" t="s">
        <v>662</v>
      </c>
      <c r="F528" s="140" t="s">
        <v>663</v>
      </c>
      <c r="G528" s="141" t="s">
        <v>168</v>
      </c>
      <c r="H528" s="142">
        <v>12.11</v>
      </c>
      <c r="I528" s="143"/>
      <c r="J528" s="144">
        <f>ROUND(I528*H528,2)</f>
        <v>0</v>
      </c>
      <c r="K528" s="145"/>
      <c r="L528" s="32"/>
      <c r="M528" s="146" t="s">
        <v>1</v>
      </c>
      <c r="N528" s="147" t="s">
        <v>43</v>
      </c>
      <c r="P528" s="148">
        <f>O528*H528</f>
        <v>0</v>
      </c>
      <c r="Q528" s="148">
        <v>2.614E-2</v>
      </c>
      <c r="R528" s="148">
        <f>Q528*H528</f>
        <v>0.31655539999999999</v>
      </c>
      <c r="S528" s="148">
        <v>0</v>
      </c>
      <c r="T528" s="149">
        <f>S528*H528</f>
        <v>0</v>
      </c>
      <c r="AR528" s="150" t="s">
        <v>283</v>
      </c>
      <c r="AT528" s="150" t="s">
        <v>165</v>
      </c>
      <c r="AU528" s="150" t="s">
        <v>87</v>
      </c>
      <c r="AY528" s="17" t="s">
        <v>163</v>
      </c>
      <c r="BE528" s="151">
        <f>IF(N528="základní",J528,0)</f>
        <v>0</v>
      </c>
      <c r="BF528" s="151">
        <f>IF(N528="snížená",J528,0)</f>
        <v>0</v>
      </c>
      <c r="BG528" s="151">
        <f>IF(N528="zákl. přenesená",J528,0)</f>
        <v>0</v>
      </c>
      <c r="BH528" s="151">
        <f>IF(N528="sníž. přenesená",J528,0)</f>
        <v>0</v>
      </c>
      <c r="BI528" s="151">
        <f>IF(N528="nulová",J528,0)</f>
        <v>0</v>
      </c>
      <c r="BJ528" s="17" t="s">
        <v>85</v>
      </c>
      <c r="BK528" s="151">
        <f>ROUND(I528*H528,2)</f>
        <v>0</v>
      </c>
      <c r="BL528" s="17" t="s">
        <v>283</v>
      </c>
      <c r="BM528" s="150" t="s">
        <v>664</v>
      </c>
    </row>
    <row r="529" spans="2:65" s="12" customFormat="1" ht="10.199999999999999">
      <c r="B529" s="152"/>
      <c r="D529" s="153" t="s">
        <v>171</v>
      </c>
      <c r="E529" s="154" t="s">
        <v>1</v>
      </c>
      <c r="F529" s="155" t="s">
        <v>665</v>
      </c>
      <c r="H529" s="154" t="s">
        <v>1</v>
      </c>
      <c r="I529" s="156"/>
      <c r="L529" s="152"/>
      <c r="M529" s="157"/>
      <c r="T529" s="158"/>
      <c r="AT529" s="154" t="s">
        <v>171</v>
      </c>
      <c r="AU529" s="154" t="s">
        <v>87</v>
      </c>
      <c r="AV529" s="12" t="s">
        <v>85</v>
      </c>
      <c r="AW529" s="12" t="s">
        <v>34</v>
      </c>
      <c r="AX529" s="12" t="s">
        <v>78</v>
      </c>
      <c r="AY529" s="154" t="s">
        <v>163</v>
      </c>
    </row>
    <row r="530" spans="2:65" s="13" customFormat="1" ht="10.199999999999999">
      <c r="B530" s="159"/>
      <c r="D530" s="153" t="s">
        <v>171</v>
      </c>
      <c r="E530" s="160" t="s">
        <v>1</v>
      </c>
      <c r="F530" s="161" t="s">
        <v>666</v>
      </c>
      <c r="H530" s="162">
        <v>12.11</v>
      </c>
      <c r="I530" s="163"/>
      <c r="L530" s="159"/>
      <c r="M530" s="164"/>
      <c r="T530" s="165"/>
      <c r="AT530" s="160" t="s">
        <v>171</v>
      </c>
      <c r="AU530" s="160" t="s">
        <v>87</v>
      </c>
      <c r="AV530" s="13" t="s">
        <v>87</v>
      </c>
      <c r="AW530" s="13" t="s">
        <v>34</v>
      </c>
      <c r="AX530" s="13" t="s">
        <v>78</v>
      </c>
      <c r="AY530" s="160" t="s">
        <v>163</v>
      </c>
    </row>
    <row r="531" spans="2:65" s="14" customFormat="1" ht="10.199999999999999">
      <c r="B531" s="166"/>
      <c r="D531" s="153" t="s">
        <v>171</v>
      </c>
      <c r="E531" s="167" t="s">
        <v>1</v>
      </c>
      <c r="F531" s="168" t="s">
        <v>174</v>
      </c>
      <c r="H531" s="169">
        <v>12.11</v>
      </c>
      <c r="I531" s="170"/>
      <c r="L531" s="166"/>
      <c r="M531" s="171"/>
      <c r="T531" s="172"/>
      <c r="AT531" s="167" t="s">
        <v>171</v>
      </c>
      <c r="AU531" s="167" t="s">
        <v>87</v>
      </c>
      <c r="AV531" s="14" t="s">
        <v>169</v>
      </c>
      <c r="AW531" s="14" t="s">
        <v>34</v>
      </c>
      <c r="AX531" s="14" t="s">
        <v>85</v>
      </c>
      <c r="AY531" s="167" t="s">
        <v>163</v>
      </c>
    </row>
    <row r="532" spans="2:65" s="1" customFormat="1" ht="21.75" customHeight="1">
      <c r="B532" s="32"/>
      <c r="C532" s="138" t="s">
        <v>667</v>
      </c>
      <c r="D532" s="138" t="s">
        <v>165</v>
      </c>
      <c r="E532" s="139" t="s">
        <v>668</v>
      </c>
      <c r="F532" s="140" t="s">
        <v>669</v>
      </c>
      <c r="G532" s="141" t="s">
        <v>168</v>
      </c>
      <c r="H532" s="142">
        <v>12.11</v>
      </c>
      <c r="I532" s="143"/>
      <c r="J532" s="144">
        <f>ROUND(I532*H532,2)</f>
        <v>0</v>
      </c>
      <c r="K532" s="145"/>
      <c r="L532" s="32"/>
      <c r="M532" s="146" t="s">
        <v>1</v>
      </c>
      <c r="N532" s="147" t="s">
        <v>43</v>
      </c>
      <c r="P532" s="148">
        <f>O532*H532</f>
        <v>0</v>
      </c>
      <c r="Q532" s="148">
        <v>2.0000000000000001E-4</v>
      </c>
      <c r="R532" s="148">
        <f>Q532*H532</f>
        <v>2.4220000000000001E-3</v>
      </c>
      <c r="S532" s="148">
        <v>0</v>
      </c>
      <c r="T532" s="149">
        <f>S532*H532</f>
        <v>0</v>
      </c>
      <c r="AR532" s="150" t="s">
        <v>283</v>
      </c>
      <c r="AT532" s="150" t="s">
        <v>165</v>
      </c>
      <c r="AU532" s="150" t="s">
        <v>87</v>
      </c>
      <c r="AY532" s="17" t="s">
        <v>163</v>
      </c>
      <c r="BE532" s="151">
        <f>IF(N532="základní",J532,0)</f>
        <v>0</v>
      </c>
      <c r="BF532" s="151">
        <f>IF(N532="snížená",J532,0)</f>
        <v>0</v>
      </c>
      <c r="BG532" s="151">
        <f>IF(N532="zákl. přenesená",J532,0)</f>
        <v>0</v>
      </c>
      <c r="BH532" s="151">
        <f>IF(N532="sníž. přenesená",J532,0)</f>
        <v>0</v>
      </c>
      <c r="BI532" s="151">
        <f>IF(N532="nulová",J532,0)</f>
        <v>0</v>
      </c>
      <c r="BJ532" s="17" t="s">
        <v>85</v>
      </c>
      <c r="BK532" s="151">
        <f>ROUND(I532*H532,2)</f>
        <v>0</v>
      </c>
      <c r="BL532" s="17" t="s">
        <v>283</v>
      </c>
      <c r="BM532" s="150" t="s">
        <v>670</v>
      </c>
    </row>
    <row r="533" spans="2:65" s="12" customFormat="1" ht="10.199999999999999">
      <c r="B533" s="152"/>
      <c r="D533" s="153" t="s">
        <v>171</v>
      </c>
      <c r="E533" s="154" t="s">
        <v>1</v>
      </c>
      <c r="F533" s="155" t="s">
        <v>665</v>
      </c>
      <c r="H533" s="154" t="s">
        <v>1</v>
      </c>
      <c r="I533" s="156"/>
      <c r="L533" s="152"/>
      <c r="M533" s="157"/>
      <c r="T533" s="158"/>
      <c r="AT533" s="154" t="s">
        <v>171</v>
      </c>
      <c r="AU533" s="154" t="s">
        <v>87</v>
      </c>
      <c r="AV533" s="12" t="s">
        <v>85</v>
      </c>
      <c r="AW533" s="12" t="s">
        <v>34</v>
      </c>
      <c r="AX533" s="12" t="s">
        <v>78</v>
      </c>
      <c r="AY533" s="154" t="s">
        <v>163</v>
      </c>
    </row>
    <row r="534" spans="2:65" s="13" customFormat="1" ht="10.199999999999999">
      <c r="B534" s="159"/>
      <c r="D534" s="153" t="s">
        <v>171</v>
      </c>
      <c r="E534" s="160" t="s">
        <v>1</v>
      </c>
      <c r="F534" s="161" t="s">
        <v>666</v>
      </c>
      <c r="H534" s="162">
        <v>12.11</v>
      </c>
      <c r="I534" s="163"/>
      <c r="L534" s="159"/>
      <c r="M534" s="164"/>
      <c r="T534" s="165"/>
      <c r="AT534" s="160" t="s">
        <v>171</v>
      </c>
      <c r="AU534" s="160" t="s">
        <v>87</v>
      </c>
      <c r="AV534" s="13" t="s">
        <v>87</v>
      </c>
      <c r="AW534" s="13" t="s">
        <v>34</v>
      </c>
      <c r="AX534" s="13" t="s">
        <v>78</v>
      </c>
      <c r="AY534" s="160" t="s">
        <v>163</v>
      </c>
    </row>
    <row r="535" spans="2:65" s="14" customFormat="1" ht="10.199999999999999">
      <c r="B535" s="166"/>
      <c r="D535" s="153" t="s">
        <v>171</v>
      </c>
      <c r="E535" s="167" t="s">
        <v>1</v>
      </c>
      <c r="F535" s="168" t="s">
        <v>174</v>
      </c>
      <c r="H535" s="169">
        <v>12.11</v>
      </c>
      <c r="I535" s="170"/>
      <c r="L535" s="166"/>
      <c r="M535" s="171"/>
      <c r="T535" s="172"/>
      <c r="AT535" s="167" t="s">
        <v>171</v>
      </c>
      <c r="AU535" s="167" t="s">
        <v>87</v>
      </c>
      <c r="AV535" s="14" t="s">
        <v>169</v>
      </c>
      <c r="AW535" s="14" t="s">
        <v>34</v>
      </c>
      <c r="AX535" s="14" t="s">
        <v>85</v>
      </c>
      <c r="AY535" s="167" t="s">
        <v>163</v>
      </c>
    </row>
    <row r="536" spans="2:65" s="1" customFormat="1" ht="16.5" customHeight="1">
      <c r="B536" s="32"/>
      <c r="C536" s="138" t="s">
        <v>671</v>
      </c>
      <c r="D536" s="138" t="s">
        <v>165</v>
      </c>
      <c r="E536" s="139" t="s">
        <v>672</v>
      </c>
      <c r="F536" s="140" t="s">
        <v>673</v>
      </c>
      <c r="G536" s="141" t="s">
        <v>168</v>
      </c>
      <c r="H536" s="142">
        <v>77.504000000000005</v>
      </c>
      <c r="I536" s="143"/>
      <c r="J536" s="144">
        <f>ROUND(I536*H536,2)</f>
        <v>0</v>
      </c>
      <c r="K536" s="145"/>
      <c r="L536" s="32"/>
      <c r="M536" s="146" t="s">
        <v>1</v>
      </c>
      <c r="N536" s="147" t="s">
        <v>43</v>
      </c>
      <c r="P536" s="148">
        <f>O536*H536</f>
        <v>0</v>
      </c>
      <c r="Q536" s="148">
        <v>0</v>
      </c>
      <c r="R536" s="148">
        <f>Q536*H536</f>
        <v>0</v>
      </c>
      <c r="S536" s="148">
        <v>0</v>
      </c>
      <c r="T536" s="149">
        <f>S536*H536</f>
        <v>0</v>
      </c>
      <c r="AR536" s="150" t="s">
        <v>283</v>
      </c>
      <c r="AT536" s="150" t="s">
        <v>165</v>
      </c>
      <c r="AU536" s="150" t="s">
        <v>87</v>
      </c>
      <c r="AY536" s="17" t="s">
        <v>163</v>
      </c>
      <c r="BE536" s="151">
        <f>IF(N536="základní",J536,0)</f>
        <v>0</v>
      </c>
      <c r="BF536" s="151">
        <f>IF(N536="snížená",J536,0)</f>
        <v>0</v>
      </c>
      <c r="BG536" s="151">
        <f>IF(N536="zákl. přenesená",J536,0)</f>
        <v>0</v>
      </c>
      <c r="BH536" s="151">
        <f>IF(N536="sníž. přenesená",J536,0)</f>
        <v>0</v>
      </c>
      <c r="BI536" s="151">
        <f>IF(N536="nulová",J536,0)</f>
        <v>0</v>
      </c>
      <c r="BJ536" s="17" t="s">
        <v>85</v>
      </c>
      <c r="BK536" s="151">
        <f>ROUND(I536*H536,2)</f>
        <v>0</v>
      </c>
      <c r="BL536" s="17" t="s">
        <v>283</v>
      </c>
      <c r="BM536" s="150" t="s">
        <v>674</v>
      </c>
    </row>
    <row r="537" spans="2:65" s="12" customFormat="1" ht="10.199999999999999">
      <c r="B537" s="152"/>
      <c r="D537" s="153" t="s">
        <v>171</v>
      </c>
      <c r="E537" s="154" t="s">
        <v>1</v>
      </c>
      <c r="F537" s="155" t="s">
        <v>675</v>
      </c>
      <c r="H537" s="154" t="s">
        <v>1</v>
      </c>
      <c r="I537" s="156"/>
      <c r="L537" s="152"/>
      <c r="M537" s="157"/>
      <c r="T537" s="158"/>
      <c r="AT537" s="154" t="s">
        <v>171</v>
      </c>
      <c r="AU537" s="154" t="s">
        <v>87</v>
      </c>
      <c r="AV537" s="12" t="s">
        <v>85</v>
      </c>
      <c r="AW537" s="12" t="s">
        <v>34</v>
      </c>
      <c r="AX537" s="12" t="s">
        <v>78</v>
      </c>
      <c r="AY537" s="154" t="s">
        <v>163</v>
      </c>
    </row>
    <row r="538" spans="2:65" s="13" customFormat="1" ht="10.199999999999999">
      <c r="B538" s="159"/>
      <c r="D538" s="153" t="s">
        <v>171</v>
      </c>
      <c r="E538" s="160" t="s">
        <v>1</v>
      </c>
      <c r="F538" s="161" t="s">
        <v>676</v>
      </c>
      <c r="H538" s="162">
        <v>26.295999999999999</v>
      </c>
      <c r="I538" s="163"/>
      <c r="L538" s="159"/>
      <c r="M538" s="164"/>
      <c r="T538" s="165"/>
      <c r="AT538" s="160" t="s">
        <v>171</v>
      </c>
      <c r="AU538" s="160" t="s">
        <v>87</v>
      </c>
      <c r="AV538" s="13" t="s">
        <v>87</v>
      </c>
      <c r="AW538" s="13" t="s">
        <v>34</v>
      </c>
      <c r="AX538" s="13" t="s">
        <v>78</v>
      </c>
      <c r="AY538" s="160" t="s">
        <v>163</v>
      </c>
    </row>
    <row r="539" spans="2:65" s="12" customFormat="1" ht="10.199999999999999">
      <c r="B539" s="152"/>
      <c r="D539" s="153" t="s">
        <v>171</v>
      </c>
      <c r="E539" s="154" t="s">
        <v>1</v>
      </c>
      <c r="F539" s="155" t="s">
        <v>677</v>
      </c>
      <c r="H539" s="154" t="s">
        <v>1</v>
      </c>
      <c r="I539" s="156"/>
      <c r="L539" s="152"/>
      <c r="M539" s="157"/>
      <c r="T539" s="158"/>
      <c r="AT539" s="154" t="s">
        <v>171</v>
      </c>
      <c r="AU539" s="154" t="s">
        <v>87</v>
      </c>
      <c r="AV539" s="12" t="s">
        <v>85</v>
      </c>
      <c r="AW539" s="12" t="s">
        <v>34</v>
      </c>
      <c r="AX539" s="12" t="s">
        <v>78</v>
      </c>
      <c r="AY539" s="154" t="s">
        <v>163</v>
      </c>
    </row>
    <row r="540" spans="2:65" s="13" customFormat="1" ht="10.199999999999999">
      <c r="B540" s="159"/>
      <c r="D540" s="153" t="s">
        <v>171</v>
      </c>
      <c r="E540" s="160" t="s">
        <v>1</v>
      </c>
      <c r="F540" s="161" t="s">
        <v>678</v>
      </c>
      <c r="H540" s="162">
        <v>51.207999999999998</v>
      </c>
      <c r="I540" s="163"/>
      <c r="L540" s="159"/>
      <c r="M540" s="164"/>
      <c r="T540" s="165"/>
      <c r="AT540" s="160" t="s">
        <v>171</v>
      </c>
      <c r="AU540" s="160" t="s">
        <v>87</v>
      </c>
      <c r="AV540" s="13" t="s">
        <v>87</v>
      </c>
      <c r="AW540" s="13" t="s">
        <v>34</v>
      </c>
      <c r="AX540" s="13" t="s">
        <v>78</v>
      </c>
      <c r="AY540" s="160" t="s">
        <v>163</v>
      </c>
    </row>
    <row r="541" spans="2:65" s="14" customFormat="1" ht="10.199999999999999">
      <c r="B541" s="166"/>
      <c r="D541" s="153" t="s">
        <v>171</v>
      </c>
      <c r="E541" s="167" t="s">
        <v>1</v>
      </c>
      <c r="F541" s="168" t="s">
        <v>174</v>
      </c>
      <c r="H541" s="169">
        <v>77.504000000000005</v>
      </c>
      <c r="I541" s="170"/>
      <c r="L541" s="166"/>
      <c r="M541" s="171"/>
      <c r="T541" s="172"/>
      <c r="AT541" s="167" t="s">
        <v>171</v>
      </c>
      <c r="AU541" s="167" t="s">
        <v>87</v>
      </c>
      <c r="AV541" s="14" t="s">
        <v>169</v>
      </c>
      <c r="AW541" s="14" t="s">
        <v>34</v>
      </c>
      <c r="AX541" s="14" t="s">
        <v>85</v>
      </c>
      <c r="AY541" s="167" t="s">
        <v>163</v>
      </c>
    </row>
    <row r="542" spans="2:65" s="1" customFormat="1" ht="24.15" customHeight="1">
      <c r="B542" s="32"/>
      <c r="C542" s="180" t="s">
        <v>679</v>
      </c>
      <c r="D542" s="180" t="s">
        <v>331</v>
      </c>
      <c r="E542" s="181" t="s">
        <v>680</v>
      </c>
      <c r="F542" s="182" t="s">
        <v>681</v>
      </c>
      <c r="G542" s="183" t="s">
        <v>168</v>
      </c>
      <c r="H542" s="184">
        <v>87.037000000000006</v>
      </c>
      <c r="I542" s="185"/>
      <c r="J542" s="186">
        <f>ROUND(I542*H542,2)</f>
        <v>0</v>
      </c>
      <c r="K542" s="187"/>
      <c r="L542" s="188"/>
      <c r="M542" s="189" t="s">
        <v>1</v>
      </c>
      <c r="N542" s="190" t="s">
        <v>43</v>
      </c>
      <c r="P542" s="148">
        <f>O542*H542</f>
        <v>0</v>
      </c>
      <c r="Q542" s="148">
        <v>1.1E-4</v>
      </c>
      <c r="R542" s="148">
        <f>Q542*H542</f>
        <v>9.5740700000000005E-3</v>
      </c>
      <c r="S542" s="148">
        <v>0</v>
      </c>
      <c r="T542" s="149">
        <f>S542*H542</f>
        <v>0</v>
      </c>
      <c r="AR542" s="150" t="s">
        <v>372</v>
      </c>
      <c r="AT542" s="150" t="s">
        <v>331</v>
      </c>
      <c r="AU542" s="150" t="s">
        <v>87</v>
      </c>
      <c r="AY542" s="17" t="s">
        <v>163</v>
      </c>
      <c r="BE542" s="151">
        <f>IF(N542="základní",J542,0)</f>
        <v>0</v>
      </c>
      <c r="BF542" s="151">
        <f>IF(N542="snížená",J542,0)</f>
        <v>0</v>
      </c>
      <c r="BG542" s="151">
        <f>IF(N542="zákl. přenesená",J542,0)</f>
        <v>0</v>
      </c>
      <c r="BH542" s="151">
        <f>IF(N542="sníž. přenesená",J542,0)</f>
        <v>0</v>
      </c>
      <c r="BI542" s="151">
        <f>IF(N542="nulová",J542,0)</f>
        <v>0</v>
      </c>
      <c r="BJ542" s="17" t="s">
        <v>85</v>
      </c>
      <c r="BK542" s="151">
        <f>ROUND(I542*H542,2)</f>
        <v>0</v>
      </c>
      <c r="BL542" s="17" t="s">
        <v>283</v>
      </c>
      <c r="BM542" s="150" t="s">
        <v>682</v>
      </c>
    </row>
    <row r="543" spans="2:65" s="13" customFormat="1" ht="10.199999999999999">
      <c r="B543" s="159"/>
      <c r="D543" s="153" t="s">
        <v>171</v>
      </c>
      <c r="E543" s="160" t="s">
        <v>1</v>
      </c>
      <c r="F543" s="161" t="s">
        <v>683</v>
      </c>
      <c r="H543" s="162">
        <v>87.037000000000006</v>
      </c>
      <c r="I543" s="163"/>
      <c r="L543" s="159"/>
      <c r="M543" s="164"/>
      <c r="T543" s="165"/>
      <c r="AT543" s="160" t="s">
        <v>171</v>
      </c>
      <c r="AU543" s="160" t="s">
        <v>87</v>
      </c>
      <c r="AV543" s="13" t="s">
        <v>87</v>
      </c>
      <c r="AW543" s="13" t="s">
        <v>34</v>
      </c>
      <c r="AX543" s="13" t="s">
        <v>78</v>
      </c>
      <c r="AY543" s="160" t="s">
        <v>163</v>
      </c>
    </row>
    <row r="544" spans="2:65" s="14" customFormat="1" ht="10.199999999999999">
      <c r="B544" s="166"/>
      <c r="D544" s="153" t="s">
        <v>171</v>
      </c>
      <c r="E544" s="167" t="s">
        <v>1</v>
      </c>
      <c r="F544" s="168" t="s">
        <v>174</v>
      </c>
      <c r="H544" s="169">
        <v>87.037000000000006</v>
      </c>
      <c r="I544" s="170"/>
      <c r="L544" s="166"/>
      <c r="M544" s="171"/>
      <c r="T544" s="172"/>
      <c r="AT544" s="167" t="s">
        <v>171</v>
      </c>
      <c r="AU544" s="167" t="s">
        <v>87</v>
      </c>
      <c r="AV544" s="14" t="s">
        <v>169</v>
      </c>
      <c r="AW544" s="14" t="s">
        <v>34</v>
      </c>
      <c r="AX544" s="14" t="s">
        <v>85</v>
      </c>
      <c r="AY544" s="167" t="s">
        <v>163</v>
      </c>
    </row>
    <row r="545" spans="2:65" s="1" customFormat="1" ht="37.799999999999997" customHeight="1">
      <c r="B545" s="32"/>
      <c r="C545" s="138" t="s">
        <v>684</v>
      </c>
      <c r="D545" s="138" t="s">
        <v>165</v>
      </c>
      <c r="E545" s="139" t="s">
        <v>685</v>
      </c>
      <c r="F545" s="140" t="s">
        <v>686</v>
      </c>
      <c r="G545" s="141" t="s">
        <v>168</v>
      </c>
      <c r="H545" s="142">
        <v>77.504000000000005</v>
      </c>
      <c r="I545" s="143"/>
      <c r="J545" s="144">
        <f>ROUND(I545*H545,2)</f>
        <v>0</v>
      </c>
      <c r="K545" s="145"/>
      <c r="L545" s="32"/>
      <c r="M545" s="146" t="s">
        <v>1</v>
      </c>
      <c r="N545" s="147" t="s">
        <v>43</v>
      </c>
      <c r="P545" s="148">
        <f>O545*H545</f>
        <v>0</v>
      </c>
      <c r="Q545" s="148">
        <v>5.9069999999999998E-2</v>
      </c>
      <c r="R545" s="148">
        <f>Q545*H545</f>
        <v>4.5781612799999998</v>
      </c>
      <c r="S545" s="148">
        <v>0</v>
      </c>
      <c r="T545" s="149">
        <f>S545*H545</f>
        <v>0</v>
      </c>
      <c r="AR545" s="150" t="s">
        <v>283</v>
      </c>
      <c r="AT545" s="150" t="s">
        <v>165</v>
      </c>
      <c r="AU545" s="150" t="s">
        <v>87</v>
      </c>
      <c r="AY545" s="17" t="s">
        <v>163</v>
      </c>
      <c r="BE545" s="151">
        <f>IF(N545="základní",J545,0)</f>
        <v>0</v>
      </c>
      <c r="BF545" s="151">
        <f>IF(N545="snížená",J545,0)</f>
        <v>0</v>
      </c>
      <c r="BG545" s="151">
        <f>IF(N545="zákl. přenesená",J545,0)</f>
        <v>0</v>
      </c>
      <c r="BH545" s="151">
        <f>IF(N545="sníž. přenesená",J545,0)</f>
        <v>0</v>
      </c>
      <c r="BI545" s="151">
        <f>IF(N545="nulová",J545,0)</f>
        <v>0</v>
      </c>
      <c r="BJ545" s="17" t="s">
        <v>85</v>
      </c>
      <c r="BK545" s="151">
        <f>ROUND(I545*H545,2)</f>
        <v>0</v>
      </c>
      <c r="BL545" s="17" t="s">
        <v>283</v>
      </c>
      <c r="BM545" s="150" t="s">
        <v>687</v>
      </c>
    </row>
    <row r="546" spans="2:65" s="12" customFormat="1" ht="10.199999999999999">
      <c r="B546" s="152"/>
      <c r="D546" s="153" t="s">
        <v>171</v>
      </c>
      <c r="E546" s="154" t="s">
        <v>1</v>
      </c>
      <c r="F546" s="155" t="s">
        <v>675</v>
      </c>
      <c r="H546" s="154" t="s">
        <v>1</v>
      </c>
      <c r="I546" s="156"/>
      <c r="L546" s="152"/>
      <c r="M546" s="157"/>
      <c r="T546" s="158"/>
      <c r="AT546" s="154" t="s">
        <v>171</v>
      </c>
      <c r="AU546" s="154" t="s">
        <v>87</v>
      </c>
      <c r="AV546" s="12" t="s">
        <v>85</v>
      </c>
      <c r="AW546" s="12" t="s">
        <v>34</v>
      </c>
      <c r="AX546" s="12" t="s">
        <v>78</v>
      </c>
      <c r="AY546" s="154" t="s">
        <v>163</v>
      </c>
    </row>
    <row r="547" spans="2:65" s="13" customFormat="1" ht="10.199999999999999">
      <c r="B547" s="159"/>
      <c r="D547" s="153" t="s">
        <v>171</v>
      </c>
      <c r="E547" s="160" t="s">
        <v>1</v>
      </c>
      <c r="F547" s="161" t="s">
        <v>676</v>
      </c>
      <c r="H547" s="162">
        <v>26.295999999999999</v>
      </c>
      <c r="I547" s="163"/>
      <c r="L547" s="159"/>
      <c r="M547" s="164"/>
      <c r="T547" s="165"/>
      <c r="AT547" s="160" t="s">
        <v>171</v>
      </c>
      <c r="AU547" s="160" t="s">
        <v>87</v>
      </c>
      <c r="AV547" s="13" t="s">
        <v>87</v>
      </c>
      <c r="AW547" s="13" t="s">
        <v>34</v>
      </c>
      <c r="AX547" s="13" t="s">
        <v>78</v>
      </c>
      <c r="AY547" s="160" t="s">
        <v>163</v>
      </c>
    </row>
    <row r="548" spans="2:65" s="12" customFormat="1" ht="10.199999999999999">
      <c r="B548" s="152"/>
      <c r="D548" s="153" t="s">
        <v>171</v>
      </c>
      <c r="E548" s="154" t="s">
        <v>1</v>
      </c>
      <c r="F548" s="155" t="s">
        <v>677</v>
      </c>
      <c r="H548" s="154" t="s">
        <v>1</v>
      </c>
      <c r="I548" s="156"/>
      <c r="L548" s="152"/>
      <c r="M548" s="157"/>
      <c r="T548" s="158"/>
      <c r="AT548" s="154" t="s">
        <v>171</v>
      </c>
      <c r="AU548" s="154" t="s">
        <v>87</v>
      </c>
      <c r="AV548" s="12" t="s">
        <v>85</v>
      </c>
      <c r="AW548" s="12" t="s">
        <v>34</v>
      </c>
      <c r="AX548" s="12" t="s">
        <v>78</v>
      </c>
      <c r="AY548" s="154" t="s">
        <v>163</v>
      </c>
    </row>
    <row r="549" spans="2:65" s="13" customFormat="1" ht="10.199999999999999">
      <c r="B549" s="159"/>
      <c r="D549" s="153" t="s">
        <v>171</v>
      </c>
      <c r="E549" s="160" t="s">
        <v>1</v>
      </c>
      <c r="F549" s="161" t="s">
        <v>678</v>
      </c>
      <c r="H549" s="162">
        <v>51.207999999999998</v>
      </c>
      <c r="I549" s="163"/>
      <c r="L549" s="159"/>
      <c r="M549" s="164"/>
      <c r="T549" s="165"/>
      <c r="AT549" s="160" t="s">
        <v>171</v>
      </c>
      <c r="AU549" s="160" t="s">
        <v>87</v>
      </c>
      <c r="AV549" s="13" t="s">
        <v>87</v>
      </c>
      <c r="AW549" s="13" t="s">
        <v>34</v>
      </c>
      <c r="AX549" s="13" t="s">
        <v>78</v>
      </c>
      <c r="AY549" s="160" t="s">
        <v>163</v>
      </c>
    </row>
    <row r="550" spans="2:65" s="14" customFormat="1" ht="10.199999999999999">
      <c r="B550" s="166"/>
      <c r="D550" s="153" t="s">
        <v>171</v>
      </c>
      <c r="E550" s="167" t="s">
        <v>1</v>
      </c>
      <c r="F550" s="168" t="s">
        <v>174</v>
      </c>
      <c r="H550" s="169">
        <v>77.504000000000005</v>
      </c>
      <c r="I550" s="170"/>
      <c r="L550" s="166"/>
      <c r="M550" s="171"/>
      <c r="T550" s="172"/>
      <c r="AT550" s="167" t="s">
        <v>171</v>
      </c>
      <c r="AU550" s="167" t="s">
        <v>87</v>
      </c>
      <c r="AV550" s="14" t="s">
        <v>169</v>
      </c>
      <c r="AW550" s="14" t="s">
        <v>34</v>
      </c>
      <c r="AX550" s="14" t="s">
        <v>85</v>
      </c>
      <c r="AY550" s="167" t="s">
        <v>163</v>
      </c>
    </row>
    <row r="551" spans="2:65" s="1" customFormat="1" ht="16.5" customHeight="1">
      <c r="B551" s="32"/>
      <c r="C551" s="138" t="s">
        <v>688</v>
      </c>
      <c r="D551" s="138" t="s">
        <v>165</v>
      </c>
      <c r="E551" s="139" t="s">
        <v>689</v>
      </c>
      <c r="F551" s="140" t="s">
        <v>690</v>
      </c>
      <c r="G551" s="141" t="s">
        <v>168</v>
      </c>
      <c r="H551" s="142">
        <v>77.504000000000005</v>
      </c>
      <c r="I551" s="143"/>
      <c r="J551" s="144">
        <f>ROUND(I551*H551,2)</f>
        <v>0</v>
      </c>
      <c r="K551" s="145"/>
      <c r="L551" s="32"/>
      <c r="M551" s="146" t="s">
        <v>1</v>
      </c>
      <c r="N551" s="147" t="s">
        <v>43</v>
      </c>
      <c r="P551" s="148">
        <f>O551*H551</f>
        <v>0</v>
      </c>
      <c r="Q551" s="148">
        <v>1E-4</v>
      </c>
      <c r="R551" s="148">
        <f>Q551*H551</f>
        <v>7.750400000000001E-3</v>
      </c>
      <c r="S551" s="148">
        <v>0</v>
      </c>
      <c r="T551" s="149">
        <f>S551*H551</f>
        <v>0</v>
      </c>
      <c r="AR551" s="150" t="s">
        <v>283</v>
      </c>
      <c r="AT551" s="150" t="s">
        <v>165</v>
      </c>
      <c r="AU551" s="150" t="s">
        <v>87</v>
      </c>
      <c r="AY551" s="17" t="s">
        <v>163</v>
      </c>
      <c r="BE551" s="151">
        <f>IF(N551="základní",J551,0)</f>
        <v>0</v>
      </c>
      <c r="BF551" s="151">
        <f>IF(N551="snížená",J551,0)</f>
        <v>0</v>
      </c>
      <c r="BG551" s="151">
        <f>IF(N551="zákl. přenesená",J551,0)</f>
        <v>0</v>
      </c>
      <c r="BH551" s="151">
        <f>IF(N551="sníž. přenesená",J551,0)</f>
        <v>0</v>
      </c>
      <c r="BI551" s="151">
        <f>IF(N551="nulová",J551,0)</f>
        <v>0</v>
      </c>
      <c r="BJ551" s="17" t="s">
        <v>85</v>
      </c>
      <c r="BK551" s="151">
        <f>ROUND(I551*H551,2)</f>
        <v>0</v>
      </c>
      <c r="BL551" s="17" t="s">
        <v>283</v>
      </c>
      <c r="BM551" s="150" t="s">
        <v>691</v>
      </c>
    </row>
    <row r="552" spans="2:65" s="12" customFormat="1" ht="10.199999999999999">
      <c r="B552" s="152"/>
      <c r="D552" s="153" t="s">
        <v>171</v>
      </c>
      <c r="E552" s="154" t="s">
        <v>1</v>
      </c>
      <c r="F552" s="155" t="s">
        <v>675</v>
      </c>
      <c r="H552" s="154" t="s">
        <v>1</v>
      </c>
      <c r="I552" s="156"/>
      <c r="L552" s="152"/>
      <c r="M552" s="157"/>
      <c r="T552" s="158"/>
      <c r="AT552" s="154" t="s">
        <v>171</v>
      </c>
      <c r="AU552" s="154" t="s">
        <v>87</v>
      </c>
      <c r="AV552" s="12" t="s">
        <v>85</v>
      </c>
      <c r="AW552" s="12" t="s">
        <v>34</v>
      </c>
      <c r="AX552" s="12" t="s">
        <v>78</v>
      </c>
      <c r="AY552" s="154" t="s">
        <v>163</v>
      </c>
    </row>
    <row r="553" spans="2:65" s="13" customFormat="1" ht="10.199999999999999">
      <c r="B553" s="159"/>
      <c r="D553" s="153" t="s">
        <v>171</v>
      </c>
      <c r="E553" s="160" t="s">
        <v>1</v>
      </c>
      <c r="F553" s="161" t="s">
        <v>676</v>
      </c>
      <c r="H553" s="162">
        <v>26.295999999999999</v>
      </c>
      <c r="I553" s="163"/>
      <c r="L553" s="159"/>
      <c r="M553" s="164"/>
      <c r="T553" s="165"/>
      <c r="AT553" s="160" t="s">
        <v>171</v>
      </c>
      <c r="AU553" s="160" t="s">
        <v>87</v>
      </c>
      <c r="AV553" s="13" t="s">
        <v>87</v>
      </c>
      <c r="AW553" s="13" t="s">
        <v>34</v>
      </c>
      <c r="AX553" s="13" t="s">
        <v>78</v>
      </c>
      <c r="AY553" s="160" t="s">
        <v>163</v>
      </c>
    </row>
    <row r="554" spans="2:65" s="12" customFormat="1" ht="10.199999999999999">
      <c r="B554" s="152"/>
      <c r="D554" s="153" t="s">
        <v>171</v>
      </c>
      <c r="E554" s="154" t="s">
        <v>1</v>
      </c>
      <c r="F554" s="155" t="s">
        <v>677</v>
      </c>
      <c r="H554" s="154" t="s">
        <v>1</v>
      </c>
      <c r="I554" s="156"/>
      <c r="L554" s="152"/>
      <c r="M554" s="157"/>
      <c r="T554" s="158"/>
      <c r="AT554" s="154" t="s">
        <v>171</v>
      </c>
      <c r="AU554" s="154" t="s">
        <v>87</v>
      </c>
      <c r="AV554" s="12" t="s">
        <v>85</v>
      </c>
      <c r="AW554" s="12" t="s">
        <v>34</v>
      </c>
      <c r="AX554" s="12" t="s">
        <v>78</v>
      </c>
      <c r="AY554" s="154" t="s">
        <v>163</v>
      </c>
    </row>
    <row r="555" spans="2:65" s="13" customFormat="1" ht="10.199999999999999">
      <c r="B555" s="159"/>
      <c r="D555" s="153" t="s">
        <v>171</v>
      </c>
      <c r="E555" s="160" t="s">
        <v>1</v>
      </c>
      <c r="F555" s="161" t="s">
        <v>678</v>
      </c>
      <c r="H555" s="162">
        <v>51.207999999999998</v>
      </c>
      <c r="I555" s="163"/>
      <c r="L555" s="159"/>
      <c r="M555" s="164"/>
      <c r="T555" s="165"/>
      <c r="AT555" s="160" t="s">
        <v>171</v>
      </c>
      <c r="AU555" s="160" t="s">
        <v>87</v>
      </c>
      <c r="AV555" s="13" t="s">
        <v>87</v>
      </c>
      <c r="AW555" s="13" t="s">
        <v>34</v>
      </c>
      <c r="AX555" s="13" t="s">
        <v>78</v>
      </c>
      <c r="AY555" s="160" t="s">
        <v>163</v>
      </c>
    </row>
    <row r="556" spans="2:65" s="14" customFormat="1" ht="10.199999999999999">
      <c r="B556" s="166"/>
      <c r="D556" s="153" t="s">
        <v>171</v>
      </c>
      <c r="E556" s="167" t="s">
        <v>1</v>
      </c>
      <c r="F556" s="168" t="s">
        <v>174</v>
      </c>
      <c r="H556" s="169">
        <v>77.504000000000005</v>
      </c>
      <c r="I556" s="170"/>
      <c r="L556" s="166"/>
      <c r="M556" s="171"/>
      <c r="T556" s="172"/>
      <c r="AT556" s="167" t="s">
        <v>171</v>
      </c>
      <c r="AU556" s="167" t="s">
        <v>87</v>
      </c>
      <c r="AV556" s="14" t="s">
        <v>169</v>
      </c>
      <c r="AW556" s="14" t="s">
        <v>34</v>
      </c>
      <c r="AX556" s="14" t="s">
        <v>85</v>
      </c>
      <c r="AY556" s="167" t="s">
        <v>163</v>
      </c>
    </row>
    <row r="557" spans="2:65" s="1" customFormat="1" ht="37.799999999999997" customHeight="1">
      <c r="B557" s="32"/>
      <c r="C557" s="138" t="s">
        <v>692</v>
      </c>
      <c r="D557" s="138" t="s">
        <v>165</v>
      </c>
      <c r="E557" s="139" t="s">
        <v>693</v>
      </c>
      <c r="F557" s="140" t="s">
        <v>694</v>
      </c>
      <c r="G557" s="141" t="s">
        <v>168</v>
      </c>
      <c r="H557" s="142">
        <v>26.408000000000001</v>
      </c>
      <c r="I557" s="143"/>
      <c r="J557" s="144">
        <f>ROUND(I557*H557,2)</f>
        <v>0</v>
      </c>
      <c r="K557" s="145"/>
      <c r="L557" s="32"/>
      <c r="M557" s="146" t="s">
        <v>1</v>
      </c>
      <c r="N557" s="147" t="s">
        <v>43</v>
      </c>
      <c r="P557" s="148">
        <f>O557*H557</f>
        <v>0</v>
      </c>
      <c r="Q557" s="148">
        <v>1.6140000000000002E-2</v>
      </c>
      <c r="R557" s="148">
        <f>Q557*H557</f>
        <v>0.42622512000000007</v>
      </c>
      <c r="S557" s="148">
        <v>0</v>
      </c>
      <c r="T557" s="149">
        <f>S557*H557</f>
        <v>0</v>
      </c>
      <c r="AR557" s="150" t="s">
        <v>283</v>
      </c>
      <c r="AT557" s="150" t="s">
        <v>165</v>
      </c>
      <c r="AU557" s="150" t="s">
        <v>87</v>
      </c>
      <c r="AY557" s="17" t="s">
        <v>163</v>
      </c>
      <c r="BE557" s="151">
        <f>IF(N557="základní",J557,0)</f>
        <v>0</v>
      </c>
      <c r="BF557" s="151">
        <f>IF(N557="snížená",J557,0)</f>
        <v>0</v>
      </c>
      <c r="BG557" s="151">
        <f>IF(N557="zákl. přenesená",J557,0)</f>
        <v>0</v>
      </c>
      <c r="BH557" s="151">
        <f>IF(N557="sníž. přenesená",J557,0)</f>
        <v>0</v>
      </c>
      <c r="BI557" s="151">
        <f>IF(N557="nulová",J557,0)</f>
        <v>0</v>
      </c>
      <c r="BJ557" s="17" t="s">
        <v>85</v>
      </c>
      <c r="BK557" s="151">
        <f>ROUND(I557*H557,2)</f>
        <v>0</v>
      </c>
      <c r="BL557" s="17" t="s">
        <v>283</v>
      </c>
      <c r="BM557" s="150" t="s">
        <v>695</v>
      </c>
    </row>
    <row r="558" spans="2:65" s="12" customFormat="1" ht="10.199999999999999">
      <c r="B558" s="152"/>
      <c r="D558" s="153" t="s">
        <v>171</v>
      </c>
      <c r="E558" s="154" t="s">
        <v>1</v>
      </c>
      <c r="F558" s="155" t="s">
        <v>696</v>
      </c>
      <c r="H558" s="154" t="s">
        <v>1</v>
      </c>
      <c r="I558" s="156"/>
      <c r="L558" s="152"/>
      <c r="M558" s="157"/>
      <c r="T558" s="158"/>
      <c r="AT558" s="154" t="s">
        <v>171</v>
      </c>
      <c r="AU558" s="154" t="s">
        <v>87</v>
      </c>
      <c r="AV558" s="12" t="s">
        <v>85</v>
      </c>
      <c r="AW558" s="12" t="s">
        <v>34</v>
      </c>
      <c r="AX558" s="12" t="s">
        <v>78</v>
      </c>
      <c r="AY558" s="154" t="s">
        <v>163</v>
      </c>
    </row>
    <row r="559" spans="2:65" s="13" customFormat="1" ht="10.199999999999999">
      <c r="B559" s="159"/>
      <c r="D559" s="153" t="s">
        <v>171</v>
      </c>
      <c r="E559" s="160" t="s">
        <v>1</v>
      </c>
      <c r="F559" s="161" t="s">
        <v>376</v>
      </c>
      <c r="H559" s="162">
        <v>26</v>
      </c>
      <c r="I559" s="163"/>
      <c r="L559" s="159"/>
      <c r="M559" s="164"/>
      <c r="T559" s="165"/>
      <c r="AT559" s="160" t="s">
        <v>171</v>
      </c>
      <c r="AU559" s="160" t="s">
        <v>87</v>
      </c>
      <c r="AV559" s="13" t="s">
        <v>87</v>
      </c>
      <c r="AW559" s="13" t="s">
        <v>34</v>
      </c>
      <c r="AX559" s="13" t="s">
        <v>78</v>
      </c>
      <c r="AY559" s="160" t="s">
        <v>163</v>
      </c>
    </row>
    <row r="560" spans="2:65" s="13" customFormat="1" ht="10.199999999999999">
      <c r="B560" s="159"/>
      <c r="D560" s="153" t="s">
        <v>171</v>
      </c>
      <c r="E560" s="160" t="s">
        <v>1</v>
      </c>
      <c r="F560" s="161" t="s">
        <v>465</v>
      </c>
      <c r="H560" s="162">
        <v>-1.272</v>
      </c>
      <c r="I560" s="163"/>
      <c r="L560" s="159"/>
      <c r="M560" s="164"/>
      <c r="T560" s="165"/>
      <c r="AT560" s="160" t="s">
        <v>171</v>
      </c>
      <c r="AU560" s="160" t="s">
        <v>87</v>
      </c>
      <c r="AV560" s="13" t="s">
        <v>87</v>
      </c>
      <c r="AW560" s="13" t="s">
        <v>34</v>
      </c>
      <c r="AX560" s="13" t="s">
        <v>78</v>
      </c>
      <c r="AY560" s="160" t="s">
        <v>163</v>
      </c>
    </row>
    <row r="561" spans="2:65" s="13" customFormat="1" ht="10.199999999999999">
      <c r="B561" s="159"/>
      <c r="D561" s="153" t="s">
        <v>171</v>
      </c>
      <c r="E561" s="160" t="s">
        <v>1</v>
      </c>
      <c r="F561" s="161" t="s">
        <v>697</v>
      </c>
      <c r="H561" s="162">
        <v>1.68</v>
      </c>
      <c r="I561" s="163"/>
      <c r="L561" s="159"/>
      <c r="M561" s="164"/>
      <c r="T561" s="165"/>
      <c r="AT561" s="160" t="s">
        <v>171</v>
      </c>
      <c r="AU561" s="160" t="s">
        <v>87</v>
      </c>
      <c r="AV561" s="13" t="s">
        <v>87</v>
      </c>
      <c r="AW561" s="13" t="s">
        <v>34</v>
      </c>
      <c r="AX561" s="13" t="s">
        <v>78</v>
      </c>
      <c r="AY561" s="160" t="s">
        <v>163</v>
      </c>
    </row>
    <row r="562" spans="2:65" s="14" customFormat="1" ht="10.199999999999999">
      <c r="B562" s="166"/>
      <c r="D562" s="153" t="s">
        <v>171</v>
      </c>
      <c r="E562" s="167" t="s">
        <v>1</v>
      </c>
      <c r="F562" s="168" t="s">
        <v>174</v>
      </c>
      <c r="H562" s="169">
        <v>26.408000000000001</v>
      </c>
      <c r="I562" s="170"/>
      <c r="L562" s="166"/>
      <c r="M562" s="171"/>
      <c r="T562" s="172"/>
      <c r="AT562" s="167" t="s">
        <v>171</v>
      </c>
      <c r="AU562" s="167" t="s">
        <v>87</v>
      </c>
      <c r="AV562" s="14" t="s">
        <v>169</v>
      </c>
      <c r="AW562" s="14" t="s">
        <v>34</v>
      </c>
      <c r="AX562" s="14" t="s">
        <v>85</v>
      </c>
      <c r="AY562" s="167" t="s">
        <v>163</v>
      </c>
    </row>
    <row r="563" spans="2:65" s="1" customFormat="1" ht="24.15" customHeight="1">
      <c r="B563" s="32"/>
      <c r="C563" s="138" t="s">
        <v>698</v>
      </c>
      <c r="D563" s="138" t="s">
        <v>165</v>
      </c>
      <c r="E563" s="139" t="s">
        <v>699</v>
      </c>
      <c r="F563" s="140" t="s">
        <v>700</v>
      </c>
      <c r="G563" s="141" t="s">
        <v>168</v>
      </c>
      <c r="H563" s="142">
        <v>7.3</v>
      </c>
      <c r="I563" s="143"/>
      <c r="J563" s="144">
        <f>ROUND(I563*H563,2)</f>
        <v>0</v>
      </c>
      <c r="K563" s="145"/>
      <c r="L563" s="32"/>
      <c r="M563" s="146" t="s">
        <v>1</v>
      </c>
      <c r="N563" s="147" t="s">
        <v>43</v>
      </c>
      <c r="P563" s="148">
        <f>O563*H563</f>
        <v>0</v>
      </c>
      <c r="Q563" s="148">
        <v>1.259E-2</v>
      </c>
      <c r="R563" s="148">
        <f>Q563*H563</f>
        <v>9.1907000000000003E-2</v>
      </c>
      <c r="S563" s="148">
        <v>0</v>
      </c>
      <c r="T563" s="149">
        <f>S563*H563</f>
        <v>0</v>
      </c>
      <c r="AR563" s="150" t="s">
        <v>283</v>
      </c>
      <c r="AT563" s="150" t="s">
        <v>165</v>
      </c>
      <c r="AU563" s="150" t="s">
        <v>87</v>
      </c>
      <c r="AY563" s="17" t="s">
        <v>163</v>
      </c>
      <c r="BE563" s="151">
        <f>IF(N563="základní",J563,0)</f>
        <v>0</v>
      </c>
      <c r="BF563" s="151">
        <f>IF(N563="snížená",J563,0)</f>
        <v>0</v>
      </c>
      <c r="BG563" s="151">
        <f>IF(N563="zákl. přenesená",J563,0)</f>
        <v>0</v>
      </c>
      <c r="BH563" s="151">
        <f>IF(N563="sníž. přenesená",J563,0)</f>
        <v>0</v>
      </c>
      <c r="BI563" s="151">
        <f>IF(N563="nulová",J563,0)</f>
        <v>0</v>
      </c>
      <c r="BJ563" s="17" t="s">
        <v>85</v>
      </c>
      <c r="BK563" s="151">
        <f>ROUND(I563*H563,2)</f>
        <v>0</v>
      </c>
      <c r="BL563" s="17" t="s">
        <v>283</v>
      </c>
      <c r="BM563" s="150" t="s">
        <v>701</v>
      </c>
    </row>
    <row r="564" spans="2:65" s="12" customFormat="1" ht="10.199999999999999">
      <c r="B564" s="152"/>
      <c r="D564" s="153" t="s">
        <v>171</v>
      </c>
      <c r="E564" s="154" t="s">
        <v>1</v>
      </c>
      <c r="F564" s="155" t="s">
        <v>696</v>
      </c>
      <c r="H564" s="154" t="s">
        <v>1</v>
      </c>
      <c r="I564" s="156"/>
      <c r="L564" s="152"/>
      <c r="M564" s="157"/>
      <c r="T564" s="158"/>
      <c r="AT564" s="154" t="s">
        <v>171</v>
      </c>
      <c r="AU564" s="154" t="s">
        <v>87</v>
      </c>
      <c r="AV564" s="12" t="s">
        <v>85</v>
      </c>
      <c r="AW564" s="12" t="s">
        <v>34</v>
      </c>
      <c r="AX564" s="12" t="s">
        <v>78</v>
      </c>
      <c r="AY564" s="154" t="s">
        <v>163</v>
      </c>
    </row>
    <row r="565" spans="2:65" s="13" customFormat="1" ht="10.199999999999999">
      <c r="B565" s="159"/>
      <c r="D565" s="153" t="s">
        <v>171</v>
      </c>
      <c r="E565" s="160" t="s">
        <v>1</v>
      </c>
      <c r="F565" s="161" t="s">
        <v>702</v>
      </c>
      <c r="H565" s="162">
        <v>7.3</v>
      </c>
      <c r="I565" s="163"/>
      <c r="L565" s="159"/>
      <c r="M565" s="164"/>
      <c r="T565" s="165"/>
      <c r="AT565" s="160" t="s">
        <v>171</v>
      </c>
      <c r="AU565" s="160" t="s">
        <v>87</v>
      </c>
      <c r="AV565" s="13" t="s">
        <v>87</v>
      </c>
      <c r="AW565" s="13" t="s">
        <v>34</v>
      </c>
      <c r="AX565" s="13" t="s">
        <v>78</v>
      </c>
      <c r="AY565" s="160" t="s">
        <v>163</v>
      </c>
    </row>
    <row r="566" spans="2:65" s="14" customFormat="1" ht="10.199999999999999">
      <c r="B566" s="166"/>
      <c r="D566" s="153" t="s">
        <v>171</v>
      </c>
      <c r="E566" s="167" t="s">
        <v>1</v>
      </c>
      <c r="F566" s="168" t="s">
        <v>174</v>
      </c>
      <c r="H566" s="169">
        <v>7.3</v>
      </c>
      <c r="I566" s="170"/>
      <c r="L566" s="166"/>
      <c r="M566" s="171"/>
      <c r="T566" s="172"/>
      <c r="AT566" s="167" t="s">
        <v>171</v>
      </c>
      <c r="AU566" s="167" t="s">
        <v>87</v>
      </c>
      <c r="AV566" s="14" t="s">
        <v>169</v>
      </c>
      <c r="AW566" s="14" t="s">
        <v>34</v>
      </c>
      <c r="AX566" s="14" t="s">
        <v>85</v>
      </c>
      <c r="AY566" s="167" t="s">
        <v>163</v>
      </c>
    </row>
    <row r="567" spans="2:65" s="1" customFormat="1" ht="16.5" customHeight="1">
      <c r="B567" s="32"/>
      <c r="C567" s="138" t="s">
        <v>703</v>
      </c>
      <c r="D567" s="138" t="s">
        <v>165</v>
      </c>
      <c r="E567" s="139" t="s">
        <v>704</v>
      </c>
      <c r="F567" s="140" t="s">
        <v>705</v>
      </c>
      <c r="G567" s="141" t="s">
        <v>168</v>
      </c>
      <c r="H567" s="142">
        <v>26.408000000000001</v>
      </c>
      <c r="I567" s="143"/>
      <c r="J567" s="144">
        <f>ROUND(I567*H567,2)</f>
        <v>0</v>
      </c>
      <c r="K567" s="145"/>
      <c r="L567" s="32"/>
      <c r="M567" s="146" t="s">
        <v>1</v>
      </c>
      <c r="N567" s="147" t="s">
        <v>43</v>
      </c>
      <c r="P567" s="148">
        <f>O567*H567</f>
        <v>0</v>
      </c>
      <c r="Q567" s="148">
        <v>1E-4</v>
      </c>
      <c r="R567" s="148">
        <f>Q567*H567</f>
        <v>2.6408000000000004E-3</v>
      </c>
      <c r="S567" s="148">
        <v>0</v>
      </c>
      <c r="T567" s="149">
        <f>S567*H567</f>
        <v>0</v>
      </c>
      <c r="AR567" s="150" t="s">
        <v>283</v>
      </c>
      <c r="AT567" s="150" t="s">
        <v>165</v>
      </c>
      <c r="AU567" s="150" t="s">
        <v>87</v>
      </c>
      <c r="AY567" s="17" t="s">
        <v>163</v>
      </c>
      <c r="BE567" s="151">
        <f>IF(N567="základní",J567,0)</f>
        <v>0</v>
      </c>
      <c r="BF567" s="151">
        <f>IF(N567="snížená",J567,0)</f>
        <v>0</v>
      </c>
      <c r="BG567" s="151">
        <f>IF(N567="zákl. přenesená",J567,0)</f>
        <v>0</v>
      </c>
      <c r="BH567" s="151">
        <f>IF(N567="sníž. přenesená",J567,0)</f>
        <v>0</v>
      </c>
      <c r="BI567" s="151">
        <f>IF(N567="nulová",J567,0)</f>
        <v>0</v>
      </c>
      <c r="BJ567" s="17" t="s">
        <v>85</v>
      </c>
      <c r="BK567" s="151">
        <f>ROUND(I567*H567,2)</f>
        <v>0</v>
      </c>
      <c r="BL567" s="17" t="s">
        <v>283</v>
      </c>
      <c r="BM567" s="150" t="s">
        <v>706</v>
      </c>
    </row>
    <row r="568" spans="2:65" s="12" customFormat="1" ht="10.199999999999999">
      <c r="B568" s="152"/>
      <c r="D568" s="153" t="s">
        <v>171</v>
      </c>
      <c r="E568" s="154" t="s">
        <v>1</v>
      </c>
      <c r="F568" s="155" t="s">
        <v>696</v>
      </c>
      <c r="H568" s="154" t="s">
        <v>1</v>
      </c>
      <c r="I568" s="156"/>
      <c r="L568" s="152"/>
      <c r="M568" s="157"/>
      <c r="T568" s="158"/>
      <c r="AT568" s="154" t="s">
        <v>171</v>
      </c>
      <c r="AU568" s="154" t="s">
        <v>87</v>
      </c>
      <c r="AV568" s="12" t="s">
        <v>85</v>
      </c>
      <c r="AW568" s="12" t="s">
        <v>34</v>
      </c>
      <c r="AX568" s="12" t="s">
        <v>78</v>
      </c>
      <c r="AY568" s="154" t="s">
        <v>163</v>
      </c>
    </row>
    <row r="569" spans="2:65" s="13" customFormat="1" ht="10.199999999999999">
      <c r="B569" s="159"/>
      <c r="D569" s="153" t="s">
        <v>171</v>
      </c>
      <c r="E569" s="160" t="s">
        <v>1</v>
      </c>
      <c r="F569" s="161" t="s">
        <v>376</v>
      </c>
      <c r="H569" s="162">
        <v>26</v>
      </c>
      <c r="I569" s="163"/>
      <c r="L569" s="159"/>
      <c r="M569" s="164"/>
      <c r="T569" s="165"/>
      <c r="AT569" s="160" t="s">
        <v>171</v>
      </c>
      <c r="AU569" s="160" t="s">
        <v>87</v>
      </c>
      <c r="AV569" s="13" t="s">
        <v>87</v>
      </c>
      <c r="AW569" s="13" t="s">
        <v>34</v>
      </c>
      <c r="AX569" s="13" t="s">
        <v>78</v>
      </c>
      <c r="AY569" s="160" t="s">
        <v>163</v>
      </c>
    </row>
    <row r="570" spans="2:65" s="13" customFormat="1" ht="10.199999999999999">
      <c r="B570" s="159"/>
      <c r="D570" s="153" t="s">
        <v>171</v>
      </c>
      <c r="E570" s="160" t="s">
        <v>1</v>
      </c>
      <c r="F570" s="161" t="s">
        <v>465</v>
      </c>
      <c r="H570" s="162">
        <v>-1.272</v>
      </c>
      <c r="I570" s="163"/>
      <c r="L570" s="159"/>
      <c r="M570" s="164"/>
      <c r="T570" s="165"/>
      <c r="AT570" s="160" t="s">
        <v>171</v>
      </c>
      <c r="AU570" s="160" t="s">
        <v>87</v>
      </c>
      <c r="AV570" s="13" t="s">
        <v>87</v>
      </c>
      <c r="AW570" s="13" t="s">
        <v>34</v>
      </c>
      <c r="AX570" s="13" t="s">
        <v>78</v>
      </c>
      <c r="AY570" s="160" t="s">
        <v>163</v>
      </c>
    </row>
    <row r="571" spans="2:65" s="13" customFormat="1" ht="10.199999999999999">
      <c r="B571" s="159"/>
      <c r="D571" s="153" t="s">
        <v>171</v>
      </c>
      <c r="E571" s="160" t="s">
        <v>1</v>
      </c>
      <c r="F571" s="161" t="s">
        <v>697</v>
      </c>
      <c r="H571" s="162">
        <v>1.68</v>
      </c>
      <c r="I571" s="163"/>
      <c r="L571" s="159"/>
      <c r="M571" s="164"/>
      <c r="T571" s="165"/>
      <c r="AT571" s="160" t="s">
        <v>171</v>
      </c>
      <c r="AU571" s="160" t="s">
        <v>87</v>
      </c>
      <c r="AV571" s="13" t="s">
        <v>87</v>
      </c>
      <c r="AW571" s="13" t="s">
        <v>34</v>
      </c>
      <c r="AX571" s="13" t="s">
        <v>78</v>
      </c>
      <c r="AY571" s="160" t="s">
        <v>163</v>
      </c>
    </row>
    <row r="572" spans="2:65" s="14" customFormat="1" ht="10.199999999999999">
      <c r="B572" s="166"/>
      <c r="D572" s="153" t="s">
        <v>171</v>
      </c>
      <c r="E572" s="167" t="s">
        <v>1</v>
      </c>
      <c r="F572" s="168" t="s">
        <v>174</v>
      </c>
      <c r="H572" s="169">
        <v>26.408000000000001</v>
      </c>
      <c r="I572" s="170"/>
      <c r="L572" s="166"/>
      <c r="M572" s="171"/>
      <c r="T572" s="172"/>
      <c r="AT572" s="167" t="s">
        <v>171</v>
      </c>
      <c r="AU572" s="167" t="s">
        <v>87</v>
      </c>
      <c r="AV572" s="14" t="s">
        <v>169</v>
      </c>
      <c r="AW572" s="14" t="s">
        <v>34</v>
      </c>
      <c r="AX572" s="14" t="s">
        <v>85</v>
      </c>
      <c r="AY572" s="167" t="s">
        <v>163</v>
      </c>
    </row>
    <row r="573" spans="2:65" s="1" customFormat="1" ht="16.5" customHeight="1">
      <c r="B573" s="32"/>
      <c r="C573" s="138" t="s">
        <v>707</v>
      </c>
      <c r="D573" s="138" t="s">
        <v>165</v>
      </c>
      <c r="E573" s="139" t="s">
        <v>708</v>
      </c>
      <c r="F573" s="140" t="s">
        <v>709</v>
      </c>
      <c r="G573" s="141" t="s">
        <v>168</v>
      </c>
      <c r="H573" s="142">
        <v>26.408000000000001</v>
      </c>
      <c r="I573" s="143"/>
      <c r="J573" s="144">
        <f>ROUND(I573*H573,2)</f>
        <v>0</v>
      </c>
      <c r="K573" s="145"/>
      <c r="L573" s="32"/>
      <c r="M573" s="146" t="s">
        <v>1</v>
      </c>
      <c r="N573" s="147" t="s">
        <v>43</v>
      </c>
      <c r="P573" s="148">
        <f>O573*H573</f>
        <v>0</v>
      </c>
      <c r="Q573" s="148">
        <v>0</v>
      </c>
      <c r="R573" s="148">
        <f>Q573*H573</f>
        <v>0</v>
      </c>
      <c r="S573" s="148">
        <v>0</v>
      </c>
      <c r="T573" s="149">
        <f>S573*H573</f>
        <v>0</v>
      </c>
      <c r="AR573" s="150" t="s">
        <v>283</v>
      </c>
      <c r="AT573" s="150" t="s">
        <v>165</v>
      </c>
      <c r="AU573" s="150" t="s">
        <v>87</v>
      </c>
      <c r="AY573" s="17" t="s">
        <v>163</v>
      </c>
      <c r="BE573" s="151">
        <f>IF(N573="základní",J573,0)</f>
        <v>0</v>
      </c>
      <c r="BF573" s="151">
        <f>IF(N573="snížená",J573,0)</f>
        <v>0</v>
      </c>
      <c r="BG573" s="151">
        <f>IF(N573="zákl. přenesená",J573,0)</f>
        <v>0</v>
      </c>
      <c r="BH573" s="151">
        <f>IF(N573="sníž. přenesená",J573,0)</f>
        <v>0</v>
      </c>
      <c r="BI573" s="151">
        <f>IF(N573="nulová",J573,0)</f>
        <v>0</v>
      </c>
      <c r="BJ573" s="17" t="s">
        <v>85</v>
      </c>
      <c r="BK573" s="151">
        <f>ROUND(I573*H573,2)</f>
        <v>0</v>
      </c>
      <c r="BL573" s="17" t="s">
        <v>283</v>
      </c>
      <c r="BM573" s="150" t="s">
        <v>710</v>
      </c>
    </row>
    <row r="574" spans="2:65" s="12" customFormat="1" ht="10.199999999999999">
      <c r="B574" s="152"/>
      <c r="D574" s="153" t="s">
        <v>171</v>
      </c>
      <c r="E574" s="154" t="s">
        <v>1</v>
      </c>
      <c r="F574" s="155" t="s">
        <v>696</v>
      </c>
      <c r="H574" s="154" t="s">
        <v>1</v>
      </c>
      <c r="I574" s="156"/>
      <c r="L574" s="152"/>
      <c r="M574" s="157"/>
      <c r="T574" s="158"/>
      <c r="AT574" s="154" t="s">
        <v>171</v>
      </c>
      <c r="AU574" s="154" t="s">
        <v>87</v>
      </c>
      <c r="AV574" s="12" t="s">
        <v>85</v>
      </c>
      <c r="AW574" s="12" t="s">
        <v>34</v>
      </c>
      <c r="AX574" s="12" t="s">
        <v>78</v>
      </c>
      <c r="AY574" s="154" t="s">
        <v>163</v>
      </c>
    </row>
    <row r="575" spans="2:65" s="13" customFormat="1" ht="10.199999999999999">
      <c r="B575" s="159"/>
      <c r="D575" s="153" t="s">
        <v>171</v>
      </c>
      <c r="E575" s="160" t="s">
        <v>1</v>
      </c>
      <c r="F575" s="161" t="s">
        <v>376</v>
      </c>
      <c r="H575" s="162">
        <v>26</v>
      </c>
      <c r="I575" s="163"/>
      <c r="L575" s="159"/>
      <c r="M575" s="164"/>
      <c r="T575" s="165"/>
      <c r="AT575" s="160" t="s">
        <v>171</v>
      </c>
      <c r="AU575" s="160" t="s">
        <v>87</v>
      </c>
      <c r="AV575" s="13" t="s">
        <v>87</v>
      </c>
      <c r="AW575" s="13" t="s">
        <v>34</v>
      </c>
      <c r="AX575" s="13" t="s">
        <v>78</v>
      </c>
      <c r="AY575" s="160" t="s">
        <v>163</v>
      </c>
    </row>
    <row r="576" spans="2:65" s="13" customFormat="1" ht="10.199999999999999">
      <c r="B576" s="159"/>
      <c r="D576" s="153" t="s">
        <v>171</v>
      </c>
      <c r="E576" s="160" t="s">
        <v>1</v>
      </c>
      <c r="F576" s="161" t="s">
        <v>465</v>
      </c>
      <c r="H576" s="162">
        <v>-1.272</v>
      </c>
      <c r="I576" s="163"/>
      <c r="L576" s="159"/>
      <c r="M576" s="164"/>
      <c r="T576" s="165"/>
      <c r="AT576" s="160" t="s">
        <v>171</v>
      </c>
      <c r="AU576" s="160" t="s">
        <v>87</v>
      </c>
      <c r="AV576" s="13" t="s">
        <v>87</v>
      </c>
      <c r="AW576" s="13" t="s">
        <v>34</v>
      </c>
      <c r="AX576" s="13" t="s">
        <v>78</v>
      </c>
      <c r="AY576" s="160" t="s">
        <v>163</v>
      </c>
    </row>
    <row r="577" spans="2:65" s="13" customFormat="1" ht="10.199999999999999">
      <c r="B577" s="159"/>
      <c r="D577" s="153" t="s">
        <v>171</v>
      </c>
      <c r="E577" s="160" t="s">
        <v>1</v>
      </c>
      <c r="F577" s="161" t="s">
        <v>697</v>
      </c>
      <c r="H577" s="162">
        <v>1.68</v>
      </c>
      <c r="I577" s="163"/>
      <c r="L577" s="159"/>
      <c r="M577" s="164"/>
      <c r="T577" s="165"/>
      <c r="AT577" s="160" t="s">
        <v>171</v>
      </c>
      <c r="AU577" s="160" t="s">
        <v>87</v>
      </c>
      <c r="AV577" s="13" t="s">
        <v>87</v>
      </c>
      <c r="AW577" s="13" t="s">
        <v>34</v>
      </c>
      <c r="AX577" s="13" t="s">
        <v>78</v>
      </c>
      <c r="AY577" s="160" t="s">
        <v>163</v>
      </c>
    </row>
    <row r="578" spans="2:65" s="14" customFormat="1" ht="10.199999999999999">
      <c r="B578" s="166"/>
      <c r="D578" s="153" t="s">
        <v>171</v>
      </c>
      <c r="E578" s="167" t="s">
        <v>1</v>
      </c>
      <c r="F578" s="168" t="s">
        <v>174</v>
      </c>
      <c r="H578" s="169">
        <v>26.408000000000001</v>
      </c>
      <c r="I578" s="170"/>
      <c r="L578" s="166"/>
      <c r="M578" s="171"/>
      <c r="T578" s="172"/>
      <c r="AT578" s="167" t="s">
        <v>171</v>
      </c>
      <c r="AU578" s="167" t="s">
        <v>87</v>
      </c>
      <c r="AV578" s="14" t="s">
        <v>169</v>
      </c>
      <c r="AW578" s="14" t="s">
        <v>34</v>
      </c>
      <c r="AX578" s="14" t="s">
        <v>85</v>
      </c>
      <c r="AY578" s="167" t="s">
        <v>163</v>
      </c>
    </row>
    <row r="579" spans="2:65" s="1" customFormat="1" ht="24.15" customHeight="1">
      <c r="B579" s="32"/>
      <c r="C579" s="180" t="s">
        <v>711</v>
      </c>
      <c r="D579" s="180" t="s">
        <v>331</v>
      </c>
      <c r="E579" s="181" t="s">
        <v>680</v>
      </c>
      <c r="F579" s="182" t="s">
        <v>681</v>
      </c>
      <c r="G579" s="183" t="s">
        <v>168</v>
      </c>
      <c r="H579" s="184">
        <v>29.655999999999999</v>
      </c>
      <c r="I579" s="185"/>
      <c r="J579" s="186">
        <f>ROUND(I579*H579,2)</f>
        <v>0</v>
      </c>
      <c r="K579" s="187"/>
      <c r="L579" s="188"/>
      <c r="M579" s="189" t="s">
        <v>1</v>
      </c>
      <c r="N579" s="190" t="s">
        <v>43</v>
      </c>
      <c r="P579" s="148">
        <f>O579*H579</f>
        <v>0</v>
      </c>
      <c r="Q579" s="148">
        <v>1.1E-4</v>
      </c>
      <c r="R579" s="148">
        <f>Q579*H579</f>
        <v>3.2621600000000001E-3</v>
      </c>
      <c r="S579" s="148">
        <v>0</v>
      </c>
      <c r="T579" s="149">
        <f>S579*H579</f>
        <v>0</v>
      </c>
      <c r="AR579" s="150" t="s">
        <v>372</v>
      </c>
      <c r="AT579" s="150" t="s">
        <v>331</v>
      </c>
      <c r="AU579" s="150" t="s">
        <v>87</v>
      </c>
      <c r="AY579" s="17" t="s">
        <v>163</v>
      </c>
      <c r="BE579" s="151">
        <f>IF(N579="základní",J579,0)</f>
        <v>0</v>
      </c>
      <c r="BF579" s="151">
        <f>IF(N579="snížená",J579,0)</f>
        <v>0</v>
      </c>
      <c r="BG579" s="151">
        <f>IF(N579="zákl. přenesená",J579,0)</f>
        <v>0</v>
      </c>
      <c r="BH579" s="151">
        <f>IF(N579="sníž. přenesená",J579,0)</f>
        <v>0</v>
      </c>
      <c r="BI579" s="151">
        <f>IF(N579="nulová",J579,0)</f>
        <v>0</v>
      </c>
      <c r="BJ579" s="17" t="s">
        <v>85</v>
      </c>
      <c r="BK579" s="151">
        <f>ROUND(I579*H579,2)</f>
        <v>0</v>
      </c>
      <c r="BL579" s="17" t="s">
        <v>283</v>
      </c>
      <c r="BM579" s="150" t="s">
        <v>712</v>
      </c>
    </row>
    <row r="580" spans="2:65" s="13" customFormat="1" ht="10.199999999999999">
      <c r="B580" s="159"/>
      <c r="D580" s="153" t="s">
        <v>171</v>
      </c>
      <c r="E580" s="160" t="s">
        <v>1</v>
      </c>
      <c r="F580" s="161" t="s">
        <v>713</v>
      </c>
      <c r="H580" s="162">
        <v>29.655999999999999</v>
      </c>
      <c r="I580" s="163"/>
      <c r="L580" s="159"/>
      <c r="M580" s="164"/>
      <c r="T580" s="165"/>
      <c r="AT580" s="160" t="s">
        <v>171</v>
      </c>
      <c r="AU580" s="160" t="s">
        <v>87</v>
      </c>
      <c r="AV580" s="13" t="s">
        <v>87</v>
      </c>
      <c r="AW580" s="13" t="s">
        <v>34</v>
      </c>
      <c r="AX580" s="13" t="s">
        <v>78</v>
      </c>
      <c r="AY580" s="160" t="s">
        <v>163</v>
      </c>
    </row>
    <row r="581" spans="2:65" s="14" customFormat="1" ht="10.199999999999999">
      <c r="B581" s="166"/>
      <c r="D581" s="153" t="s">
        <v>171</v>
      </c>
      <c r="E581" s="167" t="s">
        <v>1</v>
      </c>
      <c r="F581" s="168" t="s">
        <v>174</v>
      </c>
      <c r="H581" s="169">
        <v>29.655999999999999</v>
      </c>
      <c r="I581" s="170"/>
      <c r="L581" s="166"/>
      <c r="M581" s="171"/>
      <c r="T581" s="172"/>
      <c r="AT581" s="167" t="s">
        <v>171</v>
      </c>
      <c r="AU581" s="167" t="s">
        <v>87</v>
      </c>
      <c r="AV581" s="14" t="s">
        <v>169</v>
      </c>
      <c r="AW581" s="14" t="s">
        <v>34</v>
      </c>
      <c r="AX581" s="14" t="s">
        <v>85</v>
      </c>
      <c r="AY581" s="167" t="s">
        <v>163</v>
      </c>
    </row>
    <row r="582" spans="2:65" s="1" customFormat="1" ht="24.15" customHeight="1">
      <c r="B582" s="32"/>
      <c r="C582" s="138" t="s">
        <v>714</v>
      </c>
      <c r="D582" s="138" t="s">
        <v>165</v>
      </c>
      <c r="E582" s="139" t="s">
        <v>715</v>
      </c>
      <c r="F582" s="140" t="s">
        <v>716</v>
      </c>
      <c r="G582" s="141" t="s">
        <v>168</v>
      </c>
      <c r="H582" s="142">
        <v>7.3</v>
      </c>
      <c r="I582" s="143"/>
      <c r="J582" s="144">
        <f>ROUND(I582*H582,2)</f>
        <v>0</v>
      </c>
      <c r="K582" s="145"/>
      <c r="L582" s="32"/>
      <c r="M582" s="146" t="s">
        <v>1</v>
      </c>
      <c r="N582" s="147" t="s">
        <v>43</v>
      </c>
      <c r="P582" s="148">
        <f>O582*H582</f>
        <v>0</v>
      </c>
      <c r="Q582" s="148">
        <v>1E-4</v>
      </c>
      <c r="R582" s="148">
        <f>Q582*H582</f>
        <v>7.2999999999999996E-4</v>
      </c>
      <c r="S582" s="148">
        <v>0</v>
      </c>
      <c r="T582" s="149">
        <f>S582*H582</f>
        <v>0</v>
      </c>
      <c r="AR582" s="150" t="s">
        <v>283</v>
      </c>
      <c r="AT582" s="150" t="s">
        <v>165</v>
      </c>
      <c r="AU582" s="150" t="s">
        <v>87</v>
      </c>
      <c r="AY582" s="17" t="s">
        <v>163</v>
      </c>
      <c r="BE582" s="151">
        <f>IF(N582="základní",J582,0)</f>
        <v>0</v>
      </c>
      <c r="BF582" s="151">
        <f>IF(N582="snížená",J582,0)</f>
        <v>0</v>
      </c>
      <c r="BG582" s="151">
        <f>IF(N582="zákl. přenesená",J582,0)</f>
        <v>0</v>
      </c>
      <c r="BH582" s="151">
        <f>IF(N582="sníž. přenesená",J582,0)</f>
        <v>0</v>
      </c>
      <c r="BI582" s="151">
        <f>IF(N582="nulová",J582,0)</f>
        <v>0</v>
      </c>
      <c r="BJ582" s="17" t="s">
        <v>85</v>
      </c>
      <c r="BK582" s="151">
        <f>ROUND(I582*H582,2)</f>
        <v>0</v>
      </c>
      <c r="BL582" s="17" t="s">
        <v>283</v>
      </c>
      <c r="BM582" s="150" t="s">
        <v>717</v>
      </c>
    </row>
    <row r="583" spans="2:65" s="12" customFormat="1" ht="10.199999999999999">
      <c r="B583" s="152"/>
      <c r="D583" s="153" t="s">
        <v>171</v>
      </c>
      <c r="E583" s="154" t="s">
        <v>1</v>
      </c>
      <c r="F583" s="155" t="s">
        <v>696</v>
      </c>
      <c r="H583" s="154" t="s">
        <v>1</v>
      </c>
      <c r="I583" s="156"/>
      <c r="L583" s="152"/>
      <c r="M583" s="157"/>
      <c r="T583" s="158"/>
      <c r="AT583" s="154" t="s">
        <v>171</v>
      </c>
      <c r="AU583" s="154" t="s">
        <v>87</v>
      </c>
      <c r="AV583" s="12" t="s">
        <v>85</v>
      </c>
      <c r="AW583" s="12" t="s">
        <v>34</v>
      </c>
      <c r="AX583" s="12" t="s">
        <v>78</v>
      </c>
      <c r="AY583" s="154" t="s">
        <v>163</v>
      </c>
    </row>
    <row r="584" spans="2:65" s="13" customFormat="1" ht="10.199999999999999">
      <c r="B584" s="159"/>
      <c r="D584" s="153" t="s">
        <v>171</v>
      </c>
      <c r="E584" s="160" t="s">
        <v>1</v>
      </c>
      <c r="F584" s="161" t="s">
        <v>702</v>
      </c>
      <c r="H584" s="162">
        <v>7.3</v>
      </c>
      <c r="I584" s="163"/>
      <c r="L584" s="159"/>
      <c r="M584" s="164"/>
      <c r="T584" s="165"/>
      <c r="AT584" s="160" t="s">
        <v>171</v>
      </c>
      <c r="AU584" s="160" t="s">
        <v>87</v>
      </c>
      <c r="AV584" s="13" t="s">
        <v>87</v>
      </c>
      <c r="AW584" s="13" t="s">
        <v>34</v>
      </c>
      <c r="AX584" s="13" t="s">
        <v>78</v>
      </c>
      <c r="AY584" s="160" t="s">
        <v>163</v>
      </c>
    </row>
    <row r="585" spans="2:65" s="14" customFormat="1" ht="10.199999999999999">
      <c r="B585" s="166"/>
      <c r="D585" s="153" t="s">
        <v>171</v>
      </c>
      <c r="E585" s="167" t="s">
        <v>1</v>
      </c>
      <c r="F585" s="168" t="s">
        <v>174</v>
      </c>
      <c r="H585" s="169">
        <v>7.3</v>
      </c>
      <c r="I585" s="170"/>
      <c r="L585" s="166"/>
      <c r="M585" s="171"/>
      <c r="T585" s="172"/>
      <c r="AT585" s="167" t="s">
        <v>171</v>
      </c>
      <c r="AU585" s="167" t="s">
        <v>87</v>
      </c>
      <c r="AV585" s="14" t="s">
        <v>169</v>
      </c>
      <c r="AW585" s="14" t="s">
        <v>34</v>
      </c>
      <c r="AX585" s="14" t="s">
        <v>85</v>
      </c>
      <c r="AY585" s="167" t="s">
        <v>163</v>
      </c>
    </row>
    <row r="586" spans="2:65" s="1" customFormat="1" ht="16.5" customHeight="1">
      <c r="B586" s="32"/>
      <c r="C586" s="138" t="s">
        <v>718</v>
      </c>
      <c r="D586" s="138" t="s">
        <v>165</v>
      </c>
      <c r="E586" s="139" t="s">
        <v>719</v>
      </c>
      <c r="F586" s="140" t="s">
        <v>720</v>
      </c>
      <c r="G586" s="141" t="s">
        <v>168</v>
      </c>
      <c r="H586" s="142">
        <v>88.561000000000007</v>
      </c>
      <c r="I586" s="143"/>
      <c r="J586" s="144">
        <f>ROUND(I586*H586,2)</f>
        <v>0</v>
      </c>
      <c r="K586" s="145"/>
      <c r="L586" s="32"/>
      <c r="M586" s="146" t="s">
        <v>1</v>
      </c>
      <c r="N586" s="147" t="s">
        <v>43</v>
      </c>
      <c r="P586" s="148">
        <f>O586*H586</f>
        <v>0</v>
      </c>
      <c r="Q586" s="148">
        <v>7.2000000000000005E-4</v>
      </c>
      <c r="R586" s="148">
        <f>Q586*H586</f>
        <v>6.3763920000000016E-2</v>
      </c>
      <c r="S586" s="148">
        <v>0</v>
      </c>
      <c r="T586" s="149">
        <f>S586*H586</f>
        <v>0</v>
      </c>
      <c r="AR586" s="150" t="s">
        <v>283</v>
      </c>
      <c r="AT586" s="150" t="s">
        <v>165</v>
      </c>
      <c r="AU586" s="150" t="s">
        <v>87</v>
      </c>
      <c r="AY586" s="17" t="s">
        <v>163</v>
      </c>
      <c r="BE586" s="151">
        <f>IF(N586="základní",J586,0)</f>
        <v>0</v>
      </c>
      <c r="BF586" s="151">
        <f>IF(N586="snížená",J586,0)</f>
        <v>0</v>
      </c>
      <c r="BG586" s="151">
        <f>IF(N586="zákl. přenesená",J586,0)</f>
        <v>0</v>
      </c>
      <c r="BH586" s="151">
        <f>IF(N586="sníž. přenesená",J586,0)</f>
        <v>0</v>
      </c>
      <c r="BI586" s="151">
        <f>IF(N586="nulová",J586,0)</f>
        <v>0</v>
      </c>
      <c r="BJ586" s="17" t="s">
        <v>85</v>
      </c>
      <c r="BK586" s="151">
        <f>ROUND(I586*H586,2)</f>
        <v>0</v>
      </c>
      <c r="BL586" s="17" t="s">
        <v>283</v>
      </c>
      <c r="BM586" s="150" t="s">
        <v>721</v>
      </c>
    </row>
    <row r="587" spans="2:65" s="12" customFormat="1" ht="10.199999999999999">
      <c r="B587" s="152"/>
      <c r="D587" s="153" t="s">
        <v>171</v>
      </c>
      <c r="E587" s="154" t="s">
        <v>1</v>
      </c>
      <c r="F587" s="155" t="s">
        <v>557</v>
      </c>
      <c r="H587" s="154" t="s">
        <v>1</v>
      </c>
      <c r="I587" s="156"/>
      <c r="L587" s="152"/>
      <c r="M587" s="157"/>
      <c r="T587" s="158"/>
      <c r="AT587" s="154" t="s">
        <v>171</v>
      </c>
      <c r="AU587" s="154" t="s">
        <v>87</v>
      </c>
      <c r="AV587" s="12" t="s">
        <v>85</v>
      </c>
      <c r="AW587" s="12" t="s">
        <v>34</v>
      </c>
      <c r="AX587" s="12" t="s">
        <v>78</v>
      </c>
      <c r="AY587" s="154" t="s">
        <v>163</v>
      </c>
    </row>
    <row r="588" spans="2:65" s="13" customFormat="1" ht="10.199999999999999">
      <c r="B588" s="159"/>
      <c r="D588" s="153" t="s">
        <v>171</v>
      </c>
      <c r="E588" s="160" t="s">
        <v>1</v>
      </c>
      <c r="F588" s="161" t="s">
        <v>722</v>
      </c>
      <c r="H588" s="162">
        <v>96.924000000000007</v>
      </c>
      <c r="I588" s="163"/>
      <c r="L588" s="159"/>
      <c r="M588" s="164"/>
      <c r="T588" s="165"/>
      <c r="AT588" s="160" t="s">
        <v>171</v>
      </c>
      <c r="AU588" s="160" t="s">
        <v>87</v>
      </c>
      <c r="AV588" s="13" t="s">
        <v>87</v>
      </c>
      <c r="AW588" s="13" t="s">
        <v>34</v>
      </c>
      <c r="AX588" s="13" t="s">
        <v>78</v>
      </c>
      <c r="AY588" s="160" t="s">
        <v>163</v>
      </c>
    </row>
    <row r="589" spans="2:65" s="13" customFormat="1" ht="10.199999999999999">
      <c r="B589" s="159"/>
      <c r="D589" s="153" t="s">
        <v>171</v>
      </c>
      <c r="E589" s="160" t="s">
        <v>1</v>
      </c>
      <c r="F589" s="161" t="s">
        <v>559</v>
      </c>
      <c r="H589" s="162">
        <v>-8.3629999999999995</v>
      </c>
      <c r="I589" s="163"/>
      <c r="L589" s="159"/>
      <c r="M589" s="164"/>
      <c r="T589" s="165"/>
      <c r="AT589" s="160" t="s">
        <v>171</v>
      </c>
      <c r="AU589" s="160" t="s">
        <v>87</v>
      </c>
      <c r="AV589" s="13" t="s">
        <v>87</v>
      </c>
      <c r="AW589" s="13" t="s">
        <v>34</v>
      </c>
      <c r="AX589" s="13" t="s">
        <v>78</v>
      </c>
      <c r="AY589" s="160" t="s">
        <v>163</v>
      </c>
    </row>
    <row r="590" spans="2:65" s="15" customFormat="1" ht="10.199999999999999">
      <c r="B590" s="173"/>
      <c r="D590" s="153" t="s">
        <v>171</v>
      </c>
      <c r="E590" s="174" t="s">
        <v>116</v>
      </c>
      <c r="F590" s="175" t="s">
        <v>191</v>
      </c>
      <c r="H590" s="176">
        <v>88.561000000000007</v>
      </c>
      <c r="I590" s="177"/>
      <c r="L590" s="173"/>
      <c r="M590" s="178"/>
      <c r="T590" s="179"/>
      <c r="AT590" s="174" t="s">
        <v>171</v>
      </c>
      <c r="AU590" s="174" t="s">
        <v>87</v>
      </c>
      <c r="AV590" s="15" t="s">
        <v>192</v>
      </c>
      <c r="AW590" s="15" t="s">
        <v>34</v>
      </c>
      <c r="AX590" s="15" t="s">
        <v>78</v>
      </c>
      <c r="AY590" s="174" t="s">
        <v>163</v>
      </c>
    </row>
    <row r="591" spans="2:65" s="14" customFormat="1" ht="10.199999999999999">
      <c r="B591" s="166"/>
      <c r="D591" s="153" t="s">
        <v>171</v>
      </c>
      <c r="E591" s="167" t="s">
        <v>1</v>
      </c>
      <c r="F591" s="168" t="s">
        <v>174</v>
      </c>
      <c r="H591" s="169">
        <v>88.561000000000007</v>
      </c>
      <c r="I591" s="170"/>
      <c r="L591" s="166"/>
      <c r="M591" s="171"/>
      <c r="T591" s="172"/>
      <c r="AT591" s="167" t="s">
        <v>171</v>
      </c>
      <c r="AU591" s="167" t="s">
        <v>87</v>
      </c>
      <c r="AV591" s="14" t="s">
        <v>169</v>
      </c>
      <c r="AW591" s="14" t="s">
        <v>34</v>
      </c>
      <c r="AX591" s="14" t="s">
        <v>85</v>
      </c>
      <c r="AY591" s="167" t="s">
        <v>163</v>
      </c>
    </row>
    <row r="592" spans="2:65" s="1" customFormat="1" ht="16.5" customHeight="1">
      <c r="B592" s="32"/>
      <c r="C592" s="180" t="s">
        <v>723</v>
      </c>
      <c r="D592" s="180" t="s">
        <v>331</v>
      </c>
      <c r="E592" s="181" t="s">
        <v>724</v>
      </c>
      <c r="F592" s="182" t="s">
        <v>725</v>
      </c>
      <c r="G592" s="183" t="s">
        <v>168</v>
      </c>
      <c r="H592" s="184">
        <v>92.989000000000004</v>
      </c>
      <c r="I592" s="185"/>
      <c r="J592" s="186">
        <f>ROUND(I592*H592,2)</f>
        <v>0</v>
      </c>
      <c r="K592" s="187"/>
      <c r="L592" s="188"/>
      <c r="M592" s="189" t="s">
        <v>1</v>
      </c>
      <c r="N592" s="190" t="s">
        <v>43</v>
      </c>
      <c r="P592" s="148">
        <f>O592*H592</f>
        <v>0</v>
      </c>
      <c r="Q592" s="148">
        <v>1.09E-2</v>
      </c>
      <c r="R592" s="148">
        <f>Q592*H592</f>
        <v>1.0135801</v>
      </c>
      <c r="S592" s="148">
        <v>0</v>
      </c>
      <c r="T592" s="149">
        <f>S592*H592</f>
        <v>0</v>
      </c>
      <c r="AR592" s="150" t="s">
        <v>372</v>
      </c>
      <c r="AT592" s="150" t="s">
        <v>331</v>
      </c>
      <c r="AU592" s="150" t="s">
        <v>87</v>
      </c>
      <c r="AY592" s="17" t="s">
        <v>163</v>
      </c>
      <c r="BE592" s="151">
        <f>IF(N592="základní",J592,0)</f>
        <v>0</v>
      </c>
      <c r="BF592" s="151">
        <f>IF(N592="snížená",J592,0)</f>
        <v>0</v>
      </c>
      <c r="BG592" s="151">
        <f>IF(N592="zákl. přenesená",J592,0)</f>
        <v>0</v>
      </c>
      <c r="BH592" s="151">
        <f>IF(N592="sníž. přenesená",J592,0)</f>
        <v>0</v>
      </c>
      <c r="BI592" s="151">
        <f>IF(N592="nulová",J592,0)</f>
        <v>0</v>
      </c>
      <c r="BJ592" s="17" t="s">
        <v>85</v>
      </c>
      <c r="BK592" s="151">
        <f>ROUND(I592*H592,2)</f>
        <v>0</v>
      </c>
      <c r="BL592" s="17" t="s">
        <v>283</v>
      </c>
      <c r="BM592" s="150" t="s">
        <v>726</v>
      </c>
    </row>
    <row r="593" spans="2:65" s="13" customFormat="1" ht="10.199999999999999">
      <c r="B593" s="159"/>
      <c r="D593" s="153" t="s">
        <v>171</v>
      </c>
      <c r="E593" s="160" t="s">
        <v>1</v>
      </c>
      <c r="F593" s="161" t="s">
        <v>575</v>
      </c>
      <c r="H593" s="162">
        <v>92.989000000000004</v>
      </c>
      <c r="I593" s="163"/>
      <c r="L593" s="159"/>
      <c r="M593" s="164"/>
      <c r="T593" s="165"/>
      <c r="AT593" s="160" t="s">
        <v>171</v>
      </c>
      <c r="AU593" s="160" t="s">
        <v>87</v>
      </c>
      <c r="AV593" s="13" t="s">
        <v>87</v>
      </c>
      <c r="AW593" s="13" t="s">
        <v>34</v>
      </c>
      <c r="AX593" s="13" t="s">
        <v>78</v>
      </c>
      <c r="AY593" s="160" t="s">
        <v>163</v>
      </c>
    </row>
    <row r="594" spans="2:65" s="14" customFormat="1" ht="10.199999999999999">
      <c r="B594" s="166"/>
      <c r="D594" s="153" t="s">
        <v>171</v>
      </c>
      <c r="E594" s="167" t="s">
        <v>1</v>
      </c>
      <c r="F594" s="168" t="s">
        <v>174</v>
      </c>
      <c r="H594" s="169">
        <v>92.989000000000004</v>
      </c>
      <c r="I594" s="170"/>
      <c r="L594" s="166"/>
      <c r="M594" s="171"/>
      <c r="T594" s="172"/>
      <c r="AT594" s="167" t="s">
        <v>171</v>
      </c>
      <c r="AU594" s="167" t="s">
        <v>87</v>
      </c>
      <c r="AV594" s="14" t="s">
        <v>169</v>
      </c>
      <c r="AW594" s="14" t="s">
        <v>34</v>
      </c>
      <c r="AX594" s="14" t="s">
        <v>85</v>
      </c>
      <c r="AY594" s="167" t="s">
        <v>163</v>
      </c>
    </row>
    <row r="595" spans="2:65" s="1" customFormat="1" ht="21.75" customHeight="1">
      <c r="B595" s="32"/>
      <c r="C595" s="138" t="s">
        <v>727</v>
      </c>
      <c r="D595" s="138" t="s">
        <v>165</v>
      </c>
      <c r="E595" s="139" t="s">
        <v>728</v>
      </c>
      <c r="F595" s="140" t="s">
        <v>729</v>
      </c>
      <c r="G595" s="141" t="s">
        <v>326</v>
      </c>
      <c r="H595" s="142">
        <v>24.1</v>
      </c>
      <c r="I595" s="143"/>
      <c r="J595" s="144">
        <f>ROUND(I595*H595,2)</f>
        <v>0</v>
      </c>
      <c r="K595" s="145"/>
      <c r="L595" s="32"/>
      <c r="M595" s="146" t="s">
        <v>1</v>
      </c>
      <c r="N595" s="147" t="s">
        <v>43</v>
      </c>
      <c r="P595" s="148">
        <f>O595*H595</f>
        <v>0</v>
      </c>
      <c r="Q595" s="148">
        <v>2.7799999999999999E-3</v>
      </c>
      <c r="R595" s="148">
        <f>Q595*H595</f>
        <v>6.6998000000000002E-2</v>
      </c>
      <c r="S595" s="148">
        <v>0</v>
      </c>
      <c r="T595" s="149">
        <f>S595*H595</f>
        <v>0</v>
      </c>
      <c r="AR595" s="150" t="s">
        <v>283</v>
      </c>
      <c r="AT595" s="150" t="s">
        <v>165</v>
      </c>
      <c r="AU595" s="150" t="s">
        <v>87</v>
      </c>
      <c r="AY595" s="17" t="s">
        <v>163</v>
      </c>
      <c r="BE595" s="151">
        <f>IF(N595="základní",J595,0)</f>
        <v>0</v>
      </c>
      <c r="BF595" s="151">
        <f>IF(N595="snížená",J595,0)</f>
        <v>0</v>
      </c>
      <c r="BG595" s="151">
        <f>IF(N595="zákl. přenesená",J595,0)</f>
        <v>0</v>
      </c>
      <c r="BH595" s="151">
        <f>IF(N595="sníž. přenesená",J595,0)</f>
        <v>0</v>
      </c>
      <c r="BI595" s="151">
        <f>IF(N595="nulová",J595,0)</f>
        <v>0</v>
      </c>
      <c r="BJ595" s="17" t="s">
        <v>85</v>
      </c>
      <c r="BK595" s="151">
        <f>ROUND(I595*H595,2)</f>
        <v>0</v>
      </c>
      <c r="BL595" s="17" t="s">
        <v>283</v>
      </c>
      <c r="BM595" s="150" t="s">
        <v>730</v>
      </c>
    </row>
    <row r="596" spans="2:65" s="13" customFormat="1" ht="10.199999999999999">
      <c r="B596" s="159"/>
      <c r="D596" s="153" t="s">
        <v>171</v>
      </c>
      <c r="E596" s="160" t="s">
        <v>1</v>
      </c>
      <c r="F596" s="161" t="s">
        <v>731</v>
      </c>
      <c r="H596" s="162">
        <v>4</v>
      </c>
      <c r="I596" s="163"/>
      <c r="L596" s="159"/>
      <c r="M596" s="164"/>
      <c r="T596" s="165"/>
      <c r="AT596" s="160" t="s">
        <v>171</v>
      </c>
      <c r="AU596" s="160" t="s">
        <v>87</v>
      </c>
      <c r="AV596" s="13" t="s">
        <v>87</v>
      </c>
      <c r="AW596" s="13" t="s">
        <v>34</v>
      </c>
      <c r="AX596" s="13" t="s">
        <v>78</v>
      </c>
      <c r="AY596" s="160" t="s">
        <v>163</v>
      </c>
    </row>
    <row r="597" spans="2:65" s="13" customFormat="1" ht="10.199999999999999">
      <c r="B597" s="159"/>
      <c r="D597" s="153" t="s">
        <v>171</v>
      </c>
      <c r="E597" s="160" t="s">
        <v>1</v>
      </c>
      <c r="F597" s="161" t="s">
        <v>732</v>
      </c>
      <c r="H597" s="162">
        <v>8.6</v>
      </c>
      <c r="I597" s="163"/>
      <c r="L597" s="159"/>
      <c r="M597" s="164"/>
      <c r="T597" s="165"/>
      <c r="AT597" s="160" t="s">
        <v>171</v>
      </c>
      <c r="AU597" s="160" t="s">
        <v>87</v>
      </c>
      <c r="AV597" s="13" t="s">
        <v>87</v>
      </c>
      <c r="AW597" s="13" t="s">
        <v>34</v>
      </c>
      <c r="AX597" s="13" t="s">
        <v>78</v>
      </c>
      <c r="AY597" s="160" t="s">
        <v>163</v>
      </c>
    </row>
    <row r="598" spans="2:65" s="13" customFormat="1" ht="10.199999999999999">
      <c r="B598" s="159"/>
      <c r="D598" s="153" t="s">
        <v>171</v>
      </c>
      <c r="E598" s="160" t="s">
        <v>1</v>
      </c>
      <c r="F598" s="161" t="s">
        <v>733</v>
      </c>
      <c r="H598" s="162">
        <v>6.1</v>
      </c>
      <c r="I598" s="163"/>
      <c r="L598" s="159"/>
      <c r="M598" s="164"/>
      <c r="T598" s="165"/>
      <c r="AT598" s="160" t="s">
        <v>171</v>
      </c>
      <c r="AU598" s="160" t="s">
        <v>87</v>
      </c>
      <c r="AV598" s="13" t="s">
        <v>87</v>
      </c>
      <c r="AW598" s="13" t="s">
        <v>34</v>
      </c>
      <c r="AX598" s="13" t="s">
        <v>78</v>
      </c>
      <c r="AY598" s="160" t="s">
        <v>163</v>
      </c>
    </row>
    <row r="599" spans="2:65" s="13" customFormat="1" ht="10.199999999999999">
      <c r="B599" s="159"/>
      <c r="D599" s="153" t="s">
        <v>171</v>
      </c>
      <c r="E599" s="160" t="s">
        <v>1</v>
      </c>
      <c r="F599" s="161" t="s">
        <v>734</v>
      </c>
      <c r="H599" s="162">
        <v>5.4</v>
      </c>
      <c r="I599" s="163"/>
      <c r="L599" s="159"/>
      <c r="M599" s="164"/>
      <c r="T599" s="165"/>
      <c r="AT599" s="160" t="s">
        <v>171</v>
      </c>
      <c r="AU599" s="160" t="s">
        <v>87</v>
      </c>
      <c r="AV599" s="13" t="s">
        <v>87</v>
      </c>
      <c r="AW599" s="13" t="s">
        <v>34</v>
      </c>
      <c r="AX599" s="13" t="s">
        <v>78</v>
      </c>
      <c r="AY599" s="160" t="s">
        <v>163</v>
      </c>
    </row>
    <row r="600" spans="2:65" s="14" customFormat="1" ht="10.199999999999999">
      <c r="B600" s="166"/>
      <c r="D600" s="153" t="s">
        <v>171</v>
      </c>
      <c r="E600" s="167" t="s">
        <v>1</v>
      </c>
      <c r="F600" s="168" t="s">
        <v>174</v>
      </c>
      <c r="H600" s="169">
        <v>24.1</v>
      </c>
      <c r="I600" s="170"/>
      <c r="L600" s="166"/>
      <c r="M600" s="171"/>
      <c r="T600" s="172"/>
      <c r="AT600" s="167" t="s">
        <v>171</v>
      </c>
      <c r="AU600" s="167" t="s">
        <v>87</v>
      </c>
      <c r="AV600" s="14" t="s">
        <v>169</v>
      </c>
      <c r="AW600" s="14" t="s">
        <v>34</v>
      </c>
      <c r="AX600" s="14" t="s">
        <v>85</v>
      </c>
      <c r="AY600" s="167" t="s">
        <v>163</v>
      </c>
    </row>
    <row r="601" spans="2:65" s="1" customFormat="1" ht="24.15" customHeight="1">
      <c r="B601" s="32"/>
      <c r="C601" s="138" t="s">
        <v>735</v>
      </c>
      <c r="D601" s="138" t="s">
        <v>165</v>
      </c>
      <c r="E601" s="139" t="s">
        <v>736</v>
      </c>
      <c r="F601" s="140" t="s">
        <v>737</v>
      </c>
      <c r="G601" s="141" t="s">
        <v>302</v>
      </c>
      <c r="H601" s="142">
        <v>6.5839999999999996</v>
      </c>
      <c r="I601" s="143"/>
      <c r="J601" s="144">
        <f>ROUND(I601*H601,2)</f>
        <v>0</v>
      </c>
      <c r="K601" s="145"/>
      <c r="L601" s="32"/>
      <c r="M601" s="146" t="s">
        <v>1</v>
      </c>
      <c r="N601" s="147" t="s">
        <v>43</v>
      </c>
      <c r="P601" s="148">
        <f>O601*H601</f>
        <v>0</v>
      </c>
      <c r="Q601" s="148">
        <v>0</v>
      </c>
      <c r="R601" s="148">
        <f>Q601*H601</f>
        <v>0</v>
      </c>
      <c r="S601" s="148">
        <v>0</v>
      </c>
      <c r="T601" s="149">
        <f>S601*H601</f>
        <v>0</v>
      </c>
      <c r="AR601" s="150" t="s">
        <v>283</v>
      </c>
      <c r="AT601" s="150" t="s">
        <v>165</v>
      </c>
      <c r="AU601" s="150" t="s">
        <v>87</v>
      </c>
      <c r="AY601" s="17" t="s">
        <v>163</v>
      </c>
      <c r="BE601" s="151">
        <f>IF(N601="základní",J601,0)</f>
        <v>0</v>
      </c>
      <c r="BF601" s="151">
        <f>IF(N601="snížená",J601,0)</f>
        <v>0</v>
      </c>
      <c r="BG601" s="151">
        <f>IF(N601="zákl. přenesená",J601,0)</f>
        <v>0</v>
      </c>
      <c r="BH601" s="151">
        <f>IF(N601="sníž. přenesená",J601,0)</f>
        <v>0</v>
      </c>
      <c r="BI601" s="151">
        <f>IF(N601="nulová",J601,0)</f>
        <v>0</v>
      </c>
      <c r="BJ601" s="17" t="s">
        <v>85</v>
      </c>
      <c r="BK601" s="151">
        <f>ROUND(I601*H601,2)</f>
        <v>0</v>
      </c>
      <c r="BL601" s="17" t="s">
        <v>283</v>
      </c>
      <c r="BM601" s="150" t="s">
        <v>738</v>
      </c>
    </row>
    <row r="602" spans="2:65" s="11" customFormat="1" ht="22.8" customHeight="1">
      <c r="B602" s="126"/>
      <c r="D602" s="127" t="s">
        <v>77</v>
      </c>
      <c r="E602" s="136" t="s">
        <v>739</v>
      </c>
      <c r="F602" s="136" t="s">
        <v>740</v>
      </c>
      <c r="I602" s="129"/>
      <c r="J602" s="137">
        <f>BK602</f>
        <v>0</v>
      </c>
      <c r="L602" s="126"/>
      <c r="M602" s="131"/>
      <c r="P602" s="132">
        <f>SUM(P603:P621)</f>
        <v>0</v>
      </c>
      <c r="R602" s="132">
        <f>SUM(R603:R621)</f>
        <v>0.22089400000000001</v>
      </c>
      <c r="T602" s="133">
        <f>SUM(T603:T621)</f>
        <v>0</v>
      </c>
      <c r="AR602" s="127" t="s">
        <v>87</v>
      </c>
      <c r="AT602" s="134" t="s">
        <v>77</v>
      </c>
      <c r="AU602" s="134" t="s">
        <v>85</v>
      </c>
      <c r="AY602" s="127" t="s">
        <v>163</v>
      </c>
      <c r="BK602" s="135">
        <f>SUM(BK603:BK621)</f>
        <v>0</v>
      </c>
    </row>
    <row r="603" spans="2:65" s="1" customFormat="1" ht="24.15" customHeight="1">
      <c r="B603" s="32"/>
      <c r="C603" s="138" t="s">
        <v>741</v>
      </c>
      <c r="D603" s="138" t="s">
        <v>165</v>
      </c>
      <c r="E603" s="139" t="s">
        <v>742</v>
      </c>
      <c r="F603" s="140" t="s">
        <v>743</v>
      </c>
      <c r="G603" s="141" t="s">
        <v>326</v>
      </c>
      <c r="H603" s="142">
        <v>23</v>
      </c>
      <c r="I603" s="143"/>
      <c r="J603" s="144">
        <f>ROUND(I603*H603,2)</f>
        <v>0</v>
      </c>
      <c r="K603" s="145"/>
      <c r="L603" s="32"/>
      <c r="M603" s="146" t="s">
        <v>1</v>
      </c>
      <c r="N603" s="147" t="s">
        <v>43</v>
      </c>
      <c r="P603" s="148">
        <f>O603*H603</f>
        <v>0</v>
      </c>
      <c r="Q603" s="148">
        <v>1.97E-3</v>
      </c>
      <c r="R603" s="148">
        <f>Q603*H603</f>
        <v>4.5309999999999996E-2</v>
      </c>
      <c r="S603" s="148">
        <v>0</v>
      </c>
      <c r="T603" s="149">
        <f>S603*H603</f>
        <v>0</v>
      </c>
      <c r="AR603" s="150" t="s">
        <v>283</v>
      </c>
      <c r="AT603" s="150" t="s">
        <v>165</v>
      </c>
      <c r="AU603" s="150" t="s">
        <v>87</v>
      </c>
      <c r="AY603" s="17" t="s">
        <v>163</v>
      </c>
      <c r="BE603" s="151">
        <f>IF(N603="základní",J603,0)</f>
        <v>0</v>
      </c>
      <c r="BF603" s="151">
        <f>IF(N603="snížená",J603,0)</f>
        <v>0</v>
      </c>
      <c r="BG603" s="151">
        <f>IF(N603="zákl. přenesená",J603,0)</f>
        <v>0</v>
      </c>
      <c r="BH603" s="151">
        <f>IF(N603="sníž. přenesená",J603,0)</f>
        <v>0</v>
      </c>
      <c r="BI603" s="151">
        <f>IF(N603="nulová",J603,0)</f>
        <v>0</v>
      </c>
      <c r="BJ603" s="17" t="s">
        <v>85</v>
      </c>
      <c r="BK603" s="151">
        <f>ROUND(I603*H603,2)</f>
        <v>0</v>
      </c>
      <c r="BL603" s="17" t="s">
        <v>283</v>
      </c>
      <c r="BM603" s="150" t="s">
        <v>744</v>
      </c>
    </row>
    <row r="604" spans="2:65" s="13" customFormat="1" ht="10.199999999999999">
      <c r="B604" s="159"/>
      <c r="D604" s="153" t="s">
        <v>171</v>
      </c>
      <c r="E604" s="160" t="s">
        <v>1</v>
      </c>
      <c r="F604" s="161" t="s">
        <v>745</v>
      </c>
      <c r="H604" s="162">
        <v>23</v>
      </c>
      <c r="I604" s="163"/>
      <c r="L604" s="159"/>
      <c r="M604" s="164"/>
      <c r="T604" s="165"/>
      <c r="AT604" s="160" t="s">
        <v>171</v>
      </c>
      <c r="AU604" s="160" t="s">
        <v>87</v>
      </c>
      <c r="AV604" s="13" t="s">
        <v>87</v>
      </c>
      <c r="AW604" s="13" t="s">
        <v>34</v>
      </c>
      <c r="AX604" s="13" t="s">
        <v>85</v>
      </c>
      <c r="AY604" s="160" t="s">
        <v>163</v>
      </c>
    </row>
    <row r="605" spans="2:65" s="1" customFormat="1" ht="33" customHeight="1">
      <c r="B605" s="32"/>
      <c r="C605" s="138" t="s">
        <v>746</v>
      </c>
      <c r="D605" s="138" t="s">
        <v>165</v>
      </c>
      <c r="E605" s="139" t="s">
        <v>747</v>
      </c>
      <c r="F605" s="140" t="s">
        <v>748</v>
      </c>
      <c r="G605" s="141" t="s">
        <v>326</v>
      </c>
      <c r="H605" s="142">
        <v>8.1999999999999993</v>
      </c>
      <c r="I605" s="143"/>
      <c r="J605" s="144">
        <f>ROUND(I605*H605,2)</f>
        <v>0</v>
      </c>
      <c r="K605" s="145"/>
      <c r="L605" s="32"/>
      <c r="M605" s="146" t="s">
        <v>1</v>
      </c>
      <c r="N605" s="147" t="s">
        <v>43</v>
      </c>
      <c r="P605" s="148">
        <f>O605*H605</f>
        <v>0</v>
      </c>
      <c r="Q605" s="148">
        <v>2.2200000000000002E-3</v>
      </c>
      <c r="R605" s="148">
        <f>Q605*H605</f>
        <v>1.8204000000000001E-2</v>
      </c>
      <c r="S605" s="148">
        <v>0</v>
      </c>
      <c r="T605" s="149">
        <f>S605*H605</f>
        <v>0</v>
      </c>
      <c r="AR605" s="150" t="s">
        <v>283</v>
      </c>
      <c r="AT605" s="150" t="s">
        <v>165</v>
      </c>
      <c r="AU605" s="150" t="s">
        <v>87</v>
      </c>
      <c r="AY605" s="17" t="s">
        <v>163</v>
      </c>
      <c r="BE605" s="151">
        <f>IF(N605="základní",J605,0)</f>
        <v>0</v>
      </c>
      <c r="BF605" s="151">
        <f>IF(N605="snížená",J605,0)</f>
        <v>0</v>
      </c>
      <c r="BG605" s="151">
        <f>IF(N605="zákl. přenesená",J605,0)</f>
        <v>0</v>
      </c>
      <c r="BH605" s="151">
        <f>IF(N605="sníž. přenesená",J605,0)</f>
        <v>0</v>
      </c>
      <c r="BI605" s="151">
        <f>IF(N605="nulová",J605,0)</f>
        <v>0</v>
      </c>
      <c r="BJ605" s="17" t="s">
        <v>85</v>
      </c>
      <c r="BK605" s="151">
        <f>ROUND(I605*H605,2)</f>
        <v>0</v>
      </c>
      <c r="BL605" s="17" t="s">
        <v>283</v>
      </c>
      <c r="BM605" s="150" t="s">
        <v>749</v>
      </c>
    </row>
    <row r="606" spans="2:65" s="12" customFormat="1" ht="10.199999999999999">
      <c r="B606" s="152"/>
      <c r="D606" s="153" t="s">
        <v>171</v>
      </c>
      <c r="E606" s="154" t="s">
        <v>1</v>
      </c>
      <c r="F606" s="155" t="s">
        <v>750</v>
      </c>
      <c r="H606" s="154" t="s">
        <v>1</v>
      </c>
      <c r="I606" s="156"/>
      <c r="L606" s="152"/>
      <c r="M606" s="157"/>
      <c r="T606" s="158"/>
      <c r="AT606" s="154" t="s">
        <v>171</v>
      </c>
      <c r="AU606" s="154" t="s">
        <v>87</v>
      </c>
      <c r="AV606" s="12" t="s">
        <v>85</v>
      </c>
      <c r="AW606" s="12" t="s">
        <v>34</v>
      </c>
      <c r="AX606" s="12" t="s">
        <v>78</v>
      </c>
      <c r="AY606" s="154" t="s">
        <v>163</v>
      </c>
    </row>
    <row r="607" spans="2:65" s="13" customFormat="1" ht="10.199999999999999">
      <c r="B607" s="159"/>
      <c r="D607" s="153" t="s">
        <v>171</v>
      </c>
      <c r="E607" s="160" t="s">
        <v>1</v>
      </c>
      <c r="F607" s="161" t="s">
        <v>751</v>
      </c>
      <c r="H607" s="162">
        <v>8.1999999999999993</v>
      </c>
      <c r="I607" s="163"/>
      <c r="L607" s="159"/>
      <c r="M607" s="164"/>
      <c r="T607" s="165"/>
      <c r="AT607" s="160" t="s">
        <v>171</v>
      </c>
      <c r="AU607" s="160" t="s">
        <v>87</v>
      </c>
      <c r="AV607" s="13" t="s">
        <v>87</v>
      </c>
      <c r="AW607" s="13" t="s">
        <v>34</v>
      </c>
      <c r="AX607" s="13" t="s">
        <v>78</v>
      </c>
      <c r="AY607" s="160" t="s">
        <v>163</v>
      </c>
    </row>
    <row r="608" spans="2:65" s="14" customFormat="1" ht="10.199999999999999">
      <c r="B608" s="166"/>
      <c r="D608" s="153" t="s">
        <v>171</v>
      </c>
      <c r="E608" s="167" t="s">
        <v>1</v>
      </c>
      <c r="F608" s="168" t="s">
        <v>174</v>
      </c>
      <c r="H608" s="169">
        <v>8.1999999999999993</v>
      </c>
      <c r="I608" s="170"/>
      <c r="L608" s="166"/>
      <c r="M608" s="171"/>
      <c r="T608" s="172"/>
      <c r="AT608" s="167" t="s">
        <v>171</v>
      </c>
      <c r="AU608" s="167" t="s">
        <v>87</v>
      </c>
      <c r="AV608" s="14" t="s">
        <v>169</v>
      </c>
      <c r="AW608" s="14" t="s">
        <v>34</v>
      </c>
      <c r="AX608" s="14" t="s">
        <v>85</v>
      </c>
      <c r="AY608" s="167" t="s">
        <v>163</v>
      </c>
    </row>
    <row r="609" spans="2:65" s="1" customFormat="1" ht="33" customHeight="1">
      <c r="B609" s="32"/>
      <c r="C609" s="138" t="s">
        <v>752</v>
      </c>
      <c r="D609" s="138" t="s">
        <v>165</v>
      </c>
      <c r="E609" s="139" t="s">
        <v>753</v>
      </c>
      <c r="F609" s="140" t="s">
        <v>754</v>
      </c>
      <c r="G609" s="141" t="s">
        <v>326</v>
      </c>
      <c r="H609" s="142">
        <v>16.7</v>
      </c>
      <c r="I609" s="143"/>
      <c r="J609" s="144">
        <f>ROUND(I609*H609,2)</f>
        <v>0</v>
      </c>
      <c r="K609" s="145"/>
      <c r="L609" s="32"/>
      <c r="M609" s="146" t="s">
        <v>1</v>
      </c>
      <c r="N609" s="147" t="s">
        <v>43</v>
      </c>
      <c r="P609" s="148">
        <f>O609*H609</f>
        <v>0</v>
      </c>
      <c r="Q609" s="148">
        <v>1.9E-3</v>
      </c>
      <c r="R609" s="148">
        <f>Q609*H609</f>
        <v>3.1730000000000001E-2</v>
      </c>
      <c r="S609" s="148">
        <v>0</v>
      </c>
      <c r="T609" s="149">
        <f>S609*H609</f>
        <v>0</v>
      </c>
      <c r="AR609" s="150" t="s">
        <v>283</v>
      </c>
      <c r="AT609" s="150" t="s">
        <v>165</v>
      </c>
      <c r="AU609" s="150" t="s">
        <v>87</v>
      </c>
      <c r="AY609" s="17" t="s">
        <v>163</v>
      </c>
      <c r="BE609" s="151">
        <f>IF(N609="základní",J609,0)</f>
        <v>0</v>
      </c>
      <c r="BF609" s="151">
        <f>IF(N609="snížená",J609,0)</f>
        <v>0</v>
      </c>
      <c r="BG609" s="151">
        <f>IF(N609="zákl. přenesená",J609,0)</f>
        <v>0</v>
      </c>
      <c r="BH609" s="151">
        <f>IF(N609="sníž. přenesená",J609,0)</f>
        <v>0</v>
      </c>
      <c r="BI609" s="151">
        <f>IF(N609="nulová",J609,0)</f>
        <v>0</v>
      </c>
      <c r="BJ609" s="17" t="s">
        <v>85</v>
      </c>
      <c r="BK609" s="151">
        <f>ROUND(I609*H609,2)</f>
        <v>0</v>
      </c>
      <c r="BL609" s="17" t="s">
        <v>283</v>
      </c>
      <c r="BM609" s="150" t="s">
        <v>755</v>
      </c>
    </row>
    <row r="610" spans="2:65" s="12" customFormat="1" ht="10.199999999999999">
      <c r="B610" s="152"/>
      <c r="D610" s="153" t="s">
        <v>171</v>
      </c>
      <c r="E610" s="154" t="s">
        <v>1</v>
      </c>
      <c r="F610" s="155" t="s">
        <v>756</v>
      </c>
      <c r="H610" s="154" t="s">
        <v>1</v>
      </c>
      <c r="I610" s="156"/>
      <c r="L610" s="152"/>
      <c r="M610" s="157"/>
      <c r="T610" s="158"/>
      <c r="AT610" s="154" t="s">
        <v>171</v>
      </c>
      <c r="AU610" s="154" t="s">
        <v>87</v>
      </c>
      <c r="AV610" s="12" t="s">
        <v>85</v>
      </c>
      <c r="AW610" s="12" t="s">
        <v>34</v>
      </c>
      <c r="AX610" s="12" t="s">
        <v>78</v>
      </c>
      <c r="AY610" s="154" t="s">
        <v>163</v>
      </c>
    </row>
    <row r="611" spans="2:65" s="13" customFormat="1" ht="10.199999999999999">
      <c r="B611" s="159"/>
      <c r="D611" s="153" t="s">
        <v>171</v>
      </c>
      <c r="E611" s="160" t="s">
        <v>1</v>
      </c>
      <c r="F611" s="161" t="s">
        <v>757</v>
      </c>
      <c r="H611" s="162">
        <v>16.7</v>
      </c>
      <c r="I611" s="163"/>
      <c r="L611" s="159"/>
      <c r="M611" s="164"/>
      <c r="T611" s="165"/>
      <c r="AT611" s="160" t="s">
        <v>171</v>
      </c>
      <c r="AU611" s="160" t="s">
        <v>87</v>
      </c>
      <c r="AV611" s="13" t="s">
        <v>87</v>
      </c>
      <c r="AW611" s="13" t="s">
        <v>34</v>
      </c>
      <c r="AX611" s="13" t="s">
        <v>78</v>
      </c>
      <c r="AY611" s="160" t="s">
        <v>163</v>
      </c>
    </row>
    <row r="612" spans="2:65" s="14" customFormat="1" ht="10.199999999999999">
      <c r="B612" s="166"/>
      <c r="D612" s="153" t="s">
        <v>171</v>
      </c>
      <c r="E612" s="167" t="s">
        <v>1</v>
      </c>
      <c r="F612" s="168" t="s">
        <v>174</v>
      </c>
      <c r="H612" s="169">
        <v>16.7</v>
      </c>
      <c r="I612" s="170"/>
      <c r="L612" s="166"/>
      <c r="M612" s="171"/>
      <c r="T612" s="172"/>
      <c r="AT612" s="167" t="s">
        <v>171</v>
      </c>
      <c r="AU612" s="167" t="s">
        <v>87</v>
      </c>
      <c r="AV612" s="14" t="s">
        <v>169</v>
      </c>
      <c r="AW612" s="14" t="s">
        <v>34</v>
      </c>
      <c r="AX612" s="14" t="s">
        <v>85</v>
      </c>
      <c r="AY612" s="167" t="s">
        <v>163</v>
      </c>
    </row>
    <row r="613" spans="2:65" s="1" customFormat="1" ht="24.15" customHeight="1">
      <c r="B613" s="32"/>
      <c r="C613" s="138" t="s">
        <v>758</v>
      </c>
      <c r="D613" s="138" t="s">
        <v>165</v>
      </c>
      <c r="E613" s="139" t="s">
        <v>759</v>
      </c>
      <c r="F613" s="140" t="s">
        <v>760</v>
      </c>
      <c r="G613" s="141" t="s">
        <v>326</v>
      </c>
      <c r="H613" s="142">
        <v>24</v>
      </c>
      <c r="I613" s="143"/>
      <c r="J613" s="144">
        <f>ROUND(I613*H613,2)</f>
        <v>0</v>
      </c>
      <c r="K613" s="145"/>
      <c r="L613" s="32"/>
      <c r="M613" s="146" t="s">
        <v>1</v>
      </c>
      <c r="N613" s="147" t="s">
        <v>43</v>
      </c>
      <c r="P613" s="148">
        <f>O613*H613</f>
        <v>0</v>
      </c>
      <c r="Q613" s="148">
        <v>2.2000000000000001E-3</v>
      </c>
      <c r="R613" s="148">
        <f>Q613*H613</f>
        <v>5.28E-2</v>
      </c>
      <c r="S613" s="148">
        <v>0</v>
      </c>
      <c r="T613" s="149">
        <f>S613*H613</f>
        <v>0</v>
      </c>
      <c r="AR613" s="150" t="s">
        <v>283</v>
      </c>
      <c r="AT613" s="150" t="s">
        <v>165</v>
      </c>
      <c r="AU613" s="150" t="s">
        <v>87</v>
      </c>
      <c r="AY613" s="17" t="s">
        <v>163</v>
      </c>
      <c r="BE613" s="151">
        <f>IF(N613="základní",J613,0)</f>
        <v>0</v>
      </c>
      <c r="BF613" s="151">
        <f>IF(N613="snížená",J613,0)</f>
        <v>0</v>
      </c>
      <c r="BG613" s="151">
        <f>IF(N613="zákl. přenesená",J613,0)</f>
        <v>0</v>
      </c>
      <c r="BH613" s="151">
        <f>IF(N613="sníž. přenesená",J613,0)</f>
        <v>0</v>
      </c>
      <c r="BI613" s="151">
        <f>IF(N613="nulová",J613,0)</f>
        <v>0</v>
      </c>
      <c r="BJ613" s="17" t="s">
        <v>85</v>
      </c>
      <c r="BK613" s="151">
        <f>ROUND(I613*H613,2)</f>
        <v>0</v>
      </c>
      <c r="BL613" s="17" t="s">
        <v>283</v>
      </c>
      <c r="BM613" s="150" t="s">
        <v>761</v>
      </c>
    </row>
    <row r="614" spans="2:65" s="13" customFormat="1" ht="10.199999999999999">
      <c r="B614" s="159"/>
      <c r="D614" s="153" t="s">
        <v>171</v>
      </c>
      <c r="E614" s="160" t="s">
        <v>1</v>
      </c>
      <c r="F614" s="161" t="s">
        <v>330</v>
      </c>
      <c r="H614" s="162">
        <v>24</v>
      </c>
      <c r="I614" s="163"/>
      <c r="L614" s="159"/>
      <c r="M614" s="164"/>
      <c r="T614" s="165"/>
      <c r="AT614" s="160" t="s">
        <v>171</v>
      </c>
      <c r="AU614" s="160" t="s">
        <v>87</v>
      </c>
      <c r="AV614" s="13" t="s">
        <v>87</v>
      </c>
      <c r="AW614" s="13" t="s">
        <v>34</v>
      </c>
      <c r="AX614" s="13" t="s">
        <v>85</v>
      </c>
      <c r="AY614" s="160" t="s">
        <v>163</v>
      </c>
    </row>
    <row r="615" spans="2:65" s="1" customFormat="1" ht="21.75" customHeight="1">
      <c r="B615" s="32"/>
      <c r="C615" s="138" t="s">
        <v>762</v>
      </c>
      <c r="D615" s="138" t="s">
        <v>165</v>
      </c>
      <c r="E615" s="139" t="s">
        <v>763</v>
      </c>
      <c r="F615" s="140" t="s">
        <v>764</v>
      </c>
      <c r="G615" s="141" t="s">
        <v>326</v>
      </c>
      <c r="H615" s="142">
        <v>25</v>
      </c>
      <c r="I615" s="143"/>
      <c r="J615" s="144">
        <f>ROUND(I615*H615,2)</f>
        <v>0</v>
      </c>
      <c r="K615" s="145"/>
      <c r="L615" s="32"/>
      <c r="M615" s="146" t="s">
        <v>1</v>
      </c>
      <c r="N615" s="147" t="s">
        <v>43</v>
      </c>
      <c r="P615" s="148">
        <f>O615*H615</f>
        <v>0</v>
      </c>
      <c r="Q615" s="148">
        <v>2.2000000000000001E-3</v>
      </c>
      <c r="R615" s="148">
        <f>Q615*H615</f>
        <v>5.5E-2</v>
      </c>
      <c r="S615" s="148">
        <v>0</v>
      </c>
      <c r="T615" s="149">
        <f>S615*H615</f>
        <v>0</v>
      </c>
      <c r="AR615" s="150" t="s">
        <v>283</v>
      </c>
      <c r="AT615" s="150" t="s">
        <v>165</v>
      </c>
      <c r="AU615" s="150" t="s">
        <v>87</v>
      </c>
      <c r="AY615" s="17" t="s">
        <v>163</v>
      </c>
      <c r="BE615" s="151">
        <f>IF(N615="základní",J615,0)</f>
        <v>0</v>
      </c>
      <c r="BF615" s="151">
        <f>IF(N615="snížená",J615,0)</f>
        <v>0</v>
      </c>
      <c r="BG615" s="151">
        <f>IF(N615="zákl. přenesená",J615,0)</f>
        <v>0</v>
      </c>
      <c r="BH615" s="151">
        <f>IF(N615="sníž. přenesená",J615,0)</f>
        <v>0</v>
      </c>
      <c r="BI615" s="151">
        <f>IF(N615="nulová",J615,0)</f>
        <v>0</v>
      </c>
      <c r="BJ615" s="17" t="s">
        <v>85</v>
      </c>
      <c r="BK615" s="151">
        <f>ROUND(I615*H615,2)</f>
        <v>0</v>
      </c>
      <c r="BL615" s="17" t="s">
        <v>283</v>
      </c>
      <c r="BM615" s="150" t="s">
        <v>765</v>
      </c>
    </row>
    <row r="616" spans="2:65" s="13" customFormat="1" ht="10.199999999999999">
      <c r="B616" s="159"/>
      <c r="D616" s="153" t="s">
        <v>171</v>
      </c>
      <c r="E616" s="160" t="s">
        <v>1</v>
      </c>
      <c r="F616" s="161" t="s">
        <v>336</v>
      </c>
      <c r="H616" s="162">
        <v>25</v>
      </c>
      <c r="I616" s="163"/>
      <c r="L616" s="159"/>
      <c r="M616" s="164"/>
      <c r="T616" s="165"/>
      <c r="AT616" s="160" t="s">
        <v>171</v>
      </c>
      <c r="AU616" s="160" t="s">
        <v>87</v>
      </c>
      <c r="AV616" s="13" t="s">
        <v>87</v>
      </c>
      <c r="AW616" s="13" t="s">
        <v>34</v>
      </c>
      <c r="AX616" s="13" t="s">
        <v>85</v>
      </c>
      <c r="AY616" s="160" t="s">
        <v>163</v>
      </c>
    </row>
    <row r="617" spans="2:65" s="1" customFormat="1" ht="33" customHeight="1">
      <c r="B617" s="32"/>
      <c r="C617" s="138" t="s">
        <v>766</v>
      </c>
      <c r="D617" s="138" t="s">
        <v>165</v>
      </c>
      <c r="E617" s="139" t="s">
        <v>767</v>
      </c>
      <c r="F617" s="140" t="s">
        <v>768</v>
      </c>
      <c r="G617" s="141" t="s">
        <v>326</v>
      </c>
      <c r="H617" s="142">
        <v>8.5</v>
      </c>
      <c r="I617" s="143"/>
      <c r="J617" s="144">
        <f>ROUND(I617*H617,2)</f>
        <v>0</v>
      </c>
      <c r="K617" s="145"/>
      <c r="L617" s="32"/>
      <c r="M617" s="146" t="s">
        <v>1</v>
      </c>
      <c r="N617" s="147" t="s">
        <v>43</v>
      </c>
      <c r="P617" s="148">
        <f>O617*H617</f>
        <v>0</v>
      </c>
      <c r="Q617" s="148">
        <v>2.0999999999999999E-3</v>
      </c>
      <c r="R617" s="148">
        <f>Q617*H617</f>
        <v>1.7849999999999998E-2</v>
      </c>
      <c r="S617" s="148">
        <v>0</v>
      </c>
      <c r="T617" s="149">
        <f>S617*H617</f>
        <v>0</v>
      </c>
      <c r="AR617" s="150" t="s">
        <v>283</v>
      </c>
      <c r="AT617" s="150" t="s">
        <v>165</v>
      </c>
      <c r="AU617" s="150" t="s">
        <v>87</v>
      </c>
      <c r="AY617" s="17" t="s">
        <v>163</v>
      </c>
      <c r="BE617" s="151">
        <f>IF(N617="základní",J617,0)</f>
        <v>0</v>
      </c>
      <c r="BF617" s="151">
        <f>IF(N617="snížená",J617,0)</f>
        <v>0</v>
      </c>
      <c r="BG617" s="151">
        <f>IF(N617="zákl. přenesená",J617,0)</f>
        <v>0</v>
      </c>
      <c r="BH617" s="151">
        <f>IF(N617="sníž. přenesená",J617,0)</f>
        <v>0</v>
      </c>
      <c r="BI617" s="151">
        <f>IF(N617="nulová",J617,0)</f>
        <v>0</v>
      </c>
      <c r="BJ617" s="17" t="s">
        <v>85</v>
      </c>
      <c r="BK617" s="151">
        <f>ROUND(I617*H617,2)</f>
        <v>0</v>
      </c>
      <c r="BL617" s="17" t="s">
        <v>283</v>
      </c>
      <c r="BM617" s="150" t="s">
        <v>769</v>
      </c>
    </row>
    <row r="618" spans="2:65" s="12" customFormat="1" ht="10.199999999999999">
      <c r="B618" s="152"/>
      <c r="D618" s="153" t="s">
        <v>171</v>
      </c>
      <c r="E618" s="154" t="s">
        <v>1</v>
      </c>
      <c r="F618" s="155" t="s">
        <v>770</v>
      </c>
      <c r="H618" s="154" t="s">
        <v>1</v>
      </c>
      <c r="I618" s="156"/>
      <c r="L618" s="152"/>
      <c r="M618" s="157"/>
      <c r="T618" s="158"/>
      <c r="AT618" s="154" t="s">
        <v>171</v>
      </c>
      <c r="AU618" s="154" t="s">
        <v>87</v>
      </c>
      <c r="AV618" s="12" t="s">
        <v>85</v>
      </c>
      <c r="AW618" s="12" t="s">
        <v>34</v>
      </c>
      <c r="AX618" s="12" t="s">
        <v>78</v>
      </c>
      <c r="AY618" s="154" t="s">
        <v>163</v>
      </c>
    </row>
    <row r="619" spans="2:65" s="13" customFormat="1" ht="10.199999999999999">
      <c r="B619" s="159"/>
      <c r="D619" s="153" t="s">
        <v>171</v>
      </c>
      <c r="E619" s="160" t="s">
        <v>1</v>
      </c>
      <c r="F619" s="161" t="s">
        <v>771</v>
      </c>
      <c r="H619" s="162">
        <v>8.5</v>
      </c>
      <c r="I619" s="163"/>
      <c r="L619" s="159"/>
      <c r="M619" s="164"/>
      <c r="T619" s="165"/>
      <c r="AT619" s="160" t="s">
        <v>171</v>
      </c>
      <c r="AU619" s="160" t="s">
        <v>87</v>
      </c>
      <c r="AV619" s="13" t="s">
        <v>87</v>
      </c>
      <c r="AW619" s="13" t="s">
        <v>34</v>
      </c>
      <c r="AX619" s="13" t="s">
        <v>78</v>
      </c>
      <c r="AY619" s="160" t="s">
        <v>163</v>
      </c>
    </row>
    <row r="620" spans="2:65" s="14" customFormat="1" ht="10.199999999999999">
      <c r="B620" s="166"/>
      <c r="D620" s="153" t="s">
        <v>171</v>
      </c>
      <c r="E620" s="167" t="s">
        <v>1</v>
      </c>
      <c r="F620" s="168" t="s">
        <v>174</v>
      </c>
      <c r="H620" s="169">
        <v>8.5</v>
      </c>
      <c r="I620" s="170"/>
      <c r="L620" s="166"/>
      <c r="M620" s="171"/>
      <c r="T620" s="172"/>
      <c r="AT620" s="167" t="s">
        <v>171</v>
      </c>
      <c r="AU620" s="167" t="s">
        <v>87</v>
      </c>
      <c r="AV620" s="14" t="s">
        <v>169</v>
      </c>
      <c r="AW620" s="14" t="s">
        <v>34</v>
      </c>
      <c r="AX620" s="14" t="s">
        <v>85</v>
      </c>
      <c r="AY620" s="167" t="s">
        <v>163</v>
      </c>
    </row>
    <row r="621" spans="2:65" s="1" customFormat="1" ht="24.15" customHeight="1">
      <c r="B621" s="32"/>
      <c r="C621" s="138" t="s">
        <v>772</v>
      </c>
      <c r="D621" s="138" t="s">
        <v>165</v>
      </c>
      <c r="E621" s="139" t="s">
        <v>773</v>
      </c>
      <c r="F621" s="140" t="s">
        <v>774</v>
      </c>
      <c r="G621" s="141" t="s">
        <v>302</v>
      </c>
      <c r="H621" s="142">
        <v>0.221</v>
      </c>
      <c r="I621" s="143"/>
      <c r="J621" s="144">
        <f>ROUND(I621*H621,2)</f>
        <v>0</v>
      </c>
      <c r="K621" s="145"/>
      <c r="L621" s="32"/>
      <c r="M621" s="146" t="s">
        <v>1</v>
      </c>
      <c r="N621" s="147" t="s">
        <v>43</v>
      </c>
      <c r="P621" s="148">
        <f>O621*H621</f>
        <v>0</v>
      </c>
      <c r="Q621" s="148">
        <v>0</v>
      </c>
      <c r="R621" s="148">
        <f>Q621*H621</f>
        <v>0</v>
      </c>
      <c r="S621" s="148">
        <v>0</v>
      </c>
      <c r="T621" s="149">
        <f>S621*H621</f>
        <v>0</v>
      </c>
      <c r="AR621" s="150" t="s">
        <v>283</v>
      </c>
      <c r="AT621" s="150" t="s">
        <v>165</v>
      </c>
      <c r="AU621" s="150" t="s">
        <v>87</v>
      </c>
      <c r="AY621" s="17" t="s">
        <v>163</v>
      </c>
      <c r="BE621" s="151">
        <f>IF(N621="základní",J621,0)</f>
        <v>0</v>
      </c>
      <c r="BF621" s="151">
        <f>IF(N621="snížená",J621,0)</f>
        <v>0</v>
      </c>
      <c r="BG621" s="151">
        <f>IF(N621="zákl. přenesená",J621,0)</f>
        <v>0</v>
      </c>
      <c r="BH621" s="151">
        <f>IF(N621="sníž. přenesená",J621,0)</f>
        <v>0</v>
      </c>
      <c r="BI621" s="151">
        <f>IF(N621="nulová",J621,0)</f>
        <v>0</v>
      </c>
      <c r="BJ621" s="17" t="s">
        <v>85</v>
      </c>
      <c r="BK621" s="151">
        <f>ROUND(I621*H621,2)</f>
        <v>0</v>
      </c>
      <c r="BL621" s="17" t="s">
        <v>283</v>
      </c>
      <c r="BM621" s="150" t="s">
        <v>775</v>
      </c>
    </row>
    <row r="622" spans="2:65" s="11" customFormat="1" ht="22.8" customHeight="1">
      <c r="B622" s="126"/>
      <c r="D622" s="127" t="s">
        <v>77</v>
      </c>
      <c r="E622" s="136" t="s">
        <v>776</v>
      </c>
      <c r="F622" s="136" t="s">
        <v>777</v>
      </c>
      <c r="I622" s="129"/>
      <c r="J622" s="137">
        <f>BK622</f>
        <v>0</v>
      </c>
      <c r="L622" s="126"/>
      <c r="M622" s="131"/>
      <c r="P622" s="132">
        <f>SUM(P623:P657)</f>
        <v>0</v>
      </c>
      <c r="R622" s="132">
        <f>SUM(R623:R657)</f>
        <v>0.55605000000000004</v>
      </c>
      <c r="T622" s="133">
        <f>SUM(T623:T657)</f>
        <v>0</v>
      </c>
      <c r="AR622" s="127" t="s">
        <v>87</v>
      </c>
      <c r="AT622" s="134" t="s">
        <v>77</v>
      </c>
      <c r="AU622" s="134" t="s">
        <v>85</v>
      </c>
      <c r="AY622" s="127" t="s">
        <v>163</v>
      </c>
      <c r="BK622" s="135">
        <f>SUM(BK623:BK657)</f>
        <v>0</v>
      </c>
    </row>
    <row r="623" spans="2:65" s="1" customFormat="1" ht="44.25" customHeight="1">
      <c r="B623" s="32"/>
      <c r="C623" s="138" t="s">
        <v>778</v>
      </c>
      <c r="D623" s="138" t="s">
        <v>165</v>
      </c>
      <c r="E623" s="139" t="s">
        <v>779</v>
      </c>
      <c r="F623" s="140" t="s">
        <v>780</v>
      </c>
      <c r="G623" s="141" t="s">
        <v>168</v>
      </c>
      <c r="H623" s="142">
        <v>72.712000000000003</v>
      </c>
      <c r="I623" s="143"/>
      <c r="J623" s="144">
        <f>ROUND(I623*H623,2)</f>
        <v>0</v>
      </c>
      <c r="K623" s="145"/>
      <c r="L623" s="32"/>
      <c r="M623" s="146" t="s">
        <v>1</v>
      </c>
      <c r="N623" s="147" t="s">
        <v>43</v>
      </c>
      <c r="P623" s="148">
        <f>O623*H623</f>
        <v>0</v>
      </c>
      <c r="Q623" s="148">
        <v>0</v>
      </c>
      <c r="R623" s="148">
        <f>Q623*H623</f>
        <v>0</v>
      </c>
      <c r="S623" s="148">
        <v>0</v>
      </c>
      <c r="T623" s="149">
        <f>S623*H623</f>
        <v>0</v>
      </c>
      <c r="AR623" s="150" t="s">
        <v>283</v>
      </c>
      <c r="AT623" s="150" t="s">
        <v>165</v>
      </c>
      <c r="AU623" s="150" t="s">
        <v>87</v>
      </c>
      <c r="AY623" s="17" t="s">
        <v>163</v>
      </c>
      <c r="BE623" s="151">
        <f>IF(N623="základní",J623,0)</f>
        <v>0</v>
      </c>
      <c r="BF623" s="151">
        <f>IF(N623="snížená",J623,0)</f>
        <v>0</v>
      </c>
      <c r="BG623" s="151">
        <f>IF(N623="zákl. přenesená",J623,0)</f>
        <v>0</v>
      </c>
      <c r="BH623" s="151">
        <f>IF(N623="sníž. přenesená",J623,0)</f>
        <v>0</v>
      </c>
      <c r="BI623" s="151">
        <f>IF(N623="nulová",J623,0)</f>
        <v>0</v>
      </c>
      <c r="BJ623" s="17" t="s">
        <v>85</v>
      </c>
      <c r="BK623" s="151">
        <f>ROUND(I623*H623,2)</f>
        <v>0</v>
      </c>
      <c r="BL623" s="17" t="s">
        <v>283</v>
      </c>
      <c r="BM623" s="150" t="s">
        <v>781</v>
      </c>
    </row>
    <row r="624" spans="2:65" s="12" customFormat="1" ht="10.199999999999999">
      <c r="B624" s="152"/>
      <c r="D624" s="153" t="s">
        <v>171</v>
      </c>
      <c r="E624" s="154" t="s">
        <v>1</v>
      </c>
      <c r="F624" s="155" t="s">
        <v>782</v>
      </c>
      <c r="H624" s="154" t="s">
        <v>1</v>
      </c>
      <c r="I624" s="156"/>
      <c r="L624" s="152"/>
      <c r="M624" s="157"/>
      <c r="T624" s="158"/>
      <c r="AT624" s="154" t="s">
        <v>171</v>
      </c>
      <c r="AU624" s="154" t="s">
        <v>87</v>
      </c>
      <c r="AV624" s="12" t="s">
        <v>85</v>
      </c>
      <c r="AW624" s="12" t="s">
        <v>34</v>
      </c>
      <c r="AX624" s="12" t="s">
        <v>78</v>
      </c>
      <c r="AY624" s="154" t="s">
        <v>163</v>
      </c>
    </row>
    <row r="625" spans="2:65" s="13" customFormat="1" ht="10.199999999999999">
      <c r="B625" s="159"/>
      <c r="D625" s="153" t="s">
        <v>171</v>
      </c>
      <c r="E625" s="160" t="s">
        <v>1</v>
      </c>
      <c r="F625" s="161" t="s">
        <v>783</v>
      </c>
      <c r="H625" s="162">
        <v>74.25</v>
      </c>
      <c r="I625" s="163"/>
      <c r="L625" s="159"/>
      <c r="M625" s="164"/>
      <c r="T625" s="165"/>
      <c r="AT625" s="160" t="s">
        <v>171</v>
      </c>
      <c r="AU625" s="160" t="s">
        <v>87</v>
      </c>
      <c r="AV625" s="13" t="s">
        <v>87</v>
      </c>
      <c r="AW625" s="13" t="s">
        <v>34</v>
      </c>
      <c r="AX625" s="13" t="s">
        <v>78</v>
      </c>
      <c r="AY625" s="160" t="s">
        <v>163</v>
      </c>
    </row>
    <row r="626" spans="2:65" s="13" customFormat="1" ht="10.199999999999999">
      <c r="B626" s="159"/>
      <c r="D626" s="153" t="s">
        <v>171</v>
      </c>
      <c r="E626" s="160" t="s">
        <v>1</v>
      </c>
      <c r="F626" s="161" t="s">
        <v>784</v>
      </c>
      <c r="H626" s="162">
        <v>-3.863</v>
      </c>
      <c r="I626" s="163"/>
      <c r="L626" s="159"/>
      <c r="M626" s="164"/>
      <c r="T626" s="165"/>
      <c r="AT626" s="160" t="s">
        <v>171</v>
      </c>
      <c r="AU626" s="160" t="s">
        <v>87</v>
      </c>
      <c r="AV626" s="13" t="s">
        <v>87</v>
      </c>
      <c r="AW626" s="13" t="s">
        <v>34</v>
      </c>
      <c r="AX626" s="13" t="s">
        <v>78</v>
      </c>
      <c r="AY626" s="160" t="s">
        <v>163</v>
      </c>
    </row>
    <row r="627" spans="2:65" s="13" customFormat="1" ht="10.199999999999999">
      <c r="B627" s="159"/>
      <c r="D627" s="153" t="s">
        <v>171</v>
      </c>
      <c r="E627" s="160" t="s">
        <v>1</v>
      </c>
      <c r="F627" s="161" t="s">
        <v>785</v>
      </c>
      <c r="H627" s="162">
        <v>2.3250000000000002</v>
      </c>
      <c r="I627" s="163"/>
      <c r="L627" s="159"/>
      <c r="M627" s="164"/>
      <c r="T627" s="165"/>
      <c r="AT627" s="160" t="s">
        <v>171</v>
      </c>
      <c r="AU627" s="160" t="s">
        <v>87</v>
      </c>
      <c r="AV627" s="13" t="s">
        <v>87</v>
      </c>
      <c r="AW627" s="13" t="s">
        <v>34</v>
      </c>
      <c r="AX627" s="13" t="s">
        <v>78</v>
      </c>
      <c r="AY627" s="160" t="s">
        <v>163</v>
      </c>
    </row>
    <row r="628" spans="2:65" s="14" customFormat="1" ht="10.199999999999999">
      <c r="B628" s="166"/>
      <c r="D628" s="153" t="s">
        <v>171</v>
      </c>
      <c r="E628" s="167" t="s">
        <v>1</v>
      </c>
      <c r="F628" s="168" t="s">
        <v>174</v>
      </c>
      <c r="H628" s="169">
        <v>72.712000000000003</v>
      </c>
      <c r="I628" s="170"/>
      <c r="L628" s="166"/>
      <c r="M628" s="171"/>
      <c r="T628" s="172"/>
      <c r="AT628" s="167" t="s">
        <v>171</v>
      </c>
      <c r="AU628" s="167" t="s">
        <v>87</v>
      </c>
      <c r="AV628" s="14" t="s">
        <v>169</v>
      </c>
      <c r="AW628" s="14" t="s">
        <v>34</v>
      </c>
      <c r="AX628" s="14" t="s">
        <v>85</v>
      </c>
      <c r="AY628" s="167" t="s">
        <v>163</v>
      </c>
    </row>
    <row r="629" spans="2:65" s="1" customFormat="1" ht="55.5" customHeight="1">
      <c r="B629" s="32"/>
      <c r="C629" s="138" t="s">
        <v>786</v>
      </c>
      <c r="D629" s="138" t="s">
        <v>165</v>
      </c>
      <c r="E629" s="139" t="s">
        <v>787</v>
      </c>
      <c r="F629" s="140" t="s">
        <v>788</v>
      </c>
      <c r="G629" s="141" t="s">
        <v>168</v>
      </c>
      <c r="H629" s="142">
        <v>70.260000000000005</v>
      </c>
      <c r="I629" s="143"/>
      <c r="J629" s="144">
        <f>ROUND(I629*H629,2)</f>
        <v>0</v>
      </c>
      <c r="K629" s="145"/>
      <c r="L629" s="32"/>
      <c r="M629" s="146" t="s">
        <v>1</v>
      </c>
      <c r="N629" s="147" t="s">
        <v>43</v>
      </c>
      <c r="P629" s="148">
        <f>O629*H629</f>
        <v>0</v>
      </c>
      <c r="Q629" s="148">
        <v>0</v>
      </c>
      <c r="R629" s="148">
        <f>Q629*H629</f>
        <v>0</v>
      </c>
      <c r="S629" s="148">
        <v>0</v>
      </c>
      <c r="T629" s="149">
        <f>S629*H629</f>
        <v>0</v>
      </c>
      <c r="AR629" s="150" t="s">
        <v>283</v>
      </c>
      <c r="AT629" s="150" t="s">
        <v>165</v>
      </c>
      <c r="AU629" s="150" t="s">
        <v>87</v>
      </c>
      <c r="AY629" s="17" t="s">
        <v>163</v>
      </c>
      <c r="BE629" s="151">
        <f>IF(N629="základní",J629,0)</f>
        <v>0</v>
      </c>
      <c r="BF629" s="151">
        <f>IF(N629="snížená",J629,0)</f>
        <v>0</v>
      </c>
      <c r="BG629" s="151">
        <f>IF(N629="zákl. přenesená",J629,0)</f>
        <v>0</v>
      </c>
      <c r="BH629" s="151">
        <f>IF(N629="sníž. přenesená",J629,0)</f>
        <v>0</v>
      </c>
      <c r="BI629" s="151">
        <f>IF(N629="nulová",J629,0)</f>
        <v>0</v>
      </c>
      <c r="BJ629" s="17" t="s">
        <v>85</v>
      </c>
      <c r="BK629" s="151">
        <f>ROUND(I629*H629,2)</f>
        <v>0</v>
      </c>
      <c r="BL629" s="17" t="s">
        <v>283</v>
      </c>
      <c r="BM629" s="150" t="s">
        <v>789</v>
      </c>
    </row>
    <row r="630" spans="2:65" s="1" customFormat="1" ht="19.2">
      <c r="B630" s="32"/>
      <c r="D630" s="153" t="s">
        <v>790</v>
      </c>
      <c r="F630" s="191" t="s">
        <v>791</v>
      </c>
      <c r="I630" s="192"/>
      <c r="L630" s="32"/>
      <c r="M630" s="193"/>
      <c r="T630" s="56"/>
      <c r="AT630" s="17" t="s">
        <v>790</v>
      </c>
      <c r="AU630" s="17" t="s">
        <v>87</v>
      </c>
    </row>
    <row r="631" spans="2:65" s="12" customFormat="1" ht="10.199999999999999">
      <c r="B631" s="152"/>
      <c r="D631" s="153" t="s">
        <v>171</v>
      </c>
      <c r="E631" s="154" t="s">
        <v>1</v>
      </c>
      <c r="F631" s="155" t="s">
        <v>792</v>
      </c>
      <c r="H631" s="154" t="s">
        <v>1</v>
      </c>
      <c r="I631" s="156"/>
      <c r="L631" s="152"/>
      <c r="M631" s="157"/>
      <c r="T631" s="158"/>
      <c r="AT631" s="154" t="s">
        <v>171</v>
      </c>
      <c r="AU631" s="154" t="s">
        <v>87</v>
      </c>
      <c r="AV631" s="12" t="s">
        <v>85</v>
      </c>
      <c r="AW631" s="12" t="s">
        <v>34</v>
      </c>
      <c r="AX631" s="12" t="s">
        <v>78</v>
      </c>
      <c r="AY631" s="154" t="s">
        <v>163</v>
      </c>
    </row>
    <row r="632" spans="2:65" s="13" customFormat="1" ht="10.199999999999999">
      <c r="B632" s="159"/>
      <c r="D632" s="153" t="s">
        <v>171</v>
      </c>
      <c r="E632" s="160" t="s">
        <v>1</v>
      </c>
      <c r="F632" s="161" t="s">
        <v>793</v>
      </c>
      <c r="H632" s="162">
        <v>74.760000000000005</v>
      </c>
      <c r="I632" s="163"/>
      <c r="L632" s="159"/>
      <c r="M632" s="164"/>
      <c r="T632" s="165"/>
      <c r="AT632" s="160" t="s">
        <v>171</v>
      </c>
      <c r="AU632" s="160" t="s">
        <v>87</v>
      </c>
      <c r="AV632" s="13" t="s">
        <v>87</v>
      </c>
      <c r="AW632" s="13" t="s">
        <v>34</v>
      </c>
      <c r="AX632" s="13" t="s">
        <v>78</v>
      </c>
      <c r="AY632" s="160" t="s">
        <v>163</v>
      </c>
    </row>
    <row r="633" spans="2:65" s="13" customFormat="1" ht="10.199999999999999">
      <c r="B633" s="159"/>
      <c r="D633" s="153" t="s">
        <v>171</v>
      </c>
      <c r="E633" s="160" t="s">
        <v>1</v>
      </c>
      <c r="F633" s="161" t="s">
        <v>794</v>
      </c>
      <c r="H633" s="162">
        <v>-4.5</v>
      </c>
      <c r="I633" s="163"/>
      <c r="L633" s="159"/>
      <c r="M633" s="164"/>
      <c r="T633" s="165"/>
      <c r="AT633" s="160" t="s">
        <v>171</v>
      </c>
      <c r="AU633" s="160" t="s">
        <v>87</v>
      </c>
      <c r="AV633" s="13" t="s">
        <v>87</v>
      </c>
      <c r="AW633" s="13" t="s">
        <v>34</v>
      </c>
      <c r="AX633" s="13" t="s">
        <v>78</v>
      </c>
      <c r="AY633" s="160" t="s">
        <v>163</v>
      </c>
    </row>
    <row r="634" spans="2:65" s="14" customFormat="1" ht="10.199999999999999">
      <c r="B634" s="166"/>
      <c r="D634" s="153" t="s">
        <v>171</v>
      </c>
      <c r="E634" s="167" t="s">
        <v>1</v>
      </c>
      <c r="F634" s="168" t="s">
        <v>174</v>
      </c>
      <c r="H634" s="169">
        <v>70.260000000000005</v>
      </c>
      <c r="I634" s="170"/>
      <c r="L634" s="166"/>
      <c r="M634" s="171"/>
      <c r="T634" s="172"/>
      <c r="AT634" s="167" t="s">
        <v>171</v>
      </c>
      <c r="AU634" s="167" t="s">
        <v>87</v>
      </c>
      <c r="AV634" s="14" t="s">
        <v>169</v>
      </c>
      <c r="AW634" s="14" t="s">
        <v>34</v>
      </c>
      <c r="AX634" s="14" t="s">
        <v>85</v>
      </c>
      <c r="AY634" s="167" t="s">
        <v>163</v>
      </c>
    </row>
    <row r="635" spans="2:65" s="1" customFormat="1" ht="24.15" customHeight="1">
      <c r="B635" s="32"/>
      <c r="C635" s="138" t="s">
        <v>795</v>
      </c>
      <c r="D635" s="138" t="s">
        <v>165</v>
      </c>
      <c r="E635" s="139" t="s">
        <v>796</v>
      </c>
      <c r="F635" s="140" t="s">
        <v>797</v>
      </c>
      <c r="G635" s="141" t="s">
        <v>798</v>
      </c>
      <c r="H635" s="142">
        <v>1</v>
      </c>
      <c r="I635" s="143"/>
      <c r="J635" s="144">
        <f>ROUND(I635*H635,2)</f>
        <v>0</v>
      </c>
      <c r="K635" s="145"/>
      <c r="L635" s="32"/>
      <c r="M635" s="146" t="s">
        <v>1</v>
      </c>
      <c r="N635" s="147" t="s">
        <v>43</v>
      </c>
      <c r="P635" s="148">
        <f>O635*H635</f>
        <v>0</v>
      </c>
      <c r="Q635" s="148">
        <v>0</v>
      </c>
      <c r="R635" s="148">
        <f>Q635*H635</f>
        <v>0</v>
      </c>
      <c r="S635" s="148">
        <v>0</v>
      </c>
      <c r="T635" s="149">
        <f>S635*H635</f>
        <v>0</v>
      </c>
      <c r="AR635" s="150" t="s">
        <v>283</v>
      </c>
      <c r="AT635" s="150" t="s">
        <v>165</v>
      </c>
      <c r="AU635" s="150" t="s">
        <v>87</v>
      </c>
      <c r="AY635" s="17" t="s">
        <v>163</v>
      </c>
      <c r="BE635" s="151">
        <f>IF(N635="základní",J635,0)</f>
        <v>0</v>
      </c>
      <c r="BF635" s="151">
        <f>IF(N635="snížená",J635,0)</f>
        <v>0</v>
      </c>
      <c r="BG635" s="151">
        <f>IF(N635="zákl. přenesená",J635,0)</f>
        <v>0</v>
      </c>
      <c r="BH635" s="151">
        <f>IF(N635="sníž. přenesená",J635,0)</f>
        <v>0</v>
      </c>
      <c r="BI635" s="151">
        <f>IF(N635="nulová",J635,0)</f>
        <v>0</v>
      </c>
      <c r="BJ635" s="17" t="s">
        <v>85</v>
      </c>
      <c r="BK635" s="151">
        <f>ROUND(I635*H635,2)</f>
        <v>0</v>
      </c>
      <c r="BL635" s="17" t="s">
        <v>283</v>
      </c>
      <c r="BM635" s="150" t="s">
        <v>799</v>
      </c>
    </row>
    <row r="636" spans="2:65" s="13" customFormat="1" ht="10.199999999999999">
      <c r="B636" s="159"/>
      <c r="D636" s="153" t="s">
        <v>171</v>
      </c>
      <c r="E636" s="160" t="s">
        <v>1</v>
      </c>
      <c r="F636" s="161" t="s">
        <v>85</v>
      </c>
      <c r="H636" s="162">
        <v>1</v>
      </c>
      <c r="I636" s="163"/>
      <c r="L636" s="159"/>
      <c r="M636" s="164"/>
      <c r="T636" s="165"/>
      <c r="AT636" s="160" t="s">
        <v>171</v>
      </c>
      <c r="AU636" s="160" t="s">
        <v>87</v>
      </c>
      <c r="AV636" s="13" t="s">
        <v>87</v>
      </c>
      <c r="AW636" s="13" t="s">
        <v>34</v>
      </c>
      <c r="AX636" s="13" t="s">
        <v>78</v>
      </c>
      <c r="AY636" s="160" t="s">
        <v>163</v>
      </c>
    </row>
    <row r="637" spans="2:65" s="14" customFormat="1" ht="10.199999999999999">
      <c r="B637" s="166"/>
      <c r="D637" s="153" t="s">
        <v>171</v>
      </c>
      <c r="E637" s="167" t="s">
        <v>1</v>
      </c>
      <c r="F637" s="168" t="s">
        <v>174</v>
      </c>
      <c r="H637" s="169">
        <v>1</v>
      </c>
      <c r="I637" s="170"/>
      <c r="L637" s="166"/>
      <c r="M637" s="171"/>
      <c r="T637" s="172"/>
      <c r="AT637" s="167" t="s">
        <v>171</v>
      </c>
      <c r="AU637" s="167" t="s">
        <v>87</v>
      </c>
      <c r="AV637" s="14" t="s">
        <v>169</v>
      </c>
      <c r="AW637" s="14" t="s">
        <v>34</v>
      </c>
      <c r="AX637" s="14" t="s">
        <v>85</v>
      </c>
      <c r="AY637" s="167" t="s">
        <v>163</v>
      </c>
    </row>
    <row r="638" spans="2:65" s="1" customFormat="1" ht="16.5" customHeight="1">
      <c r="B638" s="32"/>
      <c r="C638" s="138" t="s">
        <v>800</v>
      </c>
      <c r="D638" s="138" t="s">
        <v>165</v>
      </c>
      <c r="E638" s="139" t="s">
        <v>801</v>
      </c>
      <c r="F638" s="140" t="s">
        <v>802</v>
      </c>
      <c r="G638" s="141" t="s">
        <v>326</v>
      </c>
      <c r="H638" s="142">
        <v>382.613</v>
      </c>
      <c r="I638" s="143"/>
      <c r="J638" s="144">
        <f>ROUND(I638*H638,2)</f>
        <v>0</v>
      </c>
      <c r="K638" s="145"/>
      <c r="L638" s="32"/>
      <c r="M638" s="146" t="s">
        <v>1</v>
      </c>
      <c r="N638" s="147" t="s">
        <v>43</v>
      </c>
      <c r="P638" s="148">
        <f>O638*H638</f>
        <v>0</v>
      </c>
      <c r="Q638" s="148">
        <v>0</v>
      </c>
      <c r="R638" s="148">
        <f>Q638*H638</f>
        <v>0</v>
      </c>
      <c r="S638" s="148">
        <v>0</v>
      </c>
      <c r="T638" s="149">
        <f>S638*H638</f>
        <v>0</v>
      </c>
      <c r="AR638" s="150" t="s">
        <v>283</v>
      </c>
      <c r="AT638" s="150" t="s">
        <v>165</v>
      </c>
      <c r="AU638" s="150" t="s">
        <v>87</v>
      </c>
      <c r="AY638" s="17" t="s">
        <v>163</v>
      </c>
      <c r="BE638" s="151">
        <f>IF(N638="základní",J638,0)</f>
        <v>0</v>
      </c>
      <c r="BF638" s="151">
        <f>IF(N638="snížená",J638,0)</f>
        <v>0</v>
      </c>
      <c r="BG638" s="151">
        <f>IF(N638="zákl. přenesená",J638,0)</f>
        <v>0</v>
      </c>
      <c r="BH638" s="151">
        <f>IF(N638="sníž. přenesená",J638,0)</f>
        <v>0</v>
      </c>
      <c r="BI638" s="151">
        <f>IF(N638="nulová",J638,0)</f>
        <v>0</v>
      </c>
      <c r="BJ638" s="17" t="s">
        <v>85</v>
      </c>
      <c r="BK638" s="151">
        <f>ROUND(I638*H638,2)</f>
        <v>0</v>
      </c>
      <c r="BL638" s="17" t="s">
        <v>283</v>
      </c>
      <c r="BM638" s="150" t="s">
        <v>803</v>
      </c>
    </row>
    <row r="639" spans="2:65" s="12" customFormat="1" ht="10.199999999999999">
      <c r="B639" s="152"/>
      <c r="D639" s="153" t="s">
        <v>171</v>
      </c>
      <c r="E639" s="154" t="s">
        <v>1</v>
      </c>
      <c r="F639" s="155" t="s">
        <v>804</v>
      </c>
      <c r="H639" s="154" t="s">
        <v>1</v>
      </c>
      <c r="I639" s="156"/>
      <c r="L639" s="152"/>
      <c r="M639" s="157"/>
      <c r="T639" s="158"/>
      <c r="AT639" s="154" t="s">
        <v>171</v>
      </c>
      <c r="AU639" s="154" t="s">
        <v>87</v>
      </c>
      <c r="AV639" s="12" t="s">
        <v>85</v>
      </c>
      <c r="AW639" s="12" t="s">
        <v>34</v>
      </c>
      <c r="AX639" s="12" t="s">
        <v>78</v>
      </c>
      <c r="AY639" s="154" t="s">
        <v>163</v>
      </c>
    </row>
    <row r="640" spans="2:65" s="13" customFormat="1" ht="10.199999999999999">
      <c r="B640" s="159"/>
      <c r="D640" s="153" t="s">
        <v>171</v>
      </c>
      <c r="E640" s="160" t="s">
        <v>1</v>
      </c>
      <c r="F640" s="161" t="s">
        <v>805</v>
      </c>
      <c r="H640" s="162">
        <v>88.561000000000007</v>
      </c>
      <c r="I640" s="163"/>
      <c r="L640" s="159"/>
      <c r="M640" s="164"/>
      <c r="T640" s="165"/>
      <c r="AT640" s="160" t="s">
        <v>171</v>
      </c>
      <c r="AU640" s="160" t="s">
        <v>87</v>
      </c>
      <c r="AV640" s="13" t="s">
        <v>87</v>
      </c>
      <c r="AW640" s="13" t="s">
        <v>34</v>
      </c>
      <c r="AX640" s="13" t="s">
        <v>78</v>
      </c>
      <c r="AY640" s="160" t="s">
        <v>163</v>
      </c>
    </row>
    <row r="641" spans="2:65" s="15" customFormat="1" ht="10.199999999999999">
      <c r="B641" s="173"/>
      <c r="D641" s="153" t="s">
        <v>171</v>
      </c>
      <c r="E641" s="174" t="s">
        <v>1</v>
      </c>
      <c r="F641" s="175" t="s">
        <v>191</v>
      </c>
      <c r="H641" s="176">
        <v>88.561000000000007</v>
      </c>
      <c r="I641" s="177"/>
      <c r="L641" s="173"/>
      <c r="M641" s="178"/>
      <c r="T641" s="179"/>
      <c r="AT641" s="174" t="s">
        <v>171</v>
      </c>
      <c r="AU641" s="174" t="s">
        <v>87</v>
      </c>
      <c r="AV641" s="15" t="s">
        <v>192</v>
      </c>
      <c r="AW641" s="15" t="s">
        <v>34</v>
      </c>
      <c r="AX641" s="15" t="s">
        <v>78</v>
      </c>
      <c r="AY641" s="174" t="s">
        <v>163</v>
      </c>
    </row>
    <row r="642" spans="2:65" s="12" customFormat="1" ht="10.199999999999999">
      <c r="B642" s="152"/>
      <c r="D642" s="153" t="s">
        <v>171</v>
      </c>
      <c r="E642" s="154" t="s">
        <v>1</v>
      </c>
      <c r="F642" s="155" t="s">
        <v>806</v>
      </c>
      <c r="H642" s="154" t="s">
        <v>1</v>
      </c>
      <c r="I642" s="156"/>
      <c r="L642" s="152"/>
      <c r="M642" s="157"/>
      <c r="T642" s="158"/>
      <c r="AT642" s="154" t="s">
        <v>171</v>
      </c>
      <c r="AU642" s="154" t="s">
        <v>87</v>
      </c>
      <c r="AV642" s="12" t="s">
        <v>85</v>
      </c>
      <c r="AW642" s="12" t="s">
        <v>34</v>
      </c>
      <c r="AX642" s="12" t="s">
        <v>78</v>
      </c>
      <c r="AY642" s="154" t="s">
        <v>163</v>
      </c>
    </row>
    <row r="643" spans="2:65" s="13" customFormat="1" ht="10.199999999999999">
      <c r="B643" s="159"/>
      <c r="D643" s="153" t="s">
        <v>171</v>
      </c>
      <c r="E643" s="160" t="s">
        <v>1</v>
      </c>
      <c r="F643" s="161" t="s">
        <v>807</v>
      </c>
      <c r="H643" s="162">
        <v>319.14</v>
      </c>
      <c r="I643" s="163"/>
      <c r="L643" s="159"/>
      <c r="M643" s="164"/>
      <c r="T643" s="165"/>
      <c r="AT643" s="160" t="s">
        <v>171</v>
      </c>
      <c r="AU643" s="160" t="s">
        <v>87</v>
      </c>
      <c r="AV643" s="13" t="s">
        <v>87</v>
      </c>
      <c r="AW643" s="13" t="s">
        <v>34</v>
      </c>
      <c r="AX643" s="13" t="s">
        <v>78</v>
      </c>
      <c r="AY643" s="160" t="s">
        <v>163</v>
      </c>
    </row>
    <row r="644" spans="2:65" s="13" customFormat="1" ht="10.199999999999999">
      <c r="B644" s="159"/>
      <c r="D644" s="153" t="s">
        <v>171</v>
      </c>
      <c r="E644" s="160" t="s">
        <v>1</v>
      </c>
      <c r="F644" s="161" t="s">
        <v>808</v>
      </c>
      <c r="H644" s="162">
        <v>-25.088000000000001</v>
      </c>
      <c r="I644" s="163"/>
      <c r="L644" s="159"/>
      <c r="M644" s="164"/>
      <c r="T644" s="165"/>
      <c r="AT644" s="160" t="s">
        <v>171</v>
      </c>
      <c r="AU644" s="160" t="s">
        <v>87</v>
      </c>
      <c r="AV644" s="13" t="s">
        <v>87</v>
      </c>
      <c r="AW644" s="13" t="s">
        <v>34</v>
      </c>
      <c r="AX644" s="13" t="s">
        <v>78</v>
      </c>
      <c r="AY644" s="160" t="s">
        <v>163</v>
      </c>
    </row>
    <row r="645" spans="2:65" s="15" customFormat="1" ht="10.199999999999999">
      <c r="B645" s="173"/>
      <c r="D645" s="153" t="s">
        <v>171</v>
      </c>
      <c r="E645" s="174" t="s">
        <v>1</v>
      </c>
      <c r="F645" s="175" t="s">
        <v>191</v>
      </c>
      <c r="H645" s="176">
        <v>294.05200000000002</v>
      </c>
      <c r="I645" s="177"/>
      <c r="L645" s="173"/>
      <c r="M645" s="178"/>
      <c r="T645" s="179"/>
      <c r="AT645" s="174" t="s">
        <v>171</v>
      </c>
      <c r="AU645" s="174" t="s">
        <v>87</v>
      </c>
      <c r="AV645" s="15" t="s">
        <v>192</v>
      </c>
      <c r="AW645" s="15" t="s">
        <v>34</v>
      </c>
      <c r="AX645" s="15" t="s">
        <v>78</v>
      </c>
      <c r="AY645" s="174" t="s">
        <v>163</v>
      </c>
    </row>
    <row r="646" spans="2:65" s="14" customFormat="1" ht="10.199999999999999">
      <c r="B646" s="166"/>
      <c r="D646" s="153" t="s">
        <v>171</v>
      </c>
      <c r="E646" s="167" t="s">
        <v>1</v>
      </c>
      <c r="F646" s="168" t="s">
        <v>174</v>
      </c>
      <c r="H646" s="169">
        <v>382.613</v>
      </c>
      <c r="I646" s="170"/>
      <c r="L646" s="166"/>
      <c r="M646" s="171"/>
      <c r="T646" s="172"/>
      <c r="AT646" s="167" t="s">
        <v>171</v>
      </c>
      <c r="AU646" s="167" t="s">
        <v>87</v>
      </c>
      <c r="AV646" s="14" t="s">
        <v>169</v>
      </c>
      <c r="AW646" s="14" t="s">
        <v>34</v>
      </c>
      <c r="AX646" s="14" t="s">
        <v>85</v>
      </c>
      <c r="AY646" s="167" t="s">
        <v>163</v>
      </c>
    </row>
    <row r="647" spans="2:65" s="1" customFormat="1" ht="16.5" customHeight="1">
      <c r="B647" s="32"/>
      <c r="C647" s="180" t="s">
        <v>809</v>
      </c>
      <c r="D647" s="180" t="s">
        <v>331</v>
      </c>
      <c r="E647" s="181" t="s">
        <v>810</v>
      </c>
      <c r="F647" s="182" t="s">
        <v>811</v>
      </c>
      <c r="G647" s="183" t="s">
        <v>177</v>
      </c>
      <c r="H647" s="184">
        <v>1.0109999999999999</v>
      </c>
      <c r="I647" s="185"/>
      <c r="J647" s="186">
        <f>ROUND(I647*H647,2)</f>
        <v>0</v>
      </c>
      <c r="K647" s="187"/>
      <c r="L647" s="188"/>
      <c r="M647" s="189" t="s">
        <v>1</v>
      </c>
      <c r="N647" s="190" t="s">
        <v>43</v>
      </c>
      <c r="P647" s="148">
        <f>O647*H647</f>
        <v>0</v>
      </c>
      <c r="Q647" s="148">
        <v>0.55000000000000004</v>
      </c>
      <c r="R647" s="148">
        <f>Q647*H647</f>
        <v>0.55605000000000004</v>
      </c>
      <c r="S647" s="148">
        <v>0</v>
      </c>
      <c r="T647" s="149">
        <f>S647*H647</f>
        <v>0</v>
      </c>
      <c r="AR647" s="150" t="s">
        <v>372</v>
      </c>
      <c r="AT647" s="150" t="s">
        <v>331</v>
      </c>
      <c r="AU647" s="150" t="s">
        <v>87</v>
      </c>
      <c r="AY647" s="17" t="s">
        <v>163</v>
      </c>
      <c r="BE647" s="151">
        <f>IF(N647="základní",J647,0)</f>
        <v>0</v>
      </c>
      <c r="BF647" s="151">
        <f>IF(N647="snížená",J647,0)</f>
        <v>0</v>
      </c>
      <c r="BG647" s="151">
        <f>IF(N647="zákl. přenesená",J647,0)</f>
        <v>0</v>
      </c>
      <c r="BH647" s="151">
        <f>IF(N647="sníž. přenesená",J647,0)</f>
        <v>0</v>
      </c>
      <c r="BI647" s="151">
        <f>IF(N647="nulová",J647,0)</f>
        <v>0</v>
      </c>
      <c r="BJ647" s="17" t="s">
        <v>85</v>
      </c>
      <c r="BK647" s="151">
        <f>ROUND(I647*H647,2)</f>
        <v>0</v>
      </c>
      <c r="BL647" s="17" t="s">
        <v>283</v>
      </c>
      <c r="BM647" s="150" t="s">
        <v>812</v>
      </c>
    </row>
    <row r="648" spans="2:65" s="12" customFormat="1" ht="10.199999999999999">
      <c r="B648" s="152"/>
      <c r="D648" s="153" t="s">
        <v>171</v>
      </c>
      <c r="E648" s="154" t="s">
        <v>1</v>
      </c>
      <c r="F648" s="155" t="s">
        <v>804</v>
      </c>
      <c r="H648" s="154" t="s">
        <v>1</v>
      </c>
      <c r="I648" s="156"/>
      <c r="L648" s="152"/>
      <c r="M648" s="157"/>
      <c r="T648" s="158"/>
      <c r="AT648" s="154" t="s">
        <v>171</v>
      </c>
      <c r="AU648" s="154" t="s">
        <v>87</v>
      </c>
      <c r="AV648" s="12" t="s">
        <v>85</v>
      </c>
      <c r="AW648" s="12" t="s">
        <v>34</v>
      </c>
      <c r="AX648" s="12" t="s">
        <v>78</v>
      </c>
      <c r="AY648" s="154" t="s">
        <v>163</v>
      </c>
    </row>
    <row r="649" spans="2:65" s="13" customFormat="1" ht="10.199999999999999">
      <c r="B649" s="159"/>
      <c r="D649" s="153" t="s">
        <v>171</v>
      </c>
      <c r="E649" s="160" t="s">
        <v>1</v>
      </c>
      <c r="F649" s="161" t="s">
        <v>813</v>
      </c>
      <c r="H649" s="162">
        <v>0.23400000000000001</v>
      </c>
      <c r="I649" s="163"/>
      <c r="L649" s="159"/>
      <c r="M649" s="164"/>
      <c r="T649" s="165"/>
      <c r="AT649" s="160" t="s">
        <v>171</v>
      </c>
      <c r="AU649" s="160" t="s">
        <v>87</v>
      </c>
      <c r="AV649" s="13" t="s">
        <v>87</v>
      </c>
      <c r="AW649" s="13" t="s">
        <v>34</v>
      </c>
      <c r="AX649" s="13" t="s">
        <v>78</v>
      </c>
      <c r="AY649" s="160" t="s">
        <v>163</v>
      </c>
    </row>
    <row r="650" spans="2:65" s="12" customFormat="1" ht="10.199999999999999">
      <c r="B650" s="152"/>
      <c r="D650" s="153" t="s">
        <v>171</v>
      </c>
      <c r="E650" s="154" t="s">
        <v>1</v>
      </c>
      <c r="F650" s="155" t="s">
        <v>806</v>
      </c>
      <c r="H650" s="154" t="s">
        <v>1</v>
      </c>
      <c r="I650" s="156"/>
      <c r="L650" s="152"/>
      <c r="M650" s="157"/>
      <c r="T650" s="158"/>
      <c r="AT650" s="154" t="s">
        <v>171</v>
      </c>
      <c r="AU650" s="154" t="s">
        <v>87</v>
      </c>
      <c r="AV650" s="12" t="s">
        <v>85</v>
      </c>
      <c r="AW650" s="12" t="s">
        <v>34</v>
      </c>
      <c r="AX650" s="12" t="s">
        <v>78</v>
      </c>
      <c r="AY650" s="154" t="s">
        <v>163</v>
      </c>
    </row>
    <row r="651" spans="2:65" s="13" customFormat="1" ht="10.199999999999999">
      <c r="B651" s="159"/>
      <c r="D651" s="153" t="s">
        <v>171</v>
      </c>
      <c r="E651" s="160" t="s">
        <v>1</v>
      </c>
      <c r="F651" s="161" t="s">
        <v>814</v>
      </c>
      <c r="H651" s="162">
        <v>0.84299999999999997</v>
      </c>
      <c r="I651" s="163"/>
      <c r="L651" s="159"/>
      <c r="M651" s="164"/>
      <c r="T651" s="165"/>
      <c r="AT651" s="160" t="s">
        <v>171</v>
      </c>
      <c r="AU651" s="160" t="s">
        <v>87</v>
      </c>
      <c r="AV651" s="13" t="s">
        <v>87</v>
      </c>
      <c r="AW651" s="13" t="s">
        <v>34</v>
      </c>
      <c r="AX651" s="13" t="s">
        <v>78</v>
      </c>
      <c r="AY651" s="160" t="s">
        <v>163</v>
      </c>
    </row>
    <row r="652" spans="2:65" s="13" customFormat="1" ht="30.6">
      <c r="B652" s="159"/>
      <c r="D652" s="153" t="s">
        <v>171</v>
      </c>
      <c r="E652" s="160" t="s">
        <v>1</v>
      </c>
      <c r="F652" s="161" t="s">
        <v>815</v>
      </c>
      <c r="H652" s="162">
        <v>-6.6000000000000003E-2</v>
      </c>
      <c r="I652" s="163"/>
      <c r="L652" s="159"/>
      <c r="M652" s="164"/>
      <c r="T652" s="165"/>
      <c r="AT652" s="160" t="s">
        <v>171</v>
      </c>
      <c r="AU652" s="160" t="s">
        <v>87</v>
      </c>
      <c r="AV652" s="13" t="s">
        <v>87</v>
      </c>
      <c r="AW652" s="13" t="s">
        <v>34</v>
      </c>
      <c r="AX652" s="13" t="s">
        <v>78</v>
      </c>
      <c r="AY652" s="160" t="s">
        <v>163</v>
      </c>
    </row>
    <row r="653" spans="2:65" s="15" customFormat="1" ht="10.199999999999999">
      <c r="B653" s="173"/>
      <c r="D653" s="153" t="s">
        <v>171</v>
      </c>
      <c r="E653" s="174" t="s">
        <v>1</v>
      </c>
      <c r="F653" s="175" t="s">
        <v>191</v>
      </c>
      <c r="H653" s="176">
        <v>1.0109999999999999</v>
      </c>
      <c r="I653" s="177"/>
      <c r="L653" s="173"/>
      <c r="M653" s="178"/>
      <c r="T653" s="179"/>
      <c r="AT653" s="174" t="s">
        <v>171</v>
      </c>
      <c r="AU653" s="174" t="s">
        <v>87</v>
      </c>
      <c r="AV653" s="15" t="s">
        <v>192</v>
      </c>
      <c r="AW653" s="15" t="s">
        <v>34</v>
      </c>
      <c r="AX653" s="15" t="s">
        <v>78</v>
      </c>
      <c r="AY653" s="174" t="s">
        <v>163</v>
      </c>
    </row>
    <row r="654" spans="2:65" s="14" customFormat="1" ht="10.199999999999999">
      <c r="B654" s="166"/>
      <c r="D654" s="153" t="s">
        <v>171</v>
      </c>
      <c r="E654" s="167" t="s">
        <v>1</v>
      </c>
      <c r="F654" s="168" t="s">
        <v>174</v>
      </c>
      <c r="H654" s="169">
        <v>1.0109999999999999</v>
      </c>
      <c r="I654" s="170"/>
      <c r="L654" s="166"/>
      <c r="M654" s="171"/>
      <c r="T654" s="172"/>
      <c r="AT654" s="167" t="s">
        <v>171</v>
      </c>
      <c r="AU654" s="167" t="s">
        <v>87</v>
      </c>
      <c r="AV654" s="14" t="s">
        <v>169</v>
      </c>
      <c r="AW654" s="14" t="s">
        <v>34</v>
      </c>
      <c r="AX654" s="14" t="s">
        <v>85</v>
      </c>
      <c r="AY654" s="167" t="s">
        <v>163</v>
      </c>
    </row>
    <row r="655" spans="2:65" s="1" customFormat="1" ht="44.25" customHeight="1">
      <c r="B655" s="32"/>
      <c r="C655" s="138" t="s">
        <v>816</v>
      </c>
      <c r="D655" s="138" t="s">
        <v>165</v>
      </c>
      <c r="E655" s="139" t="s">
        <v>817</v>
      </c>
      <c r="F655" s="140" t="s">
        <v>818</v>
      </c>
      <c r="G655" s="141" t="s">
        <v>410</v>
      </c>
      <c r="H655" s="142">
        <v>1</v>
      </c>
      <c r="I655" s="143"/>
      <c r="J655" s="144">
        <f>ROUND(I655*H655,2)</f>
        <v>0</v>
      </c>
      <c r="K655" s="145"/>
      <c r="L655" s="32"/>
      <c r="M655" s="146" t="s">
        <v>1</v>
      </c>
      <c r="N655" s="147" t="s">
        <v>43</v>
      </c>
      <c r="P655" s="148">
        <f>O655*H655</f>
        <v>0</v>
      </c>
      <c r="Q655" s="148">
        <v>0</v>
      </c>
      <c r="R655" s="148">
        <f>Q655*H655</f>
        <v>0</v>
      </c>
      <c r="S655" s="148">
        <v>0</v>
      </c>
      <c r="T655" s="149">
        <f>S655*H655</f>
        <v>0</v>
      </c>
      <c r="AR655" s="150" t="s">
        <v>283</v>
      </c>
      <c r="AT655" s="150" t="s">
        <v>165</v>
      </c>
      <c r="AU655" s="150" t="s">
        <v>87</v>
      </c>
      <c r="AY655" s="17" t="s">
        <v>163</v>
      </c>
      <c r="BE655" s="151">
        <f>IF(N655="základní",J655,0)</f>
        <v>0</v>
      </c>
      <c r="BF655" s="151">
        <f>IF(N655="snížená",J655,0)</f>
        <v>0</v>
      </c>
      <c r="BG655" s="151">
        <f>IF(N655="zákl. přenesená",J655,0)</f>
        <v>0</v>
      </c>
      <c r="BH655" s="151">
        <f>IF(N655="sníž. přenesená",J655,0)</f>
        <v>0</v>
      </c>
      <c r="BI655" s="151">
        <f>IF(N655="nulová",J655,0)</f>
        <v>0</v>
      </c>
      <c r="BJ655" s="17" t="s">
        <v>85</v>
      </c>
      <c r="BK655" s="151">
        <f>ROUND(I655*H655,2)</f>
        <v>0</v>
      </c>
      <c r="BL655" s="17" t="s">
        <v>283</v>
      </c>
      <c r="BM655" s="150" t="s">
        <v>819</v>
      </c>
    </row>
    <row r="656" spans="2:65" s="1" customFormat="1" ht="44.25" customHeight="1">
      <c r="B656" s="32"/>
      <c r="C656" s="138" t="s">
        <v>820</v>
      </c>
      <c r="D656" s="138" t="s">
        <v>165</v>
      </c>
      <c r="E656" s="139" t="s">
        <v>821</v>
      </c>
      <c r="F656" s="140" t="s">
        <v>822</v>
      </c>
      <c r="G656" s="141" t="s">
        <v>410</v>
      </c>
      <c r="H656" s="142">
        <v>1</v>
      </c>
      <c r="I656" s="143"/>
      <c r="J656" s="144">
        <f>ROUND(I656*H656,2)</f>
        <v>0</v>
      </c>
      <c r="K656" s="145"/>
      <c r="L656" s="32"/>
      <c r="M656" s="146" t="s">
        <v>1</v>
      </c>
      <c r="N656" s="147" t="s">
        <v>43</v>
      </c>
      <c r="P656" s="148">
        <f>O656*H656</f>
        <v>0</v>
      </c>
      <c r="Q656" s="148">
        <v>0</v>
      </c>
      <c r="R656" s="148">
        <f>Q656*H656</f>
        <v>0</v>
      </c>
      <c r="S656" s="148">
        <v>0</v>
      </c>
      <c r="T656" s="149">
        <f>S656*H656</f>
        <v>0</v>
      </c>
      <c r="AR656" s="150" t="s">
        <v>283</v>
      </c>
      <c r="AT656" s="150" t="s">
        <v>165</v>
      </c>
      <c r="AU656" s="150" t="s">
        <v>87</v>
      </c>
      <c r="AY656" s="17" t="s">
        <v>163</v>
      </c>
      <c r="BE656" s="151">
        <f>IF(N656="základní",J656,0)</f>
        <v>0</v>
      </c>
      <c r="BF656" s="151">
        <f>IF(N656="snížená",J656,0)</f>
        <v>0</v>
      </c>
      <c r="BG656" s="151">
        <f>IF(N656="zákl. přenesená",J656,0)</f>
        <v>0</v>
      </c>
      <c r="BH656" s="151">
        <f>IF(N656="sníž. přenesená",J656,0)</f>
        <v>0</v>
      </c>
      <c r="BI656" s="151">
        <f>IF(N656="nulová",J656,0)</f>
        <v>0</v>
      </c>
      <c r="BJ656" s="17" t="s">
        <v>85</v>
      </c>
      <c r="BK656" s="151">
        <f>ROUND(I656*H656,2)</f>
        <v>0</v>
      </c>
      <c r="BL656" s="17" t="s">
        <v>283</v>
      </c>
      <c r="BM656" s="150" t="s">
        <v>823</v>
      </c>
    </row>
    <row r="657" spans="2:65" s="1" customFormat="1" ht="28.8">
      <c r="B657" s="32"/>
      <c r="D657" s="153" t="s">
        <v>790</v>
      </c>
      <c r="F657" s="191" t="s">
        <v>824</v>
      </c>
      <c r="I657" s="192"/>
      <c r="L657" s="32"/>
      <c r="M657" s="193"/>
      <c r="T657" s="56"/>
      <c r="AT657" s="17" t="s">
        <v>790</v>
      </c>
      <c r="AU657" s="17" t="s">
        <v>87</v>
      </c>
    </row>
    <row r="658" spans="2:65" s="11" customFormat="1" ht="22.8" customHeight="1">
      <c r="B658" s="126"/>
      <c r="D658" s="127" t="s">
        <v>77</v>
      </c>
      <c r="E658" s="136" t="s">
        <v>825</v>
      </c>
      <c r="F658" s="136" t="s">
        <v>826</v>
      </c>
      <c r="I658" s="129"/>
      <c r="J658" s="137">
        <f>BK658</f>
        <v>0</v>
      </c>
      <c r="L658" s="126"/>
      <c r="M658" s="131"/>
      <c r="P658" s="132">
        <f>SUM(P659:P692)</f>
        <v>0</v>
      </c>
      <c r="R658" s="132">
        <f>SUM(R659:R692)</f>
        <v>0</v>
      </c>
      <c r="T658" s="133">
        <f>SUM(T659:T692)</f>
        <v>0</v>
      </c>
      <c r="AR658" s="127" t="s">
        <v>87</v>
      </c>
      <c r="AT658" s="134" t="s">
        <v>77</v>
      </c>
      <c r="AU658" s="134" t="s">
        <v>85</v>
      </c>
      <c r="AY658" s="127" t="s">
        <v>163</v>
      </c>
      <c r="BK658" s="135">
        <f>SUM(BK659:BK692)</f>
        <v>0</v>
      </c>
    </row>
    <row r="659" spans="2:65" s="1" customFormat="1" ht="37.799999999999997" customHeight="1">
      <c r="B659" s="32"/>
      <c r="C659" s="138" t="s">
        <v>827</v>
      </c>
      <c r="D659" s="138" t="s">
        <v>165</v>
      </c>
      <c r="E659" s="139" t="s">
        <v>828</v>
      </c>
      <c r="F659" s="140" t="s">
        <v>829</v>
      </c>
      <c r="G659" s="141" t="s">
        <v>830</v>
      </c>
      <c r="H659" s="142">
        <v>3214</v>
      </c>
      <c r="I659" s="143"/>
      <c r="J659" s="144">
        <f>ROUND(I659*H659,2)</f>
        <v>0</v>
      </c>
      <c r="K659" s="145"/>
      <c r="L659" s="32"/>
      <c r="M659" s="146" t="s">
        <v>1</v>
      </c>
      <c r="N659" s="147" t="s">
        <v>43</v>
      </c>
      <c r="P659" s="148">
        <f>O659*H659</f>
        <v>0</v>
      </c>
      <c r="Q659" s="148">
        <v>0</v>
      </c>
      <c r="R659" s="148">
        <f>Q659*H659</f>
        <v>0</v>
      </c>
      <c r="S659" s="148">
        <v>0</v>
      </c>
      <c r="T659" s="149">
        <f>S659*H659</f>
        <v>0</v>
      </c>
      <c r="AR659" s="150" t="s">
        <v>283</v>
      </c>
      <c r="AT659" s="150" t="s">
        <v>165</v>
      </c>
      <c r="AU659" s="150" t="s">
        <v>87</v>
      </c>
      <c r="AY659" s="17" t="s">
        <v>163</v>
      </c>
      <c r="BE659" s="151">
        <f>IF(N659="základní",J659,0)</f>
        <v>0</v>
      </c>
      <c r="BF659" s="151">
        <f>IF(N659="snížená",J659,0)</f>
        <v>0</v>
      </c>
      <c r="BG659" s="151">
        <f>IF(N659="zákl. přenesená",J659,0)</f>
        <v>0</v>
      </c>
      <c r="BH659" s="151">
        <f>IF(N659="sníž. přenesená",J659,0)</f>
        <v>0</v>
      </c>
      <c r="BI659" s="151">
        <f>IF(N659="nulová",J659,0)</f>
        <v>0</v>
      </c>
      <c r="BJ659" s="17" t="s">
        <v>85</v>
      </c>
      <c r="BK659" s="151">
        <f>ROUND(I659*H659,2)</f>
        <v>0</v>
      </c>
      <c r="BL659" s="17" t="s">
        <v>283</v>
      </c>
      <c r="BM659" s="150" t="s">
        <v>831</v>
      </c>
    </row>
    <row r="660" spans="2:65" s="12" customFormat="1" ht="10.199999999999999">
      <c r="B660" s="152"/>
      <c r="D660" s="153" t="s">
        <v>171</v>
      </c>
      <c r="E660" s="154" t="s">
        <v>1</v>
      </c>
      <c r="F660" s="155" t="s">
        <v>832</v>
      </c>
      <c r="H660" s="154" t="s">
        <v>1</v>
      </c>
      <c r="I660" s="156"/>
      <c r="L660" s="152"/>
      <c r="M660" s="157"/>
      <c r="T660" s="158"/>
      <c r="AT660" s="154" t="s">
        <v>171</v>
      </c>
      <c r="AU660" s="154" t="s">
        <v>87</v>
      </c>
      <c r="AV660" s="12" t="s">
        <v>85</v>
      </c>
      <c r="AW660" s="12" t="s">
        <v>34</v>
      </c>
      <c r="AX660" s="12" t="s">
        <v>78</v>
      </c>
      <c r="AY660" s="154" t="s">
        <v>163</v>
      </c>
    </row>
    <row r="661" spans="2:65" s="13" customFormat="1" ht="10.199999999999999">
      <c r="B661" s="159"/>
      <c r="D661" s="153" t="s">
        <v>171</v>
      </c>
      <c r="E661" s="160" t="s">
        <v>1</v>
      </c>
      <c r="F661" s="161" t="s">
        <v>833</v>
      </c>
      <c r="H661" s="162">
        <v>2549.7600000000002</v>
      </c>
      <c r="I661" s="163"/>
      <c r="L661" s="159"/>
      <c r="M661" s="164"/>
      <c r="T661" s="165"/>
      <c r="AT661" s="160" t="s">
        <v>171</v>
      </c>
      <c r="AU661" s="160" t="s">
        <v>87</v>
      </c>
      <c r="AV661" s="13" t="s">
        <v>87</v>
      </c>
      <c r="AW661" s="13" t="s">
        <v>34</v>
      </c>
      <c r="AX661" s="13" t="s">
        <v>78</v>
      </c>
      <c r="AY661" s="160" t="s">
        <v>163</v>
      </c>
    </row>
    <row r="662" spans="2:65" s="12" customFormat="1" ht="10.199999999999999">
      <c r="B662" s="152"/>
      <c r="D662" s="153" t="s">
        <v>171</v>
      </c>
      <c r="E662" s="154" t="s">
        <v>1</v>
      </c>
      <c r="F662" s="155" t="s">
        <v>834</v>
      </c>
      <c r="H662" s="154" t="s">
        <v>1</v>
      </c>
      <c r="I662" s="156"/>
      <c r="L662" s="152"/>
      <c r="M662" s="157"/>
      <c r="T662" s="158"/>
      <c r="AT662" s="154" t="s">
        <v>171</v>
      </c>
      <c r="AU662" s="154" t="s">
        <v>87</v>
      </c>
      <c r="AV662" s="12" t="s">
        <v>85</v>
      </c>
      <c r="AW662" s="12" t="s">
        <v>34</v>
      </c>
      <c r="AX662" s="12" t="s">
        <v>78</v>
      </c>
      <c r="AY662" s="154" t="s">
        <v>163</v>
      </c>
    </row>
    <row r="663" spans="2:65" s="13" customFormat="1" ht="10.199999999999999">
      <c r="B663" s="159"/>
      <c r="D663" s="153" t="s">
        <v>171</v>
      </c>
      <c r="E663" s="160" t="s">
        <v>1</v>
      </c>
      <c r="F663" s="161" t="s">
        <v>835</v>
      </c>
      <c r="H663" s="162">
        <v>132</v>
      </c>
      <c r="I663" s="163"/>
      <c r="L663" s="159"/>
      <c r="M663" s="164"/>
      <c r="T663" s="165"/>
      <c r="AT663" s="160" t="s">
        <v>171</v>
      </c>
      <c r="AU663" s="160" t="s">
        <v>87</v>
      </c>
      <c r="AV663" s="13" t="s">
        <v>87</v>
      </c>
      <c r="AW663" s="13" t="s">
        <v>34</v>
      </c>
      <c r="AX663" s="13" t="s">
        <v>78</v>
      </c>
      <c r="AY663" s="160" t="s">
        <v>163</v>
      </c>
    </row>
    <row r="664" spans="2:65" s="12" customFormat="1" ht="10.199999999999999">
      <c r="B664" s="152"/>
      <c r="D664" s="153" t="s">
        <v>171</v>
      </c>
      <c r="E664" s="154" t="s">
        <v>1</v>
      </c>
      <c r="F664" s="155" t="s">
        <v>836</v>
      </c>
      <c r="H664" s="154" t="s">
        <v>1</v>
      </c>
      <c r="I664" s="156"/>
      <c r="L664" s="152"/>
      <c r="M664" s="157"/>
      <c r="T664" s="158"/>
      <c r="AT664" s="154" t="s">
        <v>171</v>
      </c>
      <c r="AU664" s="154" t="s">
        <v>87</v>
      </c>
      <c r="AV664" s="12" t="s">
        <v>85</v>
      </c>
      <c r="AW664" s="12" t="s">
        <v>34</v>
      </c>
      <c r="AX664" s="12" t="s">
        <v>78</v>
      </c>
      <c r="AY664" s="154" t="s">
        <v>163</v>
      </c>
    </row>
    <row r="665" spans="2:65" s="13" customFormat="1" ht="10.199999999999999">
      <c r="B665" s="159"/>
      <c r="D665" s="153" t="s">
        <v>171</v>
      </c>
      <c r="E665" s="160" t="s">
        <v>1</v>
      </c>
      <c r="F665" s="161" t="s">
        <v>422</v>
      </c>
      <c r="H665" s="162">
        <v>40</v>
      </c>
      <c r="I665" s="163"/>
      <c r="L665" s="159"/>
      <c r="M665" s="164"/>
      <c r="T665" s="165"/>
      <c r="AT665" s="160" t="s">
        <v>171</v>
      </c>
      <c r="AU665" s="160" t="s">
        <v>87</v>
      </c>
      <c r="AV665" s="13" t="s">
        <v>87</v>
      </c>
      <c r="AW665" s="13" t="s">
        <v>34</v>
      </c>
      <c r="AX665" s="13" t="s">
        <v>78</v>
      </c>
      <c r="AY665" s="160" t="s">
        <v>163</v>
      </c>
    </row>
    <row r="666" spans="2:65" s="12" customFormat="1" ht="10.199999999999999">
      <c r="B666" s="152"/>
      <c r="D666" s="153" t="s">
        <v>171</v>
      </c>
      <c r="E666" s="154" t="s">
        <v>1</v>
      </c>
      <c r="F666" s="155" t="s">
        <v>837</v>
      </c>
      <c r="H666" s="154" t="s">
        <v>1</v>
      </c>
      <c r="I666" s="156"/>
      <c r="L666" s="152"/>
      <c r="M666" s="157"/>
      <c r="T666" s="158"/>
      <c r="AT666" s="154" t="s">
        <v>171</v>
      </c>
      <c r="AU666" s="154" t="s">
        <v>87</v>
      </c>
      <c r="AV666" s="12" t="s">
        <v>85</v>
      </c>
      <c r="AW666" s="12" t="s">
        <v>34</v>
      </c>
      <c r="AX666" s="12" t="s">
        <v>78</v>
      </c>
      <c r="AY666" s="154" t="s">
        <v>163</v>
      </c>
    </row>
    <row r="667" spans="2:65" s="13" customFormat="1" ht="10.199999999999999">
      <c r="B667" s="159"/>
      <c r="D667" s="153" t="s">
        <v>171</v>
      </c>
      <c r="E667" s="160" t="s">
        <v>1</v>
      </c>
      <c r="F667" s="161" t="s">
        <v>239</v>
      </c>
      <c r="H667" s="162">
        <v>10</v>
      </c>
      <c r="I667" s="163"/>
      <c r="L667" s="159"/>
      <c r="M667" s="164"/>
      <c r="T667" s="165"/>
      <c r="AT667" s="160" t="s">
        <v>171</v>
      </c>
      <c r="AU667" s="160" t="s">
        <v>87</v>
      </c>
      <c r="AV667" s="13" t="s">
        <v>87</v>
      </c>
      <c r="AW667" s="13" t="s">
        <v>34</v>
      </c>
      <c r="AX667" s="13" t="s">
        <v>78</v>
      </c>
      <c r="AY667" s="160" t="s">
        <v>163</v>
      </c>
    </row>
    <row r="668" spans="2:65" s="12" customFormat="1" ht="10.199999999999999">
      <c r="B668" s="152"/>
      <c r="D668" s="153" t="s">
        <v>171</v>
      </c>
      <c r="E668" s="154" t="s">
        <v>1</v>
      </c>
      <c r="F668" s="155" t="s">
        <v>838</v>
      </c>
      <c r="H668" s="154" t="s">
        <v>1</v>
      </c>
      <c r="I668" s="156"/>
      <c r="L668" s="152"/>
      <c r="M668" s="157"/>
      <c r="T668" s="158"/>
      <c r="AT668" s="154" t="s">
        <v>171</v>
      </c>
      <c r="AU668" s="154" t="s">
        <v>87</v>
      </c>
      <c r="AV668" s="12" t="s">
        <v>85</v>
      </c>
      <c r="AW668" s="12" t="s">
        <v>34</v>
      </c>
      <c r="AX668" s="12" t="s">
        <v>78</v>
      </c>
      <c r="AY668" s="154" t="s">
        <v>163</v>
      </c>
    </row>
    <row r="669" spans="2:65" s="13" customFormat="1" ht="10.199999999999999">
      <c r="B669" s="159"/>
      <c r="D669" s="153" t="s">
        <v>171</v>
      </c>
      <c r="E669" s="160" t="s">
        <v>1</v>
      </c>
      <c r="F669" s="161" t="s">
        <v>839</v>
      </c>
      <c r="H669" s="162">
        <v>332.24</v>
      </c>
      <c r="I669" s="163"/>
      <c r="L669" s="159"/>
      <c r="M669" s="164"/>
      <c r="T669" s="165"/>
      <c r="AT669" s="160" t="s">
        <v>171</v>
      </c>
      <c r="AU669" s="160" t="s">
        <v>87</v>
      </c>
      <c r="AV669" s="13" t="s">
        <v>87</v>
      </c>
      <c r="AW669" s="13" t="s">
        <v>34</v>
      </c>
      <c r="AX669" s="13" t="s">
        <v>78</v>
      </c>
      <c r="AY669" s="160" t="s">
        <v>163</v>
      </c>
    </row>
    <row r="670" spans="2:65" s="12" customFormat="1" ht="10.199999999999999">
      <c r="B670" s="152"/>
      <c r="D670" s="153" t="s">
        <v>171</v>
      </c>
      <c r="E670" s="154" t="s">
        <v>1</v>
      </c>
      <c r="F670" s="155" t="s">
        <v>622</v>
      </c>
      <c r="H670" s="154" t="s">
        <v>1</v>
      </c>
      <c r="I670" s="156"/>
      <c r="L670" s="152"/>
      <c r="M670" s="157"/>
      <c r="T670" s="158"/>
      <c r="AT670" s="154" t="s">
        <v>171</v>
      </c>
      <c r="AU670" s="154" t="s">
        <v>87</v>
      </c>
      <c r="AV670" s="12" t="s">
        <v>85</v>
      </c>
      <c r="AW670" s="12" t="s">
        <v>34</v>
      </c>
      <c r="AX670" s="12" t="s">
        <v>78</v>
      </c>
      <c r="AY670" s="154" t="s">
        <v>163</v>
      </c>
    </row>
    <row r="671" spans="2:65" s="13" customFormat="1" ht="10.199999999999999">
      <c r="B671" s="159"/>
      <c r="D671" s="153" t="s">
        <v>171</v>
      </c>
      <c r="E671" s="160" t="s">
        <v>1</v>
      </c>
      <c r="F671" s="161" t="s">
        <v>840</v>
      </c>
      <c r="H671" s="162">
        <v>150</v>
      </c>
      <c r="I671" s="163"/>
      <c r="L671" s="159"/>
      <c r="M671" s="164"/>
      <c r="T671" s="165"/>
      <c r="AT671" s="160" t="s">
        <v>171</v>
      </c>
      <c r="AU671" s="160" t="s">
        <v>87</v>
      </c>
      <c r="AV671" s="13" t="s">
        <v>87</v>
      </c>
      <c r="AW671" s="13" t="s">
        <v>34</v>
      </c>
      <c r="AX671" s="13" t="s">
        <v>78</v>
      </c>
      <c r="AY671" s="160" t="s">
        <v>163</v>
      </c>
    </row>
    <row r="672" spans="2:65" s="14" customFormat="1" ht="10.199999999999999">
      <c r="B672" s="166"/>
      <c r="D672" s="153" t="s">
        <v>171</v>
      </c>
      <c r="E672" s="167" t="s">
        <v>1</v>
      </c>
      <c r="F672" s="168" t="s">
        <v>174</v>
      </c>
      <c r="H672" s="169">
        <v>3214</v>
      </c>
      <c r="I672" s="170"/>
      <c r="L672" s="166"/>
      <c r="M672" s="171"/>
      <c r="T672" s="172"/>
      <c r="AT672" s="167" t="s">
        <v>171</v>
      </c>
      <c r="AU672" s="167" t="s">
        <v>87</v>
      </c>
      <c r="AV672" s="14" t="s">
        <v>169</v>
      </c>
      <c r="AW672" s="14" t="s">
        <v>34</v>
      </c>
      <c r="AX672" s="14" t="s">
        <v>85</v>
      </c>
      <c r="AY672" s="167" t="s">
        <v>163</v>
      </c>
    </row>
    <row r="673" spans="2:65" s="1" customFormat="1" ht="55.5" customHeight="1">
      <c r="B673" s="32"/>
      <c r="C673" s="138" t="s">
        <v>841</v>
      </c>
      <c r="D673" s="138" t="s">
        <v>165</v>
      </c>
      <c r="E673" s="139" t="s">
        <v>842</v>
      </c>
      <c r="F673" s="140" t="s">
        <v>843</v>
      </c>
      <c r="G673" s="141" t="s">
        <v>339</v>
      </c>
      <c r="H673" s="142">
        <v>1</v>
      </c>
      <c r="I673" s="143"/>
      <c r="J673" s="144">
        <f t="shared" ref="J673:J684" si="0">ROUND(I673*H673,2)</f>
        <v>0</v>
      </c>
      <c r="K673" s="145"/>
      <c r="L673" s="32"/>
      <c r="M673" s="146" t="s">
        <v>1</v>
      </c>
      <c r="N673" s="147" t="s">
        <v>43</v>
      </c>
      <c r="P673" s="148">
        <f t="shared" ref="P673:P684" si="1">O673*H673</f>
        <v>0</v>
      </c>
      <c r="Q673" s="148">
        <v>0</v>
      </c>
      <c r="R673" s="148">
        <f t="shared" ref="R673:R684" si="2">Q673*H673</f>
        <v>0</v>
      </c>
      <c r="S673" s="148">
        <v>0</v>
      </c>
      <c r="T673" s="149">
        <f t="shared" ref="T673:T684" si="3">S673*H673</f>
        <v>0</v>
      </c>
      <c r="AR673" s="150" t="s">
        <v>283</v>
      </c>
      <c r="AT673" s="150" t="s">
        <v>165</v>
      </c>
      <c r="AU673" s="150" t="s">
        <v>87</v>
      </c>
      <c r="AY673" s="17" t="s">
        <v>163</v>
      </c>
      <c r="BE673" s="151">
        <f t="shared" ref="BE673:BE684" si="4">IF(N673="základní",J673,0)</f>
        <v>0</v>
      </c>
      <c r="BF673" s="151">
        <f t="shared" ref="BF673:BF684" si="5">IF(N673="snížená",J673,0)</f>
        <v>0</v>
      </c>
      <c r="BG673" s="151">
        <f t="shared" ref="BG673:BG684" si="6">IF(N673="zákl. přenesená",J673,0)</f>
        <v>0</v>
      </c>
      <c r="BH673" s="151">
        <f t="shared" ref="BH673:BH684" si="7">IF(N673="sníž. přenesená",J673,0)</f>
        <v>0</v>
      </c>
      <c r="BI673" s="151">
        <f t="shared" ref="BI673:BI684" si="8">IF(N673="nulová",J673,0)</f>
        <v>0</v>
      </c>
      <c r="BJ673" s="17" t="s">
        <v>85</v>
      </c>
      <c r="BK673" s="151">
        <f t="shared" ref="BK673:BK684" si="9">ROUND(I673*H673,2)</f>
        <v>0</v>
      </c>
      <c r="BL673" s="17" t="s">
        <v>283</v>
      </c>
      <c r="BM673" s="150" t="s">
        <v>844</v>
      </c>
    </row>
    <row r="674" spans="2:65" s="1" customFormat="1" ht="49.05" customHeight="1">
      <c r="B674" s="32"/>
      <c r="C674" s="138" t="s">
        <v>845</v>
      </c>
      <c r="D674" s="138" t="s">
        <v>165</v>
      </c>
      <c r="E674" s="139" t="s">
        <v>846</v>
      </c>
      <c r="F674" s="140" t="s">
        <v>847</v>
      </c>
      <c r="G674" s="141" t="s">
        <v>339</v>
      </c>
      <c r="H674" s="142">
        <v>1</v>
      </c>
      <c r="I674" s="143"/>
      <c r="J674" s="144">
        <f t="shared" si="0"/>
        <v>0</v>
      </c>
      <c r="K674" s="145"/>
      <c r="L674" s="32"/>
      <c r="M674" s="146" t="s">
        <v>1</v>
      </c>
      <c r="N674" s="147" t="s">
        <v>43</v>
      </c>
      <c r="P674" s="148">
        <f t="shared" si="1"/>
        <v>0</v>
      </c>
      <c r="Q674" s="148">
        <v>0</v>
      </c>
      <c r="R674" s="148">
        <f t="shared" si="2"/>
        <v>0</v>
      </c>
      <c r="S674" s="148">
        <v>0</v>
      </c>
      <c r="T674" s="149">
        <f t="shared" si="3"/>
        <v>0</v>
      </c>
      <c r="AR674" s="150" t="s">
        <v>283</v>
      </c>
      <c r="AT674" s="150" t="s">
        <v>165</v>
      </c>
      <c r="AU674" s="150" t="s">
        <v>87</v>
      </c>
      <c r="AY674" s="17" t="s">
        <v>163</v>
      </c>
      <c r="BE674" s="151">
        <f t="shared" si="4"/>
        <v>0</v>
      </c>
      <c r="BF674" s="151">
        <f t="shared" si="5"/>
        <v>0</v>
      </c>
      <c r="BG674" s="151">
        <f t="shared" si="6"/>
        <v>0</v>
      </c>
      <c r="BH674" s="151">
        <f t="shared" si="7"/>
        <v>0</v>
      </c>
      <c r="BI674" s="151">
        <f t="shared" si="8"/>
        <v>0</v>
      </c>
      <c r="BJ674" s="17" t="s">
        <v>85</v>
      </c>
      <c r="BK674" s="151">
        <f t="shared" si="9"/>
        <v>0</v>
      </c>
      <c r="BL674" s="17" t="s">
        <v>283</v>
      </c>
      <c r="BM674" s="150" t="s">
        <v>848</v>
      </c>
    </row>
    <row r="675" spans="2:65" s="1" customFormat="1" ht="66.75" customHeight="1">
      <c r="B675" s="32"/>
      <c r="C675" s="138" t="s">
        <v>849</v>
      </c>
      <c r="D675" s="138" t="s">
        <v>165</v>
      </c>
      <c r="E675" s="139" t="s">
        <v>850</v>
      </c>
      <c r="F675" s="140" t="s">
        <v>851</v>
      </c>
      <c r="G675" s="141" t="s">
        <v>339</v>
      </c>
      <c r="H675" s="142">
        <v>1</v>
      </c>
      <c r="I675" s="143"/>
      <c r="J675" s="144">
        <f t="shared" si="0"/>
        <v>0</v>
      </c>
      <c r="K675" s="145"/>
      <c r="L675" s="32"/>
      <c r="M675" s="146" t="s">
        <v>1</v>
      </c>
      <c r="N675" s="147" t="s">
        <v>43</v>
      </c>
      <c r="P675" s="148">
        <f t="shared" si="1"/>
        <v>0</v>
      </c>
      <c r="Q675" s="148">
        <v>0</v>
      </c>
      <c r="R675" s="148">
        <f t="shared" si="2"/>
        <v>0</v>
      </c>
      <c r="S675" s="148">
        <v>0</v>
      </c>
      <c r="T675" s="149">
        <f t="shared" si="3"/>
        <v>0</v>
      </c>
      <c r="AR675" s="150" t="s">
        <v>283</v>
      </c>
      <c r="AT675" s="150" t="s">
        <v>165</v>
      </c>
      <c r="AU675" s="150" t="s">
        <v>87</v>
      </c>
      <c r="AY675" s="17" t="s">
        <v>163</v>
      </c>
      <c r="BE675" s="151">
        <f t="shared" si="4"/>
        <v>0</v>
      </c>
      <c r="BF675" s="151">
        <f t="shared" si="5"/>
        <v>0</v>
      </c>
      <c r="BG675" s="151">
        <f t="shared" si="6"/>
        <v>0</v>
      </c>
      <c r="BH675" s="151">
        <f t="shared" si="7"/>
        <v>0</v>
      </c>
      <c r="BI675" s="151">
        <f t="shared" si="8"/>
        <v>0</v>
      </c>
      <c r="BJ675" s="17" t="s">
        <v>85</v>
      </c>
      <c r="BK675" s="151">
        <f t="shared" si="9"/>
        <v>0</v>
      </c>
      <c r="BL675" s="17" t="s">
        <v>283</v>
      </c>
      <c r="BM675" s="150" t="s">
        <v>852</v>
      </c>
    </row>
    <row r="676" spans="2:65" s="1" customFormat="1" ht="66.75" customHeight="1">
      <c r="B676" s="32"/>
      <c r="C676" s="138" t="s">
        <v>853</v>
      </c>
      <c r="D676" s="138" t="s">
        <v>165</v>
      </c>
      <c r="E676" s="139" t="s">
        <v>854</v>
      </c>
      <c r="F676" s="140" t="s">
        <v>855</v>
      </c>
      <c r="G676" s="141" t="s">
        <v>339</v>
      </c>
      <c r="H676" s="142">
        <v>1</v>
      </c>
      <c r="I676" s="143"/>
      <c r="J676" s="144">
        <f t="shared" si="0"/>
        <v>0</v>
      </c>
      <c r="K676" s="145"/>
      <c r="L676" s="32"/>
      <c r="M676" s="146" t="s">
        <v>1</v>
      </c>
      <c r="N676" s="147" t="s">
        <v>43</v>
      </c>
      <c r="P676" s="148">
        <f t="shared" si="1"/>
        <v>0</v>
      </c>
      <c r="Q676" s="148">
        <v>0</v>
      </c>
      <c r="R676" s="148">
        <f t="shared" si="2"/>
        <v>0</v>
      </c>
      <c r="S676" s="148">
        <v>0</v>
      </c>
      <c r="T676" s="149">
        <f t="shared" si="3"/>
        <v>0</v>
      </c>
      <c r="AR676" s="150" t="s">
        <v>283</v>
      </c>
      <c r="AT676" s="150" t="s">
        <v>165</v>
      </c>
      <c r="AU676" s="150" t="s">
        <v>87</v>
      </c>
      <c r="AY676" s="17" t="s">
        <v>163</v>
      </c>
      <c r="BE676" s="151">
        <f t="shared" si="4"/>
        <v>0</v>
      </c>
      <c r="BF676" s="151">
        <f t="shared" si="5"/>
        <v>0</v>
      </c>
      <c r="BG676" s="151">
        <f t="shared" si="6"/>
        <v>0</v>
      </c>
      <c r="BH676" s="151">
        <f t="shared" si="7"/>
        <v>0</v>
      </c>
      <c r="BI676" s="151">
        <f t="shared" si="8"/>
        <v>0</v>
      </c>
      <c r="BJ676" s="17" t="s">
        <v>85</v>
      </c>
      <c r="BK676" s="151">
        <f t="shared" si="9"/>
        <v>0</v>
      </c>
      <c r="BL676" s="17" t="s">
        <v>283</v>
      </c>
      <c r="BM676" s="150" t="s">
        <v>856</v>
      </c>
    </row>
    <row r="677" spans="2:65" s="1" customFormat="1" ht="66.75" customHeight="1">
      <c r="B677" s="32"/>
      <c r="C677" s="138" t="s">
        <v>857</v>
      </c>
      <c r="D677" s="138" t="s">
        <v>165</v>
      </c>
      <c r="E677" s="139" t="s">
        <v>858</v>
      </c>
      <c r="F677" s="140" t="s">
        <v>859</v>
      </c>
      <c r="G677" s="141" t="s">
        <v>339</v>
      </c>
      <c r="H677" s="142">
        <v>2</v>
      </c>
      <c r="I677" s="143"/>
      <c r="J677" s="144">
        <f t="shared" si="0"/>
        <v>0</v>
      </c>
      <c r="K677" s="145"/>
      <c r="L677" s="32"/>
      <c r="M677" s="146" t="s">
        <v>1</v>
      </c>
      <c r="N677" s="147" t="s">
        <v>43</v>
      </c>
      <c r="P677" s="148">
        <f t="shared" si="1"/>
        <v>0</v>
      </c>
      <c r="Q677" s="148">
        <v>0</v>
      </c>
      <c r="R677" s="148">
        <f t="shared" si="2"/>
        <v>0</v>
      </c>
      <c r="S677" s="148">
        <v>0</v>
      </c>
      <c r="T677" s="149">
        <f t="shared" si="3"/>
        <v>0</v>
      </c>
      <c r="AR677" s="150" t="s">
        <v>283</v>
      </c>
      <c r="AT677" s="150" t="s">
        <v>165</v>
      </c>
      <c r="AU677" s="150" t="s">
        <v>87</v>
      </c>
      <c r="AY677" s="17" t="s">
        <v>163</v>
      </c>
      <c r="BE677" s="151">
        <f t="shared" si="4"/>
        <v>0</v>
      </c>
      <c r="BF677" s="151">
        <f t="shared" si="5"/>
        <v>0</v>
      </c>
      <c r="BG677" s="151">
        <f t="shared" si="6"/>
        <v>0</v>
      </c>
      <c r="BH677" s="151">
        <f t="shared" si="7"/>
        <v>0</v>
      </c>
      <c r="BI677" s="151">
        <f t="shared" si="8"/>
        <v>0</v>
      </c>
      <c r="BJ677" s="17" t="s">
        <v>85</v>
      </c>
      <c r="BK677" s="151">
        <f t="shared" si="9"/>
        <v>0</v>
      </c>
      <c r="BL677" s="17" t="s">
        <v>283</v>
      </c>
      <c r="BM677" s="150" t="s">
        <v>860</v>
      </c>
    </row>
    <row r="678" spans="2:65" s="1" customFormat="1" ht="66.75" customHeight="1">
      <c r="B678" s="32"/>
      <c r="C678" s="138" t="s">
        <v>861</v>
      </c>
      <c r="D678" s="138" t="s">
        <v>165</v>
      </c>
      <c r="E678" s="139" t="s">
        <v>862</v>
      </c>
      <c r="F678" s="140" t="s">
        <v>863</v>
      </c>
      <c r="G678" s="141" t="s">
        <v>339</v>
      </c>
      <c r="H678" s="142">
        <v>1</v>
      </c>
      <c r="I678" s="143"/>
      <c r="J678" s="144">
        <f t="shared" si="0"/>
        <v>0</v>
      </c>
      <c r="K678" s="145"/>
      <c r="L678" s="32"/>
      <c r="M678" s="146" t="s">
        <v>1</v>
      </c>
      <c r="N678" s="147" t="s">
        <v>43</v>
      </c>
      <c r="P678" s="148">
        <f t="shared" si="1"/>
        <v>0</v>
      </c>
      <c r="Q678" s="148">
        <v>0</v>
      </c>
      <c r="R678" s="148">
        <f t="shared" si="2"/>
        <v>0</v>
      </c>
      <c r="S678" s="148">
        <v>0</v>
      </c>
      <c r="T678" s="149">
        <f t="shared" si="3"/>
        <v>0</v>
      </c>
      <c r="AR678" s="150" t="s">
        <v>283</v>
      </c>
      <c r="AT678" s="150" t="s">
        <v>165</v>
      </c>
      <c r="AU678" s="150" t="s">
        <v>87</v>
      </c>
      <c r="AY678" s="17" t="s">
        <v>163</v>
      </c>
      <c r="BE678" s="151">
        <f t="shared" si="4"/>
        <v>0</v>
      </c>
      <c r="BF678" s="151">
        <f t="shared" si="5"/>
        <v>0</v>
      </c>
      <c r="BG678" s="151">
        <f t="shared" si="6"/>
        <v>0</v>
      </c>
      <c r="BH678" s="151">
        <f t="shared" si="7"/>
        <v>0</v>
      </c>
      <c r="BI678" s="151">
        <f t="shared" si="8"/>
        <v>0</v>
      </c>
      <c r="BJ678" s="17" t="s">
        <v>85</v>
      </c>
      <c r="BK678" s="151">
        <f t="shared" si="9"/>
        <v>0</v>
      </c>
      <c r="BL678" s="17" t="s">
        <v>283</v>
      </c>
      <c r="BM678" s="150" t="s">
        <v>864</v>
      </c>
    </row>
    <row r="679" spans="2:65" s="1" customFormat="1" ht="55.5" customHeight="1">
      <c r="B679" s="32"/>
      <c r="C679" s="138" t="s">
        <v>865</v>
      </c>
      <c r="D679" s="138" t="s">
        <v>165</v>
      </c>
      <c r="E679" s="139" t="s">
        <v>866</v>
      </c>
      <c r="F679" s="140" t="s">
        <v>867</v>
      </c>
      <c r="G679" s="141" t="s">
        <v>339</v>
      </c>
      <c r="H679" s="142">
        <v>1</v>
      </c>
      <c r="I679" s="143"/>
      <c r="J679" s="144">
        <f t="shared" si="0"/>
        <v>0</v>
      </c>
      <c r="K679" s="145"/>
      <c r="L679" s="32"/>
      <c r="M679" s="146" t="s">
        <v>1</v>
      </c>
      <c r="N679" s="147" t="s">
        <v>43</v>
      </c>
      <c r="P679" s="148">
        <f t="shared" si="1"/>
        <v>0</v>
      </c>
      <c r="Q679" s="148">
        <v>0</v>
      </c>
      <c r="R679" s="148">
        <f t="shared" si="2"/>
        <v>0</v>
      </c>
      <c r="S679" s="148">
        <v>0</v>
      </c>
      <c r="T679" s="149">
        <f t="shared" si="3"/>
        <v>0</v>
      </c>
      <c r="AR679" s="150" t="s">
        <v>283</v>
      </c>
      <c r="AT679" s="150" t="s">
        <v>165</v>
      </c>
      <c r="AU679" s="150" t="s">
        <v>87</v>
      </c>
      <c r="AY679" s="17" t="s">
        <v>163</v>
      </c>
      <c r="BE679" s="151">
        <f t="shared" si="4"/>
        <v>0</v>
      </c>
      <c r="BF679" s="151">
        <f t="shared" si="5"/>
        <v>0</v>
      </c>
      <c r="BG679" s="151">
        <f t="shared" si="6"/>
        <v>0</v>
      </c>
      <c r="BH679" s="151">
        <f t="shared" si="7"/>
        <v>0</v>
      </c>
      <c r="BI679" s="151">
        <f t="shared" si="8"/>
        <v>0</v>
      </c>
      <c r="BJ679" s="17" t="s">
        <v>85</v>
      </c>
      <c r="BK679" s="151">
        <f t="shared" si="9"/>
        <v>0</v>
      </c>
      <c r="BL679" s="17" t="s">
        <v>283</v>
      </c>
      <c r="BM679" s="150" t="s">
        <v>868</v>
      </c>
    </row>
    <row r="680" spans="2:65" s="1" customFormat="1" ht="62.7" customHeight="1">
      <c r="B680" s="32"/>
      <c r="C680" s="138" t="s">
        <v>869</v>
      </c>
      <c r="D680" s="138" t="s">
        <v>165</v>
      </c>
      <c r="E680" s="139" t="s">
        <v>870</v>
      </c>
      <c r="F680" s="140" t="s">
        <v>871</v>
      </c>
      <c r="G680" s="141" t="s">
        <v>339</v>
      </c>
      <c r="H680" s="142">
        <v>3</v>
      </c>
      <c r="I680" s="143"/>
      <c r="J680" s="144">
        <f t="shared" si="0"/>
        <v>0</v>
      </c>
      <c r="K680" s="145"/>
      <c r="L680" s="32"/>
      <c r="M680" s="146" t="s">
        <v>1</v>
      </c>
      <c r="N680" s="147" t="s">
        <v>43</v>
      </c>
      <c r="P680" s="148">
        <f t="shared" si="1"/>
        <v>0</v>
      </c>
      <c r="Q680" s="148">
        <v>0</v>
      </c>
      <c r="R680" s="148">
        <f t="shared" si="2"/>
        <v>0</v>
      </c>
      <c r="S680" s="148">
        <v>0</v>
      </c>
      <c r="T680" s="149">
        <f t="shared" si="3"/>
        <v>0</v>
      </c>
      <c r="AR680" s="150" t="s">
        <v>283</v>
      </c>
      <c r="AT680" s="150" t="s">
        <v>165</v>
      </c>
      <c r="AU680" s="150" t="s">
        <v>87</v>
      </c>
      <c r="AY680" s="17" t="s">
        <v>163</v>
      </c>
      <c r="BE680" s="151">
        <f t="shared" si="4"/>
        <v>0</v>
      </c>
      <c r="BF680" s="151">
        <f t="shared" si="5"/>
        <v>0</v>
      </c>
      <c r="BG680" s="151">
        <f t="shared" si="6"/>
        <v>0</v>
      </c>
      <c r="BH680" s="151">
        <f t="shared" si="7"/>
        <v>0</v>
      </c>
      <c r="BI680" s="151">
        <f t="shared" si="8"/>
        <v>0</v>
      </c>
      <c r="BJ680" s="17" t="s">
        <v>85</v>
      </c>
      <c r="BK680" s="151">
        <f t="shared" si="9"/>
        <v>0</v>
      </c>
      <c r="BL680" s="17" t="s">
        <v>283</v>
      </c>
      <c r="BM680" s="150" t="s">
        <v>872</v>
      </c>
    </row>
    <row r="681" spans="2:65" s="1" customFormat="1" ht="55.5" customHeight="1">
      <c r="B681" s="32"/>
      <c r="C681" s="138" t="s">
        <v>873</v>
      </c>
      <c r="D681" s="138" t="s">
        <v>165</v>
      </c>
      <c r="E681" s="139" t="s">
        <v>874</v>
      </c>
      <c r="F681" s="140" t="s">
        <v>875</v>
      </c>
      <c r="G681" s="141" t="s">
        <v>339</v>
      </c>
      <c r="H681" s="142">
        <v>2</v>
      </c>
      <c r="I681" s="143"/>
      <c r="J681" s="144">
        <f t="shared" si="0"/>
        <v>0</v>
      </c>
      <c r="K681" s="145"/>
      <c r="L681" s="32"/>
      <c r="M681" s="146" t="s">
        <v>1</v>
      </c>
      <c r="N681" s="147" t="s">
        <v>43</v>
      </c>
      <c r="P681" s="148">
        <f t="shared" si="1"/>
        <v>0</v>
      </c>
      <c r="Q681" s="148">
        <v>0</v>
      </c>
      <c r="R681" s="148">
        <f t="shared" si="2"/>
        <v>0</v>
      </c>
      <c r="S681" s="148">
        <v>0</v>
      </c>
      <c r="T681" s="149">
        <f t="shared" si="3"/>
        <v>0</v>
      </c>
      <c r="AR681" s="150" t="s">
        <v>283</v>
      </c>
      <c r="AT681" s="150" t="s">
        <v>165</v>
      </c>
      <c r="AU681" s="150" t="s">
        <v>87</v>
      </c>
      <c r="AY681" s="17" t="s">
        <v>163</v>
      </c>
      <c r="BE681" s="151">
        <f t="shared" si="4"/>
        <v>0</v>
      </c>
      <c r="BF681" s="151">
        <f t="shared" si="5"/>
        <v>0</v>
      </c>
      <c r="BG681" s="151">
        <f t="shared" si="6"/>
        <v>0</v>
      </c>
      <c r="BH681" s="151">
        <f t="shared" si="7"/>
        <v>0</v>
      </c>
      <c r="BI681" s="151">
        <f t="shared" si="8"/>
        <v>0</v>
      </c>
      <c r="BJ681" s="17" t="s">
        <v>85</v>
      </c>
      <c r="BK681" s="151">
        <f t="shared" si="9"/>
        <v>0</v>
      </c>
      <c r="BL681" s="17" t="s">
        <v>283</v>
      </c>
      <c r="BM681" s="150" t="s">
        <v>876</v>
      </c>
    </row>
    <row r="682" spans="2:65" s="1" customFormat="1" ht="55.5" customHeight="1">
      <c r="B682" s="32"/>
      <c r="C682" s="138" t="s">
        <v>877</v>
      </c>
      <c r="D682" s="138" t="s">
        <v>165</v>
      </c>
      <c r="E682" s="139" t="s">
        <v>878</v>
      </c>
      <c r="F682" s="140" t="s">
        <v>879</v>
      </c>
      <c r="G682" s="141" t="s">
        <v>339</v>
      </c>
      <c r="H682" s="142">
        <v>2</v>
      </c>
      <c r="I682" s="143"/>
      <c r="J682" s="144">
        <f t="shared" si="0"/>
        <v>0</v>
      </c>
      <c r="K682" s="145"/>
      <c r="L682" s="32"/>
      <c r="M682" s="146" t="s">
        <v>1</v>
      </c>
      <c r="N682" s="147" t="s">
        <v>43</v>
      </c>
      <c r="P682" s="148">
        <f t="shared" si="1"/>
        <v>0</v>
      </c>
      <c r="Q682" s="148">
        <v>0</v>
      </c>
      <c r="R682" s="148">
        <f t="shared" si="2"/>
        <v>0</v>
      </c>
      <c r="S682" s="148">
        <v>0</v>
      </c>
      <c r="T682" s="149">
        <f t="shared" si="3"/>
        <v>0</v>
      </c>
      <c r="AR682" s="150" t="s">
        <v>283</v>
      </c>
      <c r="AT682" s="150" t="s">
        <v>165</v>
      </c>
      <c r="AU682" s="150" t="s">
        <v>87</v>
      </c>
      <c r="AY682" s="17" t="s">
        <v>163</v>
      </c>
      <c r="BE682" s="151">
        <f t="shared" si="4"/>
        <v>0</v>
      </c>
      <c r="BF682" s="151">
        <f t="shared" si="5"/>
        <v>0</v>
      </c>
      <c r="BG682" s="151">
        <f t="shared" si="6"/>
        <v>0</v>
      </c>
      <c r="BH682" s="151">
        <f t="shared" si="7"/>
        <v>0</v>
      </c>
      <c r="BI682" s="151">
        <f t="shared" si="8"/>
        <v>0</v>
      </c>
      <c r="BJ682" s="17" t="s">
        <v>85</v>
      </c>
      <c r="BK682" s="151">
        <f t="shared" si="9"/>
        <v>0</v>
      </c>
      <c r="BL682" s="17" t="s">
        <v>283</v>
      </c>
      <c r="BM682" s="150" t="s">
        <v>880</v>
      </c>
    </row>
    <row r="683" spans="2:65" s="1" customFormat="1" ht="55.5" customHeight="1">
      <c r="B683" s="32"/>
      <c r="C683" s="138" t="s">
        <v>881</v>
      </c>
      <c r="D683" s="138" t="s">
        <v>165</v>
      </c>
      <c r="E683" s="139" t="s">
        <v>882</v>
      </c>
      <c r="F683" s="140" t="s">
        <v>883</v>
      </c>
      <c r="G683" s="141" t="s">
        <v>339</v>
      </c>
      <c r="H683" s="142">
        <v>1</v>
      </c>
      <c r="I683" s="143"/>
      <c r="J683" s="144">
        <f t="shared" si="0"/>
        <v>0</v>
      </c>
      <c r="K683" s="145"/>
      <c r="L683" s="32"/>
      <c r="M683" s="146" t="s">
        <v>1</v>
      </c>
      <c r="N683" s="147" t="s">
        <v>43</v>
      </c>
      <c r="P683" s="148">
        <f t="shared" si="1"/>
        <v>0</v>
      </c>
      <c r="Q683" s="148">
        <v>0</v>
      </c>
      <c r="R683" s="148">
        <f t="shared" si="2"/>
        <v>0</v>
      </c>
      <c r="S683" s="148">
        <v>0</v>
      </c>
      <c r="T683" s="149">
        <f t="shared" si="3"/>
        <v>0</v>
      </c>
      <c r="AR683" s="150" t="s">
        <v>283</v>
      </c>
      <c r="AT683" s="150" t="s">
        <v>165</v>
      </c>
      <c r="AU683" s="150" t="s">
        <v>87</v>
      </c>
      <c r="AY683" s="17" t="s">
        <v>163</v>
      </c>
      <c r="BE683" s="151">
        <f t="shared" si="4"/>
        <v>0</v>
      </c>
      <c r="BF683" s="151">
        <f t="shared" si="5"/>
        <v>0</v>
      </c>
      <c r="BG683" s="151">
        <f t="shared" si="6"/>
        <v>0</v>
      </c>
      <c r="BH683" s="151">
        <f t="shared" si="7"/>
        <v>0</v>
      </c>
      <c r="BI683" s="151">
        <f t="shared" si="8"/>
        <v>0</v>
      </c>
      <c r="BJ683" s="17" t="s">
        <v>85</v>
      </c>
      <c r="BK683" s="151">
        <f t="shared" si="9"/>
        <v>0</v>
      </c>
      <c r="BL683" s="17" t="s">
        <v>283</v>
      </c>
      <c r="BM683" s="150" t="s">
        <v>884</v>
      </c>
    </row>
    <row r="684" spans="2:65" s="1" customFormat="1" ht="55.5" customHeight="1">
      <c r="B684" s="32"/>
      <c r="C684" s="138" t="s">
        <v>885</v>
      </c>
      <c r="D684" s="138" t="s">
        <v>165</v>
      </c>
      <c r="E684" s="139" t="s">
        <v>886</v>
      </c>
      <c r="F684" s="140" t="s">
        <v>887</v>
      </c>
      <c r="G684" s="141" t="s">
        <v>168</v>
      </c>
      <c r="H684" s="142">
        <v>116</v>
      </c>
      <c r="I684" s="143"/>
      <c r="J684" s="144">
        <f t="shared" si="0"/>
        <v>0</v>
      </c>
      <c r="K684" s="145"/>
      <c r="L684" s="32"/>
      <c r="M684" s="146" t="s">
        <v>1</v>
      </c>
      <c r="N684" s="147" t="s">
        <v>43</v>
      </c>
      <c r="P684" s="148">
        <f t="shared" si="1"/>
        <v>0</v>
      </c>
      <c r="Q684" s="148">
        <v>0</v>
      </c>
      <c r="R684" s="148">
        <f t="shared" si="2"/>
        <v>0</v>
      </c>
      <c r="S684" s="148">
        <v>0</v>
      </c>
      <c r="T684" s="149">
        <f t="shared" si="3"/>
        <v>0</v>
      </c>
      <c r="AR684" s="150" t="s">
        <v>283</v>
      </c>
      <c r="AT684" s="150" t="s">
        <v>165</v>
      </c>
      <c r="AU684" s="150" t="s">
        <v>87</v>
      </c>
      <c r="AY684" s="17" t="s">
        <v>163</v>
      </c>
      <c r="BE684" s="151">
        <f t="shared" si="4"/>
        <v>0</v>
      </c>
      <c r="BF684" s="151">
        <f t="shared" si="5"/>
        <v>0</v>
      </c>
      <c r="BG684" s="151">
        <f t="shared" si="6"/>
        <v>0</v>
      </c>
      <c r="BH684" s="151">
        <f t="shared" si="7"/>
        <v>0</v>
      </c>
      <c r="BI684" s="151">
        <f t="shared" si="8"/>
        <v>0</v>
      </c>
      <c r="BJ684" s="17" t="s">
        <v>85</v>
      </c>
      <c r="BK684" s="151">
        <f t="shared" si="9"/>
        <v>0</v>
      </c>
      <c r="BL684" s="17" t="s">
        <v>283</v>
      </c>
      <c r="BM684" s="150" t="s">
        <v>888</v>
      </c>
    </row>
    <row r="685" spans="2:65" s="13" customFormat="1" ht="10.199999999999999">
      <c r="B685" s="159"/>
      <c r="D685" s="153" t="s">
        <v>171</v>
      </c>
      <c r="E685" s="160" t="s">
        <v>1</v>
      </c>
      <c r="F685" s="161" t="s">
        <v>889</v>
      </c>
      <c r="H685" s="162">
        <v>116</v>
      </c>
      <c r="I685" s="163"/>
      <c r="L685" s="159"/>
      <c r="M685" s="164"/>
      <c r="T685" s="165"/>
      <c r="AT685" s="160" t="s">
        <v>171</v>
      </c>
      <c r="AU685" s="160" t="s">
        <v>87</v>
      </c>
      <c r="AV685" s="13" t="s">
        <v>87</v>
      </c>
      <c r="AW685" s="13" t="s">
        <v>34</v>
      </c>
      <c r="AX685" s="13" t="s">
        <v>85</v>
      </c>
      <c r="AY685" s="160" t="s">
        <v>163</v>
      </c>
    </row>
    <row r="686" spans="2:65" s="1" customFormat="1" ht="66.75" customHeight="1">
      <c r="B686" s="32"/>
      <c r="C686" s="138" t="s">
        <v>890</v>
      </c>
      <c r="D686" s="138" t="s">
        <v>165</v>
      </c>
      <c r="E686" s="139" t="s">
        <v>891</v>
      </c>
      <c r="F686" s="140" t="s">
        <v>892</v>
      </c>
      <c r="G686" s="141" t="s">
        <v>339</v>
      </c>
      <c r="H686" s="142">
        <v>1</v>
      </c>
      <c r="I686" s="143"/>
      <c r="J686" s="144">
        <f t="shared" ref="J686:J692" si="10">ROUND(I686*H686,2)</f>
        <v>0</v>
      </c>
      <c r="K686" s="145"/>
      <c r="L686" s="32"/>
      <c r="M686" s="146" t="s">
        <v>1</v>
      </c>
      <c r="N686" s="147" t="s">
        <v>43</v>
      </c>
      <c r="P686" s="148">
        <f t="shared" ref="P686:P692" si="11">O686*H686</f>
        <v>0</v>
      </c>
      <c r="Q686" s="148">
        <v>0</v>
      </c>
      <c r="R686" s="148">
        <f t="shared" ref="R686:R692" si="12">Q686*H686</f>
        <v>0</v>
      </c>
      <c r="S686" s="148">
        <v>0</v>
      </c>
      <c r="T686" s="149">
        <f t="shared" ref="T686:T692" si="13">S686*H686</f>
        <v>0</v>
      </c>
      <c r="AR686" s="150" t="s">
        <v>283</v>
      </c>
      <c r="AT686" s="150" t="s">
        <v>165</v>
      </c>
      <c r="AU686" s="150" t="s">
        <v>87</v>
      </c>
      <c r="AY686" s="17" t="s">
        <v>163</v>
      </c>
      <c r="BE686" s="151">
        <f t="shared" ref="BE686:BE692" si="14">IF(N686="základní",J686,0)</f>
        <v>0</v>
      </c>
      <c r="BF686" s="151">
        <f t="shared" ref="BF686:BF692" si="15">IF(N686="snížená",J686,0)</f>
        <v>0</v>
      </c>
      <c r="BG686" s="151">
        <f t="shared" ref="BG686:BG692" si="16">IF(N686="zákl. přenesená",J686,0)</f>
        <v>0</v>
      </c>
      <c r="BH686" s="151">
        <f t="shared" ref="BH686:BH692" si="17">IF(N686="sníž. přenesená",J686,0)</f>
        <v>0</v>
      </c>
      <c r="BI686" s="151">
        <f t="shared" ref="BI686:BI692" si="18">IF(N686="nulová",J686,0)</f>
        <v>0</v>
      </c>
      <c r="BJ686" s="17" t="s">
        <v>85</v>
      </c>
      <c r="BK686" s="151">
        <f t="shared" ref="BK686:BK692" si="19">ROUND(I686*H686,2)</f>
        <v>0</v>
      </c>
      <c r="BL686" s="17" t="s">
        <v>283</v>
      </c>
      <c r="BM686" s="150" t="s">
        <v>893</v>
      </c>
    </row>
    <row r="687" spans="2:65" s="1" customFormat="1" ht="66.75" customHeight="1">
      <c r="B687" s="32"/>
      <c r="C687" s="138" t="s">
        <v>894</v>
      </c>
      <c r="D687" s="138" t="s">
        <v>165</v>
      </c>
      <c r="E687" s="139" t="s">
        <v>895</v>
      </c>
      <c r="F687" s="140" t="s">
        <v>896</v>
      </c>
      <c r="G687" s="141" t="s">
        <v>339</v>
      </c>
      <c r="H687" s="142">
        <v>1</v>
      </c>
      <c r="I687" s="143"/>
      <c r="J687" s="144">
        <f t="shared" si="10"/>
        <v>0</v>
      </c>
      <c r="K687" s="145"/>
      <c r="L687" s="32"/>
      <c r="M687" s="146" t="s">
        <v>1</v>
      </c>
      <c r="N687" s="147" t="s">
        <v>43</v>
      </c>
      <c r="P687" s="148">
        <f t="shared" si="11"/>
        <v>0</v>
      </c>
      <c r="Q687" s="148">
        <v>0</v>
      </c>
      <c r="R687" s="148">
        <f t="shared" si="12"/>
        <v>0</v>
      </c>
      <c r="S687" s="148">
        <v>0</v>
      </c>
      <c r="T687" s="149">
        <f t="shared" si="13"/>
        <v>0</v>
      </c>
      <c r="AR687" s="150" t="s">
        <v>283</v>
      </c>
      <c r="AT687" s="150" t="s">
        <v>165</v>
      </c>
      <c r="AU687" s="150" t="s">
        <v>87</v>
      </c>
      <c r="AY687" s="17" t="s">
        <v>163</v>
      </c>
      <c r="BE687" s="151">
        <f t="shared" si="14"/>
        <v>0</v>
      </c>
      <c r="BF687" s="151">
        <f t="shared" si="15"/>
        <v>0</v>
      </c>
      <c r="BG687" s="151">
        <f t="shared" si="16"/>
        <v>0</v>
      </c>
      <c r="BH687" s="151">
        <f t="shared" si="17"/>
        <v>0</v>
      </c>
      <c r="BI687" s="151">
        <f t="shared" si="18"/>
        <v>0</v>
      </c>
      <c r="BJ687" s="17" t="s">
        <v>85</v>
      </c>
      <c r="BK687" s="151">
        <f t="shared" si="19"/>
        <v>0</v>
      </c>
      <c r="BL687" s="17" t="s">
        <v>283</v>
      </c>
      <c r="BM687" s="150" t="s">
        <v>897</v>
      </c>
    </row>
    <row r="688" spans="2:65" s="1" customFormat="1" ht="66.75" customHeight="1">
      <c r="B688" s="32"/>
      <c r="C688" s="138" t="s">
        <v>898</v>
      </c>
      <c r="D688" s="138" t="s">
        <v>165</v>
      </c>
      <c r="E688" s="139" t="s">
        <v>899</v>
      </c>
      <c r="F688" s="140" t="s">
        <v>900</v>
      </c>
      <c r="G688" s="141" t="s">
        <v>339</v>
      </c>
      <c r="H688" s="142">
        <v>1</v>
      </c>
      <c r="I688" s="143"/>
      <c r="J688" s="144">
        <f t="shared" si="10"/>
        <v>0</v>
      </c>
      <c r="K688" s="145"/>
      <c r="L688" s="32"/>
      <c r="M688" s="146" t="s">
        <v>1</v>
      </c>
      <c r="N688" s="147" t="s">
        <v>43</v>
      </c>
      <c r="P688" s="148">
        <f t="shared" si="11"/>
        <v>0</v>
      </c>
      <c r="Q688" s="148">
        <v>0</v>
      </c>
      <c r="R688" s="148">
        <f t="shared" si="12"/>
        <v>0</v>
      </c>
      <c r="S688" s="148">
        <v>0</v>
      </c>
      <c r="T688" s="149">
        <f t="shared" si="13"/>
        <v>0</v>
      </c>
      <c r="AR688" s="150" t="s">
        <v>283</v>
      </c>
      <c r="AT688" s="150" t="s">
        <v>165</v>
      </c>
      <c r="AU688" s="150" t="s">
        <v>87</v>
      </c>
      <c r="AY688" s="17" t="s">
        <v>163</v>
      </c>
      <c r="BE688" s="151">
        <f t="shared" si="14"/>
        <v>0</v>
      </c>
      <c r="BF688" s="151">
        <f t="shared" si="15"/>
        <v>0</v>
      </c>
      <c r="BG688" s="151">
        <f t="shared" si="16"/>
        <v>0</v>
      </c>
      <c r="BH688" s="151">
        <f t="shared" si="17"/>
        <v>0</v>
      </c>
      <c r="BI688" s="151">
        <f t="shared" si="18"/>
        <v>0</v>
      </c>
      <c r="BJ688" s="17" t="s">
        <v>85</v>
      </c>
      <c r="BK688" s="151">
        <f t="shared" si="19"/>
        <v>0</v>
      </c>
      <c r="BL688" s="17" t="s">
        <v>283</v>
      </c>
      <c r="BM688" s="150" t="s">
        <v>901</v>
      </c>
    </row>
    <row r="689" spans="2:65" s="1" customFormat="1" ht="49.05" customHeight="1">
      <c r="B689" s="32"/>
      <c r="C689" s="138" t="s">
        <v>902</v>
      </c>
      <c r="D689" s="138" t="s">
        <v>165</v>
      </c>
      <c r="E689" s="139" t="s">
        <v>903</v>
      </c>
      <c r="F689" s="140" t="s">
        <v>904</v>
      </c>
      <c r="G689" s="141" t="s">
        <v>326</v>
      </c>
      <c r="H689" s="142">
        <v>5.0999999999999996</v>
      </c>
      <c r="I689" s="143"/>
      <c r="J689" s="144">
        <f t="shared" si="10"/>
        <v>0</v>
      </c>
      <c r="K689" s="145"/>
      <c r="L689" s="32"/>
      <c r="M689" s="146" t="s">
        <v>1</v>
      </c>
      <c r="N689" s="147" t="s">
        <v>43</v>
      </c>
      <c r="P689" s="148">
        <f t="shared" si="11"/>
        <v>0</v>
      </c>
      <c r="Q689" s="148">
        <v>0</v>
      </c>
      <c r="R689" s="148">
        <f t="shared" si="12"/>
        <v>0</v>
      </c>
      <c r="S689" s="148">
        <v>0</v>
      </c>
      <c r="T689" s="149">
        <f t="shared" si="13"/>
        <v>0</v>
      </c>
      <c r="AR689" s="150" t="s">
        <v>283</v>
      </c>
      <c r="AT689" s="150" t="s">
        <v>165</v>
      </c>
      <c r="AU689" s="150" t="s">
        <v>87</v>
      </c>
      <c r="AY689" s="17" t="s">
        <v>163</v>
      </c>
      <c r="BE689" s="151">
        <f t="shared" si="14"/>
        <v>0</v>
      </c>
      <c r="BF689" s="151">
        <f t="shared" si="15"/>
        <v>0</v>
      </c>
      <c r="BG689" s="151">
        <f t="shared" si="16"/>
        <v>0</v>
      </c>
      <c r="BH689" s="151">
        <f t="shared" si="17"/>
        <v>0</v>
      </c>
      <c r="BI689" s="151">
        <f t="shared" si="18"/>
        <v>0</v>
      </c>
      <c r="BJ689" s="17" t="s">
        <v>85</v>
      </c>
      <c r="BK689" s="151">
        <f t="shared" si="19"/>
        <v>0</v>
      </c>
      <c r="BL689" s="17" t="s">
        <v>283</v>
      </c>
      <c r="BM689" s="150" t="s">
        <v>905</v>
      </c>
    </row>
    <row r="690" spans="2:65" s="1" customFormat="1" ht="49.05" customHeight="1">
      <c r="B690" s="32"/>
      <c r="C690" s="138" t="s">
        <v>906</v>
      </c>
      <c r="D690" s="138" t="s">
        <v>165</v>
      </c>
      <c r="E690" s="139" t="s">
        <v>907</v>
      </c>
      <c r="F690" s="140" t="s">
        <v>908</v>
      </c>
      <c r="G690" s="141" t="s">
        <v>326</v>
      </c>
      <c r="H690" s="142">
        <v>5.2</v>
      </c>
      <c r="I690" s="143"/>
      <c r="J690" s="144">
        <f t="shared" si="10"/>
        <v>0</v>
      </c>
      <c r="K690" s="145"/>
      <c r="L690" s="32"/>
      <c r="M690" s="146" t="s">
        <v>1</v>
      </c>
      <c r="N690" s="147" t="s">
        <v>43</v>
      </c>
      <c r="P690" s="148">
        <f t="shared" si="11"/>
        <v>0</v>
      </c>
      <c r="Q690" s="148">
        <v>0</v>
      </c>
      <c r="R690" s="148">
        <f t="shared" si="12"/>
        <v>0</v>
      </c>
      <c r="S690" s="148">
        <v>0</v>
      </c>
      <c r="T690" s="149">
        <f t="shared" si="13"/>
        <v>0</v>
      </c>
      <c r="AR690" s="150" t="s">
        <v>283</v>
      </c>
      <c r="AT690" s="150" t="s">
        <v>165</v>
      </c>
      <c r="AU690" s="150" t="s">
        <v>87</v>
      </c>
      <c r="AY690" s="17" t="s">
        <v>163</v>
      </c>
      <c r="BE690" s="151">
        <f t="shared" si="14"/>
        <v>0</v>
      </c>
      <c r="BF690" s="151">
        <f t="shared" si="15"/>
        <v>0</v>
      </c>
      <c r="BG690" s="151">
        <f t="shared" si="16"/>
        <v>0</v>
      </c>
      <c r="BH690" s="151">
        <f t="shared" si="17"/>
        <v>0</v>
      </c>
      <c r="BI690" s="151">
        <f t="shared" si="18"/>
        <v>0</v>
      </c>
      <c r="BJ690" s="17" t="s">
        <v>85</v>
      </c>
      <c r="BK690" s="151">
        <f t="shared" si="19"/>
        <v>0</v>
      </c>
      <c r="BL690" s="17" t="s">
        <v>283</v>
      </c>
      <c r="BM690" s="150" t="s">
        <v>909</v>
      </c>
    </row>
    <row r="691" spans="2:65" s="1" customFormat="1" ht="55.5" customHeight="1">
      <c r="B691" s="32"/>
      <c r="C691" s="138" t="s">
        <v>835</v>
      </c>
      <c r="D691" s="138" t="s">
        <v>165</v>
      </c>
      <c r="E691" s="139" t="s">
        <v>910</v>
      </c>
      <c r="F691" s="140" t="s">
        <v>911</v>
      </c>
      <c r="G691" s="141" t="s">
        <v>339</v>
      </c>
      <c r="H691" s="142">
        <v>3</v>
      </c>
      <c r="I691" s="143"/>
      <c r="J691" s="144">
        <f t="shared" si="10"/>
        <v>0</v>
      </c>
      <c r="K691" s="145"/>
      <c r="L691" s="32"/>
      <c r="M691" s="146" t="s">
        <v>1</v>
      </c>
      <c r="N691" s="147" t="s">
        <v>43</v>
      </c>
      <c r="P691" s="148">
        <f t="shared" si="11"/>
        <v>0</v>
      </c>
      <c r="Q691" s="148">
        <v>0</v>
      </c>
      <c r="R691" s="148">
        <f t="shared" si="12"/>
        <v>0</v>
      </c>
      <c r="S691" s="148">
        <v>0</v>
      </c>
      <c r="T691" s="149">
        <f t="shared" si="13"/>
        <v>0</v>
      </c>
      <c r="AR691" s="150" t="s">
        <v>283</v>
      </c>
      <c r="AT691" s="150" t="s">
        <v>165</v>
      </c>
      <c r="AU691" s="150" t="s">
        <v>87</v>
      </c>
      <c r="AY691" s="17" t="s">
        <v>163</v>
      </c>
      <c r="BE691" s="151">
        <f t="shared" si="14"/>
        <v>0</v>
      </c>
      <c r="BF691" s="151">
        <f t="shared" si="15"/>
        <v>0</v>
      </c>
      <c r="BG691" s="151">
        <f t="shared" si="16"/>
        <v>0</v>
      </c>
      <c r="BH691" s="151">
        <f t="shared" si="17"/>
        <v>0</v>
      </c>
      <c r="BI691" s="151">
        <f t="shared" si="18"/>
        <v>0</v>
      </c>
      <c r="BJ691" s="17" t="s">
        <v>85</v>
      </c>
      <c r="BK691" s="151">
        <f t="shared" si="19"/>
        <v>0</v>
      </c>
      <c r="BL691" s="17" t="s">
        <v>283</v>
      </c>
      <c r="BM691" s="150" t="s">
        <v>912</v>
      </c>
    </row>
    <row r="692" spans="2:65" s="1" customFormat="1" ht="49.05" customHeight="1">
      <c r="B692" s="32"/>
      <c r="C692" s="138" t="s">
        <v>913</v>
      </c>
      <c r="D692" s="138" t="s">
        <v>165</v>
      </c>
      <c r="E692" s="139" t="s">
        <v>914</v>
      </c>
      <c r="F692" s="140" t="s">
        <v>915</v>
      </c>
      <c r="G692" s="141" t="s">
        <v>339</v>
      </c>
      <c r="H692" s="142">
        <v>4</v>
      </c>
      <c r="I692" s="143"/>
      <c r="J692" s="144">
        <f t="shared" si="10"/>
        <v>0</v>
      </c>
      <c r="K692" s="145"/>
      <c r="L692" s="32"/>
      <c r="M692" s="146" t="s">
        <v>1</v>
      </c>
      <c r="N692" s="147" t="s">
        <v>43</v>
      </c>
      <c r="P692" s="148">
        <f t="shared" si="11"/>
        <v>0</v>
      </c>
      <c r="Q692" s="148">
        <v>0</v>
      </c>
      <c r="R692" s="148">
        <f t="shared" si="12"/>
        <v>0</v>
      </c>
      <c r="S692" s="148">
        <v>0</v>
      </c>
      <c r="T692" s="149">
        <f t="shared" si="13"/>
        <v>0</v>
      </c>
      <c r="AR692" s="150" t="s">
        <v>283</v>
      </c>
      <c r="AT692" s="150" t="s">
        <v>165</v>
      </c>
      <c r="AU692" s="150" t="s">
        <v>87</v>
      </c>
      <c r="AY692" s="17" t="s">
        <v>163</v>
      </c>
      <c r="BE692" s="151">
        <f t="shared" si="14"/>
        <v>0</v>
      </c>
      <c r="BF692" s="151">
        <f t="shared" si="15"/>
        <v>0</v>
      </c>
      <c r="BG692" s="151">
        <f t="shared" si="16"/>
        <v>0</v>
      </c>
      <c r="BH692" s="151">
        <f t="shared" si="17"/>
        <v>0</v>
      </c>
      <c r="BI692" s="151">
        <f t="shared" si="18"/>
        <v>0</v>
      </c>
      <c r="BJ692" s="17" t="s">
        <v>85</v>
      </c>
      <c r="BK692" s="151">
        <f t="shared" si="19"/>
        <v>0</v>
      </c>
      <c r="BL692" s="17" t="s">
        <v>283</v>
      </c>
      <c r="BM692" s="150" t="s">
        <v>916</v>
      </c>
    </row>
    <row r="693" spans="2:65" s="11" customFormat="1" ht="22.8" customHeight="1">
      <c r="B693" s="126"/>
      <c r="D693" s="127" t="s">
        <v>77</v>
      </c>
      <c r="E693" s="136" t="s">
        <v>917</v>
      </c>
      <c r="F693" s="136" t="s">
        <v>918</v>
      </c>
      <c r="I693" s="129"/>
      <c r="J693" s="137">
        <f>BK693</f>
        <v>0</v>
      </c>
      <c r="L693" s="126"/>
      <c r="M693" s="131"/>
      <c r="P693" s="132">
        <f>SUM(P694:P709)</f>
        <v>0</v>
      </c>
      <c r="R693" s="132">
        <f>SUM(R694:R709)</f>
        <v>0.21724199999999999</v>
      </c>
      <c r="T693" s="133">
        <f>SUM(T694:T709)</f>
        <v>0</v>
      </c>
      <c r="AR693" s="127" t="s">
        <v>87</v>
      </c>
      <c r="AT693" s="134" t="s">
        <v>77</v>
      </c>
      <c r="AU693" s="134" t="s">
        <v>85</v>
      </c>
      <c r="AY693" s="127" t="s">
        <v>163</v>
      </c>
      <c r="BK693" s="135">
        <f>SUM(BK694:BK709)</f>
        <v>0</v>
      </c>
    </row>
    <row r="694" spans="2:65" s="1" customFormat="1" ht="16.5" customHeight="1">
      <c r="B694" s="32"/>
      <c r="C694" s="138" t="s">
        <v>919</v>
      </c>
      <c r="D694" s="138" t="s">
        <v>165</v>
      </c>
      <c r="E694" s="139" t="s">
        <v>920</v>
      </c>
      <c r="F694" s="140" t="s">
        <v>921</v>
      </c>
      <c r="G694" s="141" t="s">
        <v>168</v>
      </c>
      <c r="H694" s="142">
        <v>9.7200000000000006</v>
      </c>
      <c r="I694" s="143"/>
      <c r="J694" s="144">
        <f>ROUND(I694*H694,2)</f>
        <v>0</v>
      </c>
      <c r="K694" s="145"/>
      <c r="L694" s="32"/>
      <c r="M694" s="146" t="s">
        <v>1</v>
      </c>
      <c r="N694" s="147" t="s">
        <v>43</v>
      </c>
      <c r="P694" s="148">
        <f>O694*H694</f>
        <v>0</v>
      </c>
      <c r="Q694" s="148">
        <v>0</v>
      </c>
      <c r="R694" s="148">
        <f>Q694*H694</f>
        <v>0</v>
      </c>
      <c r="S694" s="148">
        <v>0</v>
      </c>
      <c r="T694" s="149">
        <f>S694*H694</f>
        <v>0</v>
      </c>
      <c r="AR694" s="150" t="s">
        <v>283</v>
      </c>
      <c r="AT694" s="150" t="s">
        <v>165</v>
      </c>
      <c r="AU694" s="150" t="s">
        <v>87</v>
      </c>
      <c r="AY694" s="17" t="s">
        <v>163</v>
      </c>
      <c r="BE694" s="151">
        <f>IF(N694="základní",J694,0)</f>
        <v>0</v>
      </c>
      <c r="BF694" s="151">
        <f>IF(N694="snížená",J694,0)</f>
        <v>0</v>
      </c>
      <c r="BG694" s="151">
        <f>IF(N694="zákl. přenesená",J694,0)</f>
        <v>0</v>
      </c>
      <c r="BH694" s="151">
        <f>IF(N694="sníž. přenesená",J694,0)</f>
        <v>0</v>
      </c>
      <c r="BI694" s="151">
        <f>IF(N694="nulová",J694,0)</f>
        <v>0</v>
      </c>
      <c r="BJ694" s="17" t="s">
        <v>85</v>
      </c>
      <c r="BK694" s="151">
        <f>ROUND(I694*H694,2)</f>
        <v>0</v>
      </c>
      <c r="BL694" s="17" t="s">
        <v>283</v>
      </c>
      <c r="BM694" s="150" t="s">
        <v>922</v>
      </c>
    </row>
    <row r="695" spans="2:65" s="13" customFormat="1" ht="10.199999999999999">
      <c r="B695" s="159"/>
      <c r="D695" s="153" t="s">
        <v>171</v>
      </c>
      <c r="E695" s="160" t="s">
        <v>1</v>
      </c>
      <c r="F695" s="161" t="s">
        <v>110</v>
      </c>
      <c r="H695" s="162">
        <v>9.7200000000000006</v>
      </c>
      <c r="I695" s="163"/>
      <c r="L695" s="159"/>
      <c r="M695" s="164"/>
      <c r="T695" s="165"/>
      <c r="AT695" s="160" t="s">
        <v>171</v>
      </c>
      <c r="AU695" s="160" t="s">
        <v>87</v>
      </c>
      <c r="AV695" s="13" t="s">
        <v>87</v>
      </c>
      <c r="AW695" s="13" t="s">
        <v>34</v>
      </c>
      <c r="AX695" s="13" t="s">
        <v>85</v>
      </c>
      <c r="AY695" s="160" t="s">
        <v>163</v>
      </c>
    </row>
    <row r="696" spans="2:65" s="1" customFormat="1" ht="16.5" customHeight="1">
      <c r="B696" s="32"/>
      <c r="C696" s="138" t="s">
        <v>923</v>
      </c>
      <c r="D696" s="138" t="s">
        <v>165</v>
      </c>
      <c r="E696" s="139" t="s">
        <v>924</v>
      </c>
      <c r="F696" s="140" t="s">
        <v>925</v>
      </c>
      <c r="G696" s="141" t="s">
        <v>168</v>
      </c>
      <c r="H696" s="142">
        <v>9.7200000000000006</v>
      </c>
      <c r="I696" s="143"/>
      <c r="J696" s="144">
        <f>ROUND(I696*H696,2)</f>
        <v>0</v>
      </c>
      <c r="K696" s="145"/>
      <c r="L696" s="32"/>
      <c r="M696" s="146" t="s">
        <v>1</v>
      </c>
      <c r="N696" s="147" t="s">
        <v>43</v>
      </c>
      <c r="P696" s="148">
        <f>O696*H696</f>
        <v>0</v>
      </c>
      <c r="Q696" s="148">
        <v>2.9999999999999997E-4</v>
      </c>
      <c r="R696" s="148">
        <f>Q696*H696</f>
        <v>2.9159999999999998E-3</v>
      </c>
      <c r="S696" s="148">
        <v>0</v>
      </c>
      <c r="T696" s="149">
        <f>S696*H696</f>
        <v>0</v>
      </c>
      <c r="AR696" s="150" t="s">
        <v>283</v>
      </c>
      <c r="AT696" s="150" t="s">
        <v>165</v>
      </c>
      <c r="AU696" s="150" t="s">
        <v>87</v>
      </c>
      <c r="AY696" s="17" t="s">
        <v>163</v>
      </c>
      <c r="BE696" s="151">
        <f>IF(N696="základní",J696,0)</f>
        <v>0</v>
      </c>
      <c r="BF696" s="151">
        <f>IF(N696="snížená",J696,0)</f>
        <v>0</v>
      </c>
      <c r="BG696" s="151">
        <f>IF(N696="zákl. přenesená",J696,0)</f>
        <v>0</v>
      </c>
      <c r="BH696" s="151">
        <f>IF(N696="sníž. přenesená",J696,0)</f>
        <v>0</v>
      </c>
      <c r="BI696" s="151">
        <f>IF(N696="nulová",J696,0)</f>
        <v>0</v>
      </c>
      <c r="BJ696" s="17" t="s">
        <v>85</v>
      </c>
      <c r="BK696" s="151">
        <f>ROUND(I696*H696,2)</f>
        <v>0</v>
      </c>
      <c r="BL696" s="17" t="s">
        <v>283</v>
      </c>
      <c r="BM696" s="150" t="s">
        <v>926</v>
      </c>
    </row>
    <row r="697" spans="2:65" s="13" customFormat="1" ht="10.199999999999999">
      <c r="B697" s="159"/>
      <c r="D697" s="153" t="s">
        <v>171</v>
      </c>
      <c r="E697" s="160" t="s">
        <v>1</v>
      </c>
      <c r="F697" s="161" t="s">
        <v>110</v>
      </c>
      <c r="H697" s="162">
        <v>9.7200000000000006</v>
      </c>
      <c r="I697" s="163"/>
      <c r="L697" s="159"/>
      <c r="M697" s="164"/>
      <c r="T697" s="165"/>
      <c r="AT697" s="160" t="s">
        <v>171</v>
      </c>
      <c r="AU697" s="160" t="s">
        <v>87</v>
      </c>
      <c r="AV697" s="13" t="s">
        <v>87</v>
      </c>
      <c r="AW697" s="13" t="s">
        <v>34</v>
      </c>
      <c r="AX697" s="13" t="s">
        <v>85</v>
      </c>
      <c r="AY697" s="160" t="s">
        <v>163</v>
      </c>
    </row>
    <row r="698" spans="2:65" s="1" customFormat="1" ht="24.15" customHeight="1">
      <c r="B698" s="32"/>
      <c r="C698" s="138" t="s">
        <v>927</v>
      </c>
      <c r="D698" s="138" t="s">
        <v>165</v>
      </c>
      <c r="E698" s="139" t="s">
        <v>928</v>
      </c>
      <c r="F698" s="140" t="s">
        <v>929</v>
      </c>
      <c r="G698" s="141" t="s">
        <v>168</v>
      </c>
      <c r="H698" s="142">
        <v>9.7200000000000006</v>
      </c>
      <c r="I698" s="143"/>
      <c r="J698" s="144">
        <f>ROUND(I698*H698,2)</f>
        <v>0</v>
      </c>
      <c r="K698" s="145"/>
      <c r="L698" s="32"/>
      <c r="M698" s="146" t="s">
        <v>1</v>
      </c>
      <c r="N698" s="147" t="s">
        <v>43</v>
      </c>
      <c r="P698" s="148">
        <f>O698*H698</f>
        <v>0</v>
      </c>
      <c r="Q698" s="148">
        <v>1.5E-3</v>
      </c>
      <c r="R698" s="148">
        <f>Q698*H698</f>
        <v>1.4580000000000001E-2</v>
      </c>
      <c r="S698" s="148">
        <v>0</v>
      </c>
      <c r="T698" s="149">
        <f>S698*H698</f>
        <v>0</v>
      </c>
      <c r="AR698" s="150" t="s">
        <v>283</v>
      </c>
      <c r="AT698" s="150" t="s">
        <v>165</v>
      </c>
      <c r="AU698" s="150" t="s">
        <v>87</v>
      </c>
      <c r="AY698" s="17" t="s">
        <v>163</v>
      </c>
      <c r="BE698" s="151">
        <f>IF(N698="základní",J698,0)</f>
        <v>0</v>
      </c>
      <c r="BF698" s="151">
        <f>IF(N698="snížená",J698,0)</f>
        <v>0</v>
      </c>
      <c r="BG698" s="151">
        <f>IF(N698="zákl. přenesená",J698,0)</f>
        <v>0</v>
      </c>
      <c r="BH698" s="151">
        <f>IF(N698="sníž. přenesená",J698,0)</f>
        <v>0</v>
      </c>
      <c r="BI698" s="151">
        <f>IF(N698="nulová",J698,0)</f>
        <v>0</v>
      </c>
      <c r="BJ698" s="17" t="s">
        <v>85</v>
      </c>
      <c r="BK698" s="151">
        <f>ROUND(I698*H698,2)</f>
        <v>0</v>
      </c>
      <c r="BL698" s="17" t="s">
        <v>283</v>
      </c>
      <c r="BM698" s="150" t="s">
        <v>930</v>
      </c>
    </row>
    <row r="699" spans="2:65" s="13" customFormat="1" ht="10.199999999999999">
      <c r="B699" s="159"/>
      <c r="D699" s="153" t="s">
        <v>171</v>
      </c>
      <c r="E699" s="160" t="s">
        <v>1</v>
      </c>
      <c r="F699" s="161" t="s">
        <v>110</v>
      </c>
      <c r="H699" s="162">
        <v>9.7200000000000006</v>
      </c>
      <c r="I699" s="163"/>
      <c r="L699" s="159"/>
      <c r="M699" s="164"/>
      <c r="T699" s="165"/>
      <c r="AT699" s="160" t="s">
        <v>171</v>
      </c>
      <c r="AU699" s="160" t="s">
        <v>87</v>
      </c>
      <c r="AV699" s="13" t="s">
        <v>87</v>
      </c>
      <c r="AW699" s="13" t="s">
        <v>34</v>
      </c>
      <c r="AX699" s="13" t="s">
        <v>85</v>
      </c>
      <c r="AY699" s="160" t="s">
        <v>163</v>
      </c>
    </row>
    <row r="700" spans="2:65" s="1" customFormat="1" ht="16.5" customHeight="1">
      <c r="B700" s="32"/>
      <c r="C700" s="138" t="s">
        <v>931</v>
      </c>
      <c r="D700" s="138" t="s">
        <v>165</v>
      </c>
      <c r="E700" s="139" t="s">
        <v>932</v>
      </c>
      <c r="F700" s="140" t="s">
        <v>933</v>
      </c>
      <c r="G700" s="141" t="s">
        <v>168</v>
      </c>
      <c r="H700" s="142">
        <v>9.7200000000000006</v>
      </c>
      <c r="I700" s="143"/>
      <c r="J700" s="144">
        <f>ROUND(I700*H700,2)</f>
        <v>0</v>
      </c>
      <c r="K700" s="145"/>
      <c r="L700" s="32"/>
      <c r="M700" s="146" t="s">
        <v>1</v>
      </c>
      <c r="N700" s="147" t="s">
        <v>43</v>
      </c>
      <c r="P700" s="148">
        <f>O700*H700</f>
        <v>0</v>
      </c>
      <c r="Q700" s="148">
        <v>4.4999999999999997E-3</v>
      </c>
      <c r="R700" s="148">
        <f>Q700*H700</f>
        <v>4.3740000000000001E-2</v>
      </c>
      <c r="S700" s="148">
        <v>0</v>
      </c>
      <c r="T700" s="149">
        <f>S700*H700</f>
        <v>0</v>
      </c>
      <c r="AR700" s="150" t="s">
        <v>283</v>
      </c>
      <c r="AT700" s="150" t="s">
        <v>165</v>
      </c>
      <c r="AU700" s="150" t="s">
        <v>87</v>
      </c>
      <c r="AY700" s="17" t="s">
        <v>163</v>
      </c>
      <c r="BE700" s="151">
        <f>IF(N700="základní",J700,0)</f>
        <v>0</v>
      </c>
      <c r="BF700" s="151">
        <f>IF(N700="snížená",J700,0)</f>
        <v>0</v>
      </c>
      <c r="BG700" s="151">
        <f>IF(N700="zákl. přenesená",J700,0)</f>
        <v>0</v>
      </c>
      <c r="BH700" s="151">
        <f>IF(N700="sníž. přenesená",J700,0)</f>
        <v>0</v>
      </c>
      <c r="BI700" s="151">
        <f>IF(N700="nulová",J700,0)</f>
        <v>0</v>
      </c>
      <c r="BJ700" s="17" t="s">
        <v>85</v>
      </c>
      <c r="BK700" s="151">
        <f>ROUND(I700*H700,2)</f>
        <v>0</v>
      </c>
      <c r="BL700" s="17" t="s">
        <v>283</v>
      </c>
      <c r="BM700" s="150" t="s">
        <v>934</v>
      </c>
    </row>
    <row r="701" spans="2:65" s="13" customFormat="1" ht="10.199999999999999">
      <c r="B701" s="159"/>
      <c r="D701" s="153" t="s">
        <v>171</v>
      </c>
      <c r="E701" s="160" t="s">
        <v>1</v>
      </c>
      <c r="F701" s="161" t="s">
        <v>110</v>
      </c>
      <c r="H701" s="162">
        <v>9.7200000000000006</v>
      </c>
      <c r="I701" s="163"/>
      <c r="L701" s="159"/>
      <c r="M701" s="164"/>
      <c r="T701" s="165"/>
      <c r="AT701" s="160" t="s">
        <v>171</v>
      </c>
      <c r="AU701" s="160" t="s">
        <v>87</v>
      </c>
      <c r="AV701" s="13" t="s">
        <v>87</v>
      </c>
      <c r="AW701" s="13" t="s">
        <v>34</v>
      </c>
      <c r="AX701" s="13" t="s">
        <v>85</v>
      </c>
      <c r="AY701" s="160" t="s">
        <v>163</v>
      </c>
    </row>
    <row r="702" spans="2:65" s="1" customFormat="1" ht="33" customHeight="1">
      <c r="B702" s="32"/>
      <c r="C702" s="138" t="s">
        <v>935</v>
      </c>
      <c r="D702" s="138" t="s">
        <v>165</v>
      </c>
      <c r="E702" s="139" t="s">
        <v>936</v>
      </c>
      <c r="F702" s="140" t="s">
        <v>937</v>
      </c>
      <c r="G702" s="141" t="s">
        <v>168</v>
      </c>
      <c r="H702" s="142">
        <v>9.7200000000000006</v>
      </c>
      <c r="I702" s="143"/>
      <c r="J702" s="144">
        <f>ROUND(I702*H702,2)</f>
        <v>0</v>
      </c>
      <c r="K702" s="145"/>
      <c r="L702" s="32"/>
      <c r="M702" s="146" t="s">
        <v>1</v>
      </c>
      <c r="N702" s="147" t="s">
        <v>43</v>
      </c>
      <c r="P702" s="148">
        <f>O702*H702</f>
        <v>0</v>
      </c>
      <c r="Q702" s="148">
        <v>5.0499999999999998E-3</v>
      </c>
      <c r="R702" s="148">
        <f>Q702*H702</f>
        <v>4.9086000000000005E-2</v>
      </c>
      <c r="S702" s="148">
        <v>0</v>
      </c>
      <c r="T702" s="149">
        <f>S702*H702</f>
        <v>0</v>
      </c>
      <c r="AR702" s="150" t="s">
        <v>283</v>
      </c>
      <c r="AT702" s="150" t="s">
        <v>165</v>
      </c>
      <c r="AU702" s="150" t="s">
        <v>87</v>
      </c>
      <c r="AY702" s="17" t="s">
        <v>163</v>
      </c>
      <c r="BE702" s="151">
        <f>IF(N702="základní",J702,0)</f>
        <v>0</v>
      </c>
      <c r="BF702" s="151">
        <f>IF(N702="snížená",J702,0)</f>
        <v>0</v>
      </c>
      <c r="BG702" s="151">
        <f>IF(N702="zákl. přenesená",J702,0)</f>
        <v>0</v>
      </c>
      <c r="BH702" s="151">
        <f>IF(N702="sníž. přenesená",J702,0)</f>
        <v>0</v>
      </c>
      <c r="BI702" s="151">
        <f>IF(N702="nulová",J702,0)</f>
        <v>0</v>
      </c>
      <c r="BJ702" s="17" t="s">
        <v>85</v>
      </c>
      <c r="BK702" s="151">
        <f>ROUND(I702*H702,2)</f>
        <v>0</v>
      </c>
      <c r="BL702" s="17" t="s">
        <v>283</v>
      </c>
      <c r="BM702" s="150" t="s">
        <v>938</v>
      </c>
    </row>
    <row r="703" spans="2:65" s="12" customFormat="1" ht="10.199999999999999">
      <c r="B703" s="152"/>
      <c r="D703" s="153" t="s">
        <v>171</v>
      </c>
      <c r="E703" s="154" t="s">
        <v>1</v>
      </c>
      <c r="F703" s="155" t="s">
        <v>939</v>
      </c>
      <c r="H703" s="154" t="s">
        <v>1</v>
      </c>
      <c r="I703" s="156"/>
      <c r="L703" s="152"/>
      <c r="M703" s="157"/>
      <c r="T703" s="158"/>
      <c r="AT703" s="154" t="s">
        <v>171</v>
      </c>
      <c r="AU703" s="154" t="s">
        <v>87</v>
      </c>
      <c r="AV703" s="12" t="s">
        <v>85</v>
      </c>
      <c r="AW703" s="12" t="s">
        <v>34</v>
      </c>
      <c r="AX703" s="12" t="s">
        <v>78</v>
      </c>
      <c r="AY703" s="154" t="s">
        <v>163</v>
      </c>
    </row>
    <row r="704" spans="2:65" s="13" customFormat="1" ht="10.199999999999999">
      <c r="B704" s="159"/>
      <c r="D704" s="153" t="s">
        <v>171</v>
      </c>
      <c r="E704" s="160" t="s">
        <v>1</v>
      </c>
      <c r="F704" s="161" t="s">
        <v>940</v>
      </c>
      <c r="H704" s="162">
        <v>9.7200000000000006</v>
      </c>
      <c r="I704" s="163"/>
      <c r="L704" s="159"/>
      <c r="M704" s="164"/>
      <c r="T704" s="165"/>
      <c r="AT704" s="160" t="s">
        <v>171</v>
      </c>
      <c r="AU704" s="160" t="s">
        <v>87</v>
      </c>
      <c r="AV704" s="13" t="s">
        <v>87</v>
      </c>
      <c r="AW704" s="13" t="s">
        <v>34</v>
      </c>
      <c r="AX704" s="13" t="s">
        <v>78</v>
      </c>
      <c r="AY704" s="160" t="s">
        <v>163</v>
      </c>
    </row>
    <row r="705" spans="2:65" s="15" customFormat="1" ht="10.199999999999999">
      <c r="B705" s="173"/>
      <c r="D705" s="153" t="s">
        <v>171</v>
      </c>
      <c r="E705" s="174" t="s">
        <v>110</v>
      </c>
      <c r="F705" s="175" t="s">
        <v>191</v>
      </c>
      <c r="H705" s="176">
        <v>9.7200000000000006</v>
      </c>
      <c r="I705" s="177"/>
      <c r="L705" s="173"/>
      <c r="M705" s="178"/>
      <c r="T705" s="179"/>
      <c r="AT705" s="174" t="s">
        <v>171</v>
      </c>
      <c r="AU705" s="174" t="s">
        <v>87</v>
      </c>
      <c r="AV705" s="15" t="s">
        <v>192</v>
      </c>
      <c r="AW705" s="15" t="s">
        <v>34</v>
      </c>
      <c r="AX705" s="15" t="s">
        <v>78</v>
      </c>
      <c r="AY705" s="174" t="s">
        <v>163</v>
      </c>
    </row>
    <row r="706" spans="2:65" s="14" customFormat="1" ht="10.199999999999999">
      <c r="B706" s="166"/>
      <c r="D706" s="153" t="s">
        <v>171</v>
      </c>
      <c r="E706" s="167" t="s">
        <v>1</v>
      </c>
      <c r="F706" s="168" t="s">
        <v>174</v>
      </c>
      <c r="H706" s="169">
        <v>9.7200000000000006</v>
      </c>
      <c r="I706" s="170"/>
      <c r="L706" s="166"/>
      <c r="M706" s="171"/>
      <c r="T706" s="172"/>
      <c r="AT706" s="167" t="s">
        <v>171</v>
      </c>
      <c r="AU706" s="167" t="s">
        <v>87</v>
      </c>
      <c r="AV706" s="14" t="s">
        <v>169</v>
      </c>
      <c r="AW706" s="14" t="s">
        <v>34</v>
      </c>
      <c r="AX706" s="14" t="s">
        <v>85</v>
      </c>
      <c r="AY706" s="167" t="s">
        <v>163</v>
      </c>
    </row>
    <row r="707" spans="2:65" s="1" customFormat="1" ht="16.5" customHeight="1">
      <c r="B707" s="32"/>
      <c r="C707" s="180" t="s">
        <v>941</v>
      </c>
      <c r="D707" s="180" t="s">
        <v>331</v>
      </c>
      <c r="E707" s="181" t="s">
        <v>942</v>
      </c>
      <c r="F707" s="182" t="s">
        <v>943</v>
      </c>
      <c r="G707" s="183" t="s">
        <v>168</v>
      </c>
      <c r="H707" s="184">
        <v>10.692</v>
      </c>
      <c r="I707" s="185"/>
      <c r="J707" s="186">
        <f>ROUND(I707*H707,2)</f>
        <v>0</v>
      </c>
      <c r="K707" s="187"/>
      <c r="L707" s="188"/>
      <c r="M707" s="189" t="s">
        <v>1</v>
      </c>
      <c r="N707" s="190" t="s">
        <v>43</v>
      </c>
      <c r="P707" s="148">
        <f>O707*H707</f>
        <v>0</v>
      </c>
      <c r="Q707" s="148">
        <v>0.01</v>
      </c>
      <c r="R707" s="148">
        <f>Q707*H707</f>
        <v>0.10692</v>
      </c>
      <c r="S707" s="148">
        <v>0</v>
      </c>
      <c r="T707" s="149">
        <f>S707*H707</f>
        <v>0</v>
      </c>
      <c r="AR707" s="150" t="s">
        <v>372</v>
      </c>
      <c r="AT707" s="150" t="s">
        <v>331</v>
      </c>
      <c r="AU707" s="150" t="s">
        <v>87</v>
      </c>
      <c r="AY707" s="17" t="s">
        <v>163</v>
      </c>
      <c r="BE707" s="151">
        <f>IF(N707="základní",J707,0)</f>
        <v>0</v>
      </c>
      <c r="BF707" s="151">
        <f>IF(N707="snížená",J707,0)</f>
        <v>0</v>
      </c>
      <c r="BG707" s="151">
        <f>IF(N707="zákl. přenesená",J707,0)</f>
        <v>0</v>
      </c>
      <c r="BH707" s="151">
        <f>IF(N707="sníž. přenesená",J707,0)</f>
        <v>0</v>
      </c>
      <c r="BI707" s="151">
        <f>IF(N707="nulová",J707,0)</f>
        <v>0</v>
      </c>
      <c r="BJ707" s="17" t="s">
        <v>85</v>
      </c>
      <c r="BK707" s="151">
        <f>ROUND(I707*H707,2)</f>
        <v>0</v>
      </c>
      <c r="BL707" s="17" t="s">
        <v>283</v>
      </c>
      <c r="BM707" s="150" t="s">
        <v>944</v>
      </c>
    </row>
    <row r="708" spans="2:65" s="13" customFormat="1" ht="10.199999999999999">
      <c r="B708" s="159"/>
      <c r="D708" s="153" t="s">
        <v>171</v>
      </c>
      <c r="E708" s="160" t="s">
        <v>1</v>
      </c>
      <c r="F708" s="161" t="s">
        <v>945</v>
      </c>
      <c r="H708" s="162">
        <v>10.692</v>
      </c>
      <c r="I708" s="163"/>
      <c r="L708" s="159"/>
      <c r="M708" s="164"/>
      <c r="T708" s="165"/>
      <c r="AT708" s="160" t="s">
        <v>171</v>
      </c>
      <c r="AU708" s="160" t="s">
        <v>87</v>
      </c>
      <c r="AV708" s="13" t="s">
        <v>87</v>
      </c>
      <c r="AW708" s="13" t="s">
        <v>34</v>
      </c>
      <c r="AX708" s="13" t="s">
        <v>78</v>
      </c>
      <c r="AY708" s="160" t="s">
        <v>163</v>
      </c>
    </row>
    <row r="709" spans="2:65" s="14" customFormat="1" ht="10.199999999999999">
      <c r="B709" s="166"/>
      <c r="D709" s="153" t="s">
        <v>171</v>
      </c>
      <c r="E709" s="167" t="s">
        <v>1</v>
      </c>
      <c r="F709" s="168" t="s">
        <v>174</v>
      </c>
      <c r="H709" s="169">
        <v>10.692</v>
      </c>
      <c r="I709" s="170"/>
      <c r="L709" s="166"/>
      <c r="M709" s="171"/>
      <c r="T709" s="172"/>
      <c r="AT709" s="167" t="s">
        <v>171</v>
      </c>
      <c r="AU709" s="167" t="s">
        <v>87</v>
      </c>
      <c r="AV709" s="14" t="s">
        <v>169</v>
      </c>
      <c r="AW709" s="14" t="s">
        <v>34</v>
      </c>
      <c r="AX709" s="14" t="s">
        <v>85</v>
      </c>
      <c r="AY709" s="167" t="s">
        <v>163</v>
      </c>
    </row>
    <row r="710" spans="2:65" s="11" customFormat="1" ht="22.8" customHeight="1">
      <c r="B710" s="126"/>
      <c r="D710" s="127" t="s">
        <v>77</v>
      </c>
      <c r="E710" s="136" t="s">
        <v>946</v>
      </c>
      <c r="F710" s="136" t="s">
        <v>947</v>
      </c>
      <c r="I710" s="129"/>
      <c r="J710" s="137">
        <f>BK710</f>
        <v>0</v>
      </c>
      <c r="L710" s="126"/>
      <c r="M710" s="131"/>
      <c r="P710" s="132">
        <f>SUM(P711:P757)</f>
        <v>0</v>
      </c>
      <c r="R710" s="132">
        <f>SUM(R711:R757)</f>
        <v>7.6528720000000008E-2</v>
      </c>
      <c r="T710" s="133">
        <f>SUM(T711:T757)</f>
        <v>0</v>
      </c>
      <c r="AR710" s="127" t="s">
        <v>87</v>
      </c>
      <c r="AT710" s="134" t="s">
        <v>77</v>
      </c>
      <c r="AU710" s="134" t="s">
        <v>85</v>
      </c>
      <c r="AY710" s="127" t="s">
        <v>163</v>
      </c>
      <c r="BK710" s="135">
        <f>SUM(BK711:BK757)</f>
        <v>0</v>
      </c>
    </row>
    <row r="711" spans="2:65" s="1" customFormat="1" ht="21.75" customHeight="1">
      <c r="B711" s="32"/>
      <c r="C711" s="138" t="s">
        <v>948</v>
      </c>
      <c r="D711" s="138" t="s">
        <v>165</v>
      </c>
      <c r="E711" s="139" t="s">
        <v>949</v>
      </c>
      <c r="F711" s="140" t="s">
        <v>950</v>
      </c>
      <c r="G711" s="141" t="s">
        <v>168</v>
      </c>
      <c r="H711" s="142">
        <v>203.67599999999999</v>
      </c>
      <c r="I711" s="143"/>
      <c r="J711" s="144">
        <f>ROUND(I711*H711,2)</f>
        <v>0</v>
      </c>
      <c r="K711" s="145"/>
      <c r="L711" s="32"/>
      <c r="M711" s="146" t="s">
        <v>1</v>
      </c>
      <c r="N711" s="147" t="s">
        <v>43</v>
      </c>
      <c r="P711" s="148">
        <f>O711*H711</f>
        <v>0</v>
      </c>
      <c r="Q711" s="148">
        <v>0</v>
      </c>
      <c r="R711" s="148">
        <f>Q711*H711</f>
        <v>0</v>
      </c>
      <c r="S711" s="148">
        <v>0</v>
      </c>
      <c r="T711" s="149">
        <f>S711*H711</f>
        <v>0</v>
      </c>
      <c r="AR711" s="150" t="s">
        <v>283</v>
      </c>
      <c r="AT711" s="150" t="s">
        <v>165</v>
      </c>
      <c r="AU711" s="150" t="s">
        <v>87</v>
      </c>
      <c r="AY711" s="17" t="s">
        <v>163</v>
      </c>
      <c r="BE711" s="151">
        <f>IF(N711="základní",J711,0)</f>
        <v>0</v>
      </c>
      <c r="BF711" s="151">
        <f>IF(N711="snížená",J711,0)</f>
        <v>0</v>
      </c>
      <c r="BG711" s="151">
        <f>IF(N711="zákl. přenesená",J711,0)</f>
        <v>0</v>
      </c>
      <c r="BH711" s="151">
        <f>IF(N711="sníž. přenesená",J711,0)</f>
        <v>0</v>
      </c>
      <c r="BI711" s="151">
        <f>IF(N711="nulová",J711,0)</f>
        <v>0</v>
      </c>
      <c r="BJ711" s="17" t="s">
        <v>85</v>
      </c>
      <c r="BK711" s="151">
        <f>ROUND(I711*H711,2)</f>
        <v>0</v>
      </c>
      <c r="BL711" s="17" t="s">
        <v>283</v>
      </c>
      <c r="BM711" s="150" t="s">
        <v>951</v>
      </c>
    </row>
    <row r="712" spans="2:65" s="12" customFormat="1" ht="10.199999999999999">
      <c r="B712" s="152"/>
      <c r="D712" s="153" t="s">
        <v>171</v>
      </c>
      <c r="E712" s="154" t="s">
        <v>1</v>
      </c>
      <c r="F712" s="155" t="s">
        <v>618</v>
      </c>
      <c r="H712" s="154" t="s">
        <v>1</v>
      </c>
      <c r="I712" s="156"/>
      <c r="L712" s="152"/>
      <c r="M712" s="157"/>
      <c r="T712" s="158"/>
      <c r="AT712" s="154" t="s">
        <v>171</v>
      </c>
      <c r="AU712" s="154" t="s">
        <v>87</v>
      </c>
      <c r="AV712" s="12" t="s">
        <v>85</v>
      </c>
      <c r="AW712" s="12" t="s">
        <v>34</v>
      </c>
      <c r="AX712" s="12" t="s">
        <v>78</v>
      </c>
      <c r="AY712" s="154" t="s">
        <v>163</v>
      </c>
    </row>
    <row r="713" spans="2:65" s="13" customFormat="1" ht="10.199999999999999">
      <c r="B713" s="159"/>
      <c r="D713" s="153" t="s">
        <v>171</v>
      </c>
      <c r="E713" s="160" t="s">
        <v>1</v>
      </c>
      <c r="F713" s="161" t="s">
        <v>952</v>
      </c>
      <c r="H713" s="162">
        <v>83.951999999999998</v>
      </c>
      <c r="I713" s="163"/>
      <c r="L713" s="159"/>
      <c r="M713" s="164"/>
      <c r="T713" s="165"/>
      <c r="AT713" s="160" t="s">
        <v>171</v>
      </c>
      <c r="AU713" s="160" t="s">
        <v>87</v>
      </c>
      <c r="AV713" s="13" t="s">
        <v>87</v>
      </c>
      <c r="AW713" s="13" t="s">
        <v>34</v>
      </c>
      <c r="AX713" s="13" t="s">
        <v>78</v>
      </c>
      <c r="AY713" s="160" t="s">
        <v>163</v>
      </c>
    </row>
    <row r="714" spans="2:65" s="12" customFormat="1" ht="10.199999999999999">
      <c r="B714" s="152"/>
      <c r="D714" s="153" t="s">
        <v>171</v>
      </c>
      <c r="E714" s="154" t="s">
        <v>1</v>
      </c>
      <c r="F714" s="155" t="s">
        <v>620</v>
      </c>
      <c r="H714" s="154" t="s">
        <v>1</v>
      </c>
      <c r="I714" s="156"/>
      <c r="L714" s="152"/>
      <c r="M714" s="157"/>
      <c r="T714" s="158"/>
      <c r="AT714" s="154" t="s">
        <v>171</v>
      </c>
      <c r="AU714" s="154" t="s">
        <v>87</v>
      </c>
      <c r="AV714" s="12" t="s">
        <v>85</v>
      </c>
      <c r="AW714" s="12" t="s">
        <v>34</v>
      </c>
      <c r="AX714" s="12" t="s">
        <v>78</v>
      </c>
      <c r="AY714" s="154" t="s">
        <v>163</v>
      </c>
    </row>
    <row r="715" spans="2:65" s="13" customFormat="1" ht="10.199999999999999">
      <c r="B715" s="159"/>
      <c r="D715" s="153" t="s">
        <v>171</v>
      </c>
      <c r="E715" s="160" t="s">
        <v>1</v>
      </c>
      <c r="F715" s="161" t="s">
        <v>953</v>
      </c>
      <c r="H715" s="162">
        <v>68.305999999999997</v>
      </c>
      <c r="I715" s="163"/>
      <c r="L715" s="159"/>
      <c r="M715" s="164"/>
      <c r="T715" s="165"/>
      <c r="AT715" s="160" t="s">
        <v>171</v>
      </c>
      <c r="AU715" s="160" t="s">
        <v>87</v>
      </c>
      <c r="AV715" s="13" t="s">
        <v>87</v>
      </c>
      <c r="AW715" s="13" t="s">
        <v>34</v>
      </c>
      <c r="AX715" s="13" t="s">
        <v>78</v>
      </c>
      <c r="AY715" s="160" t="s">
        <v>163</v>
      </c>
    </row>
    <row r="716" spans="2:65" s="12" customFormat="1" ht="10.199999999999999">
      <c r="B716" s="152"/>
      <c r="D716" s="153" t="s">
        <v>171</v>
      </c>
      <c r="E716" s="154" t="s">
        <v>1</v>
      </c>
      <c r="F716" s="155" t="s">
        <v>622</v>
      </c>
      <c r="H716" s="154" t="s">
        <v>1</v>
      </c>
      <c r="I716" s="156"/>
      <c r="L716" s="152"/>
      <c r="M716" s="157"/>
      <c r="T716" s="158"/>
      <c r="AT716" s="154" t="s">
        <v>171</v>
      </c>
      <c r="AU716" s="154" t="s">
        <v>87</v>
      </c>
      <c r="AV716" s="12" t="s">
        <v>85</v>
      </c>
      <c r="AW716" s="12" t="s">
        <v>34</v>
      </c>
      <c r="AX716" s="12" t="s">
        <v>78</v>
      </c>
      <c r="AY716" s="154" t="s">
        <v>163</v>
      </c>
    </row>
    <row r="717" spans="2:65" s="13" customFormat="1" ht="10.199999999999999">
      <c r="B717" s="159"/>
      <c r="D717" s="153" t="s">
        <v>171</v>
      </c>
      <c r="E717" s="160" t="s">
        <v>1</v>
      </c>
      <c r="F717" s="161" t="s">
        <v>954</v>
      </c>
      <c r="H717" s="162">
        <v>4.4000000000000004</v>
      </c>
      <c r="I717" s="163"/>
      <c r="L717" s="159"/>
      <c r="M717" s="164"/>
      <c r="T717" s="165"/>
      <c r="AT717" s="160" t="s">
        <v>171</v>
      </c>
      <c r="AU717" s="160" t="s">
        <v>87</v>
      </c>
      <c r="AV717" s="13" t="s">
        <v>87</v>
      </c>
      <c r="AW717" s="13" t="s">
        <v>34</v>
      </c>
      <c r="AX717" s="13" t="s">
        <v>78</v>
      </c>
      <c r="AY717" s="160" t="s">
        <v>163</v>
      </c>
    </row>
    <row r="718" spans="2:65" s="12" customFormat="1" ht="10.199999999999999">
      <c r="B718" s="152"/>
      <c r="D718" s="153" t="s">
        <v>171</v>
      </c>
      <c r="E718" s="154" t="s">
        <v>1</v>
      </c>
      <c r="F718" s="155" t="s">
        <v>955</v>
      </c>
      <c r="H718" s="154" t="s">
        <v>1</v>
      </c>
      <c r="I718" s="156"/>
      <c r="L718" s="152"/>
      <c r="M718" s="157"/>
      <c r="T718" s="158"/>
      <c r="AT718" s="154" t="s">
        <v>171</v>
      </c>
      <c r="AU718" s="154" t="s">
        <v>87</v>
      </c>
      <c r="AV718" s="12" t="s">
        <v>85</v>
      </c>
      <c r="AW718" s="12" t="s">
        <v>34</v>
      </c>
      <c r="AX718" s="12" t="s">
        <v>78</v>
      </c>
      <c r="AY718" s="154" t="s">
        <v>163</v>
      </c>
    </row>
    <row r="719" spans="2:65" s="13" customFormat="1" ht="10.199999999999999">
      <c r="B719" s="159"/>
      <c r="D719" s="153" t="s">
        <v>171</v>
      </c>
      <c r="E719" s="160" t="s">
        <v>1</v>
      </c>
      <c r="F719" s="161" t="s">
        <v>956</v>
      </c>
      <c r="H719" s="162">
        <v>47.018000000000001</v>
      </c>
      <c r="I719" s="163"/>
      <c r="L719" s="159"/>
      <c r="M719" s="164"/>
      <c r="T719" s="165"/>
      <c r="AT719" s="160" t="s">
        <v>171</v>
      </c>
      <c r="AU719" s="160" t="s">
        <v>87</v>
      </c>
      <c r="AV719" s="13" t="s">
        <v>87</v>
      </c>
      <c r="AW719" s="13" t="s">
        <v>34</v>
      </c>
      <c r="AX719" s="13" t="s">
        <v>78</v>
      </c>
      <c r="AY719" s="160" t="s">
        <v>163</v>
      </c>
    </row>
    <row r="720" spans="2:65" s="14" customFormat="1" ht="10.199999999999999">
      <c r="B720" s="166"/>
      <c r="D720" s="153" t="s">
        <v>171</v>
      </c>
      <c r="E720" s="167" t="s">
        <v>1</v>
      </c>
      <c r="F720" s="168" t="s">
        <v>174</v>
      </c>
      <c r="H720" s="169">
        <v>203.67599999999999</v>
      </c>
      <c r="I720" s="170"/>
      <c r="L720" s="166"/>
      <c r="M720" s="171"/>
      <c r="T720" s="172"/>
      <c r="AT720" s="167" t="s">
        <v>171</v>
      </c>
      <c r="AU720" s="167" t="s">
        <v>87</v>
      </c>
      <c r="AV720" s="14" t="s">
        <v>169</v>
      </c>
      <c r="AW720" s="14" t="s">
        <v>34</v>
      </c>
      <c r="AX720" s="14" t="s">
        <v>85</v>
      </c>
      <c r="AY720" s="167" t="s">
        <v>163</v>
      </c>
    </row>
    <row r="721" spans="2:65" s="1" customFormat="1" ht="24.15" customHeight="1">
      <c r="B721" s="32"/>
      <c r="C721" s="138" t="s">
        <v>957</v>
      </c>
      <c r="D721" s="138" t="s">
        <v>165</v>
      </c>
      <c r="E721" s="139" t="s">
        <v>958</v>
      </c>
      <c r="F721" s="140" t="s">
        <v>959</v>
      </c>
      <c r="G721" s="141" t="s">
        <v>168</v>
      </c>
      <c r="H721" s="142">
        <v>203.67599999999999</v>
      </c>
      <c r="I721" s="143"/>
      <c r="J721" s="144">
        <f>ROUND(I721*H721,2)</f>
        <v>0</v>
      </c>
      <c r="K721" s="145"/>
      <c r="L721" s="32"/>
      <c r="M721" s="146" t="s">
        <v>1</v>
      </c>
      <c r="N721" s="147" t="s">
        <v>43</v>
      </c>
      <c r="P721" s="148">
        <f>O721*H721</f>
        <v>0</v>
      </c>
      <c r="Q721" s="148">
        <v>2.2000000000000001E-4</v>
      </c>
      <c r="R721" s="148">
        <f>Q721*H721</f>
        <v>4.4808719999999996E-2</v>
      </c>
      <c r="S721" s="148">
        <v>0</v>
      </c>
      <c r="T721" s="149">
        <f>S721*H721</f>
        <v>0</v>
      </c>
      <c r="AR721" s="150" t="s">
        <v>283</v>
      </c>
      <c r="AT721" s="150" t="s">
        <v>165</v>
      </c>
      <c r="AU721" s="150" t="s">
        <v>87</v>
      </c>
      <c r="AY721" s="17" t="s">
        <v>163</v>
      </c>
      <c r="BE721" s="151">
        <f>IF(N721="základní",J721,0)</f>
        <v>0</v>
      </c>
      <c r="BF721" s="151">
        <f>IF(N721="snížená",J721,0)</f>
        <v>0</v>
      </c>
      <c r="BG721" s="151">
        <f>IF(N721="zákl. přenesená",J721,0)</f>
        <v>0</v>
      </c>
      <c r="BH721" s="151">
        <f>IF(N721="sníž. přenesená",J721,0)</f>
        <v>0</v>
      </c>
      <c r="BI721" s="151">
        <f>IF(N721="nulová",J721,0)</f>
        <v>0</v>
      </c>
      <c r="BJ721" s="17" t="s">
        <v>85</v>
      </c>
      <c r="BK721" s="151">
        <f>ROUND(I721*H721,2)</f>
        <v>0</v>
      </c>
      <c r="BL721" s="17" t="s">
        <v>283</v>
      </c>
      <c r="BM721" s="150" t="s">
        <v>960</v>
      </c>
    </row>
    <row r="722" spans="2:65" s="12" customFormat="1" ht="10.199999999999999">
      <c r="B722" s="152"/>
      <c r="D722" s="153" t="s">
        <v>171</v>
      </c>
      <c r="E722" s="154" t="s">
        <v>1</v>
      </c>
      <c r="F722" s="155" t="s">
        <v>618</v>
      </c>
      <c r="H722" s="154" t="s">
        <v>1</v>
      </c>
      <c r="I722" s="156"/>
      <c r="L722" s="152"/>
      <c r="M722" s="157"/>
      <c r="T722" s="158"/>
      <c r="AT722" s="154" t="s">
        <v>171</v>
      </c>
      <c r="AU722" s="154" t="s">
        <v>87</v>
      </c>
      <c r="AV722" s="12" t="s">
        <v>85</v>
      </c>
      <c r="AW722" s="12" t="s">
        <v>34</v>
      </c>
      <c r="AX722" s="12" t="s">
        <v>78</v>
      </c>
      <c r="AY722" s="154" t="s">
        <v>163</v>
      </c>
    </row>
    <row r="723" spans="2:65" s="13" customFormat="1" ht="10.199999999999999">
      <c r="B723" s="159"/>
      <c r="D723" s="153" t="s">
        <v>171</v>
      </c>
      <c r="E723" s="160" t="s">
        <v>1</v>
      </c>
      <c r="F723" s="161" t="s">
        <v>952</v>
      </c>
      <c r="H723" s="162">
        <v>83.951999999999998</v>
      </c>
      <c r="I723" s="163"/>
      <c r="L723" s="159"/>
      <c r="M723" s="164"/>
      <c r="T723" s="165"/>
      <c r="AT723" s="160" t="s">
        <v>171</v>
      </c>
      <c r="AU723" s="160" t="s">
        <v>87</v>
      </c>
      <c r="AV723" s="13" t="s">
        <v>87</v>
      </c>
      <c r="AW723" s="13" t="s">
        <v>34</v>
      </c>
      <c r="AX723" s="13" t="s">
        <v>78</v>
      </c>
      <c r="AY723" s="160" t="s">
        <v>163</v>
      </c>
    </row>
    <row r="724" spans="2:65" s="12" customFormat="1" ht="10.199999999999999">
      <c r="B724" s="152"/>
      <c r="D724" s="153" t="s">
        <v>171</v>
      </c>
      <c r="E724" s="154" t="s">
        <v>1</v>
      </c>
      <c r="F724" s="155" t="s">
        <v>620</v>
      </c>
      <c r="H724" s="154" t="s">
        <v>1</v>
      </c>
      <c r="I724" s="156"/>
      <c r="L724" s="152"/>
      <c r="M724" s="157"/>
      <c r="T724" s="158"/>
      <c r="AT724" s="154" t="s">
        <v>171</v>
      </c>
      <c r="AU724" s="154" t="s">
        <v>87</v>
      </c>
      <c r="AV724" s="12" t="s">
        <v>85</v>
      </c>
      <c r="AW724" s="12" t="s">
        <v>34</v>
      </c>
      <c r="AX724" s="12" t="s">
        <v>78</v>
      </c>
      <c r="AY724" s="154" t="s">
        <v>163</v>
      </c>
    </row>
    <row r="725" spans="2:65" s="13" customFormat="1" ht="10.199999999999999">
      <c r="B725" s="159"/>
      <c r="D725" s="153" t="s">
        <v>171</v>
      </c>
      <c r="E725" s="160" t="s">
        <v>1</v>
      </c>
      <c r="F725" s="161" t="s">
        <v>953</v>
      </c>
      <c r="H725" s="162">
        <v>68.305999999999997</v>
      </c>
      <c r="I725" s="163"/>
      <c r="L725" s="159"/>
      <c r="M725" s="164"/>
      <c r="T725" s="165"/>
      <c r="AT725" s="160" t="s">
        <v>171</v>
      </c>
      <c r="AU725" s="160" t="s">
        <v>87</v>
      </c>
      <c r="AV725" s="13" t="s">
        <v>87</v>
      </c>
      <c r="AW725" s="13" t="s">
        <v>34</v>
      </c>
      <c r="AX725" s="13" t="s">
        <v>78</v>
      </c>
      <c r="AY725" s="160" t="s">
        <v>163</v>
      </c>
    </row>
    <row r="726" spans="2:65" s="12" customFormat="1" ht="10.199999999999999">
      <c r="B726" s="152"/>
      <c r="D726" s="153" t="s">
        <v>171</v>
      </c>
      <c r="E726" s="154" t="s">
        <v>1</v>
      </c>
      <c r="F726" s="155" t="s">
        <v>622</v>
      </c>
      <c r="H726" s="154" t="s">
        <v>1</v>
      </c>
      <c r="I726" s="156"/>
      <c r="L726" s="152"/>
      <c r="M726" s="157"/>
      <c r="T726" s="158"/>
      <c r="AT726" s="154" t="s">
        <v>171</v>
      </c>
      <c r="AU726" s="154" t="s">
        <v>87</v>
      </c>
      <c r="AV726" s="12" t="s">
        <v>85</v>
      </c>
      <c r="AW726" s="12" t="s">
        <v>34</v>
      </c>
      <c r="AX726" s="12" t="s">
        <v>78</v>
      </c>
      <c r="AY726" s="154" t="s">
        <v>163</v>
      </c>
    </row>
    <row r="727" spans="2:65" s="13" customFormat="1" ht="10.199999999999999">
      <c r="B727" s="159"/>
      <c r="D727" s="153" t="s">
        <v>171</v>
      </c>
      <c r="E727" s="160" t="s">
        <v>1</v>
      </c>
      <c r="F727" s="161" t="s">
        <v>954</v>
      </c>
      <c r="H727" s="162">
        <v>4.4000000000000004</v>
      </c>
      <c r="I727" s="163"/>
      <c r="L727" s="159"/>
      <c r="M727" s="164"/>
      <c r="T727" s="165"/>
      <c r="AT727" s="160" t="s">
        <v>171</v>
      </c>
      <c r="AU727" s="160" t="s">
        <v>87</v>
      </c>
      <c r="AV727" s="13" t="s">
        <v>87</v>
      </c>
      <c r="AW727" s="13" t="s">
        <v>34</v>
      </c>
      <c r="AX727" s="13" t="s">
        <v>78</v>
      </c>
      <c r="AY727" s="160" t="s">
        <v>163</v>
      </c>
    </row>
    <row r="728" spans="2:65" s="12" customFormat="1" ht="10.199999999999999">
      <c r="B728" s="152"/>
      <c r="D728" s="153" t="s">
        <v>171</v>
      </c>
      <c r="E728" s="154" t="s">
        <v>1</v>
      </c>
      <c r="F728" s="155" t="s">
        <v>955</v>
      </c>
      <c r="H728" s="154" t="s">
        <v>1</v>
      </c>
      <c r="I728" s="156"/>
      <c r="L728" s="152"/>
      <c r="M728" s="157"/>
      <c r="T728" s="158"/>
      <c r="AT728" s="154" t="s">
        <v>171</v>
      </c>
      <c r="AU728" s="154" t="s">
        <v>87</v>
      </c>
      <c r="AV728" s="12" t="s">
        <v>85</v>
      </c>
      <c r="AW728" s="12" t="s">
        <v>34</v>
      </c>
      <c r="AX728" s="12" t="s">
        <v>78</v>
      </c>
      <c r="AY728" s="154" t="s">
        <v>163</v>
      </c>
    </row>
    <row r="729" spans="2:65" s="13" customFormat="1" ht="10.199999999999999">
      <c r="B729" s="159"/>
      <c r="D729" s="153" t="s">
        <v>171</v>
      </c>
      <c r="E729" s="160" t="s">
        <v>1</v>
      </c>
      <c r="F729" s="161" t="s">
        <v>956</v>
      </c>
      <c r="H729" s="162">
        <v>47.018000000000001</v>
      </c>
      <c r="I729" s="163"/>
      <c r="L729" s="159"/>
      <c r="M729" s="164"/>
      <c r="T729" s="165"/>
      <c r="AT729" s="160" t="s">
        <v>171</v>
      </c>
      <c r="AU729" s="160" t="s">
        <v>87</v>
      </c>
      <c r="AV729" s="13" t="s">
        <v>87</v>
      </c>
      <c r="AW729" s="13" t="s">
        <v>34</v>
      </c>
      <c r="AX729" s="13" t="s">
        <v>78</v>
      </c>
      <c r="AY729" s="160" t="s">
        <v>163</v>
      </c>
    </row>
    <row r="730" spans="2:65" s="14" customFormat="1" ht="10.199999999999999">
      <c r="B730" s="166"/>
      <c r="D730" s="153" t="s">
        <v>171</v>
      </c>
      <c r="E730" s="167" t="s">
        <v>1</v>
      </c>
      <c r="F730" s="168" t="s">
        <v>174</v>
      </c>
      <c r="H730" s="169">
        <v>203.67599999999999</v>
      </c>
      <c r="I730" s="170"/>
      <c r="L730" s="166"/>
      <c r="M730" s="171"/>
      <c r="T730" s="172"/>
      <c r="AT730" s="167" t="s">
        <v>171</v>
      </c>
      <c r="AU730" s="167" t="s">
        <v>87</v>
      </c>
      <c r="AV730" s="14" t="s">
        <v>169</v>
      </c>
      <c r="AW730" s="14" t="s">
        <v>34</v>
      </c>
      <c r="AX730" s="14" t="s">
        <v>85</v>
      </c>
      <c r="AY730" s="167" t="s">
        <v>163</v>
      </c>
    </row>
    <row r="731" spans="2:65" s="1" customFormat="1" ht="16.5" customHeight="1">
      <c r="B731" s="32"/>
      <c r="C731" s="138" t="s">
        <v>961</v>
      </c>
      <c r="D731" s="138" t="s">
        <v>165</v>
      </c>
      <c r="E731" s="139" t="s">
        <v>962</v>
      </c>
      <c r="F731" s="140" t="s">
        <v>963</v>
      </c>
      <c r="G731" s="141" t="s">
        <v>168</v>
      </c>
      <c r="H731" s="142">
        <v>121.836</v>
      </c>
      <c r="I731" s="143"/>
      <c r="J731" s="144">
        <f>ROUND(I731*H731,2)</f>
        <v>0</v>
      </c>
      <c r="K731" s="145"/>
      <c r="L731" s="32"/>
      <c r="M731" s="146" t="s">
        <v>1</v>
      </c>
      <c r="N731" s="147" t="s">
        <v>43</v>
      </c>
      <c r="P731" s="148">
        <f>O731*H731</f>
        <v>0</v>
      </c>
      <c r="Q731" s="148">
        <v>1E-4</v>
      </c>
      <c r="R731" s="148">
        <f>Q731*H731</f>
        <v>1.2183600000000001E-2</v>
      </c>
      <c r="S731" s="148">
        <v>0</v>
      </c>
      <c r="T731" s="149">
        <f>S731*H731</f>
        <v>0</v>
      </c>
      <c r="AR731" s="150" t="s">
        <v>283</v>
      </c>
      <c r="AT731" s="150" t="s">
        <v>165</v>
      </c>
      <c r="AU731" s="150" t="s">
        <v>87</v>
      </c>
      <c r="AY731" s="17" t="s">
        <v>163</v>
      </c>
      <c r="BE731" s="151">
        <f>IF(N731="základní",J731,0)</f>
        <v>0</v>
      </c>
      <c r="BF731" s="151">
        <f>IF(N731="snížená",J731,0)</f>
        <v>0</v>
      </c>
      <c r="BG731" s="151">
        <f>IF(N731="zákl. přenesená",J731,0)</f>
        <v>0</v>
      </c>
      <c r="BH731" s="151">
        <f>IF(N731="sníž. přenesená",J731,0)</f>
        <v>0</v>
      </c>
      <c r="BI731" s="151">
        <f>IF(N731="nulová",J731,0)</f>
        <v>0</v>
      </c>
      <c r="BJ731" s="17" t="s">
        <v>85</v>
      </c>
      <c r="BK731" s="151">
        <f>ROUND(I731*H731,2)</f>
        <v>0</v>
      </c>
      <c r="BL731" s="17" t="s">
        <v>283</v>
      </c>
      <c r="BM731" s="150" t="s">
        <v>964</v>
      </c>
    </row>
    <row r="732" spans="2:65" s="12" customFormat="1" ht="10.199999999999999">
      <c r="B732" s="152"/>
      <c r="D732" s="153" t="s">
        <v>171</v>
      </c>
      <c r="E732" s="154" t="s">
        <v>1</v>
      </c>
      <c r="F732" s="155" t="s">
        <v>965</v>
      </c>
      <c r="H732" s="154" t="s">
        <v>1</v>
      </c>
      <c r="I732" s="156"/>
      <c r="L732" s="152"/>
      <c r="M732" s="157"/>
      <c r="T732" s="158"/>
      <c r="AT732" s="154" t="s">
        <v>171</v>
      </c>
      <c r="AU732" s="154" t="s">
        <v>87</v>
      </c>
      <c r="AV732" s="12" t="s">
        <v>85</v>
      </c>
      <c r="AW732" s="12" t="s">
        <v>34</v>
      </c>
      <c r="AX732" s="12" t="s">
        <v>78</v>
      </c>
      <c r="AY732" s="154" t="s">
        <v>163</v>
      </c>
    </row>
    <row r="733" spans="2:65" s="12" customFormat="1" ht="10.199999999999999">
      <c r="B733" s="152"/>
      <c r="D733" s="153" t="s">
        <v>171</v>
      </c>
      <c r="E733" s="154" t="s">
        <v>1</v>
      </c>
      <c r="F733" s="155" t="s">
        <v>966</v>
      </c>
      <c r="H733" s="154" t="s">
        <v>1</v>
      </c>
      <c r="I733" s="156"/>
      <c r="L733" s="152"/>
      <c r="M733" s="157"/>
      <c r="T733" s="158"/>
      <c r="AT733" s="154" t="s">
        <v>171</v>
      </c>
      <c r="AU733" s="154" t="s">
        <v>87</v>
      </c>
      <c r="AV733" s="12" t="s">
        <v>85</v>
      </c>
      <c r="AW733" s="12" t="s">
        <v>34</v>
      </c>
      <c r="AX733" s="12" t="s">
        <v>78</v>
      </c>
      <c r="AY733" s="154" t="s">
        <v>163</v>
      </c>
    </row>
    <row r="734" spans="2:65" s="13" customFormat="1" ht="10.199999999999999">
      <c r="B734" s="159"/>
      <c r="D734" s="153" t="s">
        <v>171</v>
      </c>
      <c r="E734" s="160" t="s">
        <v>1</v>
      </c>
      <c r="F734" s="161" t="s">
        <v>967</v>
      </c>
      <c r="H734" s="162">
        <v>60.070999999999998</v>
      </c>
      <c r="I734" s="163"/>
      <c r="L734" s="159"/>
      <c r="M734" s="164"/>
      <c r="T734" s="165"/>
      <c r="AT734" s="160" t="s">
        <v>171</v>
      </c>
      <c r="AU734" s="160" t="s">
        <v>87</v>
      </c>
      <c r="AV734" s="13" t="s">
        <v>87</v>
      </c>
      <c r="AW734" s="13" t="s">
        <v>34</v>
      </c>
      <c r="AX734" s="13" t="s">
        <v>78</v>
      </c>
      <c r="AY734" s="160" t="s">
        <v>163</v>
      </c>
    </row>
    <row r="735" spans="2:65" s="12" customFormat="1" ht="10.199999999999999">
      <c r="B735" s="152"/>
      <c r="D735" s="153" t="s">
        <v>171</v>
      </c>
      <c r="E735" s="154" t="s">
        <v>1</v>
      </c>
      <c r="F735" s="155" t="s">
        <v>939</v>
      </c>
      <c r="H735" s="154" t="s">
        <v>1</v>
      </c>
      <c r="I735" s="156"/>
      <c r="L735" s="152"/>
      <c r="M735" s="157"/>
      <c r="T735" s="158"/>
      <c r="AT735" s="154" t="s">
        <v>171</v>
      </c>
      <c r="AU735" s="154" t="s">
        <v>87</v>
      </c>
      <c r="AV735" s="12" t="s">
        <v>85</v>
      </c>
      <c r="AW735" s="12" t="s">
        <v>34</v>
      </c>
      <c r="AX735" s="12" t="s">
        <v>78</v>
      </c>
      <c r="AY735" s="154" t="s">
        <v>163</v>
      </c>
    </row>
    <row r="736" spans="2:65" s="13" customFormat="1" ht="10.199999999999999">
      <c r="B736" s="159"/>
      <c r="D736" s="153" t="s">
        <v>171</v>
      </c>
      <c r="E736" s="160" t="s">
        <v>1</v>
      </c>
      <c r="F736" s="161" t="s">
        <v>968</v>
      </c>
      <c r="H736" s="162">
        <v>38.984999999999999</v>
      </c>
      <c r="I736" s="163"/>
      <c r="L736" s="159"/>
      <c r="M736" s="164"/>
      <c r="T736" s="165"/>
      <c r="AT736" s="160" t="s">
        <v>171</v>
      </c>
      <c r="AU736" s="160" t="s">
        <v>87</v>
      </c>
      <c r="AV736" s="13" t="s">
        <v>87</v>
      </c>
      <c r="AW736" s="13" t="s">
        <v>34</v>
      </c>
      <c r="AX736" s="13" t="s">
        <v>78</v>
      </c>
      <c r="AY736" s="160" t="s">
        <v>163</v>
      </c>
    </row>
    <row r="737" spans="2:65" s="13" customFormat="1" ht="10.199999999999999">
      <c r="B737" s="159"/>
      <c r="D737" s="153" t="s">
        <v>171</v>
      </c>
      <c r="E737" s="160" t="s">
        <v>1</v>
      </c>
      <c r="F737" s="161" t="s">
        <v>969</v>
      </c>
      <c r="H737" s="162">
        <v>0.8</v>
      </c>
      <c r="I737" s="163"/>
      <c r="L737" s="159"/>
      <c r="M737" s="164"/>
      <c r="T737" s="165"/>
      <c r="AT737" s="160" t="s">
        <v>171</v>
      </c>
      <c r="AU737" s="160" t="s">
        <v>87</v>
      </c>
      <c r="AV737" s="13" t="s">
        <v>87</v>
      </c>
      <c r="AW737" s="13" t="s">
        <v>34</v>
      </c>
      <c r="AX737" s="13" t="s">
        <v>78</v>
      </c>
      <c r="AY737" s="160" t="s">
        <v>163</v>
      </c>
    </row>
    <row r="738" spans="2:65" s="13" customFormat="1" ht="10.199999999999999">
      <c r="B738" s="159"/>
      <c r="D738" s="153" t="s">
        <v>171</v>
      </c>
      <c r="E738" s="160" t="s">
        <v>1</v>
      </c>
      <c r="F738" s="161" t="s">
        <v>970</v>
      </c>
      <c r="H738" s="162">
        <v>1.72</v>
      </c>
      <c r="I738" s="163"/>
      <c r="L738" s="159"/>
      <c r="M738" s="164"/>
      <c r="T738" s="165"/>
      <c r="AT738" s="160" t="s">
        <v>171</v>
      </c>
      <c r="AU738" s="160" t="s">
        <v>87</v>
      </c>
      <c r="AV738" s="13" t="s">
        <v>87</v>
      </c>
      <c r="AW738" s="13" t="s">
        <v>34</v>
      </c>
      <c r="AX738" s="13" t="s">
        <v>78</v>
      </c>
      <c r="AY738" s="160" t="s">
        <v>163</v>
      </c>
    </row>
    <row r="739" spans="2:65" s="13" customFormat="1" ht="10.199999999999999">
      <c r="B739" s="159"/>
      <c r="D739" s="153" t="s">
        <v>171</v>
      </c>
      <c r="E739" s="160" t="s">
        <v>1</v>
      </c>
      <c r="F739" s="161" t="s">
        <v>971</v>
      </c>
      <c r="H739" s="162">
        <v>1.22</v>
      </c>
      <c r="I739" s="163"/>
      <c r="L739" s="159"/>
      <c r="M739" s="164"/>
      <c r="T739" s="165"/>
      <c r="AT739" s="160" t="s">
        <v>171</v>
      </c>
      <c r="AU739" s="160" t="s">
        <v>87</v>
      </c>
      <c r="AV739" s="13" t="s">
        <v>87</v>
      </c>
      <c r="AW739" s="13" t="s">
        <v>34</v>
      </c>
      <c r="AX739" s="13" t="s">
        <v>78</v>
      </c>
      <c r="AY739" s="160" t="s">
        <v>163</v>
      </c>
    </row>
    <row r="740" spans="2:65" s="13" customFormat="1" ht="10.199999999999999">
      <c r="B740" s="159"/>
      <c r="D740" s="153" t="s">
        <v>171</v>
      </c>
      <c r="E740" s="160" t="s">
        <v>1</v>
      </c>
      <c r="F740" s="161" t="s">
        <v>972</v>
      </c>
      <c r="H740" s="162">
        <v>1.08</v>
      </c>
      <c r="I740" s="163"/>
      <c r="L740" s="159"/>
      <c r="M740" s="164"/>
      <c r="T740" s="165"/>
      <c r="AT740" s="160" t="s">
        <v>171</v>
      </c>
      <c r="AU740" s="160" t="s">
        <v>87</v>
      </c>
      <c r="AV740" s="13" t="s">
        <v>87</v>
      </c>
      <c r="AW740" s="13" t="s">
        <v>34</v>
      </c>
      <c r="AX740" s="13" t="s">
        <v>78</v>
      </c>
      <c r="AY740" s="160" t="s">
        <v>163</v>
      </c>
    </row>
    <row r="741" spans="2:65" s="13" customFormat="1" ht="10.199999999999999">
      <c r="B741" s="159"/>
      <c r="D741" s="153" t="s">
        <v>171</v>
      </c>
      <c r="E741" s="160" t="s">
        <v>1</v>
      </c>
      <c r="F741" s="161" t="s">
        <v>973</v>
      </c>
      <c r="H741" s="162">
        <v>-9.7200000000000006</v>
      </c>
      <c r="I741" s="163"/>
      <c r="L741" s="159"/>
      <c r="M741" s="164"/>
      <c r="T741" s="165"/>
      <c r="AT741" s="160" t="s">
        <v>171</v>
      </c>
      <c r="AU741" s="160" t="s">
        <v>87</v>
      </c>
      <c r="AV741" s="13" t="s">
        <v>87</v>
      </c>
      <c r="AW741" s="13" t="s">
        <v>34</v>
      </c>
      <c r="AX741" s="13" t="s">
        <v>78</v>
      </c>
      <c r="AY741" s="160" t="s">
        <v>163</v>
      </c>
    </row>
    <row r="742" spans="2:65" s="12" customFormat="1" ht="10.199999999999999">
      <c r="B742" s="152"/>
      <c r="D742" s="153" t="s">
        <v>171</v>
      </c>
      <c r="E742" s="154" t="s">
        <v>1</v>
      </c>
      <c r="F742" s="155" t="s">
        <v>696</v>
      </c>
      <c r="H742" s="154" t="s">
        <v>1</v>
      </c>
      <c r="I742" s="156"/>
      <c r="L742" s="152"/>
      <c r="M742" s="157"/>
      <c r="T742" s="158"/>
      <c r="AT742" s="154" t="s">
        <v>171</v>
      </c>
      <c r="AU742" s="154" t="s">
        <v>87</v>
      </c>
      <c r="AV742" s="12" t="s">
        <v>85</v>
      </c>
      <c r="AW742" s="12" t="s">
        <v>34</v>
      </c>
      <c r="AX742" s="12" t="s">
        <v>78</v>
      </c>
      <c r="AY742" s="154" t="s">
        <v>163</v>
      </c>
    </row>
    <row r="743" spans="2:65" s="13" customFormat="1" ht="10.199999999999999">
      <c r="B743" s="159"/>
      <c r="D743" s="153" t="s">
        <v>171</v>
      </c>
      <c r="E743" s="160" t="s">
        <v>1</v>
      </c>
      <c r="F743" s="161" t="s">
        <v>376</v>
      </c>
      <c r="H743" s="162">
        <v>26</v>
      </c>
      <c r="I743" s="163"/>
      <c r="L743" s="159"/>
      <c r="M743" s="164"/>
      <c r="T743" s="165"/>
      <c r="AT743" s="160" t="s">
        <v>171</v>
      </c>
      <c r="AU743" s="160" t="s">
        <v>87</v>
      </c>
      <c r="AV743" s="13" t="s">
        <v>87</v>
      </c>
      <c r="AW743" s="13" t="s">
        <v>34</v>
      </c>
      <c r="AX743" s="13" t="s">
        <v>78</v>
      </c>
      <c r="AY743" s="160" t="s">
        <v>163</v>
      </c>
    </row>
    <row r="744" spans="2:65" s="13" customFormat="1" ht="10.199999999999999">
      <c r="B744" s="159"/>
      <c r="D744" s="153" t="s">
        <v>171</v>
      </c>
      <c r="E744" s="160" t="s">
        <v>1</v>
      </c>
      <c r="F744" s="161" t="s">
        <v>697</v>
      </c>
      <c r="H744" s="162">
        <v>1.68</v>
      </c>
      <c r="I744" s="163"/>
      <c r="L744" s="159"/>
      <c r="M744" s="164"/>
      <c r="T744" s="165"/>
      <c r="AT744" s="160" t="s">
        <v>171</v>
      </c>
      <c r="AU744" s="160" t="s">
        <v>87</v>
      </c>
      <c r="AV744" s="13" t="s">
        <v>87</v>
      </c>
      <c r="AW744" s="13" t="s">
        <v>34</v>
      </c>
      <c r="AX744" s="13" t="s">
        <v>78</v>
      </c>
      <c r="AY744" s="160" t="s">
        <v>163</v>
      </c>
    </row>
    <row r="745" spans="2:65" s="14" customFormat="1" ht="10.199999999999999">
      <c r="B745" s="166"/>
      <c r="D745" s="153" t="s">
        <v>171</v>
      </c>
      <c r="E745" s="167" t="s">
        <v>1</v>
      </c>
      <c r="F745" s="168" t="s">
        <v>174</v>
      </c>
      <c r="H745" s="169">
        <v>121.836</v>
      </c>
      <c r="I745" s="170"/>
      <c r="L745" s="166"/>
      <c r="M745" s="171"/>
      <c r="T745" s="172"/>
      <c r="AT745" s="167" t="s">
        <v>171</v>
      </c>
      <c r="AU745" s="167" t="s">
        <v>87</v>
      </c>
      <c r="AV745" s="14" t="s">
        <v>169</v>
      </c>
      <c r="AW745" s="14" t="s">
        <v>34</v>
      </c>
      <c r="AX745" s="14" t="s">
        <v>85</v>
      </c>
      <c r="AY745" s="167" t="s">
        <v>163</v>
      </c>
    </row>
    <row r="746" spans="2:65" s="1" customFormat="1" ht="21.75" customHeight="1">
      <c r="B746" s="32"/>
      <c r="C746" s="138" t="s">
        <v>974</v>
      </c>
      <c r="D746" s="138" t="s">
        <v>165</v>
      </c>
      <c r="E746" s="139" t="s">
        <v>975</v>
      </c>
      <c r="F746" s="140" t="s">
        <v>976</v>
      </c>
      <c r="G746" s="141" t="s">
        <v>168</v>
      </c>
      <c r="H746" s="142">
        <v>26</v>
      </c>
      <c r="I746" s="143"/>
      <c r="J746" s="144">
        <f>ROUND(I746*H746,2)</f>
        <v>0</v>
      </c>
      <c r="K746" s="145"/>
      <c r="L746" s="32"/>
      <c r="M746" s="146" t="s">
        <v>1</v>
      </c>
      <c r="N746" s="147" t="s">
        <v>43</v>
      </c>
      <c r="P746" s="148">
        <f>O746*H746</f>
        <v>0</v>
      </c>
      <c r="Q746" s="148">
        <v>0</v>
      </c>
      <c r="R746" s="148">
        <f>Q746*H746</f>
        <v>0</v>
      </c>
      <c r="S746" s="148">
        <v>0</v>
      </c>
      <c r="T746" s="149">
        <f>S746*H746</f>
        <v>0</v>
      </c>
      <c r="AR746" s="150" t="s">
        <v>283</v>
      </c>
      <c r="AT746" s="150" t="s">
        <v>165</v>
      </c>
      <c r="AU746" s="150" t="s">
        <v>87</v>
      </c>
      <c r="AY746" s="17" t="s">
        <v>163</v>
      </c>
      <c r="BE746" s="151">
        <f>IF(N746="základní",J746,0)</f>
        <v>0</v>
      </c>
      <c r="BF746" s="151">
        <f>IF(N746="snížená",J746,0)</f>
        <v>0</v>
      </c>
      <c r="BG746" s="151">
        <f>IF(N746="zákl. přenesená",J746,0)</f>
        <v>0</v>
      </c>
      <c r="BH746" s="151">
        <f>IF(N746="sníž. přenesená",J746,0)</f>
        <v>0</v>
      </c>
      <c r="BI746" s="151">
        <f>IF(N746="nulová",J746,0)</f>
        <v>0</v>
      </c>
      <c r="BJ746" s="17" t="s">
        <v>85</v>
      </c>
      <c r="BK746" s="151">
        <f>ROUND(I746*H746,2)</f>
        <v>0</v>
      </c>
      <c r="BL746" s="17" t="s">
        <v>283</v>
      </c>
      <c r="BM746" s="150" t="s">
        <v>977</v>
      </c>
    </row>
    <row r="747" spans="2:65" s="12" customFormat="1" ht="10.199999999999999">
      <c r="B747" s="152"/>
      <c r="D747" s="153" t="s">
        <v>171</v>
      </c>
      <c r="E747" s="154" t="s">
        <v>1</v>
      </c>
      <c r="F747" s="155" t="s">
        <v>365</v>
      </c>
      <c r="H747" s="154" t="s">
        <v>1</v>
      </c>
      <c r="I747" s="156"/>
      <c r="L747" s="152"/>
      <c r="M747" s="157"/>
      <c r="T747" s="158"/>
      <c r="AT747" s="154" t="s">
        <v>171</v>
      </c>
      <c r="AU747" s="154" t="s">
        <v>87</v>
      </c>
      <c r="AV747" s="12" t="s">
        <v>85</v>
      </c>
      <c r="AW747" s="12" t="s">
        <v>34</v>
      </c>
      <c r="AX747" s="12" t="s">
        <v>78</v>
      </c>
      <c r="AY747" s="154" t="s">
        <v>163</v>
      </c>
    </row>
    <row r="748" spans="2:65" s="13" customFormat="1" ht="10.199999999999999">
      <c r="B748" s="159"/>
      <c r="D748" s="153" t="s">
        <v>171</v>
      </c>
      <c r="E748" s="160" t="s">
        <v>1</v>
      </c>
      <c r="F748" s="161" t="s">
        <v>376</v>
      </c>
      <c r="H748" s="162">
        <v>26</v>
      </c>
      <c r="I748" s="163"/>
      <c r="L748" s="159"/>
      <c r="M748" s="164"/>
      <c r="T748" s="165"/>
      <c r="AT748" s="160" t="s">
        <v>171</v>
      </c>
      <c r="AU748" s="160" t="s">
        <v>87</v>
      </c>
      <c r="AV748" s="13" t="s">
        <v>87</v>
      </c>
      <c r="AW748" s="13" t="s">
        <v>34</v>
      </c>
      <c r="AX748" s="13" t="s">
        <v>78</v>
      </c>
      <c r="AY748" s="160" t="s">
        <v>163</v>
      </c>
    </row>
    <row r="749" spans="2:65" s="14" customFormat="1" ht="10.199999999999999">
      <c r="B749" s="166"/>
      <c r="D749" s="153" t="s">
        <v>171</v>
      </c>
      <c r="E749" s="167" t="s">
        <v>1</v>
      </c>
      <c r="F749" s="168" t="s">
        <v>174</v>
      </c>
      <c r="H749" s="169">
        <v>26</v>
      </c>
      <c r="I749" s="170"/>
      <c r="L749" s="166"/>
      <c r="M749" s="171"/>
      <c r="T749" s="172"/>
      <c r="AT749" s="167" t="s">
        <v>171</v>
      </c>
      <c r="AU749" s="167" t="s">
        <v>87</v>
      </c>
      <c r="AV749" s="14" t="s">
        <v>169</v>
      </c>
      <c r="AW749" s="14" t="s">
        <v>34</v>
      </c>
      <c r="AX749" s="14" t="s">
        <v>85</v>
      </c>
      <c r="AY749" s="167" t="s">
        <v>163</v>
      </c>
    </row>
    <row r="750" spans="2:65" s="1" customFormat="1" ht="24.15" customHeight="1">
      <c r="B750" s="32"/>
      <c r="C750" s="138" t="s">
        <v>978</v>
      </c>
      <c r="D750" s="138" t="s">
        <v>165</v>
      </c>
      <c r="E750" s="139" t="s">
        <v>979</v>
      </c>
      <c r="F750" s="140" t="s">
        <v>980</v>
      </c>
      <c r="G750" s="141" t="s">
        <v>168</v>
      </c>
      <c r="H750" s="142">
        <v>27.14</v>
      </c>
      <c r="I750" s="143"/>
      <c r="J750" s="144">
        <f>ROUND(I750*H750,2)</f>
        <v>0</v>
      </c>
      <c r="K750" s="145"/>
      <c r="L750" s="32"/>
      <c r="M750" s="146" t="s">
        <v>1</v>
      </c>
      <c r="N750" s="147" t="s">
        <v>43</v>
      </c>
      <c r="P750" s="148">
        <f>O750*H750</f>
        <v>0</v>
      </c>
      <c r="Q750" s="148">
        <v>2.5999999999999998E-4</v>
      </c>
      <c r="R750" s="148">
        <f>Q750*H750</f>
        <v>7.0563999999999991E-3</v>
      </c>
      <c r="S750" s="148">
        <v>0</v>
      </c>
      <c r="T750" s="149">
        <f>S750*H750</f>
        <v>0</v>
      </c>
      <c r="AR750" s="150" t="s">
        <v>283</v>
      </c>
      <c r="AT750" s="150" t="s">
        <v>165</v>
      </c>
      <c r="AU750" s="150" t="s">
        <v>87</v>
      </c>
      <c r="AY750" s="17" t="s">
        <v>163</v>
      </c>
      <c r="BE750" s="151">
        <f>IF(N750="základní",J750,0)</f>
        <v>0</v>
      </c>
      <c r="BF750" s="151">
        <f>IF(N750="snížená",J750,0)</f>
        <v>0</v>
      </c>
      <c r="BG750" s="151">
        <f>IF(N750="zákl. přenesená",J750,0)</f>
        <v>0</v>
      </c>
      <c r="BH750" s="151">
        <f>IF(N750="sníž. přenesená",J750,0)</f>
        <v>0</v>
      </c>
      <c r="BI750" s="151">
        <f>IF(N750="nulová",J750,0)</f>
        <v>0</v>
      </c>
      <c r="BJ750" s="17" t="s">
        <v>85</v>
      </c>
      <c r="BK750" s="151">
        <f>ROUND(I750*H750,2)</f>
        <v>0</v>
      </c>
      <c r="BL750" s="17" t="s">
        <v>283</v>
      </c>
      <c r="BM750" s="150" t="s">
        <v>981</v>
      </c>
    </row>
    <row r="751" spans="2:65" s="12" customFormat="1" ht="10.199999999999999">
      <c r="B751" s="152"/>
      <c r="D751" s="153" t="s">
        <v>171</v>
      </c>
      <c r="E751" s="154" t="s">
        <v>1</v>
      </c>
      <c r="F751" s="155" t="s">
        <v>365</v>
      </c>
      <c r="H751" s="154" t="s">
        <v>1</v>
      </c>
      <c r="I751" s="156"/>
      <c r="L751" s="152"/>
      <c r="M751" s="157"/>
      <c r="T751" s="158"/>
      <c r="AT751" s="154" t="s">
        <v>171</v>
      </c>
      <c r="AU751" s="154" t="s">
        <v>87</v>
      </c>
      <c r="AV751" s="12" t="s">
        <v>85</v>
      </c>
      <c r="AW751" s="12" t="s">
        <v>34</v>
      </c>
      <c r="AX751" s="12" t="s">
        <v>78</v>
      </c>
      <c r="AY751" s="154" t="s">
        <v>163</v>
      </c>
    </row>
    <row r="752" spans="2:65" s="13" customFormat="1" ht="10.199999999999999">
      <c r="B752" s="159"/>
      <c r="D752" s="153" t="s">
        <v>171</v>
      </c>
      <c r="E752" s="160" t="s">
        <v>1</v>
      </c>
      <c r="F752" s="161" t="s">
        <v>371</v>
      </c>
      <c r="H752" s="162">
        <v>27.14</v>
      </c>
      <c r="I752" s="163"/>
      <c r="L752" s="159"/>
      <c r="M752" s="164"/>
      <c r="T752" s="165"/>
      <c r="AT752" s="160" t="s">
        <v>171</v>
      </c>
      <c r="AU752" s="160" t="s">
        <v>87</v>
      </c>
      <c r="AV752" s="13" t="s">
        <v>87</v>
      </c>
      <c r="AW752" s="13" t="s">
        <v>34</v>
      </c>
      <c r="AX752" s="13" t="s">
        <v>78</v>
      </c>
      <c r="AY752" s="160" t="s">
        <v>163</v>
      </c>
    </row>
    <row r="753" spans="2:65" s="14" customFormat="1" ht="10.199999999999999">
      <c r="B753" s="166"/>
      <c r="D753" s="153" t="s">
        <v>171</v>
      </c>
      <c r="E753" s="167" t="s">
        <v>1</v>
      </c>
      <c r="F753" s="168" t="s">
        <v>174</v>
      </c>
      <c r="H753" s="169">
        <v>27.14</v>
      </c>
      <c r="I753" s="170"/>
      <c r="L753" s="166"/>
      <c r="M753" s="171"/>
      <c r="T753" s="172"/>
      <c r="AT753" s="167" t="s">
        <v>171</v>
      </c>
      <c r="AU753" s="167" t="s">
        <v>87</v>
      </c>
      <c r="AV753" s="14" t="s">
        <v>169</v>
      </c>
      <c r="AW753" s="14" t="s">
        <v>34</v>
      </c>
      <c r="AX753" s="14" t="s">
        <v>85</v>
      </c>
      <c r="AY753" s="167" t="s">
        <v>163</v>
      </c>
    </row>
    <row r="754" spans="2:65" s="1" customFormat="1" ht="24.15" customHeight="1">
      <c r="B754" s="32"/>
      <c r="C754" s="138" t="s">
        <v>982</v>
      </c>
      <c r="D754" s="138" t="s">
        <v>165</v>
      </c>
      <c r="E754" s="139" t="s">
        <v>983</v>
      </c>
      <c r="F754" s="140" t="s">
        <v>984</v>
      </c>
      <c r="G754" s="141" t="s">
        <v>168</v>
      </c>
      <c r="H754" s="142">
        <v>26</v>
      </c>
      <c r="I754" s="143"/>
      <c r="J754" s="144">
        <f>ROUND(I754*H754,2)</f>
        <v>0</v>
      </c>
      <c r="K754" s="145"/>
      <c r="L754" s="32"/>
      <c r="M754" s="146" t="s">
        <v>1</v>
      </c>
      <c r="N754" s="147" t="s">
        <v>43</v>
      </c>
      <c r="P754" s="148">
        <f>O754*H754</f>
        <v>0</v>
      </c>
      <c r="Q754" s="148">
        <v>4.8000000000000001E-4</v>
      </c>
      <c r="R754" s="148">
        <f>Q754*H754</f>
        <v>1.248E-2</v>
      </c>
      <c r="S754" s="148">
        <v>0</v>
      </c>
      <c r="T754" s="149">
        <f>S754*H754</f>
        <v>0</v>
      </c>
      <c r="AR754" s="150" t="s">
        <v>283</v>
      </c>
      <c r="AT754" s="150" t="s">
        <v>165</v>
      </c>
      <c r="AU754" s="150" t="s">
        <v>87</v>
      </c>
      <c r="AY754" s="17" t="s">
        <v>163</v>
      </c>
      <c r="BE754" s="151">
        <f>IF(N754="základní",J754,0)</f>
        <v>0</v>
      </c>
      <c r="BF754" s="151">
        <f>IF(N754="snížená",J754,0)</f>
        <v>0</v>
      </c>
      <c r="BG754" s="151">
        <f>IF(N754="zákl. přenesená",J754,0)</f>
        <v>0</v>
      </c>
      <c r="BH754" s="151">
        <f>IF(N754="sníž. přenesená",J754,0)</f>
        <v>0</v>
      </c>
      <c r="BI754" s="151">
        <f>IF(N754="nulová",J754,0)</f>
        <v>0</v>
      </c>
      <c r="BJ754" s="17" t="s">
        <v>85</v>
      </c>
      <c r="BK754" s="151">
        <f>ROUND(I754*H754,2)</f>
        <v>0</v>
      </c>
      <c r="BL754" s="17" t="s">
        <v>283</v>
      </c>
      <c r="BM754" s="150" t="s">
        <v>985</v>
      </c>
    </row>
    <row r="755" spans="2:65" s="12" customFormat="1" ht="10.199999999999999">
      <c r="B755" s="152"/>
      <c r="D755" s="153" t="s">
        <v>171</v>
      </c>
      <c r="E755" s="154" t="s">
        <v>1</v>
      </c>
      <c r="F755" s="155" t="s">
        <v>365</v>
      </c>
      <c r="H755" s="154" t="s">
        <v>1</v>
      </c>
      <c r="I755" s="156"/>
      <c r="L755" s="152"/>
      <c r="M755" s="157"/>
      <c r="T755" s="158"/>
      <c r="AT755" s="154" t="s">
        <v>171</v>
      </c>
      <c r="AU755" s="154" t="s">
        <v>87</v>
      </c>
      <c r="AV755" s="12" t="s">
        <v>85</v>
      </c>
      <c r="AW755" s="12" t="s">
        <v>34</v>
      </c>
      <c r="AX755" s="12" t="s">
        <v>78</v>
      </c>
      <c r="AY755" s="154" t="s">
        <v>163</v>
      </c>
    </row>
    <row r="756" spans="2:65" s="13" customFormat="1" ht="10.199999999999999">
      <c r="B756" s="159"/>
      <c r="D756" s="153" t="s">
        <v>171</v>
      </c>
      <c r="E756" s="160" t="s">
        <v>1</v>
      </c>
      <c r="F756" s="161" t="s">
        <v>376</v>
      </c>
      <c r="H756" s="162">
        <v>26</v>
      </c>
      <c r="I756" s="163"/>
      <c r="L756" s="159"/>
      <c r="M756" s="164"/>
      <c r="T756" s="165"/>
      <c r="AT756" s="160" t="s">
        <v>171</v>
      </c>
      <c r="AU756" s="160" t="s">
        <v>87</v>
      </c>
      <c r="AV756" s="13" t="s">
        <v>87</v>
      </c>
      <c r="AW756" s="13" t="s">
        <v>34</v>
      </c>
      <c r="AX756" s="13" t="s">
        <v>78</v>
      </c>
      <c r="AY756" s="160" t="s">
        <v>163</v>
      </c>
    </row>
    <row r="757" spans="2:65" s="14" customFormat="1" ht="10.199999999999999">
      <c r="B757" s="166"/>
      <c r="D757" s="153" t="s">
        <v>171</v>
      </c>
      <c r="E757" s="167" t="s">
        <v>1</v>
      </c>
      <c r="F757" s="168" t="s">
        <v>174</v>
      </c>
      <c r="H757" s="169">
        <v>26</v>
      </c>
      <c r="I757" s="170"/>
      <c r="L757" s="166"/>
      <c r="M757" s="171"/>
      <c r="T757" s="172"/>
      <c r="AT757" s="167" t="s">
        <v>171</v>
      </c>
      <c r="AU757" s="167" t="s">
        <v>87</v>
      </c>
      <c r="AV757" s="14" t="s">
        <v>169</v>
      </c>
      <c r="AW757" s="14" t="s">
        <v>34</v>
      </c>
      <c r="AX757" s="14" t="s">
        <v>85</v>
      </c>
      <c r="AY757" s="167" t="s">
        <v>163</v>
      </c>
    </row>
    <row r="758" spans="2:65" s="11" customFormat="1" ht="22.8" customHeight="1">
      <c r="B758" s="126"/>
      <c r="D758" s="127" t="s">
        <v>77</v>
      </c>
      <c r="E758" s="136" t="s">
        <v>986</v>
      </c>
      <c r="F758" s="136" t="s">
        <v>987</v>
      </c>
      <c r="I758" s="129"/>
      <c r="J758" s="137">
        <f>BK758</f>
        <v>0</v>
      </c>
      <c r="L758" s="126"/>
      <c r="M758" s="131"/>
      <c r="P758" s="132">
        <f>SUM(P759:P775)</f>
        <v>0</v>
      </c>
      <c r="R758" s="132">
        <f>SUM(R759:R775)</f>
        <v>3.3560480000000004E-2</v>
      </c>
      <c r="T758" s="133">
        <f>SUM(T759:T775)</f>
        <v>0</v>
      </c>
      <c r="AR758" s="127" t="s">
        <v>87</v>
      </c>
      <c r="AT758" s="134" t="s">
        <v>77</v>
      </c>
      <c r="AU758" s="134" t="s">
        <v>85</v>
      </c>
      <c r="AY758" s="127" t="s">
        <v>163</v>
      </c>
      <c r="BK758" s="135">
        <f>SUM(BK759:BK775)</f>
        <v>0</v>
      </c>
    </row>
    <row r="759" spans="2:65" s="1" customFormat="1" ht="24.15" customHeight="1">
      <c r="B759" s="32"/>
      <c r="C759" s="138" t="s">
        <v>988</v>
      </c>
      <c r="D759" s="138" t="s">
        <v>165</v>
      </c>
      <c r="E759" s="139" t="s">
        <v>989</v>
      </c>
      <c r="F759" s="140" t="s">
        <v>990</v>
      </c>
      <c r="G759" s="141" t="s">
        <v>168</v>
      </c>
      <c r="H759" s="142">
        <v>94.156000000000006</v>
      </c>
      <c r="I759" s="143"/>
      <c r="J759" s="144">
        <f>ROUND(I759*H759,2)</f>
        <v>0</v>
      </c>
      <c r="K759" s="145"/>
      <c r="L759" s="32"/>
      <c r="M759" s="146" t="s">
        <v>1</v>
      </c>
      <c r="N759" s="147" t="s">
        <v>43</v>
      </c>
      <c r="P759" s="148">
        <f>O759*H759</f>
        <v>0</v>
      </c>
      <c r="Q759" s="148">
        <v>2.7999999999999998E-4</v>
      </c>
      <c r="R759" s="148">
        <f>Q759*H759</f>
        <v>2.636368E-2</v>
      </c>
      <c r="S759" s="148">
        <v>0</v>
      </c>
      <c r="T759" s="149">
        <f>S759*H759</f>
        <v>0</v>
      </c>
      <c r="AR759" s="150" t="s">
        <v>283</v>
      </c>
      <c r="AT759" s="150" t="s">
        <v>165</v>
      </c>
      <c r="AU759" s="150" t="s">
        <v>87</v>
      </c>
      <c r="AY759" s="17" t="s">
        <v>163</v>
      </c>
      <c r="BE759" s="151">
        <f>IF(N759="základní",J759,0)</f>
        <v>0</v>
      </c>
      <c r="BF759" s="151">
        <f>IF(N759="snížená",J759,0)</f>
        <v>0</v>
      </c>
      <c r="BG759" s="151">
        <f>IF(N759="zákl. přenesená",J759,0)</f>
        <v>0</v>
      </c>
      <c r="BH759" s="151">
        <f>IF(N759="sníž. přenesená",J759,0)</f>
        <v>0</v>
      </c>
      <c r="BI759" s="151">
        <f>IF(N759="nulová",J759,0)</f>
        <v>0</v>
      </c>
      <c r="BJ759" s="17" t="s">
        <v>85</v>
      </c>
      <c r="BK759" s="151">
        <f>ROUND(I759*H759,2)</f>
        <v>0</v>
      </c>
      <c r="BL759" s="17" t="s">
        <v>283</v>
      </c>
      <c r="BM759" s="150" t="s">
        <v>991</v>
      </c>
    </row>
    <row r="760" spans="2:65" s="12" customFormat="1" ht="10.199999999999999">
      <c r="B760" s="152"/>
      <c r="D760" s="153" t="s">
        <v>171</v>
      </c>
      <c r="E760" s="154" t="s">
        <v>1</v>
      </c>
      <c r="F760" s="155" t="s">
        <v>965</v>
      </c>
      <c r="H760" s="154" t="s">
        <v>1</v>
      </c>
      <c r="I760" s="156"/>
      <c r="L760" s="152"/>
      <c r="M760" s="157"/>
      <c r="T760" s="158"/>
      <c r="AT760" s="154" t="s">
        <v>171</v>
      </c>
      <c r="AU760" s="154" t="s">
        <v>87</v>
      </c>
      <c r="AV760" s="12" t="s">
        <v>85</v>
      </c>
      <c r="AW760" s="12" t="s">
        <v>34</v>
      </c>
      <c r="AX760" s="12" t="s">
        <v>78</v>
      </c>
      <c r="AY760" s="154" t="s">
        <v>163</v>
      </c>
    </row>
    <row r="761" spans="2:65" s="12" customFormat="1" ht="10.199999999999999">
      <c r="B761" s="152"/>
      <c r="D761" s="153" t="s">
        <v>171</v>
      </c>
      <c r="E761" s="154" t="s">
        <v>1</v>
      </c>
      <c r="F761" s="155" t="s">
        <v>966</v>
      </c>
      <c r="H761" s="154" t="s">
        <v>1</v>
      </c>
      <c r="I761" s="156"/>
      <c r="L761" s="152"/>
      <c r="M761" s="157"/>
      <c r="T761" s="158"/>
      <c r="AT761" s="154" t="s">
        <v>171</v>
      </c>
      <c r="AU761" s="154" t="s">
        <v>87</v>
      </c>
      <c r="AV761" s="12" t="s">
        <v>85</v>
      </c>
      <c r="AW761" s="12" t="s">
        <v>34</v>
      </c>
      <c r="AX761" s="12" t="s">
        <v>78</v>
      </c>
      <c r="AY761" s="154" t="s">
        <v>163</v>
      </c>
    </row>
    <row r="762" spans="2:65" s="13" customFormat="1" ht="10.199999999999999">
      <c r="B762" s="159"/>
      <c r="D762" s="153" t="s">
        <v>171</v>
      </c>
      <c r="E762" s="160" t="s">
        <v>1</v>
      </c>
      <c r="F762" s="161" t="s">
        <v>967</v>
      </c>
      <c r="H762" s="162">
        <v>60.070999999999998</v>
      </c>
      <c r="I762" s="163"/>
      <c r="L762" s="159"/>
      <c r="M762" s="164"/>
      <c r="T762" s="165"/>
      <c r="AT762" s="160" t="s">
        <v>171</v>
      </c>
      <c r="AU762" s="160" t="s">
        <v>87</v>
      </c>
      <c r="AV762" s="13" t="s">
        <v>87</v>
      </c>
      <c r="AW762" s="13" t="s">
        <v>34</v>
      </c>
      <c r="AX762" s="13" t="s">
        <v>78</v>
      </c>
      <c r="AY762" s="160" t="s">
        <v>163</v>
      </c>
    </row>
    <row r="763" spans="2:65" s="12" customFormat="1" ht="10.199999999999999">
      <c r="B763" s="152"/>
      <c r="D763" s="153" t="s">
        <v>171</v>
      </c>
      <c r="E763" s="154" t="s">
        <v>1</v>
      </c>
      <c r="F763" s="155" t="s">
        <v>939</v>
      </c>
      <c r="H763" s="154" t="s">
        <v>1</v>
      </c>
      <c r="I763" s="156"/>
      <c r="L763" s="152"/>
      <c r="M763" s="157"/>
      <c r="T763" s="158"/>
      <c r="AT763" s="154" t="s">
        <v>171</v>
      </c>
      <c r="AU763" s="154" t="s">
        <v>87</v>
      </c>
      <c r="AV763" s="12" t="s">
        <v>85</v>
      </c>
      <c r="AW763" s="12" t="s">
        <v>34</v>
      </c>
      <c r="AX763" s="12" t="s">
        <v>78</v>
      </c>
      <c r="AY763" s="154" t="s">
        <v>163</v>
      </c>
    </row>
    <row r="764" spans="2:65" s="13" customFormat="1" ht="10.199999999999999">
      <c r="B764" s="159"/>
      <c r="D764" s="153" t="s">
        <v>171</v>
      </c>
      <c r="E764" s="160" t="s">
        <v>1</v>
      </c>
      <c r="F764" s="161" t="s">
        <v>968</v>
      </c>
      <c r="H764" s="162">
        <v>38.984999999999999</v>
      </c>
      <c r="I764" s="163"/>
      <c r="L764" s="159"/>
      <c r="M764" s="164"/>
      <c r="T764" s="165"/>
      <c r="AT764" s="160" t="s">
        <v>171</v>
      </c>
      <c r="AU764" s="160" t="s">
        <v>87</v>
      </c>
      <c r="AV764" s="13" t="s">
        <v>87</v>
      </c>
      <c r="AW764" s="13" t="s">
        <v>34</v>
      </c>
      <c r="AX764" s="13" t="s">
        <v>78</v>
      </c>
      <c r="AY764" s="160" t="s">
        <v>163</v>
      </c>
    </row>
    <row r="765" spans="2:65" s="13" customFormat="1" ht="10.199999999999999">
      <c r="B765" s="159"/>
      <c r="D765" s="153" t="s">
        <v>171</v>
      </c>
      <c r="E765" s="160" t="s">
        <v>1</v>
      </c>
      <c r="F765" s="161" t="s">
        <v>969</v>
      </c>
      <c r="H765" s="162">
        <v>0.8</v>
      </c>
      <c r="I765" s="163"/>
      <c r="L765" s="159"/>
      <c r="M765" s="164"/>
      <c r="T765" s="165"/>
      <c r="AT765" s="160" t="s">
        <v>171</v>
      </c>
      <c r="AU765" s="160" t="s">
        <v>87</v>
      </c>
      <c r="AV765" s="13" t="s">
        <v>87</v>
      </c>
      <c r="AW765" s="13" t="s">
        <v>34</v>
      </c>
      <c r="AX765" s="13" t="s">
        <v>78</v>
      </c>
      <c r="AY765" s="160" t="s">
        <v>163</v>
      </c>
    </row>
    <row r="766" spans="2:65" s="13" customFormat="1" ht="10.199999999999999">
      <c r="B766" s="159"/>
      <c r="D766" s="153" t="s">
        <v>171</v>
      </c>
      <c r="E766" s="160" t="s">
        <v>1</v>
      </c>
      <c r="F766" s="161" t="s">
        <v>970</v>
      </c>
      <c r="H766" s="162">
        <v>1.72</v>
      </c>
      <c r="I766" s="163"/>
      <c r="L766" s="159"/>
      <c r="M766" s="164"/>
      <c r="T766" s="165"/>
      <c r="AT766" s="160" t="s">
        <v>171</v>
      </c>
      <c r="AU766" s="160" t="s">
        <v>87</v>
      </c>
      <c r="AV766" s="13" t="s">
        <v>87</v>
      </c>
      <c r="AW766" s="13" t="s">
        <v>34</v>
      </c>
      <c r="AX766" s="13" t="s">
        <v>78</v>
      </c>
      <c r="AY766" s="160" t="s">
        <v>163</v>
      </c>
    </row>
    <row r="767" spans="2:65" s="13" customFormat="1" ht="10.199999999999999">
      <c r="B767" s="159"/>
      <c r="D767" s="153" t="s">
        <v>171</v>
      </c>
      <c r="E767" s="160" t="s">
        <v>1</v>
      </c>
      <c r="F767" s="161" t="s">
        <v>971</v>
      </c>
      <c r="H767" s="162">
        <v>1.22</v>
      </c>
      <c r="I767" s="163"/>
      <c r="L767" s="159"/>
      <c r="M767" s="164"/>
      <c r="T767" s="165"/>
      <c r="AT767" s="160" t="s">
        <v>171</v>
      </c>
      <c r="AU767" s="160" t="s">
        <v>87</v>
      </c>
      <c r="AV767" s="13" t="s">
        <v>87</v>
      </c>
      <c r="AW767" s="13" t="s">
        <v>34</v>
      </c>
      <c r="AX767" s="13" t="s">
        <v>78</v>
      </c>
      <c r="AY767" s="160" t="s">
        <v>163</v>
      </c>
    </row>
    <row r="768" spans="2:65" s="13" customFormat="1" ht="10.199999999999999">
      <c r="B768" s="159"/>
      <c r="D768" s="153" t="s">
        <v>171</v>
      </c>
      <c r="E768" s="160" t="s">
        <v>1</v>
      </c>
      <c r="F768" s="161" t="s">
        <v>972</v>
      </c>
      <c r="H768" s="162">
        <v>1.08</v>
      </c>
      <c r="I768" s="163"/>
      <c r="L768" s="159"/>
      <c r="M768" s="164"/>
      <c r="T768" s="165"/>
      <c r="AT768" s="160" t="s">
        <v>171</v>
      </c>
      <c r="AU768" s="160" t="s">
        <v>87</v>
      </c>
      <c r="AV768" s="13" t="s">
        <v>87</v>
      </c>
      <c r="AW768" s="13" t="s">
        <v>34</v>
      </c>
      <c r="AX768" s="13" t="s">
        <v>78</v>
      </c>
      <c r="AY768" s="160" t="s">
        <v>163</v>
      </c>
    </row>
    <row r="769" spans="2:65" s="13" customFormat="1" ht="10.199999999999999">
      <c r="B769" s="159"/>
      <c r="D769" s="153" t="s">
        <v>171</v>
      </c>
      <c r="E769" s="160" t="s">
        <v>1</v>
      </c>
      <c r="F769" s="161" t="s">
        <v>973</v>
      </c>
      <c r="H769" s="162">
        <v>-9.7200000000000006</v>
      </c>
      <c r="I769" s="163"/>
      <c r="L769" s="159"/>
      <c r="M769" s="164"/>
      <c r="T769" s="165"/>
      <c r="AT769" s="160" t="s">
        <v>171</v>
      </c>
      <c r="AU769" s="160" t="s">
        <v>87</v>
      </c>
      <c r="AV769" s="13" t="s">
        <v>87</v>
      </c>
      <c r="AW769" s="13" t="s">
        <v>34</v>
      </c>
      <c r="AX769" s="13" t="s">
        <v>78</v>
      </c>
      <c r="AY769" s="160" t="s">
        <v>163</v>
      </c>
    </row>
    <row r="770" spans="2:65" s="14" customFormat="1" ht="10.199999999999999">
      <c r="B770" s="166"/>
      <c r="D770" s="153" t="s">
        <v>171</v>
      </c>
      <c r="E770" s="167" t="s">
        <v>1</v>
      </c>
      <c r="F770" s="168" t="s">
        <v>174</v>
      </c>
      <c r="H770" s="169">
        <v>94.156000000000006</v>
      </c>
      <c r="I770" s="170"/>
      <c r="L770" s="166"/>
      <c r="M770" s="171"/>
      <c r="T770" s="172"/>
      <c r="AT770" s="167" t="s">
        <v>171</v>
      </c>
      <c r="AU770" s="167" t="s">
        <v>87</v>
      </c>
      <c r="AV770" s="14" t="s">
        <v>169</v>
      </c>
      <c r="AW770" s="14" t="s">
        <v>34</v>
      </c>
      <c r="AX770" s="14" t="s">
        <v>85</v>
      </c>
      <c r="AY770" s="167" t="s">
        <v>163</v>
      </c>
    </row>
    <row r="771" spans="2:65" s="1" customFormat="1" ht="33" customHeight="1">
      <c r="B771" s="32"/>
      <c r="C771" s="138" t="s">
        <v>992</v>
      </c>
      <c r="D771" s="138" t="s">
        <v>165</v>
      </c>
      <c r="E771" s="139" t="s">
        <v>993</v>
      </c>
      <c r="F771" s="140" t="s">
        <v>994</v>
      </c>
      <c r="G771" s="141" t="s">
        <v>168</v>
      </c>
      <c r="H771" s="142">
        <v>27.68</v>
      </c>
      <c r="I771" s="143"/>
      <c r="J771" s="144">
        <f>ROUND(I771*H771,2)</f>
        <v>0</v>
      </c>
      <c r="K771" s="145"/>
      <c r="L771" s="32"/>
      <c r="M771" s="146" t="s">
        <v>1</v>
      </c>
      <c r="N771" s="147" t="s">
        <v>43</v>
      </c>
      <c r="P771" s="148">
        <f>O771*H771</f>
        <v>0</v>
      </c>
      <c r="Q771" s="148">
        <v>2.5999999999999998E-4</v>
      </c>
      <c r="R771" s="148">
        <f>Q771*H771</f>
        <v>7.1967999999999997E-3</v>
      </c>
      <c r="S771" s="148">
        <v>0</v>
      </c>
      <c r="T771" s="149">
        <f>S771*H771</f>
        <v>0</v>
      </c>
      <c r="AR771" s="150" t="s">
        <v>283</v>
      </c>
      <c r="AT771" s="150" t="s">
        <v>165</v>
      </c>
      <c r="AU771" s="150" t="s">
        <v>87</v>
      </c>
      <c r="AY771" s="17" t="s">
        <v>163</v>
      </c>
      <c r="BE771" s="151">
        <f>IF(N771="základní",J771,0)</f>
        <v>0</v>
      </c>
      <c r="BF771" s="151">
        <f>IF(N771="snížená",J771,0)</f>
        <v>0</v>
      </c>
      <c r="BG771" s="151">
        <f>IF(N771="zákl. přenesená",J771,0)</f>
        <v>0</v>
      </c>
      <c r="BH771" s="151">
        <f>IF(N771="sníž. přenesená",J771,0)</f>
        <v>0</v>
      </c>
      <c r="BI771" s="151">
        <f>IF(N771="nulová",J771,0)</f>
        <v>0</v>
      </c>
      <c r="BJ771" s="17" t="s">
        <v>85</v>
      </c>
      <c r="BK771" s="151">
        <f>ROUND(I771*H771,2)</f>
        <v>0</v>
      </c>
      <c r="BL771" s="17" t="s">
        <v>283</v>
      </c>
      <c r="BM771" s="150" t="s">
        <v>995</v>
      </c>
    </row>
    <row r="772" spans="2:65" s="12" customFormat="1" ht="10.199999999999999">
      <c r="B772" s="152"/>
      <c r="D772" s="153" t="s">
        <v>171</v>
      </c>
      <c r="E772" s="154" t="s">
        <v>1</v>
      </c>
      <c r="F772" s="155" t="s">
        <v>696</v>
      </c>
      <c r="H772" s="154" t="s">
        <v>1</v>
      </c>
      <c r="I772" s="156"/>
      <c r="L772" s="152"/>
      <c r="M772" s="157"/>
      <c r="T772" s="158"/>
      <c r="AT772" s="154" t="s">
        <v>171</v>
      </c>
      <c r="AU772" s="154" t="s">
        <v>87</v>
      </c>
      <c r="AV772" s="12" t="s">
        <v>85</v>
      </c>
      <c r="AW772" s="12" t="s">
        <v>34</v>
      </c>
      <c r="AX772" s="12" t="s">
        <v>78</v>
      </c>
      <c r="AY772" s="154" t="s">
        <v>163</v>
      </c>
    </row>
    <row r="773" spans="2:65" s="13" customFormat="1" ht="10.199999999999999">
      <c r="B773" s="159"/>
      <c r="D773" s="153" t="s">
        <v>171</v>
      </c>
      <c r="E773" s="160" t="s">
        <v>1</v>
      </c>
      <c r="F773" s="161" t="s">
        <v>376</v>
      </c>
      <c r="H773" s="162">
        <v>26</v>
      </c>
      <c r="I773" s="163"/>
      <c r="L773" s="159"/>
      <c r="M773" s="164"/>
      <c r="T773" s="165"/>
      <c r="AT773" s="160" t="s">
        <v>171</v>
      </c>
      <c r="AU773" s="160" t="s">
        <v>87</v>
      </c>
      <c r="AV773" s="13" t="s">
        <v>87</v>
      </c>
      <c r="AW773" s="13" t="s">
        <v>34</v>
      </c>
      <c r="AX773" s="13" t="s">
        <v>78</v>
      </c>
      <c r="AY773" s="160" t="s">
        <v>163</v>
      </c>
    </row>
    <row r="774" spans="2:65" s="13" customFormat="1" ht="10.199999999999999">
      <c r="B774" s="159"/>
      <c r="D774" s="153" t="s">
        <v>171</v>
      </c>
      <c r="E774" s="160" t="s">
        <v>1</v>
      </c>
      <c r="F774" s="161" t="s">
        <v>697</v>
      </c>
      <c r="H774" s="162">
        <v>1.68</v>
      </c>
      <c r="I774" s="163"/>
      <c r="L774" s="159"/>
      <c r="M774" s="164"/>
      <c r="T774" s="165"/>
      <c r="AT774" s="160" t="s">
        <v>171</v>
      </c>
      <c r="AU774" s="160" t="s">
        <v>87</v>
      </c>
      <c r="AV774" s="13" t="s">
        <v>87</v>
      </c>
      <c r="AW774" s="13" t="s">
        <v>34</v>
      </c>
      <c r="AX774" s="13" t="s">
        <v>78</v>
      </c>
      <c r="AY774" s="160" t="s">
        <v>163</v>
      </c>
    </row>
    <row r="775" spans="2:65" s="14" customFormat="1" ht="10.199999999999999">
      <c r="B775" s="166"/>
      <c r="D775" s="153" t="s">
        <v>171</v>
      </c>
      <c r="E775" s="167" t="s">
        <v>1</v>
      </c>
      <c r="F775" s="168" t="s">
        <v>174</v>
      </c>
      <c r="H775" s="169">
        <v>27.68</v>
      </c>
      <c r="I775" s="170"/>
      <c r="L775" s="166"/>
      <c r="M775" s="171"/>
      <c r="T775" s="172"/>
      <c r="AT775" s="167" t="s">
        <v>171</v>
      </c>
      <c r="AU775" s="167" t="s">
        <v>87</v>
      </c>
      <c r="AV775" s="14" t="s">
        <v>169</v>
      </c>
      <c r="AW775" s="14" t="s">
        <v>34</v>
      </c>
      <c r="AX775" s="14" t="s">
        <v>85</v>
      </c>
      <c r="AY775" s="167" t="s">
        <v>163</v>
      </c>
    </row>
    <row r="776" spans="2:65" s="11" customFormat="1" ht="25.95" customHeight="1">
      <c r="B776" s="126"/>
      <c r="D776" s="127" t="s">
        <v>77</v>
      </c>
      <c r="E776" s="128" t="s">
        <v>996</v>
      </c>
      <c r="F776" s="128" t="s">
        <v>997</v>
      </c>
      <c r="I776" s="129"/>
      <c r="J776" s="130">
        <f>BK776</f>
        <v>0</v>
      </c>
      <c r="L776" s="126"/>
      <c r="M776" s="131"/>
      <c r="P776" s="132">
        <f>SUM(P777:P799)</f>
        <v>0</v>
      </c>
      <c r="R776" s="132">
        <f>SUM(R777:R799)</f>
        <v>0</v>
      </c>
      <c r="T776" s="133">
        <f>SUM(T777:T799)</f>
        <v>0</v>
      </c>
      <c r="AR776" s="127" t="s">
        <v>169</v>
      </c>
      <c r="AT776" s="134" t="s">
        <v>77</v>
      </c>
      <c r="AU776" s="134" t="s">
        <v>78</v>
      </c>
      <c r="AY776" s="127" t="s">
        <v>163</v>
      </c>
      <c r="BK776" s="135">
        <f>SUM(BK777:BK799)</f>
        <v>0</v>
      </c>
    </row>
    <row r="777" spans="2:65" s="1" customFormat="1" ht="37.799999999999997" customHeight="1">
      <c r="B777" s="32"/>
      <c r="C777" s="138" t="s">
        <v>998</v>
      </c>
      <c r="D777" s="138" t="s">
        <v>165</v>
      </c>
      <c r="E777" s="139" t="s">
        <v>999</v>
      </c>
      <c r="F777" s="140" t="s">
        <v>1000</v>
      </c>
      <c r="G777" s="141" t="s">
        <v>168</v>
      </c>
      <c r="H777" s="142">
        <v>49</v>
      </c>
      <c r="I777" s="143"/>
      <c r="J777" s="144">
        <f>ROUND(I777*H777,2)</f>
        <v>0</v>
      </c>
      <c r="K777" s="145"/>
      <c r="L777" s="32"/>
      <c r="M777" s="146" t="s">
        <v>1</v>
      </c>
      <c r="N777" s="147" t="s">
        <v>43</v>
      </c>
      <c r="P777" s="148">
        <f>O777*H777</f>
        <v>0</v>
      </c>
      <c r="Q777" s="148">
        <v>0</v>
      </c>
      <c r="R777" s="148">
        <f>Q777*H777</f>
        <v>0</v>
      </c>
      <c r="S777" s="148">
        <v>0</v>
      </c>
      <c r="T777" s="149">
        <f>S777*H777</f>
        <v>0</v>
      </c>
      <c r="AR777" s="150" t="s">
        <v>1001</v>
      </c>
      <c r="AT777" s="150" t="s">
        <v>165</v>
      </c>
      <c r="AU777" s="150" t="s">
        <v>85</v>
      </c>
      <c r="AY777" s="17" t="s">
        <v>163</v>
      </c>
      <c r="BE777" s="151">
        <f>IF(N777="základní",J777,0)</f>
        <v>0</v>
      </c>
      <c r="BF777" s="151">
        <f>IF(N777="snížená",J777,0)</f>
        <v>0</v>
      </c>
      <c r="BG777" s="151">
        <f>IF(N777="zákl. přenesená",J777,0)</f>
        <v>0</v>
      </c>
      <c r="BH777" s="151">
        <f>IF(N777="sníž. přenesená",J777,0)</f>
        <v>0</v>
      </c>
      <c r="BI777" s="151">
        <f>IF(N777="nulová",J777,0)</f>
        <v>0</v>
      </c>
      <c r="BJ777" s="17" t="s">
        <v>85</v>
      </c>
      <c r="BK777" s="151">
        <f>ROUND(I777*H777,2)</f>
        <v>0</v>
      </c>
      <c r="BL777" s="17" t="s">
        <v>1001</v>
      </c>
      <c r="BM777" s="150" t="s">
        <v>1002</v>
      </c>
    </row>
    <row r="778" spans="2:65" s="13" customFormat="1" ht="10.199999999999999">
      <c r="B778" s="159"/>
      <c r="D778" s="153" t="s">
        <v>171</v>
      </c>
      <c r="E778" s="160" t="s">
        <v>1</v>
      </c>
      <c r="F778" s="161" t="s">
        <v>1003</v>
      </c>
      <c r="H778" s="162">
        <v>49</v>
      </c>
      <c r="I778" s="163"/>
      <c r="L778" s="159"/>
      <c r="M778" s="164"/>
      <c r="T778" s="165"/>
      <c r="AT778" s="160" t="s">
        <v>171</v>
      </c>
      <c r="AU778" s="160" t="s">
        <v>85</v>
      </c>
      <c r="AV778" s="13" t="s">
        <v>87</v>
      </c>
      <c r="AW778" s="13" t="s">
        <v>34</v>
      </c>
      <c r="AX778" s="13" t="s">
        <v>85</v>
      </c>
      <c r="AY778" s="160" t="s">
        <v>163</v>
      </c>
    </row>
    <row r="779" spans="2:65" s="1" customFormat="1" ht="33" customHeight="1">
      <c r="B779" s="32"/>
      <c r="C779" s="138" t="s">
        <v>1004</v>
      </c>
      <c r="D779" s="138" t="s">
        <v>165</v>
      </c>
      <c r="E779" s="139" t="s">
        <v>1005</v>
      </c>
      <c r="F779" s="140" t="s">
        <v>1006</v>
      </c>
      <c r="G779" s="141" t="s">
        <v>339</v>
      </c>
      <c r="H779" s="142">
        <v>1</v>
      </c>
      <c r="I779" s="143"/>
      <c r="J779" s="144">
        <f>ROUND(I779*H779,2)</f>
        <v>0</v>
      </c>
      <c r="K779" s="145"/>
      <c r="L779" s="32"/>
      <c r="M779" s="146" t="s">
        <v>1</v>
      </c>
      <c r="N779" s="147" t="s">
        <v>43</v>
      </c>
      <c r="P779" s="148">
        <f>O779*H779</f>
        <v>0</v>
      </c>
      <c r="Q779" s="148">
        <v>0</v>
      </c>
      <c r="R779" s="148">
        <f>Q779*H779</f>
        <v>0</v>
      </c>
      <c r="S779" s="148">
        <v>0</v>
      </c>
      <c r="T779" s="149">
        <f>S779*H779</f>
        <v>0</v>
      </c>
      <c r="AR779" s="150" t="s">
        <v>283</v>
      </c>
      <c r="AT779" s="150" t="s">
        <v>165</v>
      </c>
      <c r="AU779" s="150" t="s">
        <v>85</v>
      </c>
      <c r="AY779" s="17" t="s">
        <v>163</v>
      </c>
      <c r="BE779" s="151">
        <f>IF(N779="základní",J779,0)</f>
        <v>0</v>
      </c>
      <c r="BF779" s="151">
        <f>IF(N779="snížená",J779,0)</f>
        <v>0</v>
      </c>
      <c r="BG779" s="151">
        <f>IF(N779="zákl. přenesená",J779,0)</f>
        <v>0</v>
      </c>
      <c r="BH779" s="151">
        <f>IF(N779="sníž. přenesená",J779,0)</f>
        <v>0</v>
      </c>
      <c r="BI779" s="151">
        <f>IF(N779="nulová",J779,0)</f>
        <v>0</v>
      </c>
      <c r="BJ779" s="17" t="s">
        <v>85</v>
      </c>
      <c r="BK779" s="151">
        <f>ROUND(I779*H779,2)</f>
        <v>0</v>
      </c>
      <c r="BL779" s="17" t="s">
        <v>283</v>
      </c>
      <c r="BM779" s="150" t="s">
        <v>1007</v>
      </c>
    </row>
    <row r="780" spans="2:65" s="1" customFormat="1" ht="19.2">
      <c r="B780" s="32"/>
      <c r="D780" s="153" t="s">
        <v>790</v>
      </c>
      <c r="F780" s="191" t="s">
        <v>1008</v>
      </c>
      <c r="I780" s="192"/>
      <c r="L780" s="32"/>
      <c r="M780" s="193"/>
      <c r="T780" s="56"/>
      <c r="AT780" s="17" t="s">
        <v>790</v>
      </c>
      <c r="AU780" s="17" t="s">
        <v>85</v>
      </c>
    </row>
    <row r="781" spans="2:65" s="1" customFormat="1" ht="33" customHeight="1">
      <c r="B781" s="32"/>
      <c r="C781" s="138" t="s">
        <v>1009</v>
      </c>
      <c r="D781" s="138" t="s">
        <v>165</v>
      </c>
      <c r="E781" s="139" t="s">
        <v>1010</v>
      </c>
      <c r="F781" s="140" t="s">
        <v>1011</v>
      </c>
      <c r="G781" s="141" t="s">
        <v>339</v>
      </c>
      <c r="H781" s="142">
        <v>1</v>
      </c>
      <c r="I781" s="143"/>
      <c r="J781" s="144">
        <f>ROUND(I781*H781,2)</f>
        <v>0</v>
      </c>
      <c r="K781" s="145"/>
      <c r="L781" s="32"/>
      <c r="M781" s="146" t="s">
        <v>1</v>
      </c>
      <c r="N781" s="147" t="s">
        <v>43</v>
      </c>
      <c r="P781" s="148">
        <f>O781*H781</f>
        <v>0</v>
      </c>
      <c r="Q781" s="148">
        <v>0</v>
      </c>
      <c r="R781" s="148">
        <f>Q781*H781</f>
        <v>0</v>
      </c>
      <c r="S781" s="148">
        <v>0</v>
      </c>
      <c r="T781" s="149">
        <f>S781*H781</f>
        <v>0</v>
      </c>
      <c r="AR781" s="150" t="s">
        <v>283</v>
      </c>
      <c r="AT781" s="150" t="s">
        <v>165</v>
      </c>
      <c r="AU781" s="150" t="s">
        <v>85</v>
      </c>
      <c r="AY781" s="17" t="s">
        <v>163</v>
      </c>
      <c r="BE781" s="151">
        <f>IF(N781="základní",J781,0)</f>
        <v>0</v>
      </c>
      <c r="BF781" s="151">
        <f>IF(N781="snížená",J781,0)</f>
        <v>0</v>
      </c>
      <c r="BG781" s="151">
        <f>IF(N781="zákl. přenesená",J781,0)</f>
        <v>0</v>
      </c>
      <c r="BH781" s="151">
        <f>IF(N781="sníž. přenesená",J781,0)</f>
        <v>0</v>
      </c>
      <c r="BI781" s="151">
        <f>IF(N781="nulová",J781,0)</f>
        <v>0</v>
      </c>
      <c r="BJ781" s="17" t="s">
        <v>85</v>
      </c>
      <c r="BK781" s="151">
        <f>ROUND(I781*H781,2)</f>
        <v>0</v>
      </c>
      <c r="BL781" s="17" t="s">
        <v>283</v>
      </c>
      <c r="BM781" s="150" t="s">
        <v>1012</v>
      </c>
    </row>
    <row r="782" spans="2:65" s="1" customFormat="1" ht="19.2">
      <c r="B782" s="32"/>
      <c r="D782" s="153" t="s">
        <v>790</v>
      </c>
      <c r="F782" s="191" t="s">
        <v>1013</v>
      </c>
      <c r="I782" s="192"/>
      <c r="L782" s="32"/>
      <c r="M782" s="193"/>
      <c r="T782" s="56"/>
      <c r="AT782" s="17" t="s">
        <v>790</v>
      </c>
      <c r="AU782" s="17" t="s">
        <v>85</v>
      </c>
    </row>
    <row r="783" spans="2:65" s="1" customFormat="1" ht="44.25" customHeight="1">
      <c r="B783" s="32"/>
      <c r="C783" s="138" t="s">
        <v>1014</v>
      </c>
      <c r="D783" s="138" t="s">
        <v>165</v>
      </c>
      <c r="E783" s="139" t="s">
        <v>1015</v>
      </c>
      <c r="F783" s="140" t="s">
        <v>1016</v>
      </c>
      <c r="G783" s="141" t="s">
        <v>339</v>
      </c>
      <c r="H783" s="142">
        <v>1</v>
      </c>
      <c r="I783" s="143"/>
      <c r="J783" s="144">
        <f>ROUND(I783*H783,2)</f>
        <v>0</v>
      </c>
      <c r="K783" s="145"/>
      <c r="L783" s="32"/>
      <c r="M783" s="146" t="s">
        <v>1</v>
      </c>
      <c r="N783" s="147" t="s">
        <v>43</v>
      </c>
      <c r="P783" s="148">
        <f>O783*H783</f>
        <v>0</v>
      </c>
      <c r="Q783" s="148">
        <v>0</v>
      </c>
      <c r="R783" s="148">
        <f>Q783*H783</f>
        <v>0</v>
      </c>
      <c r="S783" s="148">
        <v>0</v>
      </c>
      <c r="T783" s="149">
        <f>S783*H783</f>
        <v>0</v>
      </c>
      <c r="AR783" s="150" t="s">
        <v>283</v>
      </c>
      <c r="AT783" s="150" t="s">
        <v>165</v>
      </c>
      <c r="AU783" s="150" t="s">
        <v>85</v>
      </c>
      <c r="AY783" s="17" t="s">
        <v>163</v>
      </c>
      <c r="BE783" s="151">
        <f>IF(N783="základní",J783,0)</f>
        <v>0</v>
      </c>
      <c r="BF783" s="151">
        <f>IF(N783="snížená",J783,0)</f>
        <v>0</v>
      </c>
      <c r="BG783" s="151">
        <f>IF(N783="zákl. přenesená",J783,0)</f>
        <v>0</v>
      </c>
      <c r="BH783" s="151">
        <f>IF(N783="sníž. přenesená",J783,0)</f>
        <v>0</v>
      </c>
      <c r="BI783" s="151">
        <f>IF(N783="nulová",J783,0)</f>
        <v>0</v>
      </c>
      <c r="BJ783" s="17" t="s">
        <v>85</v>
      </c>
      <c r="BK783" s="151">
        <f>ROUND(I783*H783,2)</f>
        <v>0</v>
      </c>
      <c r="BL783" s="17" t="s">
        <v>283</v>
      </c>
      <c r="BM783" s="150" t="s">
        <v>1017</v>
      </c>
    </row>
    <row r="784" spans="2:65" s="1" customFormat="1" ht="37.799999999999997" customHeight="1">
      <c r="B784" s="32"/>
      <c r="C784" s="138" t="s">
        <v>1018</v>
      </c>
      <c r="D784" s="138" t="s">
        <v>165</v>
      </c>
      <c r="E784" s="139" t="s">
        <v>1019</v>
      </c>
      <c r="F784" s="140" t="s">
        <v>1020</v>
      </c>
      <c r="G784" s="141" t="s">
        <v>339</v>
      </c>
      <c r="H784" s="142">
        <v>1</v>
      </c>
      <c r="I784" s="143"/>
      <c r="J784" s="144">
        <f>ROUND(I784*H784,2)</f>
        <v>0</v>
      </c>
      <c r="K784" s="145"/>
      <c r="L784" s="32"/>
      <c r="M784" s="146" t="s">
        <v>1</v>
      </c>
      <c r="N784" s="147" t="s">
        <v>43</v>
      </c>
      <c r="P784" s="148">
        <f>O784*H784</f>
        <v>0</v>
      </c>
      <c r="Q784" s="148">
        <v>0</v>
      </c>
      <c r="R784" s="148">
        <f>Q784*H784</f>
        <v>0</v>
      </c>
      <c r="S784" s="148">
        <v>0</v>
      </c>
      <c r="T784" s="149">
        <f>S784*H784</f>
        <v>0</v>
      </c>
      <c r="AR784" s="150" t="s">
        <v>283</v>
      </c>
      <c r="AT784" s="150" t="s">
        <v>165</v>
      </c>
      <c r="AU784" s="150" t="s">
        <v>85</v>
      </c>
      <c r="AY784" s="17" t="s">
        <v>163</v>
      </c>
      <c r="BE784" s="151">
        <f>IF(N784="základní",J784,0)</f>
        <v>0</v>
      </c>
      <c r="BF784" s="151">
        <f>IF(N784="snížená",J784,0)</f>
        <v>0</v>
      </c>
      <c r="BG784" s="151">
        <f>IF(N784="zákl. přenesená",J784,0)</f>
        <v>0</v>
      </c>
      <c r="BH784" s="151">
        <f>IF(N784="sníž. přenesená",J784,0)</f>
        <v>0</v>
      </c>
      <c r="BI784" s="151">
        <f>IF(N784="nulová",J784,0)</f>
        <v>0</v>
      </c>
      <c r="BJ784" s="17" t="s">
        <v>85</v>
      </c>
      <c r="BK784" s="151">
        <f>ROUND(I784*H784,2)</f>
        <v>0</v>
      </c>
      <c r="BL784" s="17" t="s">
        <v>283</v>
      </c>
      <c r="BM784" s="150" t="s">
        <v>1021</v>
      </c>
    </row>
    <row r="785" spans="2:65" s="1" customFormat="1" ht="19.2">
      <c r="B785" s="32"/>
      <c r="D785" s="153" t="s">
        <v>790</v>
      </c>
      <c r="F785" s="191" t="s">
        <v>1022</v>
      </c>
      <c r="I785" s="192"/>
      <c r="L785" s="32"/>
      <c r="M785" s="193"/>
      <c r="T785" s="56"/>
      <c r="AT785" s="17" t="s">
        <v>790</v>
      </c>
      <c r="AU785" s="17" t="s">
        <v>85</v>
      </c>
    </row>
    <row r="786" spans="2:65" s="1" customFormat="1" ht="37.799999999999997" customHeight="1">
      <c r="B786" s="32"/>
      <c r="C786" s="138" t="s">
        <v>1023</v>
      </c>
      <c r="D786" s="138" t="s">
        <v>165</v>
      </c>
      <c r="E786" s="139" t="s">
        <v>1024</v>
      </c>
      <c r="F786" s="140" t="s">
        <v>1025</v>
      </c>
      <c r="G786" s="141" t="s">
        <v>339</v>
      </c>
      <c r="H786" s="142">
        <v>1</v>
      </c>
      <c r="I786" s="143"/>
      <c r="J786" s="144">
        <f>ROUND(I786*H786,2)</f>
        <v>0</v>
      </c>
      <c r="K786" s="145"/>
      <c r="L786" s="32"/>
      <c r="M786" s="146" t="s">
        <v>1</v>
      </c>
      <c r="N786" s="147" t="s">
        <v>43</v>
      </c>
      <c r="P786" s="148">
        <f>O786*H786</f>
        <v>0</v>
      </c>
      <c r="Q786" s="148">
        <v>0</v>
      </c>
      <c r="R786" s="148">
        <f>Q786*H786</f>
        <v>0</v>
      </c>
      <c r="S786" s="148">
        <v>0</v>
      </c>
      <c r="T786" s="149">
        <f>S786*H786</f>
        <v>0</v>
      </c>
      <c r="AR786" s="150" t="s">
        <v>283</v>
      </c>
      <c r="AT786" s="150" t="s">
        <v>165</v>
      </c>
      <c r="AU786" s="150" t="s">
        <v>85</v>
      </c>
      <c r="AY786" s="17" t="s">
        <v>163</v>
      </c>
      <c r="BE786" s="151">
        <f>IF(N786="základní",J786,0)</f>
        <v>0</v>
      </c>
      <c r="BF786" s="151">
        <f>IF(N786="snížená",J786,0)</f>
        <v>0</v>
      </c>
      <c r="BG786" s="151">
        <f>IF(N786="zákl. přenesená",J786,0)</f>
        <v>0</v>
      </c>
      <c r="BH786" s="151">
        <f>IF(N786="sníž. přenesená",J786,0)</f>
        <v>0</v>
      </c>
      <c r="BI786" s="151">
        <f>IF(N786="nulová",J786,0)</f>
        <v>0</v>
      </c>
      <c r="BJ786" s="17" t="s">
        <v>85</v>
      </c>
      <c r="BK786" s="151">
        <f>ROUND(I786*H786,2)</f>
        <v>0</v>
      </c>
      <c r="BL786" s="17" t="s">
        <v>283</v>
      </c>
      <c r="BM786" s="150" t="s">
        <v>1026</v>
      </c>
    </row>
    <row r="787" spans="2:65" s="1" customFormat="1" ht="28.8">
      <c r="B787" s="32"/>
      <c r="D787" s="153" t="s">
        <v>790</v>
      </c>
      <c r="F787" s="191" t="s">
        <v>1027</v>
      </c>
      <c r="I787" s="192"/>
      <c r="L787" s="32"/>
      <c r="M787" s="193"/>
      <c r="T787" s="56"/>
      <c r="AT787" s="17" t="s">
        <v>790</v>
      </c>
      <c r="AU787" s="17" t="s">
        <v>85</v>
      </c>
    </row>
    <row r="788" spans="2:65" s="1" customFormat="1" ht="37.799999999999997" customHeight="1">
      <c r="B788" s="32"/>
      <c r="C788" s="138" t="s">
        <v>1028</v>
      </c>
      <c r="D788" s="138" t="s">
        <v>165</v>
      </c>
      <c r="E788" s="139" t="s">
        <v>1029</v>
      </c>
      <c r="F788" s="140" t="s">
        <v>1030</v>
      </c>
      <c r="G788" s="141" t="s">
        <v>339</v>
      </c>
      <c r="H788" s="142">
        <v>1</v>
      </c>
      <c r="I788" s="143"/>
      <c r="J788" s="144">
        <f>ROUND(I788*H788,2)</f>
        <v>0</v>
      </c>
      <c r="K788" s="145"/>
      <c r="L788" s="32"/>
      <c r="M788" s="146" t="s">
        <v>1</v>
      </c>
      <c r="N788" s="147" t="s">
        <v>43</v>
      </c>
      <c r="P788" s="148">
        <f>O788*H788</f>
        <v>0</v>
      </c>
      <c r="Q788" s="148">
        <v>0</v>
      </c>
      <c r="R788" s="148">
        <f>Q788*H788</f>
        <v>0</v>
      </c>
      <c r="S788" s="148">
        <v>0</v>
      </c>
      <c r="T788" s="149">
        <f>S788*H788</f>
        <v>0</v>
      </c>
      <c r="AR788" s="150" t="s">
        <v>283</v>
      </c>
      <c r="AT788" s="150" t="s">
        <v>165</v>
      </c>
      <c r="AU788" s="150" t="s">
        <v>85</v>
      </c>
      <c r="AY788" s="17" t="s">
        <v>163</v>
      </c>
      <c r="BE788" s="151">
        <f>IF(N788="základní",J788,0)</f>
        <v>0</v>
      </c>
      <c r="BF788" s="151">
        <f>IF(N788="snížená",J788,0)</f>
        <v>0</v>
      </c>
      <c r="BG788" s="151">
        <f>IF(N788="zákl. přenesená",J788,0)</f>
        <v>0</v>
      </c>
      <c r="BH788" s="151">
        <f>IF(N788="sníž. přenesená",J788,0)</f>
        <v>0</v>
      </c>
      <c r="BI788" s="151">
        <f>IF(N788="nulová",J788,0)</f>
        <v>0</v>
      </c>
      <c r="BJ788" s="17" t="s">
        <v>85</v>
      </c>
      <c r="BK788" s="151">
        <f>ROUND(I788*H788,2)</f>
        <v>0</v>
      </c>
      <c r="BL788" s="17" t="s">
        <v>283</v>
      </c>
      <c r="BM788" s="150" t="s">
        <v>1031</v>
      </c>
    </row>
    <row r="789" spans="2:65" s="1" customFormat="1" ht="28.8">
      <c r="B789" s="32"/>
      <c r="D789" s="153" t="s">
        <v>790</v>
      </c>
      <c r="F789" s="191" t="s">
        <v>1032</v>
      </c>
      <c r="I789" s="192"/>
      <c r="L789" s="32"/>
      <c r="M789" s="193"/>
      <c r="T789" s="56"/>
      <c r="AT789" s="17" t="s">
        <v>790</v>
      </c>
      <c r="AU789" s="17" t="s">
        <v>85</v>
      </c>
    </row>
    <row r="790" spans="2:65" s="1" customFormat="1" ht="37.799999999999997" customHeight="1">
      <c r="B790" s="32"/>
      <c r="C790" s="138" t="s">
        <v>1033</v>
      </c>
      <c r="D790" s="138" t="s">
        <v>165</v>
      </c>
      <c r="E790" s="139" t="s">
        <v>1034</v>
      </c>
      <c r="F790" s="140" t="s">
        <v>1035</v>
      </c>
      <c r="G790" s="141" t="s">
        <v>339</v>
      </c>
      <c r="H790" s="142">
        <v>1</v>
      </c>
      <c r="I790" s="143"/>
      <c r="J790" s="144">
        <f>ROUND(I790*H790,2)</f>
        <v>0</v>
      </c>
      <c r="K790" s="145"/>
      <c r="L790" s="32"/>
      <c r="M790" s="146" t="s">
        <v>1</v>
      </c>
      <c r="N790" s="147" t="s">
        <v>43</v>
      </c>
      <c r="P790" s="148">
        <f>O790*H790</f>
        <v>0</v>
      </c>
      <c r="Q790" s="148">
        <v>0</v>
      </c>
      <c r="R790" s="148">
        <f>Q790*H790</f>
        <v>0</v>
      </c>
      <c r="S790" s="148">
        <v>0</v>
      </c>
      <c r="T790" s="149">
        <f>S790*H790</f>
        <v>0</v>
      </c>
      <c r="AR790" s="150" t="s">
        <v>283</v>
      </c>
      <c r="AT790" s="150" t="s">
        <v>165</v>
      </c>
      <c r="AU790" s="150" t="s">
        <v>85</v>
      </c>
      <c r="AY790" s="17" t="s">
        <v>163</v>
      </c>
      <c r="BE790" s="151">
        <f>IF(N790="základní",J790,0)</f>
        <v>0</v>
      </c>
      <c r="BF790" s="151">
        <f>IF(N790="snížená",J790,0)</f>
        <v>0</v>
      </c>
      <c r="BG790" s="151">
        <f>IF(N790="zákl. přenesená",J790,0)</f>
        <v>0</v>
      </c>
      <c r="BH790" s="151">
        <f>IF(N790="sníž. přenesená",J790,0)</f>
        <v>0</v>
      </c>
      <c r="BI790" s="151">
        <f>IF(N790="nulová",J790,0)</f>
        <v>0</v>
      </c>
      <c r="BJ790" s="17" t="s">
        <v>85</v>
      </c>
      <c r="BK790" s="151">
        <f>ROUND(I790*H790,2)</f>
        <v>0</v>
      </c>
      <c r="BL790" s="17" t="s">
        <v>283</v>
      </c>
      <c r="BM790" s="150" t="s">
        <v>1036</v>
      </c>
    </row>
    <row r="791" spans="2:65" s="1" customFormat="1" ht="19.2">
      <c r="B791" s="32"/>
      <c r="D791" s="153" t="s">
        <v>790</v>
      </c>
      <c r="F791" s="191" t="s">
        <v>1037</v>
      </c>
      <c r="I791" s="192"/>
      <c r="L791" s="32"/>
      <c r="M791" s="193"/>
      <c r="T791" s="56"/>
      <c r="AT791" s="17" t="s">
        <v>790</v>
      </c>
      <c r="AU791" s="17" t="s">
        <v>85</v>
      </c>
    </row>
    <row r="792" spans="2:65" s="1" customFormat="1" ht="66.75" customHeight="1">
      <c r="B792" s="32"/>
      <c r="C792" s="138" t="s">
        <v>1038</v>
      </c>
      <c r="D792" s="138" t="s">
        <v>165</v>
      </c>
      <c r="E792" s="139" t="s">
        <v>1039</v>
      </c>
      <c r="F792" s="140" t="s">
        <v>1040</v>
      </c>
      <c r="G792" s="141" t="s">
        <v>339</v>
      </c>
      <c r="H792" s="142">
        <v>1</v>
      </c>
      <c r="I792" s="143"/>
      <c r="J792" s="144">
        <f>ROUND(I792*H792,2)</f>
        <v>0</v>
      </c>
      <c r="K792" s="145"/>
      <c r="L792" s="32"/>
      <c r="M792" s="146" t="s">
        <v>1</v>
      </c>
      <c r="N792" s="147" t="s">
        <v>43</v>
      </c>
      <c r="P792" s="148">
        <f>O792*H792</f>
        <v>0</v>
      </c>
      <c r="Q792" s="148">
        <v>0</v>
      </c>
      <c r="R792" s="148">
        <f>Q792*H792</f>
        <v>0</v>
      </c>
      <c r="S792" s="148">
        <v>0</v>
      </c>
      <c r="T792" s="149">
        <f>S792*H792</f>
        <v>0</v>
      </c>
      <c r="AR792" s="150" t="s">
        <v>283</v>
      </c>
      <c r="AT792" s="150" t="s">
        <v>165</v>
      </c>
      <c r="AU792" s="150" t="s">
        <v>85</v>
      </c>
      <c r="AY792" s="17" t="s">
        <v>163</v>
      </c>
      <c r="BE792" s="151">
        <f>IF(N792="základní",J792,0)</f>
        <v>0</v>
      </c>
      <c r="BF792" s="151">
        <f>IF(N792="snížená",J792,0)</f>
        <v>0</v>
      </c>
      <c r="BG792" s="151">
        <f>IF(N792="zákl. přenesená",J792,0)</f>
        <v>0</v>
      </c>
      <c r="BH792" s="151">
        <f>IF(N792="sníž. přenesená",J792,0)</f>
        <v>0</v>
      </c>
      <c r="BI792" s="151">
        <f>IF(N792="nulová",J792,0)</f>
        <v>0</v>
      </c>
      <c r="BJ792" s="17" t="s">
        <v>85</v>
      </c>
      <c r="BK792" s="151">
        <f>ROUND(I792*H792,2)</f>
        <v>0</v>
      </c>
      <c r="BL792" s="17" t="s">
        <v>283</v>
      </c>
      <c r="BM792" s="150" t="s">
        <v>1041</v>
      </c>
    </row>
    <row r="793" spans="2:65" s="1" customFormat="1" ht="28.8">
      <c r="B793" s="32"/>
      <c r="D793" s="153" t="s">
        <v>790</v>
      </c>
      <c r="F793" s="191" t="s">
        <v>1042</v>
      </c>
      <c r="I793" s="192"/>
      <c r="L793" s="32"/>
      <c r="M793" s="193"/>
      <c r="T793" s="56"/>
      <c r="AT793" s="17" t="s">
        <v>790</v>
      </c>
      <c r="AU793" s="17" t="s">
        <v>85</v>
      </c>
    </row>
    <row r="794" spans="2:65" s="1" customFormat="1" ht="62.7" customHeight="1">
      <c r="B794" s="32"/>
      <c r="C794" s="138" t="s">
        <v>1043</v>
      </c>
      <c r="D794" s="138" t="s">
        <v>165</v>
      </c>
      <c r="E794" s="139" t="s">
        <v>1044</v>
      </c>
      <c r="F794" s="140" t="s">
        <v>1045</v>
      </c>
      <c r="G794" s="141" t="s">
        <v>339</v>
      </c>
      <c r="H794" s="142">
        <v>1</v>
      </c>
      <c r="I794" s="143"/>
      <c r="J794" s="144">
        <f>ROUND(I794*H794,2)</f>
        <v>0</v>
      </c>
      <c r="K794" s="145"/>
      <c r="L794" s="32"/>
      <c r="M794" s="146" t="s">
        <v>1</v>
      </c>
      <c r="N794" s="147" t="s">
        <v>43</v>
      </c>
      <c r="P794" s="148">
        <f>O794*H794</f>
        <v>0</v>
      </c>
      <c r="Q794" s="148">
        <v>0</v>
      </c>
      <c r="R794" s="148">
        <f>Q794*H794</f>
        <v>0</v>
      </c>
      <c r="S794" s="148">
        <v>0</v>
      </c>
      <c r="T794" s="149">
        <f>S794*H794</f>
        <v>0</v>
      </c>
      <c r="AR794" s="150" t="s">
        <v>283</v>
      </c>
      <c r="AT794" s="150" t="s">
        <v>165</v>
      </c>
      <c r="AU794" s="150" t="s">
        <v>85</v>
      </c>
      <c r="AY794" s="17" t="s">
        <v>163</v>
      </c>
      <c r="BE794" s="151">
        <f>IF(N794="základní",J794,0)</f>
        <v>0</v>
      </c>
      <c r="BF794" s="151">
        <f>IF(N794="snížená",J794,0)</f>
        <v>0</v>
      </c>
      <c r="BG794" s="151">
        <f>IF(N794="zákl. přenesená",J794,0)</f>
        <v>0</v>
      </c>
      <c r="BH794" s="151">
        <f>IF(N794="sníž. přenesená",J794,0)</f>
        <v>0</v>
      </c>
      <c r="BI794" s="151">
        <f>IF(N794="nulová",J794,0)</f>
        <v>0</v>
      </c>
      <c r="BJ794" s="17" t="s">
        <v>85</v>
      </c>
      <c r="BK794" s="151">
        <f>ROUND(I794*H794,2)</f>
        <v>0</v>
      </c>
      <c r="BL794" s="17" t="s">
        <v>283</v>
      </c>
      <c r="BM794" s="150" t="s">
        <v>1046</v>
      </c>
    </row>
    <row r="795" spans="2:65" s="1" customFormat="1" ht="19.2">
      <c r="B795" s="32"/>
      <c r="D795" s="153" t="s">
        <v>790</v>
      </c>
      <c r="F795" s="191" t="s">
        <v>1047</v>
      </c>
      <c r="I795" s="192"/>
      <c r="L795" s="32"/>
      <c r="M795" s="193"/>
      <c r="T795" s="56"/>
      <c r="AT795" s="17" t="s">
        <v>790</v>
      </c>
      <c r="AU795" s="17" t="s">
        <v>85</v>
      </c>
    </row>
    <row r="796" spans="2:65" s="1" customFormat="1" ht="66.75" customHeight="1">
      <c r="B796" s="32"/>
      <c r="C796" s="138" t="s">
        <v>1048</v>
      </c>
      <c r="D796" s="138" t="s">
        <v>165</v>
      </c>
      <c r="E796" s="139" t="s">
        <v>1049</v>
      </c>
      <c r="F796" s="140" t="s">
        <v>1050</v>
      </c>
      <c r="G796" s="141" t="s">
        <v>339</v>
      </c>
      <c r="H796" s="142">
        <v>3</v>
      </c>
      <c r="I796" s="143"/>
      <c r="J796" s="144">
        <f>ROUND(I796*H796,2)</f>
        <v>0</v>
      </c>
      <c r="K796" s="145"/>
      <c r="L796" s="32"/>
      <c r="M796" s="146" t="s">
        <v>1</v>
      </c>
      <c r="N796" s="147" t="s">
        <v>43</v>
      </c>
      <c r="P796" s="148">
        <f>O796*H796</f>
        <v>0</v>
      </c>
      <c r="Q796" s="148">
        <v>0</v>
      </c>
      <c r="R796" s="148">
        <f>Q796*H796</f>
        <v>0</v>
      </c>
      <c r="S796" s="148">
        <v>0</v>
      </c>
      <c r="T796" s="149">
        <f>S796*H796</f>
        <v>0</v>
      </c>
      <c r="AR796" s="150" t="s">
        <v>283</v>
      </c>
      <c r="AT796" s="150" t="s">
        <v>165</v>
      </c>
      <c r="AU796" s="150" t="s">
        <v>85</v>
      </c>
      <c r="AY796" s="17" t="s">
        <v>163</v>
      </c>
      <c r="BE796" s="151">
        <f>IF(N796="základní",J796,0)</f>
        <v>0</v>
      </c>
      <c r="BF796" s="151">
        <f>IF(N796="snížená",J796,0)</f>
        <v>0</v>
      </c>
      <c r="BG796" s="151">
        <f>IF(N796="zákl. přenesená",J796,0)</f>
        <v>0</v>
      </c>
      <c r="BH796" s="151">
        <f>IF(N796="sníž. přenesená",J796,0)</f>
        <v>0</v>
      </c>
      <c r="BI796" s="151">
        <f>IF(N796="nulová",J796,0)</f>
        <v>0</v>
      </c>
      <c r="BJ796" s="17" t="s">
        <v>85</v>
      </c>
      <c r="BK796" s="151">
        <f>ROUND(I796*H796,2)</f>
        <v>0</v>
      </c>
      <c r="BL796" s="17" t="s">
        <v>283</v>
      </c>
      <c r="BM796" s="150" t="s">
        <v>1051</v>
      </c>
    </row>
    <row r="797" spans="2:65" s="1" customFormat="1" ht="19.2">
      <c r="B797" s="32"/>
      <c r="D797" s="153" t="s">
        <v>790</v>
      </c>
      <c r="F797" s="191" t="s">
        <v>1052</v>
      </c>
      <c r="I797" s="192"/>
      <c r="L797" s="32"/>
      <c r="M797" s="193"/>
      <c r="T797" s="56"/>
      <c r="AT797" s="17" t="s">
        <v>790</v>
      </c>
      <c r="AU797" s="17" t="s">
        <v>85</v>
      </c>
    </row>
    <row r="798" spans="2:65" s="1" customFormat="1" ht="24.15" customHeight="1">
      <c r="B798" s="32"/>
      <c r="C798" s="138" t="s">
        <v>1053</v>
      </c>
      <c r="D798" s="138" t="s">
        <v>165</v>
      </c>
      <c r="E798" s="139" t="s">
        <v>1054</v>
      </c>
      <c r="F798" s="140" t="s">
        <v>1055</v>
      </c>
      <c r="G798" s="141" t="s">
        <v>339</v>
      </c>
      <c r="H798" s="142">
        <v>1</v>
      </c>
      <c r="I798" s="143"/>
      <c r="J798" s="144">
        <f>ROUND(I798*H798,2)</f>
        <v>0</v>
      </c>
      <c r="K798" s="145"/>
      <c r="L798" s="32"/>
      <c r="M798" s="146" t="s">
        <v>1</v>
      </c>
      <c r="N798" s="147" t="s">
        <v>43</v>
      </c>
      <c r="P798" s="148">
        <f>O798*H798</f>
        <v>0</v>
      </c>
      <c r="Q798" s="148">
        <v>0</v>
      </c>
      <c r="R798" s="148">
        <f>Q798*H798</f>
        <v>0</v>
      </c>
      <c r="S798" s="148">
        <v>0</v>
      </c>
      <c r="T798" s="149">
        <f>S798*H798</f>
        <v>0</v>
      </c>
      <c r="AR798" s="150" t="s">
        <v>283</v>
      </c>
      <c r="AT798" s="150" t="s">
        <v>165</v>
      </c>
      <c r="AU798" s="150" t="s">
        <v>85</v>
      </c>
      <c r="AY798" s="17" t="s">
        <v>163</v>
      </c>
      <c r="BE798" s="151">
        <f>IF(N798="základní",J798,0)</f>
        <v>0</v>
      </c>
      <c r="BF798" s="151">
        <f>IF(N798="snížená",J798,0)</f>
        <v>0</v>
      </c>
      <c r="BG798" s="151">
        <f>IF(N798="zákl. přenesená",J798,0)</f>
        <v>0</v>
      </c>
      <c r="BH798" s="151">
        <f>IF(N798="sníž. přenesená",J798,0)</f>
        <v>0</v>
      </c>
      <c r="BI798" s="151">
        <f>IF(N798="nulová",J798,0)</f>
        <v>0</v>
      </c>
      <c r="BJ798" s="17" t="s">
        <v>85</v>
      </c>
      <c r="BK798" s="151">
        <f>ROUND(I798*H798,2)</f>
        <v>0</v>
      </c>
      <c r="BL798" s="17" t="s">
        <v>283</v>
      </c>
      <c r="BM798" s="150" t="s">
        <v>1056</v>
      </c>
    </row>
    <row r="799" spans="2:65" s="1" customFormat="1" ht="37.799999999999997" customHeight="1">
      <c r="B799" s="32"/>
      <c r="C799" s="138" t="s">
        <v>1057</v>
      </c>
      <c r="D799" s="138" t="s">
        <v>165</v>
      </c>
      <c r="E799" s="139" t="s">
        <v>1058</v>
      </c>
      <c r="F799" s="140" t="s">
        <v>1059</v>
      </c>
      <c r="G799" s="141" t="s">
        <v>339</v>
      </c>
      <c r="H799" s="142">
        <v>2</v>
      </c>
      <c r="I799" s="143"/>
      <c r="J799" s="144">
        <f>ROUND(I799*H799,2)</f>
        <v>0</v>
      </c>
      <c r="K799" s="145"/>
      <c r="L799" s="32"/>
      <c r="M799" s="194" t="s">
        <v>1</v>
      </c>
      <c r="N799" s="195" t="s">
        <v>43</v>
      </c>
      <c r="O799" s="196"/>
      <c r="P799" s="197">
        <f>O799*H799</f>
        <v>0</v>
      </c>
      <c r="Q799" s="197">
        <v>0</v>
      </c>
      <c r="R799" s="197">
        <f>Q799*H799</f>
        <v>0</v>
      </c>
      <c r="S799" s="197">
        <v>0</v>
      </c>
      <c r="T799" s="198">
        <f>S799*H799</f>
        <v>0</v>
      </c>
      <c r="AR799" s="150" t="s">
        <v>283</v>
      </c>
      <c r="AT799" s="150" t="s">
        <v>165</v>
      </c>
      <c r="AU799" s="150" t="s">
        <v>85</v>
      </c>
      <c r="AY799" s="17" t="s">
        <v>163</v>
      </c>
      <c r="BE799" s="151">
        <f>IF(N799="základní",J799,0)</f>
        <v>0</v>
      </c>
      <c r="BF799" s="151">
        <f>IF(N799="snížená",J799,0)</f>
        <v>0</v>
      </c>
      <c r="BG799" s="151">
        <f>IF(N799="zákl. přenesená",J799,0)</f>
        <v>0</v>
      </c>
      <c r="BH799" s="151">
        <f>IF(N799="sníž. přenesená",J799,0)</f>
        <v>0</v>
      </c>
      <c r="BI799" s="151">
        <f>IF(N799="nulová",J799,0)</f>
        <v>0</v>
      </c>
      <c r="BJ799" s="17" t="s">
        <v>85</v>
      </c>
      <c r="BK799" s="151">
        <f>ROUND(I799*H799,2)</f>
        <v>0</v>
      </c>
      <c r="BL799" s="17" t="s">
        <v>283</v>
      </c>
      <c r="BM799" s="150" t="s">
        <v>1060</v>
      </c>
    </row>
    <row r="800" spans="2:65" s="1" customFormat="1" ht="6.9" customHeight="1">
      <c r="B800" s="44"/>
      <c r="C800" s="45"/>
      <c r="D800" s="45"/>
      <c r="E800" s="45"/>
      <c r="F800" s="45"/>
      <c r="G800" s="45"/>
      <c r="H800" s="45"/>
      <c r="I800" s="45"/>
      <c r="J800" s="45"/>
      <c r="K800" s="45"/>
      <c r="L800" s="32"/>
    </row>
  </sheetData>
  <sheetProtection algorithmName="SHA-512" hashValue="VwCmgKTQpbfnDgwBcUnGUGscej2u3puenNg1wpt/y4gVkQglcK7jt1SwUFIAWXLXr0ddYbIFEdx3Ze8arWux3w==" saltValue="AZHXWKGczJfJQtptuyUcOu4IR7Tq0Q9uxzkaPBz2kMlUvqmwilU6rZuVwhUSt16YyGr+J7M9n2oPxGijb3qD+g==" spinCount="100000" sheet="1" objects="1" scenarios="1" formatColumns="0" formatRows="0" autoFilter="0"/>
  <autoFilter ref="C138:K799" xr:uid="{00000000-0009-0000-0000-000001000000}"/>
  <mergeCells count="12">
    <mergeCell ref="E131:H131"/>
    <mergeCell ref="L2:V2"/>
    <mergeCell ref="E85:H85"/>
    <mergeCell ref="E87:H87"/>
    <mergeCell ref="E89:H89"/>
    <mergeCell ref="E127:H127"/>
    <mergeCell ref="E129:H12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35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7" t="s">
        <v>95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" customHeight="1">
      <c r="B4" s="20"/>
      <c r="D4" s="21" t="s">
        <v>109</v>
      </c>
      <c r="L4" s="20"/>
      <c r="M4" s="94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9" t="str">
        <f>'Rekapitulace stavby'!K6</f>
        <v>ZÁZEMÍ A VÝBĚH GIBONŮ</v>
      </c>
      <c r="F7" s="250"/>
      <c r="G7" s="250"/>
      <c r="H7" s="250"/>
      <c r="L7" s="20"/>
    </row>
    <row r="8" spans="2:46" ht="12" customHeight="1">
      <c r="B8" s="20"/>
      <c r="D8" s="27" t="s">
        <v>118</v>
      </c>
      <c r="L8" s="20"/>
    </row>
    <row r="9" spans="2:46" s="1" customFormat="1" ht="16.5" customHeight="1">
      <c r="B9" s="32"/>
      <c r="E9" s="249" t="s">
        <v>121</v>
      </c>
      <c r="F9" s="251"/>
      <c r="G9" s="251"/>
      <c r="H9" s="251"/>
      <c r="L9" s="32"/>
    </row>
    <row r="10" spans="2:46" s="1" customFormat="1" ht="12" customHeight="1">
      <c r="B10" s="32"/>
      <c r="D10" s="27" t="s">
        <v>122</v>
      </c>
      <c r="L10" s="32"/>
    </row>
    <row r="11" spans="2:46" s="1" customFormat="1" ht="16.5" customHeight="1">
      <c r="B11" s="32"/>
      <c r="E11" s="207" t="s">
        <v>1061</v>
      </c>
      <c r="F11" s="251"/>
      <c r="G11" s="251"/>
      <c r="H11" s="251"/>
      <c r="L11" s="32"/>
    </row>
    <row r="12" spans="2:46" s="1" customFormat="1" ht="10.199999999999999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15.1.2024</v>
      </c>
      <c r="L14" s="32"/>
    </row>
    <row r="15" spans="2:46" s="1" customFormat="1" ht="10.8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25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28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24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2" t="str">
        <f>'Rekapitulace stavby'!E14</f>
        <v>Vyplň údaj</v>
      </c>
      <c r="F20" s="233"/>
      <c r="G20" s="233"/>
      <c r="H20" s="233"/>
      <c r="I20" s="27" t="s">
        <v>27</v>
      </c>
      <c r="J20" s="28" t="str">
        <f>'Rekapitulace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24</v>
      </c>
      <c r="J22" s="25" t="s">
        <v>32</v>
      </c>
      <c r="L22" s="32"/>
    </row>
    <row r="23" spans="2:12" s="1" customFormat="1" ht="18" customHeight="1">
      <c r="B23" s="32"/>
      <c r="E23" s="25" t="s">
        <v>33</v>
      </c>
      <c r="I23" s="27" t="s">
        <v>27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24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27</v>
      </c>
      <c r="J26" s="25" t="str">
        <f>IF('Rekapitulace stavby'!AN20="","",'Rekapitulace stavby'!AN20)</f>
        <v/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16.5" customHeight="1">
      <c r="B29" s="95"/>
      <c r="E29" s="238" t="s">
        <v>1</v>
      </c>
      <c r="F29" s="238"/>
      <c r="G29" s="238"/>
      <c r="H29" s="238"/>
      <c r="L29" s="95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6" t="s">
        <v>38</v>
      </c>
      <c r="J32" s="66">
        <f>ROUND(J131, 2)</f>
        <v>0</v>
      </c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" customHeight="1">
      <c r="B35" s="32"/>
      <c r="D35" s="55" t="s">
        <v>42</v>
      </c>
      <c r="E35" s="27" t="s">
        <v>43</v>
      </c>
      <c r="F35" s="86">
        <f>ROUND((SUM(BE131:BE234)),  2)</f>
        <v>0</v>
      </c>
      <c r="I35" s="97">
        <v>0.21</v>
      </c>
      <c r="J35" s="86">
        <f>ROUND(((SUM(BE131:BE234))*I35),  2)</f>
        <v>0</v>
      </c>
      <c r="L35" s="32"/>
    </row>
    <row r="36" spans="2:12" s="1" customFormat="1" ht="14.4" customHeight="1">
      <c r="B36" s="32"/>
      <c r="E36" s="27" t="s">
        <v>44</v>
      </c>
      <c r="F36" s="86">
        <f>ROUND((SUM(BF131:BF234)),  2)</f>
        <v>0</v>
      </c>
      <c r="I36" s="97">
        <v>0.15</v>
      </c>
      <c r="J36" s="86">
        <f>ROUND(((SUM(BF131:BF234))*I36),  2)</f>
        <v>0</v>
      </c>
      <c r="L36" s="32"/>
    </row>
    <row r="37" spans="2:12" s="1" customFormat="1" ht="14.4" hidden="1" customHeight="1">
      <c r="B37" s="32"/>
      <c r="E37" s="27" t="s">
        <v>45</v>
      </c>
      <c r="F37" s="86">
        <f>ROUND((SUM(BG131:BG234)),  2)</f>
        <v>0</v>
      </c>
      <c r="I37" s="97">
        <v>0.21</v>
      </c>
      <c r="J37" s="86">
        <f>0</f>
        <v>0</v>
      </c>
      <c r="L37" s="32"/>
    </row>
    <row r="38" spans="2:12" s="1" customFormat="1" ht="14.4" hidden="1" customHeight="1">
      <c r="B38" s="32"/>
      <c r="E38" s="27" t="s">
        <v>46</v>
      </c>
      <c r="F38" s="86">
        <f>ROUND((SUM(BH131:BH234)),  2)</f>
        <v>0</v>
      </c>
      <c r="I38" s="97">
        <v>0.15</v>
      </c>
      <c r="J38" s="86">
        <f>0</f>
        <v>0</v>
      </c>
      <c r="L38" s="32"/>
    </row>
    <row r="39" spans="2:12" s="1" customFormat="1" ht="14.4" hidden="1" customHeight="1">
      <c r="B39" s="32"/>
      <c r="E39" s="27" t="s">
        <v>47</v>
      </c>
      <c r="F39" s="86">
        <f>ROUND((SUM(BI131:BI234)),  2)</f>
        <v>0</v>
      </c>
      <c r="I39" s="97">
        <v>0</v>
      </c>
      <c r="J39" s="86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98"/>
      <c r="D41" s="99" t="s">
        <v>48</v>
      </c>
      <c r="E41" s="57"/>
      <c r="F41" s="57"/>
      <c r="G41" s="100" t="s">
        <v>49</v>
      </c>
      <c r="H41" s="101" t="s">
        <v>50</v>
      </c>
      <c r="I41" s="57"/>
      <c r="J41" s="102">
        <f>SUM(J32:J39)</f>
        <v>0</v>
      </c>
      <c r="K41" s="103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51</v>
      </c>
      <c r="E50" s="42"/>
      <c r="F50" s="42"/>
      <c r="G50" s="41" t="s">
        <v>52</v>
      </c>
      <c r="H50" s="42"/>
      <c r="I50" s="42"/>
      <c r="J50" s="42"/>
      <c r="K50" s="42"/>
      <c r="L50" s="32"/>
    </row>
    <row r="51" spans="2:12" ht="10.199999999999999">
      <c r="B51" s="20"/>
      <c r="L51" s="20"/>
    </row>
    <row r="52" spans="2:12" ht="10.199999999999999">
      <c r="B52" s="20"/>
      <c r="L52" s="20"/>
    </row>
    <row r="53" spans="2:12" ht="10.199999999999999">
      <c r="B53" s="20"/>
      <c r="L53" s="20"/>
    </row>
    <row r="54" spans="2:12" ht="10.199999999999999">
      <c r="B54" s="20"/>
      <c r="L54" s="20"/>
    </row>
    <row r="55" spans="2:12" ht="10.199999999999999">
      <c r="B55" s="20"/>
      <c r="L55" s="20"/>
    </row>
    <row r="56" spans="2:12" ht="10.199999999999999">
      <c r="B56" s="20"/>
      <c r="L56" s="20"/>
    </row>
    <row r="57" spans="2:12" ht="10.199999999999999">
      <c r="B57" s="20"/>
      <c r="L57" s="20"/>
    </row>
    <row r="58" spans="2:12" ht="10.199999999999999">
      <c r="B58" s="20"/>
      <c r="L58" s="20"/>
    </row>
    <row r="59" spans="2:12" ht="10.199999999999999">
      <c r="B59" s="20"/>
      <c r="L59" s="20"/>
    </row>
    <row r="60" spans="2:12" ht="10.199999999999999">
      <c r="B60" s="20"/>
      <c r="L60" s="20"/>
    </row>
    <row r="61" spans="2:12" s="1" customFormat="1" ht="13.2">
      <c r="B61" s="32"/>
      <c r="D61" s="43" t="s">
        <v>53</v>
      </c>
      <c r="E61" s="34"/>
      <c r="F61" s="104" t="s">
        <v>54</v>
      </c>
      <c r="G61" s="43" t="s">
        <v>53</v>
      </c>
      <c r="H61" s="34"/>
      <c r="I61" s="34"/>
      <c r="J61" s="105" t="s">
        <v>54</v>
      </c>
      <c r="K61" s="34"/>
      <c r="L61" s="32"/>
    </row>
    <row r="62" spans="2:12" ht="10.199999999999999">
      <c r="B62" s="20"/>
      <c r="L62" s="20"/>
    </row>
    <row r="63" spans="2:12" ht="10.199999999999999">
      <c r="B63" s="20"/>
      <c r="L63" s="20"/>
    </row>
    <row r="64" spans="2:12" ht="10.199999999999999">
      <c r="B64" s="20"/>
      <c r="L64" s="20"/>
    </row>
    <row r="65" spans="2:12" s="1" customFormat="1" ht="13.2">
      <c r="B65" s="32"/>
      <c r="D65" s="41" t="s">
        <v>55</v>
      </c>
      <c r="E65" s="42"/>
      <c r="F65" s="42"/>
      <c r="G65" s="41" t="s">
        <v>56</v>
      </c>
      <c r="H65" s="42"/>
      <c r="I65" s="42"/>
      <c r="J65" s="42"/>
      <c r="K65" s="42"/>
      <c r="L65" s="32"/>
    </row>
    <row r="66" spans="2:12" ht="10.199999999999999">
      <c r="B66" s="20"/>
      <c r="L66" s="20"/>
    </row>
    <row r="67" spans="2:12" ht="10.199999999999999">
      <c r="B67" s="20"/>
      <c r="L67" s="20"/>
    </row>
    <row r="68" spans="2:12" ht="10.199999999999999">
      <c r="B68" s="20"/>
      <c r="L68" s="20"/>
    </row>
    <row r="69" spans="2:12" ht="10.199999999999999">
      <c r="B69" s="20"/>
      <c r="L69" s="20"/>
    </row>
    <row r="70" spans="2:12" ht="10.199999999999999">
      <c r="B70" s="20"/>
      <c r="L70" s="20"/>
    </row>
    <row r="71" spans="2:12" ht="10.199999999999999">
      <c r="B71" s="20"/>
      <c r="L71" s="20"/>
    </row>
    <row r="72" spans="2:12" ht="10.199999999999999">
      <c r="B72" s="20"/>
      <c r="L72" s="20"/>
    </row>
    <row r="73" spans="2:12" ht="10.199999999999999">
      <c r="B73" s="20"/>
      <c r="L73" s="20"/>
    </row>
    <row r="74" spans="2:12" ht="10.199999999999999">
      <c r="B74" s="20"/>
      <c r="L74" s="20"/>
    </row>
    <row r="75" spans="2:12" ht="10.199999999999999">
      <c r="B75" s="20"/>
      <c r="L75" s="20"/>
    </row>
    <row r="76" spans="2:12" s="1" customFormat="1" ht="13.2">
      <c r="B76" s="32"/>
      <c r="D76" s="43" t="s">
        <v>53</v>
      </c>
      <c r="E76" s="34"/>
      <c r="F76" s="104" t="s">
        <v>54</v>
      </c>
      <c r="G76" s="43" t="s">
        <v>53</v>
      </c>
      <c r="H76" s="34"/>
      <c r="I76" s="34"/>
      <c r="J76" s="105" t="s">
        <v>54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124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9" t="str">
        <f>E7</f>
        <v>ZÁZEMÍ A VÝBĚH GIBONŮ</v>
      </c>
      <c r="F85" s="250"/>
      <c r="G85" s="250"/>
      <c r="H85" s="250"/>
      <c r="L85" s="32"/>
    </row>
    <row r="86" spans="2:12" ht="12" customHeight="1">
      <c r="B86" s="20"/>
      <c r="C86" s="27" t="s">
        <v>118</v>
      </c>
      <c r="L86" s="20"/>
    </row>
    <row r="87" spans="2:12" s="1" customFormat="1" ht="16.5" customHeight="1">
      <c r="B87" s="32"/>
      <c r="E87" s="249" t="s">
        <v>121</v>
      </c>
      <c r="F87" s="251"/>
      <c r="G87" s="251"/>
      <c r="H87" s="251"/>
      <c r="L87" s="32"/>
    </row>
    <row r="88" spans="2:12" s="1" customFormat="1" ht="12" customHeight="1">
      <c r="B88" s="32"/>
      <c r="C88" s="27" t="s">
        <v>122</v>
      </c>
      <c r="L88" s="32"/>
    </row>
    <row r="89" spans="2:12" s="1" customFormat="1" ht="16.5" customHeight="1">
      <c r="B89" s="32"/>
      <c r="E89" s="207" t="str">
        <f>E11</f>
        <v>01.2 - Elektroinstalace</v>
      </c>
      <c r="F89" s="251"/>
      <c r="G89" s="251"/>
      <c r="H89" s="251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Drážďanská 23</v>
      </c>
      <c r="I91" s="27" t="s">
        <v>22</v>
      </c>
      <c r="J91" s="52" t="str">
        <f>IF(J14="","",J14)</f>
        <v>15.1.2024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23</v>
      </c>
      <c r="F93" s="25" t="str">
        <f>E17</f>
        <v>Zoologická zahrada Ústí nad Labem, p.o.</v>
      </c>
      <c r="I93" s="27" t="s">
        <v>31</v>
      </c>
      <c r="J93" s="30" t="str">
        <f>E23</f>
        <v>JinJan s.r.o.</v>
      </c>
      <c r="L93" s="32"/>
    </row>
    <row r="94" spans="2:12" s="1" customFormat="1" ht="15.15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125</v>
      </c>
      <c r="D96" s="98"/>
      <c r="E96" s="98"/>
      <c r="F96" s="98"/>
      <c r="G96" s="98"/>
      <c r="H96" s="98"/>
      <c r="I96" s="98"/>
      <c r="J96" s="107" t="s">
        <v>126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8" customHeight="1">
      <c r="B98" s="32"/>
      <c r="C98" s="108" t="s">
        <v>127</v>
      </c>
      <c r="J98" s="66">
        <f>J131</f>
        <v>0</v>
      </c>
      <c r="L98" s="32"/>
      <c r="AU98" s="17" t="s">
        <v>128</v>
      </c>
    </row>
    <row r="99" spans="2:47" s="8" customFormat="1" ht="24.9" customHeight="1">
      <c r="B99" s="109"/>
      <c r="D99" s="110" t="s">
        <v>1062</v>
      </c>
      <c r="E99" s="111"/>
      <c r="F99" s="111"/>
      <c r="G99" s="111"/>
      <c r="H99" s="111"/>
      <c r="I99" s="111"/>
      <c r="J99" s="112">
        <f>J132</f>
        <v>0</v>
      </c>
      <c r="L99" s="109"/>
    </row>
    <row r="100" spans="2:47" s="8" customFormat="1" ht="24.9" customHeight="1">
      <c r="B100" s="109"/>
      <c r="D100" s="110" t="s">
        <v>1063</v>
      </c>
      <c r="E100" s="111"/>
      <c r="F100" s="111"/>
      <c r="G100" s="111"/>
      <c r="H100" s="111"/>
      <c r="I100" s="111"/>
      <c r="J100" s="112">
        <f>J145</f>
        <v>0</v>
      </c>
      <c r="L100" s="109"/>
    </row>
    <row r="101" spans="2:47" s="8" customFormat="1" ht="24.9" customHeight="1">
      <c r="B101" s="109"/>
      <c r="D101" s="110" t="s">
        <v>1064</v>
      </c>
      <c r="E101" s="111"/>
      <c r="F101" s="111"/>
      <c r="G101" s="111"/>
      <c r="H101" s="111"/>
      <c r="I101" s="111"/>
      <c r="J101" s="112">
        <f>J151</f>
        <v>0</v>
      </c>
      <c r="L101" s="109"/>
    </row>
    <row r="102" spans="2:47" s="8" customFormat="1" ht="24.9" customHeight="1">
      <c r="B102" s="109"/>
      <c r="D102" s="110" t="s">
        <v>1065</v>
      </c>
      <c r="E102" s="111"/>
      <c r="F102" s="111"/>
      <c r="G102" s="111"/>
      <c r="H102" s="111"/>
      <c r="I102" s="111"/>
      <c r="J102" s="112">
        <f>J167</f>
        <v>0</v>
      </c>
      <c r="L102" s="109"/>
    </row>
    <row r="103" spans="2:47" s="8" customFormat="1" ht="24.9" customHeight="1">
      <c r="B103" s="109"/>
      <c r="D103" s="110" t="s">
        <v>1066</v>
      </c>
      <c r="E103" s="111"/>
      <c r="F103" s="111"/>
      <c r="G103" s="111"/>
      <c r="H103" s="111"/>
      <c r="I103" s="111"/>
      <c r="J103" s="112">
        <f>J177</f>
        <v>0</v>
      </c>
      <c r="L103" s="109"/>
    </row>
    <row r="104" spans="2:47" s="8" customFormat="1" ht="24.9" customHeight="1">
      <c r="B104" s="109"/>
      <c r="D104" s="110" t="s">
        <v>1067</v>
      </c>
      <c r="E104" s="111"/>
      <c r="F104" s="111"/>
      <c r="G104" s="111"/>
      <c r="H104" s="111"/>
      <c r="I104" s="111"/>
      <c r="J104" s="112">
        <f>J186</f>
        <v>0</v>
      </c>
      <c r="L104" s="109"/>
    </row>
    <row r="105" spans="2:47" s="8" customFormat="1" ht="24.9" customHeight="1">
      <c r="B105" s="109"/>
      <c r="D105" s="110" t="s">
        <v>1068</v>
      </c>
      <c r="E105" s="111"/>
      <c r="F105" s="111"/>
      <c r="G105" s="111"/>
      <c r="H105" s="111"/>
      <c r="I105" s="111"/>
      <c r="J105" s="112">
        <f>J201</f>
        <v>0</v>
      </c>
      <c r="L105" s="109"/>
    </row>
    <row r="106" spans="2:47" s="8" customFormat="1" ht="24.9" customHeight="1">
      <c r="B106" s="109"/>
      <c r="D106" s="110" t="s">
        <v>1069</v>
      </c>
      <c r="E106" s="111"/>
      <c r="F106" s="111"/>
      <c r="G106" s="111"/>
      <c r="H106" s="111"/>
      <c r="I106" s="111"/>
      <c r="J106" s="112">
        <f>J214</f>
        <v>0</v>
      </c>
      <c r="L106" s="109"/>
    </row>
    <row r="107" spans="2:47" s="8" customFormat="1" ht="24.9" customHeight="1">
      <c r="B107" s="109"/>
      <c r="D107" s="110" t="s">
        <v>1070</v>
      </c>
      <c r="E107" s="111"/>
      <c r="F107" s="111"/>
      <c r="G107" s="111"/>
      <c r="H107" s="111"/>
      <c r="I107" s="111"/>
      <c r="J107" s="112">
        <f>J215</f>
        <v>0</v>
      </c>
      <c r="L107" s="109"/>
    </row>
    <row r="108" spans="2:47" s="8" customFormat="1" ht="24.9" customHeight="1">
      <c r="B108" s="109"/>
      <c r="D108" s="110" t="s">
        <v>1071</v>
      </c>
      <c r="E108" s="111"/>
      <c r="F108" s="111"/>
      <c r="G108" s="111"/>
      <c r="H108" s="111"/>
      <c r="I108" s="111"/>
      <c r="J108" s="112">
        <f>J231</f>
        <v>0</v>
      </c>
      <c r="L108" s="109"/>
    </row>
    <row r="109" spans="2:47" s="8" customFormat="1" ht="24.9" customHeight="1">
      <c r="B109" s="109"/>
      <c r="D109" s="110" t="s">
        <v>1072</v>
      </c>
      <c r="E109" s="111"/>
      <c r="F109" s="111"/>
      <c r="G109" s="111"/>
      <c r="H109" s="111"/>
      <c r="I109" s="111"/>
      <c r="J109" s="112">
        <f>J233</f>
        <v>0</v>
      </c>
      <c r="L109" s="109"/>
    </row>
    <row r="110" spans="2:47" s="1" customFormat="1" ht="21.75" customHeight="1">
      <c r="B110" s="32"/>
      <c r="L110" s="32"/>
    </row>
    <row r="111" spans="2:47" s="1" customFormat="1" ht="6.9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2"/>
    </row>
    <row r="115" spans="2:12" s="1" customFormat="1" ht="6.9" customHeight="1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2"/>
    </row>
    <row r="116" spans="2:12" s="1" customFormat="1" ht="24.9" customHeight="1">
      <c r="B116" s="32"/>
      <c r="C116" s="21" t="s">
        <v>148</v>
      </c>
      <c r="L116" s="32"/>
    </row>
    <row r="117" spans="2:12" s="1" customFormat="1" ht="6.9" customHeight="1">
      <c r="B117" s="32"/>
      <c r="L117" s="32"/>
    </row>
    <row r="118" spans="2:12" s="1" customFormat="1" ht="12" customHeight="1">
      <c r="B118" s="32"/>
      <c r="C118" s="27" t="s">
        <v>16</v>
      </c>
      <c r="L118" s="32"/>
    </row>
    <row r="119" spans="2:12" s="1" customFormat="1" ht="16.5" customHeight="1">
      <c r="B119" s="32"/>
      <c r="E119" s="249" t="str">
        <f>E7</f>
        <v>ZÁZEMÍ A VÝBĚH GIBONŮ</v>
      </c>
      <c r="F119" s="250"/>
      <c r="G119" s="250"/>
      <c r="H119" s="250"/>
      <c r="L119" s="32"/>
    </row>
    <row r="120" spans="2:12" ht="12" customHeight="1">
      <c r="B120" s="20"/>
      <c r="C120" s="27" t="s">
        <v>118</v>
      </c>
      <c r="L120" s="20"/>
    </row>
    <row r="121" spans="2:12" s="1" customFormat="1" ht="16.5" customHeight="1">
      <c r="B121" s="32"/>
      <c r="E121" s="249" t="s">
        <v>121</v>
      </c>
      <c r="F121" s="251"/>
      <c r="G121" s="251"/>
      <c r="H121" s="251"/>
      <c r="L121" s="32"/>
    </row>
    <row r="122" spans="2:12" s="1" customFormat="1" ht="12" customHeight="1">
      <c r="B122" s="32"/>
      <c r="C122" s="27" t="s">
        <v>122</v>
      </c>
      <c r="L122" s="32"/>
    </row>
    <row r="123" spans="2:12" s="1" customFormat="1" ht="16.5" customHeight="1">
      <c r="B123" s="32"/>
      <c r="E123" s="207" t="str">
        <f>E11</f>
        <v>01.2 - Elektroinstalace</v>
      </c>
      <c r="F123" s="251"/>
      <c r="G123" s="251"/>
      <c r="H123" s="251"/>
      <c r="L123" s="32"/>
    </row>
    <row r="124" spans="2:12" s="1" customFormat="1" ht="6.9" customHeight="1">
      <c r="B124" s="32"/>
      <c r="L124" s="32"/>
    </row>
    <row r="125" spans="2:12" s="1" customFormat="1" ht="12" customHeight="1">
      <c r="B125" s="32"/>
      <c r="C125" s="27" t="s">
        <v>20</v>
      </c>
      <c r="F125" s="25" t="str">
        <f>F14</f>
        <v>Drážďanská 23</v>
      </c>
      <c r="I125" s="27" t="s">
        <v>22</v>
      </c>
      <c r="J125" s="52" t="str">
        <f>IF(J14="","",J14)</f>
        <v>15.1.2024</v>
      </c>
      <c r="L125" s="32"/>
    </row>
    <row r="126" spans="2:12" s="1" customFormat="1" ht="6.9" customHeight="1">
      <c r="B126" s="32"/>
      <c r="L126" s="32"/>
    </row>
    <row r="127" spans="2:12" s="1" customFormat="1" ht="15.15" customHeight="1">
      <c r="B127" s="32"/>
      <c r="C127" s="27" t="s">
        <v>23</v>
      </c>
      <c r="F127" s="25" t="str">
        <f>E17</f>
        <v>Zoologická zahrada Ústí nad Labem, p.o.</v>
      </c>
      <c r="I127" s="27" t="s">
        <v>31</v>
      </c>
      <c r="J127" s="30" t="str">
        <f>E23</f>
        <v>JinJan s.r.o.</v>
      </c>
      <c r="L127" s="32"/>
    </row>
    <row r="128" spans="2:12" s="1" customFormat="1" ht="15.15" customHeight="1">
      <c r="B128" s="32"/>
      <c r="C128" s="27" t="s">
        <v>29</v>
      </c>
      <c r="F128" s="25" t="str">
        <f>IF(E20="","",E20)</f>
        <v>Vyplň údaj</v>
      </c>
      <c r="I128" s="27" t="s">
        <v>35</v>
      </c>
      <c r="J128" s="30" t="str">
        <f>E26</f>
        <v xml:space="preserve"> </v>
      </c>
      <c r="L128" s="32"/>
    </row>
    <row r="129" spans="2:65" s="1" customFormat="1" ht="10.35" customHeight="1">
      <c r="B129" s="32"/>
      <c r="L129" s="32"/>
    </row>
    <row r="130" spans="2:65" s="10" customFormat="1" ht="29.25" customHeight="1">
      <c r="B130" s="117"/>
      <c r="C130" s="118" t="s">
        <v>149</v>
      </c>
      <c r="D130" s="119" t="s">
        <v>63</v>
      </c>
      <c r="E130" s="119" t="s">
        <v>59</v>
      </c>
      <c r="F130" s="119" t="s">
        <v>60</v>
      </c>
      <c r="G130" s="119" t="s">
        <v>150</v>
      </c>
      <c r="H130" s="119" t="s">
        <v>151</v>
      </c>
      <c r="I130" s="119" t="s">
        <v>152</v>
      </c>
      <c r="J130" s="120" t="s">
        <v>126</v>
      </c>
      <c r="K130" s="121" t="s">
        <v>153</v>
      </c>
      <c r="L130" s="117"/>
      <c r="M130" s="59" t="s">
        <v>1</v>
      </c>
      <c r="N130" s="60" t="s">
        <v>42</v>
      </c>
      <c r="O130" s="60" t="s">
        <v>154</v>
      </c>
      <c r="P130" s="60" t="s">
        <v>155</v>
      </c>
      <c r="Q130" s="60" t="s">
        <v>156</v>
      </c>
      <c r="R130" s="60" t="s">
        <v>157</v>
      </c>
      <c r="S130" s="60" t="s">
        <v>158</v>
      </c>
      <c r="T130" s="61" t="s">
        <v>159</v>
      </c>
    </row>
    <row r="131" spans="2:65" s="1" customFormat="1" ht="22.8" customHeight="1">
      <c r="B131" s="32"/>
      <c r="C131" s="64" t="s">
        <v>160</v>
      </c>
      <c r="J131" s="122">
        <f>BK131</f>
        <v>0</v>
      </c>
      <c r="L131" s="32"/>
      <c r="M131" s="62"/>
      <c r="N131" s="53"/>
      <c r="O131" s="53"/>
      <c r="P131" s="123">
        <f>P132+P145+P151+P167+P177+P186+P201+P214+P215+P231+P233</f>
        <v>0</v>
      </c>
      <c r="Q131" s="53"/>
      <c r="R131" s="123">
        <f>R132+R145+R151+R167+R177+R186+R201+R214+R215+R231+R233</f>
        <v>0</v>
      </c>
      <c r="S131" s="53"/>
      <c r="T131" s="124">
        <f>T132+T145+T151+T167+T177+T186+T201+T214+T215+T231+T233</f>
        <v>0</v>
      </c>
      <c r="AT131" s="17" t="s">
        <v>77</v>
      </c>
      <c r="AU131" s="17" t="s">
        <v>128</v>
      </c>
      <c r="BK131" s="125">
        <f>BK132+BK145+BK151+BK167+BK177+BK186+BK201+BK214+BK215+BK231+BK233</f>
        <v>0</v>
      </c>
    </row>
    <row r="132" spans="2:65" s="11" customFormat="1" ht="25.95" customHeight="1">
      <c r="B132" s="126"/>
      <c r="D132" s="127" t="s">
        <v>77</v>
      </c>
      <c r="E132" s="128" t="s">
        <v>1073</v>
      </c>
      <c r="F132" s="128" t="s">
        <v>1073</v>
      </c>
      <c r="I132" s="129"/>
      <c r="J132" s="130">
        <f>BK132</f>
        <v>0</v>
      </c>
      <c r="L132" s="126"/>
      <c r="M132" s="131"/>
      <c r="P132" s="132">
        <f>SUM(P133:P144)</f>
        <v>0</v>
      </c>
      <c r="R132" s="132">
        <f>SUM(R133:R144)</f>
        <v>0</v>
      </c>
      <c r="T132" s="133">
        <f>SUM(T133:T144)</f>
        <v>0</v>
      </c>
      <c r="AR132" s="127" t="s">
        <v>85</v>
      </c>
      <c r="AT132" s="134" t="s">
        <v>77</v>
      </c>
      <c r="AU132" s="134" t="s">
        <v>78</v>
      </c>
      <c r="AY132" s="127" t="s">
        <v>163</v>
      </c>
      <c r="BK132" s="135">
        <f>SUM(BK133:BK144)</f>
        <v>0</v>
      </c>
    </row>
    <row r="133" spans="2:65" s="1" customFormat="1" ht="16.5" customHeight="1">
      <c r="B133" s="32"/>
      <c r="C133" s="138" t="s">
        <v>85</v>
      </c>
      <c r="D133" s="138" t="s">
        <v>165</v>
      </c>
      <c r="E133" s="139" t="s">
        <v>1074</v>
      </c>
      <c r="F133" s="140" t="s">
        <v>1075</v>
      </c>
      <c r="G133" s="141" t="s">
        <v>339</v>
      </c>
      <c r="H133" s="142">
        <v>2</v>
      </c>
      <c r="I133" s="143"/>
      <c r="J133" s="144">
        <f>ROUND(I133*H133,2)</f>
        <v>0</v>
      </c>
      <c r="K133" s="145"/>
      <c r="L133" s="32"/>
      <c r="M133" s="146" t="s">
        <v>1</v>
      </c>
      <c r="N133" s="147" t="s">
        <v>43</v>
      </c>
      <c r="P133" s="148">
        <f>O133*H133</f>
        <v>0</v>
      </c>
      <c r="Q133" s="148">
        <v>0</v>
      </c>
      <c r="R133" s="148">
        <f>Q133*H133</f>
        <v>0</v>
      </c>
      <c r="S133" s="148">
        <v>0</v>
      </c>
      <c r="T133" s="149">
        <f>S133*H133</f>
        <v>0</v>
      </c>
      <c r="AR133" s="150" t="s">
        <v>169</v>
      </c>
      <c r="AT133" s="150" t="s">
        <v>165</v>
      </c>
      <c r="AU133" s="150" t="s">
        <v>85</v>
      </c>
      <c r="AY133" s="17" t="s">
        <v>163</v>
      </c>
      <c r="BE133" s="151">
        <f>IF(N133="základní",J133,0)</f>
        <v>0</v>
      </c>
      <c r="BF133" s="151">
        <f>IF(N133="snížená",J133,0)</f>
        <v>0</v>
      </c>
      <c r="BG133" s="151">
        <f>IF(N133="zákl. přenesená",J133,0)</f>
        <v>0</v>
      </c>
      <c r="BH133" s="151">
        <f>IF(N133="sníž. přenesená",J133,0)</f>
        <v>0</v>
      </c>
      <c r="BI133" s="151">
        <f>IF(N133="nulová",J133,0)</f>
        <v>0</v>
      </c>
      <c r="BJ133" s="17" t="s">
        <v>85</v>
      </c>
      <c r="BK133" s="151">
        <f>ROUND(I133*H133,2)</f>
        <v>0</v>
      </c>
      <c r="BL133" s="17" t="s">
        <v>169</v>
      </c>
      <c r="BM133" s="150" t="s">
        <v>169</v>
      </c>
    </row>
    <row r="134" spans="2:65" s="1" customFormat="1" ht="38.4">
      <c r="B134" s="32"/>
      <c r="D134" s="153" t="s">
        <v>790</v>
      </c>
      <c r="F134" s="191" t="s">
        <v>1076</v>
      </c>
      <c r="I134" s="192"/>
      <c r="L134" s="32"/>
      <c r="M134" s="193"/>
      <c r="T134" s="56"/>
      <c r="AT134" s="17" t="s">
        <v>790</v>
      </c>
      <c r="AU134" s="17" t="s">
        <v>85</v>
      </c>
    </row>
    <row r="135" spans="2:65" s="1" customFormat="1" ht="21.75" customHeight="1">
      <c r="B135" s="32"/>
      <c r="C135" s="138" t="s">
        <v>87</v>
      </c>
      <c r="D135" s="138" t="s">
        <v>165</v>
      </c>
      <c r="E135" s="139" t="s">
        <v>1077</v>
      </c>
      <c r="F135" s="140" t="s">
        <v>1078</v>
      </c>
      <c r="G135" s="141" t="s">
        <v>339</v>
      </c>
      <c r="H135" s="142">
        <v>1</v>
      </c>
      <c r="I135" s="143"/>
      <c r="J135" s="144">
        <f>ROUND(I135*H135,2)</f>
        <v>0</v>
      </c>
      <c r="K135" s="145"/>
      <c r="L135" s="32"/>
      <c r="M135" s="146" t="s">
        <v>1</v>
      </c>
      <c r="N135" s="147" t="s">
        <v>43</v>
      </c>
      <c r="P135" s="148">
        <f>O135*H135</f>
        <v>0</v>
      </c>
      <c r="Q135" s="148">
        <v>0</v>
      </c>
      <c r="R135" s="148">
        <f>Q135*H135</f>
        <v>0</v>
      </c>
      <c r="S135" s="148">
        <v>0</v>
      </c>
      <c r="T135" s="149">
        <f>S135*H135</f>
        <v>0</v>
      </c>
      <c r="AR135" s="150" t="s">
        <v>169</v>
      </c>
      <c r="AT135" s="150" t="s">
        <v>165</v>
      </c>
      <c r="AU135" s="150" t="s">
        <v>85</v>
      </c>
      <c r="AY135" s="17" t="s">
        <v>163</v>
      </c>
      <c r="BE135" s="151">
        <f>IF(N135="základní",J135,0)</f>
        <v>0</v>
      </c>
      <c r="BF135" s="151">
        <f>IF(N135="snížená",J135,0)</f>
        <v>0</v>
      </c>
      <c r="BG135" s="151">
        <f>IF(N135="zákl. přenesená",J135,0)</f>
        <v>0</v>
      </c>
      <c r="BH135" s="151">
        <f>IF(N135="sníž. přenesená",J135,0)</f>
        <v>0</v>
      </c>
      <c r="BI135" s="151">
        <f>IF(N135="nulová",J135,0)</f>
        <v>0</v>
      </c>
      <c r="BJ135" s="17" t="s">
        <v>85</v>
      </c>
      <c r="BK135" s="151">
        <f>ROUND(I135*H135,2)</f>
        <v>0</v>
      </c>
      <c r="BL135" s="17" t="s">
        <v>169</v>
      </c>
      <c r="BM135" s="150" t="s">
        <v>209</v>
      </c>
    </row>
    <row r="136" spans="2:65" s="1" customFormat="1" ht="28.8">
      <c r="B136" s="32"/>
      <c r="D136" s="153" t="s">
        <v>790</v>
      </c>
      <c r="F136" s="191" t="s">
        <v>1079</v>
      </c>
      <c r="I136" s="192"/>
      <c r="L136" s="32"/>
      <c r="M136" s="193"/>
      <c r="T136" s="56"/>
      <c r="AT136" s="17" t="s">
        <v>790</v>
      </c>
      <c r="AU136" s="17" t="s">
        <v>85</v>
      </c>
    </row>
    <row r="137" spans="2:65" s="1" customFormat="1" ht="21.75" customHeight="1">
      <c r="B137" s="32"/>
      <c r="C137" s="138" t="s">
        <v>192</v>
      </c>
      <c r="D137" s="138" t="s">
        <v>165</v>
      </c>
      <c r="E137" s="139" t="s">
        <v>1080</v>
      </c>
      <c r="F137" s="140" t="s">
        <v>1081</v>
      </c>
      <c r="G137" s="141" t="s">
        <v>339</v>
      </c>
      <c r="H137" s="142">
        <v>5</v>
      </c>
      <c r="I137" s="143"/>
      <c r="J137" s="144">
        <f>ROUND(I137*H137,2)</f>
        <v>0</v>
      </c>
      <c r="K137" s="145"/>
      <c r="L137" s="32"/>
      <c r="M137" s="146" t="s">
        <v>1</v>
      </c>
      <c r="N137" s="147" t="s">
        <v>43</v>
      </c>
      <c r="P137" s="148">
        <f>O137*H137</f>
        <v>0</v>
      </c>
      <c r="Q137" s="148">
        <v>0</v>
      </c>
      <c r="R137" s="148">
        <f>Q137*H137</f>
        <v>0</v>
      </c>
      <c r="S137" s="148">
        <v>0</v>
      </c>
      <c r="T137" s="149">
        <f>S137*H137</f>
        <v>0</v>
      </c>
      <c r="AR137" s="150" t="s">
        <v>169</v>
      </c>
      <c r="AT137" s="150" t="s">
        <v>165</v>
      </c>
      <c r="AU137" s="150" t="s">
        <v>85</v>
      </c>
      <c r="AY137" s="17" t="s">
        <v>163</v>
      </c>
      <c r="BE137" s="151">
        <f>IF(N137="základní",J137,0)</f>
        <v>0</v>
      </c>
      <c r="BF137" s="151">
        <f>IF(N137="snížená",J137,0)</f>
        <v>0</v>
      </c>
      <c r="BG137" s="151">
        <f>IF(N137="zákl. přenesená",J137,0)</f>
        <v>0</v>
      </c>
      <c r="BH137" s="151">
        <f>IF(N137="sníž. přenesená",J137,0)</f>
        <v>0</v>
      </c>
      <c r="BI137" s="151">
        <f>IF(N137="nulová",J137,0)</f>
        <v>0</v>
      </c>
      <c r="BJ137" s="17" t="s">
        <v>85</v>
      </c>
      <c r="BK137" s="151">
        <f>ROUND(I137*H137,2)</f>
        <v>0</v>
      </c>
      <c r="BL137" s="17" t="s">
        <v>169</v>
      </c>
      <c r="BM137" s="150" t="s">
        <v>219</v>
      </c>
    </row>
    <row r="138" spans="2:65" s="1" customFormat="1" ht="28.8">
      <c r="B138" s="32"/>
      <c r="D138" s="153" t="s">
        <v>790</v>
      </c>
      <c r="F138" s="191" t="s">
        <v>1079</v>
      </c>
      <c r="I138" s="192"/>
      <c r="L138" s="32"/>
      <c r="M138" s="193"/>
      <c r="T138" s="56"/>
      <c r="AT138" s="17" t="s">
        <v>790</v>
      </c>
      <c r="AU138" s="17" t="s">
        <v>85</v>
      </c>
    </row>
    <row r="139" spans="2:65" s="1" customFormat="1" ht="24.15" customHeight="1">
      <c r="B139" s="32"/>
      <c r="C139" s="138" t="s">
        <v>169</v>
      </c>
      <c r="D139" s="138" t="s">
        <v>165</v>
      </c>
      <c r="E139" s="139" t="s">
        <v>1082</v>
      </c>
      <c r="F139" s="140" t="s">
        <v>1083</v>
      </c>
      <c r="G139" s="141" t="s">
        <v>339</v>
      </c>
      <c r="H139" s="142">
        <v>2</v>
      </c>
      <c r="I139" s="143"/>
      <c r="J139" s="144">
        <f>ROUND(I139*H139,2)</f>
        <v>0</v>
      </c>
      <c r="K139" s="145"/>
      <c r="L139" s="32"/>
      <c r="M139" s="146" t="s">
        <v>1</v>
      </c>
      <c r="N139" s="147" t="s">
        <v>43</v>
      </c>
      <c r="P139" s="148">
        <f>O139*H139</f>
        <v>0</v>
      </c>
      <c r="Q139" s="148">
        <v>0</v>
      </c>
      <c r="R139" s="148">
        <f>Q139*H139</f>
        <v>0</v>
      </c>
      <c r="S139" s="148">
        <v>0</v>
      </c>
      <c r="T139" s="149">
        <f>S139*H139</f>
        <v>0</v>
      </c>
      <c r="AR139" s="150" t="s">
        <v>169</v>
      </c>
      <c r="AT139" s="150" t="s">
        <v>165</v>
      </c>
      <c r="AU139" s="150" t="s">
        <v>85</v>
      </c>
      <c r="AY139" s="17" t="s">
        <v>163</v>
      </c>
      <c r="BE139" s="151">
        <f>IF(N139="základní",J139,0)</f>
        <v>0</v>
      </c>
      <c r="BF139" s="151">
        <f>IF(N139="snížená",J139,0)</f>
        <v>0</v>
      </c>
      <c r="BG139" s="151">
        <f>IF(N139="zákl. přenesená",J139,0)</f>
        <v>0</v>
      </c>
      <c r="BH139" s="151">
        <f>IF(N139="sníž. přenesená",J139,0)</f>
        <v>0</v>
      </c>
      <c r="BI139" s="151">
        <f>IF(N139="nulová",J139,0)</f>
        <v>0</v>
      </c>
      <c r="BJ139" s="17" t="s">
        <v>85</v>
      </c>
      <c r="BK139" s="151">
        <f>ROUND(I139*H139,2)</f>
        <v>0</v>
      </c>
      <c r="BL139" s="17" t="s">
        <v>169</v>
      </c>
      <c r="BM139" s="150" t="s">
        <v>239</v>
      </c>
    </row>
    <row r="140" spans="2:65" s="1" customFormat="1" ht="28.8">
      <c r="B140" s="32"/>
      <c r="D140" s="153" t="s">
        <v>790</v>
      </c>
      <c r="F140" s="191" t="s">
        <v>1079</v>
      </c>
      <c r="I140" s="192"/>
      <c r="L140" s="32"/>
      <c r="M140" s="193"/>
      <c r="T140" s="56"/>
      <c r="AT140" s="17" t="s">
        <v>790</v>
      </c>
      <c r="AU140" s="17" t="s">
        <v>85</v>
      </c>
    </row>
    <row r="141" spans="2:65" s="1" customFormat="1" ht="16.5" customHeight="1">
      <c r="B141" s="32"/>
      <c r="C141" s="138" t="s">
        <v>204</v>
      </c>
      <c r="D141" s="138" t="s">
        <v>165</v>
      </c>
      <c r="E141" s="139" t="s">
        <v>1084</v>
      </c>
      <c r="F141" s="140" t="s">
        <v>1085</v>
      </c>
      <c r="G141" s="141" t="s">
        <v>339</v>
      </c>
      <c r="H141" s="142">
        <v>1</v>
      </c>
      <c r="I141" s="143"/>
      <c r="J141" s="144">
        <f>ROUND(I141*H141,2)</f>
        <v>0</v>
      </c>
      <c r="K141" s="145"/>
      <c r="L141" s="32"/>
      <c r="M141" s="146" t="s">
        <v>1</v>
      </c>
      <c r="N141" s="147" t="s">
        <v>43</v>
      </c>
      <c r="P141" s="148">
        <f>O141*H141</f>
        <v>0</v>
      </c>
      <c r="Q141" s="148">
        <v>0</v>
      </c>
      <c r="R141" s="148">
        <f>Q141*H141</f>
        <v>0</v>
      </c>
      <c r="S141" s="148">
        <v>0</v>
      </c>
      <c r="T141" s="149">
        <f>S141*H141</f>
        <v>0</v>
      </c>
      <c r="AR141" s="150" t="s">
        <v>169</v>
      </c>
      <c r="AT141" s="150" t="s">
        <v>165</v>
      </c>
      <c r="AU141" s="150" t="s">
        <v>85</v>
      </c>
      <c r="AY141" s="17" t="s">
        <v>163</v>
      </c>
      <c r="BE141" s="151">
        <f>IF(N141="základní",J141,0)</f>
        <v>0</v>
      </c>
      <c r="BF141" s="151">
        <f>IF(N141="snížená",J141,0)</f>
        <v>0</v>
      </c>
      <c r="BG141" s="151">
        <f>IF(N141="zákl. přenesená",J141,0)</f>
        <v>0</v>
      </c>
      <c r="BH141" s="151">
        <f>IF(N141="sníž. přenesená",J141,0)</f>
        <v>0</v>
      </c>
      <c r="BI141" s="151">
        <f>IF(N141="nulová",J141,0)</f>
        <v>0</v>
      </c>
      <c r="BJ141" s="17" t="s">
        <v>85</v>
      </c>
      <c r="BK141" s="151">
        <f>ROUND(I141*H141,2)</f>
        <v>0</v>
      </c>
      <c r="BL141" s="17" t="s">
        <v>169</v>
      </c>
      <c r="BM141" s="150" t="s">
        <v>258</v>
      </c>
    </row>
    <row r="142" spans="2:65" s="1" customFormat="1" ht="28.8">
      <c r="B142" s="32"/>
      <c r="D142" s="153" t="s">
        <v>790</v>
      </c>
      <c r="F142" s="191" t="s">
        <v>1086</v>
      </c>
      <c r="I142" s="192"/>
      <c r="L142" s="32"/>
      <c r="M142" s="193"/>
      <c r="T142" s="56"/>
      <c r="AT142" s="17" t="s">
        <v>790</v>
      </c>
      <c r="AU142" s="17" t="s">
        <v>85</v>
      </c>
    </row>
    <row r="143" spans="2:65" s="1" customFormat="1" ht="16.5" customHeight="1">
      <c r="B143" s="32"/>
      <c r="C143" s="138" t="s">
        <v>209</v>
      </c>
      <c r="D143" s="138" t="s">
        <v>165</v>
      </c>
      <c r="E143" s="139" t="s">
        <v>1087</v>
      </c>
      <c r="F143" s="140" t="s">
        <v>1088</v>
      </c>
      <c r="G143" s="141" t="s">
        <v>339</v>
      </c>
      <c r="H143" s="142">
        <v>1</v>
      </c>
      <c r="I143" s="143"/>
      <c r="J143" s="144">
        <f>ROUND(I143*H143,2)</f>
        <v>0</v>
      </c>
      <c r="K143" s="145"/>
      <c r="L143" s="32"/>
      <c r="M143" s="146" t="s">
        <v>1</v>
      </c>
      <c r="N143" s="147" t="s">
        <v>43</v>
      </c>
      <c r="P143" s="148">
        <f>O143*H143</f>
        <v>0</v>
      </c>
      <c r="Q143" s="148">
        <v>0</v>
      </c>
      <c r="R143" s="148">
        <f>Q143*H143</f>
        <v>0</v>
      </c>
      <c r="S143" s="148">
        <v>0</v>
      </c>
      <c r="T143" s="149">
        <f>S143*H143</f>
        <v>0</v>
      </c>
      <c r="AR143" s="150" t="s">
        <v>169</v>
      </c>
      <c r="AT143" s="150" t="s">
        <v>165</v>
      </c>
      <c r="AU143" s="150" t="s">
        <v>85</v>
      </c>
      <c r="AY143" s="17" t="s">
        <v>163</v>
      </c>
      <c r="BE143" s="151">
        <f>IF(N143="základní",J143,0)</f>
        <v>0</v>
      </c>
      <c r="BF143" s="151">
        <f>IF(N143="snížená",J143,0)</f>
        <v>0</v>
      </c>
      <c r="BG143" s="151">
        <f>IF(N143="zákl. přenesená",J143,0)</f>
        <v>0</v>
      </c>
      <c r="BH143" s="151">
        <f>IF(N143="sníž. přenesená",J143,0)</f>
        <v>0</v>
      </c>
      <c r="BI143" s="151">
        <f>IF(N143="nulová",J143,0)</f>
        <v>0</v>
      </c>
      <c r="BJ143" s="17" t="s">
        <v>85</v>
      </c>
      <c r="BK143" s="151">
        <f>ROUND(I143*H143,2)</f>
        <v>0</v>
      </c>
      <c r="BL143" s="17" t="s">
        <v>169</v>
      </c>
      <c r="BM143" s="150" t="s">
        <v>268</v>
      </c>
    </row>
    <row r="144" spans="2:65" s="1" customFormat="1" ht="16.5" customHeight="1">
      <c r="B144" s="32"/>
      <c r="C144" s="138" t="s">
        <v>213</v>
      </c>
      <c r="D144" s="138" t="s">
        <v>165</v>
      </c>
      <c r="E144" s="139" t="s">
        <v>1089</v>
      </c>
      <c r="F144" s="140" t="s">
        <v>1090</v>
      </c>
      <c r="G144" s="141" t="s">
        <v>339</v>
      </c>
      <c r="H144" s="142">
        <v>1</v>
      </c>
      <c r="I144" s="143"/>
      <c r="J144" s="144">
        <f>ROUND(I144*H144,2)</f>
        <v>0</v>
      </c>
      <c r="K144" s="145"/>
      <c r="L144" s="32"/>
      <c r="M144" s="146" t="s">
        <v>1</v>
      </c>
      <c r="N144" s="147" t="s">
        <v>43</v>
      </c>
      <c r="P144" s="148">
        <f>O144*H144</f>
        <v>0</v>
      </c>
      <c r="Q144" s="148">
        <v>0</v>
      </c>
      <c r="R144" s="148">
        <f>Q144*H144</f>
        <v>0</v>
      </c>
      <c r="S144" s="148">
        <v>0</v>
      </c>
      <c r="T144" s="149">
        <f>S144*H144</f>
        <v>0</v>
      </c>
      <c r="AR144" s="150" t="s">
        <v>169</v>
      </c>
      <c r="AT144" s="150" t="s">
        <v>165</v>
      </c>
      <c r="AU144" s="150" t="s">
        <v>85</v>
      </c>
      <c r="AY144" s="17" t="s">
        <v>163</v>
      </c>
      <c r="BE144" s="151">
        <f>IF(N144="základní",J144,0)</f>
        <v>0</v>
      </c>
      <c r="BF144" s="151">
        <f>IF(N144="snížená",J144,0)</f>
        <v>0</v>
      </c>
      <c r="BG144" s="151">
        <f>IF(N144="zákl. přenesená",J144,0)</f>
        <v>0</v>
      </c>
      <c r="BH144" s="151">
        <f>IF(N144="sníž. přenesená",J144,0)</f>
        <v>0</v>
      </c>
      <c r="BI144" s="151">
        <f>IF(N144="nulová",J144,0)</f>
        <v>0</v>
      </c>
      <c r="BJ144" s="17" t="s">
        <v>85</v>
      </c>
      <c r="BK144" s="151">
        <f>ROUND(I144*H144,2)</f>
        <v>0</v>
      </c>
      <c r="BL144" s="17" t="s">
        <v>169</v>
      </c>
      <c r="BM144" s="150" t="s">
        <v>283</v>
      </c>
    </row>
    <row r="145" spans="2:65" s="11" customFormat="1" ht="25.95" customHeight="1">
      <c r="B145" s="126"/>
      <c r="D145" s="127" t="s">
        <v>77</v>
      </c>
      <c r="E145" s="128" t="s">
        <v>1091</v>
      </c>
      <c r="F145" s="128" t="s">
        <v>1091</v>
      </c>
      <c r="I145" s="129"/>
      <c r="J145" s="130">
        <f>BK145</f>
        <v>0</v>
      </c>
      <c r="L145" s="126"/>
      <c r="M145" s="131"/>
      <c r="P145" s="132">
        <f>SUM(P146:P150)</f>
        <v>0</v>
      </c>
      <c r="R145" s="132">
        <f>SUM(R146:R150)</f>
        <v>0</v>
      </c>
      <c r="T145" s="133">
        <f>SUM(T146:T150)</f>
        <v>0</v>
      </c>
      <c r="AR145" s="127" t="s">
        <v>85</v>
      </c>
      <c r="AT145" s="134" t="s">
        <v>77</v>
      </c>
      <c r="AU145" s="134" t="s">
        <v>78</v>
      </c>
      <c r="AY145" s="127" t="s">
        <v>163</v>
      </c>
      <c r="BK145" s="135">
        <f>SUM(BK146:BK150)</f>
        <v>0</v>
      </c>
    </row>
    <row r="146" spans="2:65" s="1" customFormat="1" ht="21.75" customHeight="1">
      <c r="B146" s="32"/>
      <c r="C146" s="138" t="s">
        <v>219</v>
      </c>
      <c r="D146" s="138" t="s">
        <v>165</v>
      </c>
      <c r="E146" s="139" t="s">
        <v>1092</v>
      </c>
      <c r="F146" s="140" t="s">
        <v>1093</v>
      </c>
      <c r="G146" s="141" t="s">
        <v>339</v>
      </c>
      <c r="H146" s="142">
        <v>1</v>
      </c>
      <c r="I146" s="143"/>
      <c r="J146" s="144">
        <f>ROUND(I146*H146,2)</f>
        <v>0</v>
      </c>
      <c r="K146" s="145"/>
      <c r="L146" s="32"/>
      <c r="M146" s="146" t="s">
        <v>1</v>
      </c>
      <c r="N146" s="147" t="s">
        <v>43</v>
      </c>
      <c r="P146" s="148">
        <f>O146*H146</f>
        <v>0</v>
      </c>
      <c r="Q146" s="148">
        <v>0</v>
      </c>
      <c r="R146" s="148">
        <f>Q146*H146</f>
        <v>0</v>
      </c>
      <c r="S146" s="148">
        <v>0</v>
      </c>
      <c r="T146" s="149">
        <f>S146*H146</f>
        <v>0</v>
      </c>
      <c r="AR146" s="150" t="s">
        <v>169</v>
      </c>
      <c r="AT146" s="150" t="s">
        <v>165</v>
      </c>
      <c r="AU146" s="150" t="s">
        <v>85</v>
      </c>
      <c r="AY146" s="17" t="s">
        <v>163</v>
      </c>
      <c r="BE146" s="151">
        <f>IF(N146="základní",J146,0)</f>
        <v>0</v>
      </c>
      <c r="BF146" s="151">
        <f>IF(N146="snížená",J146,0)</f>
        <v>0</v>
      </c>
      <c r="BG146" s="151">
        <f>IF(N146="zákl. přenesená",J146,0)</f>
        <v>0</v>
      </c>
      <c r="BH146" s="151">
        <f>IF(N146="sníž. přenesená",J146,0)</f>
        <v>0</v>
      </c>
      <c r="BI146" s="151">
        <f>IF(N146="nulová",J146,0)</f>
        <v>0</v>
      </c>
      <c r="BJ146" s="17" t="s">
        <v>85</v>
      </c>
      <c r="BK146" s="151">
        <f>ROUND(I146*H146,2)</f>
        <v>0</v>
      </c>
      <c r="BL146" s="17" t="s">
        <v>169</v>
      </c>
      <c r="BM146" s="150" t="s">
        <v>299</v>
      </c>
    </row>
    <row r="147" spans="2:65" s="1" customFormat="1" ht="21.75" customHeight="1">
      <c r="B147" s="32"/>
      <c r="C147" s="138" t="s">
        <v>233</v>
      </c>
      <c r="D147" s="138" t="s">
        <v>165</v>
      </c>
      <c r="E147" s="139" t="s">
        <v>1094</v>
      </c>
      <c r="F147" s="140" t="s">
        <v>1095</v>
      </c>
      <c r="G147" s="141" t="s">
        <v>326</v>
      </c>
      <c r="H147" s="142">
        <v>2</v>
      </c>
      <c r="I147" s="143"/>
      <c r="J147" s="144">
        <f>ROUND(I147*H147,2)</f>
        <v>0</v>
      </c>
      <c r="K147" s="145"/>
      <c r="L147" s="32"/>
      <c r="M147" s="146" t="s">
        <v>1</v>
      </c>
      <c r="N147" s="147" t="s">
        <v>43</v>
      </c>
      <c r="P147" s="148">
        <f>O147*H147</f>
        <v>0</v>
      </c>
      <c r="Q147" s="148">
        <v>0</v>
      </c>
      <c r="R147" s="148">
        <f>Q147*H147</f>
        <v>0</v>
      </c>
      <c r="S147" s="148">
        <v>0</v>
      </c>
      <c r="T147" s="149">
        <f>S147*H147</f>
        <v>0</v>
      </c>
      <c r="AR147" s="150" t="s">
        <v>169</v>
      </c>
      <c r="AT147" s="150" t="s">
        <v>165</v>
      </c>
      <c r="AU147" s="150" t="s">
        <v>85</v>
      </c>
      <c r="AY147" s="17" t="s">
        <v>163</v>
      </c>
      <c r="BE147" s="151">
        <f>IF(N147="základní",J147,0)</f>
        <v>0</v>
      </c>
      <c r="BF147" s="151">
        <f>IF(N147="snížená",J147,0)</f>
        <v>0</v>
      </c>
      <c r="BG147" s="151">
        <f>IF(N147="zákl. přenesená",J147,0)</f>
        <v>0</v>
      </c>
      <c r="BH147" s="151">
        <f>IF(N147="sníž. přenesená",J147,0)</f>
        <v>0</v>
      </c>
      <c r="BI147" s="151">
        <f>IF(N147="nulová",J147,0)</f>
        <v>0</v>
      </c>
      <c r="BJ147" s="17" t="s">
        <v>85</v>
      </c>
      <c r="BK147" s="151">
        <f>ROUND(I147*H147,2)</f>
        <v>0</v>
      </c>
      <c r="BL147" s="17" t="s">
        <v>169</v>
      </c>
      <c r="BM147" s="150" t="s">
        <v>310</v>
      </c>
    </row>
    <row r="148" spans="2:65" s="1" customFormat="1" ht="16.5" customHeight="1">
      <c r="B148" s="32"/>
      <c r="C148" s="138" t="s">
        <v>239</v>
      </c>
      <c r="D148" s="138" t="s">
        <v>165</v>
      </c>
      <c r="E148" s="139" t="s">
        <v>1096</v>
      </c>
      <c r="F148" s="140" t="s">
        <v>1097</v>
      </c>
      <c r="G148" s="141" t="s">
        <v>339</v>
      </c>
      <c r="H148" s="142">
        <v>3</v>
      </c>
      <c r="I148" s="143"/>
      <c r="J148" s="144">
        <f>ROUND(I148*H148,2)</f>
        <v>0</v>
      </c>
      <c r="K148" s="145"/>
      <c r="L148" s="32"/>
      <c r="M148" s="146" t="s">
        <v>1</v>
      </c>
      <c r="N148" s="147" t="s">
        <v>43</v>
      </c>
      <c r="P148" s="148">
        <f>O148*H148</f>
        <v>0</v>
      </c>
      <c r="Q148" s="148">
        <v>0</v>
      </c>
      <c r="R148" s="148">
        <f>Q148*H148</f>
        <v>0</v>
      </c>
      <c r="S148" s="148">
        <v>0</v>
      </c>
      <c r="T148" s="149">
        <f>S148*H148</f>
        <v>0</v>
      </c>
      <c r="AR148" s="150" t="s">
        <v>169</v>
      </c>
      <c r="AT148" s="150" t="s">
        <v>165</v>
      </c>
      <c r="AU148" s="150" t="s">
        <v>85</v>
      </c>
      <c r="AY148" s="17" t="s">
        <v>163</v>
      </c>
      <c r="BE148" s="151">
        <f>IF(N148="základní",J148,0)</f>
        <v>0</v>
      </c>
      <c r="BF148" s="151">
        <f>IF(N148="snížená",J148,0)</f>
        <v>0</v>
      </c>
      <c r="BG148" s="151">
        <f>IF(N148="zákl. přenesená",J148,0)</f>
        <v>0</v>
      </c>
      <c r="BH148" s="151">
        <f>IF(N148="sníž. přenesená",J148,0)</f>
        <v>0</v>
      </c>
      <c r="BI148" s="151">
        <f>IF(N148="nulová",J148,0)</f>
        <v>0</v>
      </c>
      <c r="BJ148" s="17" t="s">
        <v>85</v>
      </c>
      <c r="BK148" s="151">
        <f>ROUND(I148*H148,2)</f>
        <v>0</v>
      </c>
      <c r="BL148" s="17" t="s">
        <v>169</v>
      </c>
      <c r="BM148" s="150" t="s">
        <v>319</v>
      </c>
    </row>
    <row r="149" spans="2:65" s="1" customFormat="1" ht="24.15" customHeight="1">
      <c r="B149" s="32"/>
      <c r="C149" s="138" t="s">
        <v>244</v>
      </c>
      <c r="D149" s="138" t="s">
        <v>165</v>
      </c>
      <c r="E149" s="139" t="s">
        <v>1098</v>
      </c>
      <c r="F149" s="140" t="s">
        <v>1099</v>
      </c>
      <c r="G149" s="141" t="s">
        <v>339</v>
      </c>
      <c r="H149" s="142">
        <v>1</v>
      </c>
      <c r="I149" s="143"/>
      <c r="J149" s="144">
        <f>ROUND(I149*H149,2)</f>
        <v>0</v>
      </c>
      <c r="K149" s="145"/>
      <c r="L149" s="32"/>
      <c r="M149" s="146" t="s">
        <v>1</v>
      </c>
      <c r="N149" s="147" t="s">
        <v>43</v>
      </c>
      <c r="P149" s="148">
        <f>O149*H149</f>
        <v>0</v>
      </c>
      <c r="Q149" s="148">
        <v>0</v>
      </c>
      <c r="R149" s="148">
        <f>Q149*H149</f>
        <v>0</v>
      </c>
      <c r="S149" s="148">
        <v>0</v>
      </c>
      <c r="T149" s="149">
        <f>S149*H149</f>
        <v>0</v>
      </c>
      <c r="AR149" s="150" t="s">
        <v>169</v>
      </c>
      <c r="AT149" s="150" t="s">
        <v>165</v>
      </c>
      <c r="AU149" s="150" t="s">
        <v>85</v>
      </c>
      <c r="AY149" s="17" t="s">
        <v>163</v>
      </c>
      <c r="BE149" s="151">
        <f>IF(N149="základní",J149,0)</f>
        <v>0</v>
      </c>
      <c r="BF149" s="151">
        <f>IF(N149="snížená",J149,0)</f>
        <v>0</v>
      </c>
      <c r="BG149" s="151">
        <f>IF(N149="zákl. přenesená",J149,0)</f>
        <v>0</v>
      </c>
      <c r="BH149" s="151">
        <f>IF(N149="sníž. přenesená",J149,0)</f>
        <v>0</v>
      </c>
      <c r="BI149" s="151">
        <f>IF(N149="nulová",J149,0)</f>
        <v>0</v>
      </c>
      <c r="BJ149" s="17" t="s">
        <v>85</v>
      </c>
      <c r="BK149" s="151">
        <f>ROUND(I149*H149,2)</f>
        <v>0</v>
      </c>
      <c r="BL149" s="17" t="s">
        <v>169</v>
      </c>
      <c r="BM149" s="150" t="s">
        <v>330</v>
      </c>
    </row>
    <row r="150" spans="2:65" s="1" customFormat="1" ht="37.799999999999997" customHeight="1">
      <c r="B150" s="32"/>
      <c r="C150" s="138" t="s">
        <v>258</v>
      </c>
      <c r="D150" s="138" t="s">
        <v>165</v>
      </c>
      <c r="E150" s="139" t="s">
        <v>1100</v>
      </c>
      <c r="F150" s="140" t="s">
        <v>1101</v>
      </c>
      <c r="G150" s="141" t="s">
        <v>339</v>
      </c>
      <c r="H150" s="142">
        <v>1</v>
      </c>
      <c r="I150" s="143"/>
      <c r="J150" s="144">
        <f>ROUND(I150*H150,2)</f>
        <v>0</v>
      </c>
      <c r="K150" s="145"/>
      <c r="L150" s="32"/>
      <c r="M150" s="146" t="s">
        <v>1</v>
      </c>
      <c r="N150" s="147" t="s">
        <v>43</v>
      </c>
      <c r="P150" s="148">
        <f>O150*H150</f>
        <v>0</v>
      </c>
      <c r="Q150" s="148">
        <v>0</v>
      </c>
      <c r="R150" s="148">
        <f>Q150*H150</f>
        <v>0</v>
      </c>
      <c r="S150" s="148">
        <v>0</v>
      </c>
      <c r="T150" s="149">
        <f>S150*H150</f>
        <v>0</v>
      </c>
      <c r="AR150" s="150" t="s">
        <v>169</v>
      </c>
      <c r="AT150" s="150" t="s">
        <v>165</v>
      </c>
      <c r="AU150" s="150" t="s">
        <v>85</v>
      </c>
      <c r="AY150" s="17" t="s">
        <v>163</v>
      </c>
      <c r="BE150" s="151">
        <f>IF(N150="základní",J150,0)</f>
        <v>0</v>
      </c>
      <c r="BF150" s="151">
        <f>IF(N150="snížená",J150,0)</f>
        <v>0</v>
      </c>
      <c r="BG150" s="151">
        <f>IF(N150="zákl. přenesená",J150,0)</f>
        <v>0</v>
      </c>
      <c r="BH150" s="151">
        <f>IF(N150="sníž. přenesená",J150,0)</f>
        <v>0</v>
      </c>
      <c r="BI150" s="151">
        <f>IF(N150="nulová",J150,0)</f>
        <v>0</v>
      </c>
      <c r="BJ150" s="17" t="s">
        <v>85</v>
      </c>
      <c r="BK150" s="151">
        <f>ROUND(I150*H150,2)</f>
        <v>0</v>
      </c>
      <c r="BL150" s="17" t="s">
        <v>169</v>
      </c>
      <c r="BM150" s="150" t="s">
        <v>342</v>
      </c>
    </row>
    <row r="151" spans="2:65" s="11" customFormat="1" ht="25.95" customHeight="1">
      <c r="B151" s="126"/>
      <c r="D151" s="127" t="s">
        <v>77</v>
      </c>
      <c r="E151" s="128" t="s">
        <v>1102</v>
      </c>
      <c r="F151" s="128" t="s">
        <v>1102</v>
      </c>
      <c r="I151" s="129"/>
      <c r="J151" s="130">
        <f>BK151</f>
        <v>0</v>
      </c>
      <c r="L151" s="126"/>
      <c r="M151" s="131"/>
      <c r="P151" s="132">
        <f>SUM(P152:P166)</f>
        <v>0</v>
      </c>
      <c r="R151" s="132">
        <f>SUM(R152:R166)</f>
        <v>0</v>
      </c>
      <c r="T151" s="133">
        <f>SUM(T152:T166)</f>
        <v>0</v>
      </c>
      <c r="AR151" s="127" t="s">
        <v>85</v>
      </c>
      <c r="AT151" s="134" t="s">
        <v>77</v>
      </c>
      <c r="AU151" s="134" t="s">
        <v>78</v>
      </c>
      <c r="AY151" s="127" t="s">
        <v>163</v>
      </c>
      <c r="BK151" s="135">
        <f>SUM(BK152:BK166)</f>
        <v>0</v>
      </c>
    </row>
    <row r="152" spans="2:65" s="1" customFormat="1" ht="16.5" customHeight="1">
      <c r="B152" s="32"/>
      <c r="C152" s="138" t="s">
        <v>263</v>
      </c>
      <c r="D152" s="138" t="s">
        <v>165</v>
      </c>
      <c r="E152" s="139" t="s">
        <v>1103</v>
      </c>
      <c r="F152" s="140" t="s">
        <v>1104</v>
      </c>
      <c r="G152" s="141" t="s">
        <v>326</v>
      </c>
      <c r="H152" s="142">
        <v>80</v>
      </c>
      <c r="I152" s="143"/>
      <c r="J152" s="144">
        <f>ROUND(I152*H152,2)</f>
        <v>0</v>
      </c>
      <c r="K152" s="145"/>
      <c r="L152" s="32"/>
      <c r="M152" s="146" t="s">
        <v>1</v>
      </c>
      <c r="N152" s="147" t="s">
        <v>43</v>
      </c>
      <c r="P152" s="148">
        <f>O152*H152</f>
        <v>0</v>
      </c>
      <c r="Q152" s="148">
        <v>0</v>
      </c>
      <c r="R152" s="148">
        <f>Q152*H152</f>
        <v>0</v>
      </c>
      <c r="S152" s="148">
        <v>0</v>
      </c>
      <c r="T152" s="149">
        <f>S152*H152</f>
        <v>0</v>
      </c>
      <c r="AR152" s="150" t="s">
        <v>169</v>
      </c>
      <c r="AT152" s="150" t="s">
        <v>165</v>
      </c>
      <c r="AU152" s="150" t="s">
        <v>85</v>
      </c>
      <c r="AY152" s="17" t="s">
        <v>163</v>
      </c>
      <c r="BE152" s="151">
        <f>IF(N152="základní",J152,0)</f>
        <v>0</v>
      </c>
      <c r="BF152" s="151">
        <f>IF(N152="snížená",J152,0)</f>
        <v>0</v>
      </c>
      <c r="BG152" s="151">
        <f>IF(N152="zákl. přenesená",J152,0)</f>
        <v>0</v>
      </c>
      <c r="BH152" s="151">
        <f>IF(N152="sníž. přenesená",J152,0)</f>
        <v>0</v>
      </c>
      <c r="BI152" s="151">
        <f>IF(N152="nulová",J152,0)</f>
        <v>0</v>
      </c>
      <c r="BJ152" s="17" t="s">
        <v>85</v>
      </c>
      <c r="BK152" s="151">
        <f>ROUND(I152*H152,2)</f>
        <v>0</v>
      </c>
      <c r="BL152" s="17" t="s">
        <v>169</v>
      </c>
      <c r="BM152" s="150" t="s">
        <v>351</v>
      </c>
    </row>
    <row r="153" spans="2:65" s="1" customFormat="1" ht="28.8">
      <c r="B153" s="32"/>
      <c r="D153" s="153" t="s">
        <v>790</v>
      </c>
      <c r="F153" s="191" t="s">
        <v>1105</v>
      </c>
      <c r="I153" s="192"/>
      <c r="L153" s="32"/>
      <c r="M153" s="193"/>
      <c r="T153" s="56"/>
      <c r="AT153" s="17" t="s">
        <v>790</v>
      </c>
      <c r="AU153" s="17" t="s">
        <v>85</v>
      </c>
    </row>
    <row r="154" spans="2:65" s="1" customFormat="1" ht="16.5" customHeight="1">
      <c r="B154" s="32"/>
      <c r="C154" s="138" t="s">
        <v>268</v>
      </c>
      <c r="D154" s="138" t="s">
        <v>165</v>
      </c>
      <c r="E154" s="139" t="s">
        <v>1106</v>
      </c>
      <c r="F154" s="140" t="s">
        <v>1107</v>
      </c>
      <c r="G154" s="141" t="s">
        <v>326</v>
      </c>
      <c r="H154" s="142">
        <v>100</v>
      </c>
      <c r="I154" s="143"/>
      <c r="J154" s="144">
        <f>ROUND(I154*H154,2)</f>
        <v>0</v>
      </c>
      <c r="K154" s="145"/>
      <c r="L154" s="32"/>
      <c r="M154" s="146" t="s">
        <v>1</v>
      </c>
      <c r="N154" s="147" t="s">
        <v>43</v>
      </c>
      <c r="P154" s="148">
        <f>O154*H154</f>
        <v>0</v>
      </c>
      <c r="Q154" s="148">
        <v>0</v>
      </c>
      <c r="R154" s="148">
        <f>Q154*H154</f>
        <v>0</v>
      </c>
      <c r="S154" s="148">
        <v>0</v>
      </c>
      <c r="T154" s="149">
        <f>S154*H154</f>
        <v>0</v>
      </c>
      <c r="AR154" s="150" t="s">
        <v>169</v>
      </c>
      <c r="AT154" s="150" t="s">
        <v>165</v>
      </c>
      <c r="AU154" s="150" t="s">
        <v>85</v>
      </c>
      <c r="AY154" s="17" t="s">
        <v>163</v>
      </c>
      <c r="BE154" s="151">
        <f>IF(N154="základní",J154,0)</f>
        <v>0</v>
      </c>
      <c r="BF154" s="151">
        <f>IF(N154="snížená",J154,0)</f>
        <v>0</v>
      </c>
      <c r="BG154" s="151">
        <f>IF(N154="zákl. přenesená",J154,0)</f>
        <v>0</v>
      </c>
      <c r="BH154" s="151">
        <f>IF(N154="sníž. přenesená",J154,0)</f>
        <v>0</v>
      </c>
      <c r="BI154" s="151">
        <f>IF(N154="nulová",J154,0)</f>
        <v>0</v>
      </c>
      <c r="BJ154" s="17" t="s">
        <v>85</v>
      </c>
      <c r="BK154" s="151">
        <f>ROUND(I154*H154,2)</f>
        <v>0</v>
      </c>
      <c r="BL154" s="17" t="s">
        <v>169</v>
      </c>
      <c r="BM154" s="150" t="s">
        <v>361</v>
      </c>
    </row>
    <row r="155" spans="2:65" s="1" customFormat="1" ht="28.8">
      <c r="B155" s="32"/>
      <c r="D155" s="153" t="s">
        <v>790</v>
      </c>
      <c r="F155" s="191" t="s">
        <v>1108</v>
      </c>
      <c r="I155" s="192"/>
      <c r="L155" s="32"/>
      <c r="M155" s="193"/>
      <c r="T155" s="56"/>
      <c r="AT155" s="17" t="s">
        <v>790</v>
      </c>
      <c r="AU155" s="17" t="s">
        <v>85</v>
      </c>
    </row>
    <row r="156" spans="2:65" s="1" customFormat="1" ht="16.5" customHeight="1">
      <c r="B156" s="32"/>
      <c r="C156" s="138" t="s">
        <v>8</v>
      </c>
      <c r="D156" s="138" t="s">
        <v>165</v>
      </c>
      <c r="E156" s="139" t="s">
        <v>1109</v>
      </c>
      <c r="F156" s="140" t="s">
        <v>1110</v>
      </c>
      <c r="G156" s="141" t="s">
        <v>326</v>
      </c>
      <c r="H156" s="142">
        <v>40</v>
      </c>
      <c r="I156" s="143"/>
      <c r="J156" s="144">
        <f>ROUND(I156*H156,2)</f>
        <v>0</v>
      </c>
      <c r="K156" s="145"/>
      <c r="L156" s="32"/>
      <c r="M156" s="146" t="s">
        <v>1</v>
      </c>
      <c r="N156" s="147" t="s">
        <v>43</v>
      </c>
      <c r="P156" s="148">
        <f>O156*H156</f>
        <v>0</v>
      </c>
      <c r="Q156" s="148">
        <v>0</v>
      </c>
      <c r="R156" s="148">
        <f>Q156*H156</f>
        <v>0</v>
      </c>
      <c r="S156" s="148">
        <v>0</v>
      </c>
      <c r="T156" s="149">
        <f>S156*H156</f>
        <v>0</v>
      </c>
      <c r="AR156" s="150" t="s">
        <v>169</v>
      </c>
      <c r="AT156" s="150" t="s">
        <v>165</v>
      </c>
      <c r="AU156" s="150" t="s">
        <v>85</v>
      </c>
      <c r="AY156" s="17" t="s">
        <v>163</v>
      </c>
      <c r="BE156" s="151">
        <f>IF(N156="základní",J156,0)</f>
        <v>0</v>
      </c>
      <c r="BF156" s="151">
        <f>IF(N156="snížená",J156,0)</f>
        <v>0</v>
      </c>
      <c r="BG156" s="151">
        <f>IF(N156="zákl. přenesená",J156,0)</f>
        <v>0</v>
      </c>
      <c r="BH156" s="151">
        <f>IF(N156="sníž. přenesená",J156,0)</f>
        <v>0</v>
      </c>
      <c r="BI156" s="151">
        <f>IF(N156="nulová",J156,0)</f>
        <v>0</v>
      </c>
      <c r="BJ156" s="17" t="s">
        <v>85</v>
      </c>
      <c r="BK156" s="151">
        <f>ROUND(I156*H156,2)</f>
        <v>0</v>
      </c>
      <c r="BL156" s="17" t="s">
        <v>169</v>
      </c>
      <c r="BM156" s="150" t="s">
        <v>372</v>
      </c>
    </row>
    <row r="157" spans="2:65" s="1" customFormat="1" ht="28.8">
      <c r="B157" s="32"/>
      <c r="D157" s="153" t="s">
        <v>790</v>
      </c>
      <c r="F157" s="191" t="s">
        <v>1111</v>
      </c>
      <c r="I157" s="192"/>
      <c r="L157" s="32"/>
      <c r="M157" s="193"/>
      <c r="T157" s="56"/>
      <c r="AT157" s="17" t="s">
        <v>790</v>
      </c>
      <c r="AU157" s="17" t="s">
        <v>85</v>
      </c>
    </row>
    <row r="158" spans="2:65" s="1" customFormat="1" ht="16.5" customHeight="1">
      <c r="B158" s="32"/>
      <c r="C158" s="138" t="s">
        <v>283</v>
      </c>
      <c r="D158" s="138" t="s">
        <v>165</v>
      </c>
      <c r="E158" s="139" t="s">
        <v>1112</v>
      </c>
      <c r="F158" s="140" t="s">
        <v>1113</v>
      </c>
      <c r="G158" s="141" t="s">
        <v>326</v>
      </c>
      <c r="H158" s="142">
        <v>10</v>
      </c>
      <c r="I158" s="143"/>
      <c r="J158" s="144">
        <f>ROUND(I158*H158,2)</f>
        <v>0</v>
      </c>
      <c r="K158" s="145"/>
      <c r="L158" s="32"/>
      <c r="M158" s="146" t="s">
        <v>1</v>
      </c>
      <c r="N158" s="147" t="s">
        <v>43</v>
      </c>
      <c r="P158" s="148">
        <f>O158*H158</f>
        <v>0</v>
      </c>
      <c r="Q158" s="148">
        <v>0</v>
      </c>
      <c r="R158" s="148">
        <f>Q158*H158</f>
        <v>0</v>
      </c>
      <c r="S158" s="148">
        <v>0</v>
      </c>
      <c r="T158" s="149">
        <f>S158*H158</f>
        <v>0</v>
      </c>
      <c r="AR158" s="150" t="s">
        <v>169</v>
      </c>
      <c r="AT158" s="150" t="s">
        <v>165</v>
      </c>
      <c r="AU158" s="150" t="s">
        <v>85</v>
      </c>
      <c r="AY158" s="17" t="s">
        <v>163</v>
      </c>
      <c r="BE158" s="151">
        <f>IF(N158="základní",J158,0)</f>
        <v>0</v>
      </c>
      <c r="BF158" s="151">
        <f>IF(N158="snížená",J158,0)</f>
        <v>0</v>
      </c>
      <c r="BG158" s="151">
        <f>IF(N158="zákl. přenesená",J158,0)</f>
        <v>0</v>
      </c>
      <c r="BH158" s="151">
        <f>IF(N158="sníž. přenesená",J158,0)</f>
        <v>0</v>
      </c>
      <c r="BI158" s="151">
        <f>IF(N158="nulová",J158,0)</f>
        <v>0</v>
      </c>
      <c r="BJ158" s="17" t="s">
        <v>85</v>
      </c>
      <c r="BK158" s="151">
        <f>ROUND(I158*H158,2)</f>
        <v>0</v>
      </c>
      <c r="BL158" s="17" t="s">
        <v>169</v>
      </c>
      <c r="BM158" s="150" t="s">
        <v>381</v>
      </c>
    </row>
    <row r="159" spans="2:65" s="1" customFormat="1" ht="28.8">
      <c r="B159" s="32"/>
      <c r="D159" s="153" t="s">
        <v>790</v>
      </c>
      <c r="F159" s="191" t="s">
        <v>1114</v>
      </c>
      <c r="I159" s="192"/>
      <c r="L159" s="32"/>
      <c r="M159" s="193"/>
      <c r="T159" s="56"/>
      <c r="AT159" s="17" t="s">
        <v>790</v>
      </c>
      <c r="AU159" s="17" t="s">
        <v>85</v>
      </c>
    </row>
    <row r="160" spans="2:65" s="1" customFormat="1" ht="16.5" customHeight="1">
      <c r="B160" s="32"/>
      <c r="C160" s="138" t="s">
        <v>295</v>
      </c>
      <c r="D160" s="138" t="s">
        <v>165</v>
      </c>
      <c r="E160" s="139" t="s">
        <v>1115</v>
      </c>
      <c r="F160" s="140" t="s">
        <v>1116</v>
      </c>
      <c r="G160" s="141" t="s">
        <v>326</v>
      </c>
      <c r="H160" s="142">
        <v>80</v>
      </c>
      <c r="I160" s="143"/>
      <c r="J160" s="144">
        <f>ROUND(I160*H160,2)</f>
        <v>0</v>
      </c>
      <c r="K160" s="145"/>
      <c r="L160" s="32"/>
      <c r="M160" s="146" t="s">
        <v>1</v>
      </c>
      <c r="N160" s="147" t="s">
        <v>43</v>
      </c>
      <c r="P160" s="148">
        <f>O160*H160</f>
        <v>0</v>
      </c>
      <c r="Q160" s="148">
        <v>0</v>
      </c>
      <c r="R160" s="148">
        <f>Q160*H160</f>
        <v>0</v>
      </c>
      <c r="S160" s="148">
        <v>0</v>
      </c>
      <c r="T160" s="149">
        <f>S160*H160</f>
        <v>0</v>
      </c>
      <c r="AR160" s="150" t="s">
        <v>169</v>
      </c>
      <c r="AT160" s="150" t="s">
        <v>165</v>
      </c>
      <c r="AU160" s="150" t="s">
        <v>85</v>
      </c>
      <c r="AY160" s="17" t="s">
        <v>163</v>
      </c>
      <c r="BE160" s="151">
        <f>IF(N160="základní",J160,0)</f>
        <v>0</v>
      </c>
      <c r="BF160" s="151">
        <f>IF(N160="snížená",J160,0)</f>
        <v>0</v>
      </c>
      <c r="BG160" s="151">
        <f>IF(N160="zákl. přenesená",J160,0)</f>
        <v>0</v>
      </c>
      <c r="BH160" s="151">
        <f>IF(N160="sníž. přenesená",J160,0)</f>
        <v>0</v>
      </c>
      <c r="BI160" s="151">
        <f>IF(N160="nulová",J160,0)</f>
        <v>0</v>
      </c>
      <c r="BJ160" s="17" t="s">
        <v>85</v>
      </c>
      <c r="BK160" s="151">
        <f>ROUND(I160*H160,2)</f>
        <v>0</v>
      </c>
      <c r="BL160" s="17" t="s">
        <v>169</v>
      </c>
      <c r="BM160" s="150" t="s">
        <v>393</v>
      </c>
    </row>
    <row r="161" spans="2:65" s="1" customFormat="1" ht="28.8">
      <c r="B161" s="32"/>
      <c r="D161" s="153" t="s">
        <v>790</v>
      </c>
      <c r="F161" s="191" t="s">
        <v>1117</v>
      </c>
      <c r="I161" s="192"/>
      <c r="L161" s="32"/>
      <c r="M161" s="193"/>
      <c r="T161" s="56"/>
      <c r="AT161" s="17" t="s">
        <v>790</v>
      </c>
      <c r="AU161" s="17" t="s">
        <v>85</v>
      </c>
    </row>
    <row r="162" spans="2:65" s="1" customFormat="1" ht="16.5" customHeight="1">
      <c r="B162" s="32"/>
      <c r="C162" s="138" t="s">
        <v>299</v>
      </c>
      <c r="D162" s="138" t="s">
        <v>165</v>
      </c>
      <c r="E162" s="139" t="s">
        <v>1118</v>
      </c>
      <c r="F162" s="140" t="s">
        <v>1119</v>
      </c>
      <c r="G162" s="141" t="s">
        <v>326</v>
      </c>
      <c r="H162" s="142">
        <v>80</v>
      </c>
      <c r="I162" s="143"/>
      <c r="J162" s="144">
        <f>ROUND(I162*H162,2)</f>
        <v>0</v>
      </c>
      <c r="K162" s="145"/>
      <c r="L162" s="32"/>
      <c r="M162" s="146" t="s">
        <v>1</v>
      </c>
      <c r="N162" s="147" t="s">
        <v>43</v>
      </c>
      <c r="P162" s="148">
        <f>O162*H162</f>
        <v>0</v>
      </c>
      <c r="Q162" s="148">
        <v>0</v>
      </c>
      <c r="R162" s="148">
        <f>Q162*H162</f>
        <v>0</v>
      </c>
      <c r="S162" s="148">
        <v>0</v>
      </c>
      <c r="T162" s="149">
        <f>S162*H162</f>
        <v>0</v>
      </c>
      <c r="AR162" s="150" t="s">
        <v>169</v>
      </c>
      <c r="AT162" s="150" t="s">
        <v>165</v>
      </c>
      <c r="AU162" s="150" t="s">
        <v>85</v>
      </c>
      <c r="AY162" s="17" t="s">
        <v>163</v>
      </c>
      <c r="BE162" s="151">
        <f>IF(N162="základní",J162,0)</f>
        <v>0</v>
      </c>
      <c r="BF162" s="151">
        <f>IF(N162="snížená",J162,0)</f>
        <v>0</v>
      </c>
      <c r="BG162" s="151">
        <f>IF(N162="zákl. přenesená",J162,0)</f>
        <v>0</v>
      </c>
      <c r="BH162" s="151">
        <f>IF(N162="sníž. přenesená",J162,0)</f>
        <v>0</v>
      </c>
      <c r="BI162" s="151">
        <f>IF(N162="nulová",J162,0)</f>
        <v>0</v>
      </c>
      <c r="BJ162" s="17" t="s">
        <v>85</v>
      </c>
      <c r="BK162" s="151">
        <f>ROUND(I162*H162,2)</f>
        <v>0</v>
      </c>
      <c r="BL162" s="17" t="s">
        <v>169</v>
      </c>
      <c r="BM162" s="150" t="s">
        <v>407</v>
      </c>
    </row>
    <row r="163" spans="2:65" s="1" customFormat="1" ht="16.5" customHeight="1">
      <c r="B163" s="32"/>
      <c r="C163" s="138" t="s">
        <v>305</v>
      </c>
      <c r="D163" s="138" t="s">
        <v>165</v>
      </c>
      <c r="E163" s="139" t="s">
        <v>1120</v>
      </c>
      <c r="F163" s="140" t="s">
        <v>1121</v>
      </c>
      <c r="G163" s="141" t="s">
        <v>326</v>
      </c>
      <c r="H163" s="142">
        <v>3</v>
      </c>
      <c r="I163" s="143"/>
      <c r="J163" s="144">
        <f>ROUND(I163*H163,2)</f>
        <v>0</v>
      </c>
      <c r="K163" s="145"/>
      <c r="L163" s="32"/>
      <c r="M163" s="146" t="s">
        <v>1</v>
      </c>
      <c r="N163" s="147" t="s">
        <v>43</v>
      </c>
      <c r="P163" s="148">
        <f>O163*H163</f>
        <v>0</v>
      </c>
      <c r="Q163" s="148">
        <v>0</v>
      </c>
      <c r="R163" s="148">
        <f>Q163*H163</f>
        <v>0</v>
      </c>
      <c r="S163" s="148">
        <v>0</v>
      </c>
      <c r="T163" s="149">
        <f>S163*H163</f>
        <v>0</v>
      </c>
      <c r="AR163" s="150" t="s">
        <v>169</v>
      </c>
      <c r="AT163" s="150" t="s">
        <v>165</v>
      </c>
      <c r="AU163" s="150" t="s">
        <v>85</v>
      </c>
      <c r="AY163" s="17" t="s">
        <v>163</v>
      </c>
      <c r="BE163" s="151">
        <f>IF(N163="základní",J163,0)</f>
        <v>0</v>
      </c>
      <c r="BF163" s="151">
        <f>IF(N163="snížená",J163,0)</f>
        <v>0</v>
      </c>
      <c r="BG163" s="151">
        <f>IF(N163="zákl. přenesená",J163,0)</f>
        <v>0</v>
      </c>
      <c r="BH163" s="151">
        <f>IF(N163="sníž. přenesená",J163,0)</f>
        <v>0</v>
      </c>
      <c r="BI163" s="151">
        <f>IF(N163="nulová",J163,0)</f>
        <v>0</v>
      </c>
      <c r="BJ163" s="17" t="s">
        <v>85</v>
      </c>
      <c r="BK163" s="151">
        <f>ROUND(I163*H163,2)</f>
        <v>0</v>
      </c>
      <c r="BL163" s="17" t="s">
        <v>169</v>
      </c>
      <c r="BM163" s="150" t="s">
        <v>422</v>
      </c>
    </row>
    <row r="164" spans="2:65" s="1" customFormat="1" ht="28.8">
      <c r="B164" s="32"/>
      <c r="D164" s="153" t="s">
        <v>790</v>
      </c>
      <c r="F164" s="191" t="s">
        <v>1122</v>
      </c>
      <c r="I164" s="192"/>
      <c r="L164" s="32"/>
      <c r="M164" s="193"/>
      <c r="T164" s="56"/>
      <c r="AT164" s="17" t="s">
        <v>790</v>
      </c>
      <c r="AU164" s="17" t="s">
        <v>85</v>
      </c>
    </row>
    <row r="165" spans="2:65" s="1" customFormat="1" ht="16.5" customHeight="1">
      <c r="B165" s="32"/>
      <c r="C165" s="138" t="s">
        <v>310</v>
      </c>
      <c r="D165" s="138" t="s">
        <v>165</v>
      </c>
      <c r="E165" s="139" t="s">
        <v>1123</v>
      </c>
      <c r="F165" s="140" t="s">
        <v>1124</v>
      </c>
      <c r="G165" s="141" t="s">
        <v>326</v>
      </c>
      <c r="H165" s="142">
        <v>110</v>
      </c>
      <c r="I165" s="143"/>
      <c r="J165" s="144">
        <f>ROUND(I165*H165,2)</f>
        <v>0</v>
      </c>
      <c r="K165" s="145"/>
      <c r="L165" s="32"/>
      <c r="M165" s="146" t="s">
        <v>1</v>
      </c>
      <c r="N165" s="147" t="s">
        <v>43</v>
      </c>
      <c r="P165" s="148">
        <f>O165*H165</f>
        <v>0</v>
      </c>
      <c r="Q165" s="148">
        <v>0</v>
      </c>
      <c r="R165" s="148">
        <f>Q165*H165</f>
        <v>0</v>
      </c>
      <c r="S165" s="148">
        <v>0</v>
      </c>
      <c r="T165" s="149">
        <f>S165*H165</f>
        <v>0</v>
      </c>
      <c r="AR165" s="150" t="s">
        <v>169</v>
      </c>
      <c r="AT165" s="150" t="s">
        <v>165</v>
      </c>
      <c r="AU165" s="150" t="s">
        <v>85</v>
      </c>
      <c r="AY165" s="17" t="s">
        <v>163</v>
      </c>
      <c r="BE165" s="151">
        <f>IF(N165="základní",J165,0)</f>
        <v>0</v>
      </c>
      <c r="BF165" s="151">
        <f>IF(N165="snížená",J165,0)</f>
        <v>0</v>
      </c>
      <c r="BG165" s="151">
        <f>IF(N165="zákl. přenesená",J165,0)</f>
        <v>0</v>
      </c>
      <c r="BH165" s="151">
        <f>IF(N165="sníž. přenesená",J165,0)</f>
        <v>0</v>
      </c>
      <c r="BI165" s="151">
        <f>IF(N165="nulová",J165,0)</f>
        <v>0</v>
      </c>
      <c r="BJ165" s="17" t="s">
        <v>85</v>
      </c>
      <c r="BK165" s="151">
        <f>ROUND(I165*H165,2)</f>
        <v>0</v>
      </c>
      <c r="BL165" s="17" t="s">
        <v>169</v>
      </c>
      <c r="BM165" s="150" t="s">
        <v>432</v>
      </c>
    </row>
    <row r="166" spans="2:65" s="1" customFormat="1" ht="19.2">
      <c r="B166" s="32"/>
      <c r="D166" s="153" t="s">
        <v>790</v>
      </c>
      <c r="F166" s="191" t="s">
        <v>1125</v>
      </c>
      <c r="I166" s="192"/>
      <c r="L166" s="32"/>
      <c r="M166" s="193"/>
      <c r="T166" s="56"/>
      <c r="AT166" s="17" t="s">
        <v>790</v>
      </c>
      <c r="AU166" s="17" t="s">
        <v>85</v>
      </c>
    </row>
    <row r="167" spans="2:65" s="11" customFormat="1" ht="25.95" customHeight="1">
      <c r="B167" s="126"/>
      <c r="D167" s="127" t="s">
        <v>77</v>
      </c>
      <c r="E167" s="128" t="s">
        <v>1126</v>
      </c>
      <c r="F167" s="128" t="s">
        <v>1126</v>
      </c>
      <c r="I167" s="129"/>
      <c r="J167" s="130">
        <f>BK167</f>
        <v>0</v>
      </c>
      <c r="L167" s="126"/>
      <c r="M167" s="131"/>
      <c r="P167" s="132">
        <f>SUM(P168:P176)</f>
        <v>0</v>
      </c>
      <c r="R167" s="132">
        <f>SUM(R168:R176)</f>
        <v>0</v>
      </c>
      <c r="T167" s="133">
        <f>SUM(T168:T176)</f>
        <v>0</v>
      </c>
      <c r="AR167" s="127" t="s">
        <v>85</v>
      </c>
      <c r="AT167" s="134" t="s">
        <v>77</v>
      </c>
      <c r="AU167" s="134" t="s">
        <v>78</v>
      </c>
      <c r="AY167" s="127" t="s">
        <v>163</v>
      </c>
      <c r="BK167" s="135">
        <f>SUM(BK168:BK176)</f>
        <v>0</v>
      </c>
    </row>
    <row r="168" spans="2:65" s="1" customFormat="1" ht="16.5" customHeight="1">
      <c r="B168" s="32"/>
      <c r="C168" s="138" t="s">
        <v>7</v>
      </c>
      <c r="D168" s="138" t="s">
        <v>165</v>
      </c>
      <c r="E168" s="139" t="s">
        <v>1127</v>
      </c>
      <c r="F168" s="140" t="s">
        <v>1128</v>
      </c>
      <c r="G168" s="141" t="s">
        <v>339</v>
      </c>
      <c r="H168" s="142">
        <v>20</v>
      </c>
      <c r="I168" s="143"/>
      <c r="J168" s="144">
        <f>ROUND(I168*H168,2)</f>
        <v>0</v>
      </c>
      <c r="K168" s="145"/>
      <c r="L168" s="32"/>
      <c r="M168" s="146" t="s">
        <v>1</v>
      </c>
      <c r="N168" s="147" t="s">
        <v>43</v>
      </c>
      <c r="P168" s="148">
        <f>O168*H168</f>
        <v>0</v>
      </c>
      <c r="Q168" s="148">
        <v>0</v>
      </c>
      <c r="R168" s="148">
        <f>Q168*H168</f>
        <v>0</v>
      </c>
      <c r="S168" s="148">
        <v>0</v>
      </c>
      <c r="T168" s="149">
        <f>S168*H168</f>
        <v>0</v>
      </c>
      <c r="AR168" s="150" t="s">
        <v>169</v>
      </c>
      <c r="AT168" s="150" t="s">
        <v>165</v>
      </c>
      <c r="AU168" s="150" t="s">
        <v>85</v>
      </c>
      <c r="AY168" s="17" t="s">
        <v>163</v>
      </c>
      <c r="BE168" s="151">
        <f>IF(N168="základní",J168,0)</f>
        <v>0</v>
      </c>
      <c r="BF168" s="151">
        <f>IF(N168="snížená",J168,0)</f>
        <v>0</v>
      </c>
      <c r="BG168" s="151">
        <f>IF(N168="zákl. přenesená",J168,0)</f>
        <v>0</v>
      </c>
      <c r="BH168" s="151">
        <f>IF(N168="sníž. přenesená",J168,0)</f>
        <v>0</v>
      </c>
      <c r="BI168" s="151">
        <f>IF(N168="nulová",J168,0)</f>
        <v>0</v>
      </c>
      <c r="BJ168" s="17" t="s">
        <v>85</v>
      </c>
      <c r="BK168" s="151">
        <f>ROUND(I168*H168,2)</f>
        <v>0</v>
      </c>
      <c r="BL168" s="17" t="s">
        <v>169</v>
      </c>
      <c r="BM168" s="150" t="s">
        <v>441</v>
      </c>
    </row>
    <row r="169" spans="2:65" s="1" customFormat="1" ht="19.2">
      <c r="B169" s="32"/>
      <c r="D169" s="153" t="s">
        <v>790</v>
      </c>
      <c r="F169" s="191" t="s">
        <v>1129</v>
      </c>
      <c r="I169" s="192"/>
      <c r="L169" s="32"/>
      <c r="M169" s="193"/>
      <c r="T169" s="56"/>
      <c r="AT169" s="17" t="s">
        <v>790</v>
      </c>
      <c r="AU169" s="17" t="s">
        <v>85</v>
      </c>
    </row>
    <row r="170" spans="2:65" s="1" customFormat="1" ht="16.5" customHeight="1">
      <c r="B170" s="32"/>
      <c r="C170" s="138" t="s">
        <v>319</v>
      </c>
      <c r="D170" s="138" t="s">
        <v>165</v>
      </c>
      <c r="E170" s="139" t="s">
        <v>1130</v>
      </c>
      <c r="F170" s="140" t="s">
        <v>1131</v>
      </c>
      <c r="G170" s="141" t="s">
        <v>339</v>
      </c>
      <c r="H170" s="142">
        <v>1</v>
      </c>
      <c r="I170" s="143"/>
      <c r="J170" s="144">
        <f>ROUND(I170*H170,2)</f>
        <v>0</v>
      </c>
      <c r="K170" s="145"/>
      <c r="L170" s="32"/>
      <c r="M170" s="146" t="s">
        <v>1</v>
      </c>
      <c r="N170" s="147" t="s">
        <v>43</v>
      </c>
      <c r="P170" s="148">
        <f>O170*H170</f>
        <v>0</v>
      </c>
      <c r="Q170" s="148">
        <v>0</v>
      </c>
      <c r="R170" s="148">
        <f>Q170*H170</f>
        <v>0</v>
      </c>
      <c r="S170" s="148">
        <v>0</v>
      </c>
      <c r="T170" s="149">
        <f>S170*H170</f>
        <v>0</v>
      </c>
      <c r="AR170" s="150" t="s">
        <v>169</v>
      </c>
      <c r="AT170" s="150" t="s">
        <v>165</v>
      </c>
      <c r="AU170" s="150" t="s">
        <v>85</v>
      </c>
      <c r="AY170" s="17" t="s">
        <v>163</v>
      </c>
      <c r="BE170" s="151">
        <f>IF(N170="základní",J170,0)</f>
        <v>0</v>
      </c>
      <c r="BF170" s="151">
        <f>IF(N170="snížená",J170,0)</f>
        <v>0</v>
      </c>
      <c r="BG170" s="151">
        <f>IF(N170="zákl. přenesená",J170,0)</f>
        <v>0</v>
      </c>
      <c r="BH170" s="151">
        <f>IF(N170="sníž. přenesená",J170,0)</f>
        <v>0</v>
      </c>
      <c r="BI170" s="151">
        <f>IF(N170="nulová",J170,0)</f>
        <v>0</v>
      </c>
      <c r="BJ170" s="17" t="s">
        <v>85</v>
      </c>
      <c r="BK170" s="151">
        <f>ROUND(I170*H170,2)</f>
        <v>0</v>
      </c>
      <c r="BL170" s="17" t="s">
        <v>169</v>
      </c>
      <c r="BM170" s="150" t="s">
        <v>453</v>
      </c>
    </row>
    <row r="171" spans="2:65" s="1" customFormat="1" ht="19.2">
      <c r="B171" s="32"/>
      <c r="D171" s="153" t="s">
        <v>790</v>
      </c>
      <c r="F171" s="191" t="s">
        <v>1132</v>
      </c>
      <c r="I171" s="192"/>
      <c r="L171" s="32"/>
      <c r="M171" s="193"/>
      <c r="T171" s="56"/>
      <c r="AT171" s="17" t="s">
        <v>790</v>
      </c>
      <c r="AU171" s="17" t="s">
        <v>85</v>
      </c>
    </row>
    <row r="172" spans="2:65" s="1" customFormat="1" ht="16.5" customHeight="1">
      <c r="B172" s="32"/>
      <c r="C172" s="138" t="s">
        <v>323</v>
      </c>
      <c r="D172" s="138" t="s">
        <v>165</v>
      </c>
      <c r="E172" s="139" t="s">
        <v>1133</v>
      </c>
      <c r="F172" s="140" t="s">
        <v>1134</v>
      </c>
      <c r="G172" s="141" t="s">
        <v>326</v>
      </c>
      <c r="H172" s="142">
        <v>140</v>
      </c>
      <c r="I172" s="143"/>
      <c r="J172" s="144">
        <f>ROUND(I172*H172,2)</f>
        <v>0</v>
      </c>
      <c r="K172" s="145"/>
      <c r="L172" s="32"/>
      <c r="M172" s="146" t="s">
        <v>1</v>
      </c>
      <c r="N172" s="147" t="s">
        <v>43</v>
      </c>
      <c r="P172" s="148">
        <f>O172*H172</f>
        <v>0</v>
      </c>
      <c r="Q172" s="148">
        <v>0</v>
      </c>
      <c r="R172" s="148">
        <f>Q172*H172</f>
        <v>0</v>
      </c>
      <c r="S172" s="148">
        <v>0</v>
      </c>
      <c r="T172" s="149">
        <f>S172*H172</f>
        <v>0</v>
      </c>
      <c r="AR172" s="150" t="s">
        <v>169</v>
      </c>
      <c r="AT172" s="150" t="s">
        <v>165</v>
      </c>
      <c r="AU172" s="150" t="s">
        <v>85</v>
      </c>
      <c r="AY172" s="17" t="s">
        <v>163</v>
      </c>
      <c r="BE172" s="151">
        <f>IF(N172="základní",J172,0)</f>
        <v>0</v>
      </c>
      <c r="BF172" s="151">
        <f>IF(N172="snížená",J172,0)</f>
        <v>0</v>
      </c>
      <c r="BG172" s="151">
        <f>IF(N172="zákl. přenesená",J172,0)</f>
        <v>0</v>
      </c>
      <c r="BH172" s="151">
        <f>IF(N172="sníž. přenesená",J172,0)</f>
        <v>0</v>
      </c>
      <c r="BI172" s="151">
        <f>IF(N172="nulová",J172,0)</f>
        <v>0</v>
      </c>
      <c r="BJ172" s="17" t="s">
        <v>85</v>
      </c>
      <c r="BK172" s="151">
        <f>ROUND(I172*H172,2)</f>
        <v>0</v>
      </c>
      <c r="BL172" s="17" t="s">
        <v>169</v>
      </c>
      <c r="BM172" s="150" t="s">
        <v>467</v>
      </c>
    </row>
    <row r="173" spans="2:65" s="1" customFormat="1" ht="16.5" customHeight="1">
      <c r="B173" s="32"/>
      <c r="C173" s="138" t="s">
        <v>330</v>
      </c>
      <c r="D173" s="138" t="s">
        <v>165</v>
      </c>
      <c r="E173" s="139" t="s">
        <v>1135</v>
      </c>
      <c r="F173" s="140" t="s">
        <v>1136</v>
      </c>
      <c r="G173" s="141" t="s">
        <v>326</v>
      </c>
      <c r="H173" s="142">
        <v>180</v>
      </c>
      <c r="I173" s="143"/>
      <c r="J173" s="144">
        <f>ROUND(I173*H173,2)</f>
        <v>0</v>
      </c>
      <c r="K173" s="145"/>
      <c r="L173" s="32"/>
      <c r="M173" s="146" t="s">
        <v>1</v>
      </c>
      <c r="N173" s="147" t="s">
        <v>43</v>
      </c>
      <c r="P173" s="148">
        <f>O173*H173</f>
        <v>0</v>
      </c>
      <c r="Q173" s="148">
        <v>0</v>
      </c>
      <c r="R173" s="148">
        <f>Q173*H173</f>
        <v>0</v>
      </c>
      <c r="S173" s="148">
        <v>0</v>
      </c>
      <c r="T173" s="149">
        <f>S173*H173</f>
        <v>0</v>
      </c>
      <c r="AR173" s="150" t="s">
        <v>169</v>
      </c>
      <c r="AT173" s="150" t="s">
        <v>165</v>
      </c>
      <c r="AU173" s="150" t="s">
        <v>85</v>
      </c>
      <c r="AY173" s="17" t="s">
        <v>163</v>
      </c>
      <c r="BE173" s="151">
        <f>IF(N173="základní",J173,0)</f>
        <v>0</v>
      </c>
      <c r="BF173" s="151">
        <f>IF(N173="snížená",J173,0)</f>
        <v>0</v>
      </c>
      <c r="BG173" s="151">
        <f>IF(N173="zákl. přenesená",J173,0)</f>
        <v>0</v>
      </c>
      <c r="BH173" s="151">
        <f>IF(N173="sníž. přenesená",J173,0)</f>
        <v>0</v>
      </c>
      <c r="BI173" s="151">
        <f>IF(N173="nulová",J173,0)</f>
        <v>0</v>
      </c>
      <c r="BJ173" s="17" t="s">
        <v>85</v>
      </c>
      <c r="BK173" s="151">
        <f>ROUND(I173*H173,2)</f>
        <v>0</v>
      </c>
      <c r="BL173" s="17" t="s">
        <v>169</v>
      </c>
      <c r="BM173" s="150" t="s">
        <v>476</v>
      </c>
    </row>
    <row r="174" spans="2:65" s="1" customFormat="1" ht="24.15" customHeight="1">
      <c r="B174" s="32"/>
      <c r="C174" s="138" t="s">
        <v>336</v>
      </c>
      <c r="D174" s="138" t="s">
        <v>165</v>
      </c>
      <c r="E174" s="139" t="s">
        <v>1137</v>
      </c>
      <c r="F174" s="140" t="s">
        <v>1138</v>
      </c>
      <c r="G174" s="141" t="s">
        <v>326</v>
      </c>
      <c r="H174" s="142">
        <v>2</v>
      </c>
      <c r="I174" s="143"/>
      <c r="J174" s="144">
        <f>ROUND(I174*H174,2)</f>
        <v>0</v>
      </c>
      <c r="K174" s="145"/>
      <c r="L174" s="32"/>
      <c r="M174" s="146" t="s">
        <v>1</v>
      </c>
      <c r="N174" s="147" t="s">
        <v>43</v>
      </c>
      <c r="P174" s="148">
        <f>O174*H174</f>
        <v>0</v>
      </c>
      <c r="Q174" s="148">
        <v>0</v>
      </c>
      <c r="R174" s="148">
        <f>Q174*H174</f>
        <v>0</v>
      </c>
      <c r="S174" s="148">
        <v>0</v>
      </c>
      <c r="T174" s="149">
        <f>S174*H174</f>
        <v>0</v>
      </c>
      <c r="AR174" s="150" t="s">
        <v>169</v>
      </c>
      <c r="AT174" s="150" t="s">
        <v>165</v>
      </c>
      <c r="AU174" s="150" t="s">
        <v>85</v>
      </c>
      <c r="AY174" s="17" t="s">
        <v>163</v>
      </c>
      <c r="BE174" s="151">
        <f>IF(N174="základní",J174,0)</f>
        <v>0</v>
      </c>
      <c r="BF174" s="151">
        <f>IF(N174="snížená",J174,0)</f>
        <v>0</v>
      </c>
      <c r="BG174" s="151">
        <f>IF(N174="zákl. přenesená",J174,0)</f>
        <v>0</v>
      </c>
      <c r="BH174" s="151">
        <f>IF(N174="sníž. přenesená",J174,0)</f>
        <v>0</v>
      </c>
      <c r="BI174" s="151">
        <f>IF(N174="nulová",J174,0)</f>
        <v>0</v>
      </c>
      <c r="BJ174" s="17" t="s">
        <v>85</v>
      </c>
      <c r="BK174" s="151">
        <f>ROUND(I174*H174,2)</f>
        <v>0</v>
      </c>
      <c r="BL174" s="17" t="s">
        <v>169</v>
      </c>
      <c r="BM174" s="150" t="s">
        <v>486</v>
      </c>
    </row>
    <row r="175" spans="2:65" s="1" customFormat="1" ht="19.2">
      <c r="B175" s="32"/>
      <c r="D175" s="153" t="s">
        <v>790</v>
      </c>
      <c r="F175" s="191" t="s">
        <v>1139</v>
      </c>
      <c r="I175" s="192"/>
      <c r="L175" s="32"/>
      <c r="M175" s="193"/>
      <c r="T175" s="56"/>
      <c r="AT175" s="17" t="s">
        <v>790</v>
      </c>
      <c r="AU175" s="17" t="s">
        <v>85</v>
      </c>
    </row>
    <row r="176" spans="2:65" s="1" customFormat="1" ht="24.15" customHeight="1">
      <c r="B176" s="32"/>
      <c r="C176" s="138" t="s">
        <v>342</v>
      </c>
      <c r="D176" s="138" t="s">
        <v>165</v>
      </c>
      <c r="E176" s="139" t="s">
        <v>1140</v>
      </c>
      <c r="F176" s="140" t="s">
        <v>1141</v>
      </c>
      <c r="G176" s="141" t="s">
        <v>1142</v>
      </c>
      <c r="H176" s="142">
        <v>1</v>
      </c>
      <c r="I176" s="143"/>
      <c r="J176" s="144">
        <f>ROUND(I176*H176,2)</f>
        <v>0</v>
      </c>
      <c r="K176" s="145"/>
      <c r="L176" s="32"/>
      <c r="M176" s="146" t="s">
        <v>1</v>
      </c>
      <c r="N176" s="147" t="s">
        <v>43</v>
      </c>
      <c r="P176" s="148">
        <f>O176*H176</f>
        <v>0</v>
      </c>
      <c r="Q176" s="148">
        <v>0</v>
      </c>
      <c r="R176" s="148">
        <f>Q176*H176</f>
        <v>0</v>
      </c>
      <c r="S176" s="148">
        <v>0</v>
      </c>
      <c r="T176" s="149">
        <f>S176*H176</f>
        <v>0</v>
      </c>
      <c r="AR176" s="150" t="s">
        <v>169</v>
      </c>
      <c r="AT176" s="150" t="s">
        <v>165</v>
      </c>
      <c r="AU176" s="150" t="s">
        <v>85</v>
      </c>
      <c r="AY176" s="17" t="s">
        <v>163</v>
      </c>
      <c r="BE176" s="151">
        <f>IF(N176="základní",J176,0)</f>
        <v>0</v>
      </c>
      <c r="BF176" s="151">
        <f>IF(N176="snížená",J176,0)</f>
        <v>0</v>
      </c>
      <c r="BG176" s="151">
        <f>IF(N176="zákl. přenesená",J176,0)</f>
        <v>0</v>
      </c>
      <c r="BH176" s="151">
        <f>IF(N176="sníž. přenesená",J176,0)</f>
        <v>0</v>
      </c>
      <c r="BI176" s="151">
        <f>IF(N176="nulová",J176,0)</f>
        <v>0</v>
      </c>
      <c r="BJ176" s="17" t="s">
        <v>85</v>
      </c>
      <c r="BK176" s="151">
        <f>ROUND(I176*H176,2)</f>
        <v>0</v>
      </c>
      <c r="BL176" s="17" t="s">
        <v>169</v>
      </c>
      <c r="BM176" s="150" t="s">
        <v>496</v>
      </c>
    </row>
    <row r="177" spans="2:65" s="11" customFormat="1" ht="25.95" customHeight="1">
      <c r="B177" s="126"/>
      <c r="D177" s="127" t="s">
        <v>77</v>
      </c>
      <c r="E177" s="128" t="s">
        <v>1143</v>
      </c>
      <c r="F177" s="128" t="s">
        <v>1143</v>
      </c>
      <c r="I177" s="129"/>
      <c r="J177" s="130">
        <f>BK177</f>
        <v>0</v>
      </c>
      <c r="L177" s="126"/>
      <c r="M177" s="131"/>
      <c r="P177" s="132">
        <f>SUM(P178:P185)</f>
        <v>0</v>
      </c>
      <c r="R177" s="132">
        <f>SUM(R178:R185)</f>
        <v>0</v>
      </c>
      <c r="T177" s="133">
        <f>SUM(T178:T185)</f>
        <v>0</v>
      </c>
      <c r="AR177" s="127" t="s">
        <v>85</v>
      </c>
      <c r="AT177" s="134" t="s">
        <v>77</v>
      </c>
      <c r="AU177" s="134" t="s">
        <v>78</v>
      </c>
      <c r="AY177" s="127" t="s">
        <v>163</v>
      </c>
      <c r="BK177" s="135">
        <f>SUM(BK178:BK185)</f>
        <v>0</v>
      </c>
    </row>
    <row r="178" spans="2:65" s="1" customFormat="1" ht="16.5" customHeight="1">
      <c r="B178" s="32"/>
      <c r="C178" s="138" t="s">
        <v>346</v>
      </c>
      <c r="D178" s="138" t="s">
        <v>165</v>
      </c>
      <c r="E178" s="139" t="s">
        <v>1144</v>
      </c>
      <c r="F178" s="140" t="s">
        <v>1145</v>
      </c>
      <c r="G178" s="141" t="s">
        <v>1142</v>
      </c>
      <c r="H178" s="142">
        <v>1</v>
      </c>
      <c r="I178" s="143"/>
      <c r="J178" s="144">
        <f>ROUND(I178*H178,2)</f>
        <v>0</v>
      </c>
      <c r="K178" s="145"/>
      <c r="L178" s="32"/>
      <c r="M178" s="146" t="s">
        <v>1</v>
      </c>
      <c r="N178" s="147" t="s">
        <v>43</v>
      </c>
      <c r="P178" s="148">
        <f>O178*H178</f>
        <v>0</v>
      </c>
      <c r="Q178" s="148">
        <v>0</v>
      </c>
      <c r="R178" s="148">
        <f>Q178*H178</f>
        <v>0</v>
      </c>
      <c r="S178" s="148">
        <v>0</v>
      </c>
      <c r="T178" s="149">
        <f>S178*H178</f>
        <v>0</v>
      </c>
      <c r="AR178" s="150" t="s">
        <v>169</v>
      </c>
      <c r="AT178" s="150" t="s">
        <v>165</v>
      </c>
      <c r="AU178" s="150" t="s">
        <v>85</v>
      </c>
      <c r="AY178" s="17" t="s">
        <v>163</v>
      </c>
      <c r="BE178" s="151">
        <f>IF(N178="základní",J178,0)</f>
        <v>0</v>
      </c>
      <c r="BF178" s="151">
        <f>IF(N178="snížená",J178,0)</f>
        <v>0</v>
      </c>
      <c r="BG178" s="151">
        <f>IF(N178="zákl. přenesená",J178,0)</f>
        <v>0</v>
      </c>
      <c r="BH178" s="151">
        <f>IF(N178="sníž. přenesená",J178,0)</f>
        <v>0</v>
      </c>
      <c r="BI178" s="151">
        <f>IF(N178="nulová",J178,0)</f>
        <v>0</v>
      </c>
      <c r="BJ178" s="17" t="s">
        <v>85</v>
      </c>
      <c r="BK178" s="151">
        <f>ROUND(I178*H178,2)</f>
        <v>0</v>
      </c>
      <c r="BL178" s="17" t="s">
        <v>169</v>
      </c>
      <c r="BM178" s="150" t="s">
        <v>505</v>
      </c>
    </row>
    <row r="179" spans="2:65" s="1" customFormat="1" ht="28.8">
      <c r="B179" s="32"/>
      <c r="D179" s="153" t="s">
        <v>790</v>
      </c>
      <c r="F179" s="191" t="s">
        <v>1146</v>
      </c>
      <c r="I179" s="192"/>
      <c r="L179" s="32"/>
      <c r="M179" s="193"/>
      <c r="T179" s="56"/>
      <c r="AT179" s="17" t="s">
        <v>790</v>
      </c>
      <c r="AU179" s="17" t="s">
        <v>85</v>
      </c>
    </row>
    <row r="180" spans="2:65" s="1" customFormat="1" ht="16.5" customHeight="1">
      <c r="B180" s="32"/>
      <c r="C180" s="138" t="s">
        <v>351</v>
      </c>
      <c r="D180" s="138" t="s">
        <v>165</v>
      </c>
      <c r="E180" s="139" t="s">
        <v>1147</v>
      </c>
      <c r="F180" s="140" t="s">
        <v>1148</v>
      </c>
      <c r="G180" s="141" t="s">
        <v>1142</v>
      </c>
      <c r="H180" s="142">
        <v>1</v>
      </c>
      <c r="I180" s="143"/>
      <c r="J180" s="144">
        <f>ROUND(I180*H180,2)</f>
        <v>0</v>
      </c>
      <c r="K180" s="145"/>
      <c r="L180" s="32"/>
      <c r="M180" s="146" t="s">
        <v>1</v>
      </c>
      <c r="N180" s="147" t="s">
        <v>43</v>
      </c>
      <c r="P180" s="148">
        <f>O180*H180</f>
        <v>0</v>
      </c>
      <c r="Q180" s="148">
        <v>0</v>
      </c>
      <c r="R180" s="148">
        <f>Q180*H180</f>
        <v>0</v>
      </c>
      <c r="S180" s="148">
        <v>0</v>
      </c>
      <c r="T180" s="149">
        <f>S180*H180</f>
        <v>0</v>
      </c>
      <c r="AR180" s="150" t="s">
        <v>169</v>
      </c>
      <c r="AT180" s="150" t="s">
        <v>165</v>
      </c>
      <c r="AU180" s="150" t="s">
        <v>85</v>
      </c>
      <c r="AY180" s="17" t="s">
        <v>163</v>
      </c>
      <c r="BE180" s="151">
        <f>IF(N180="základní",J180,0)</f>
        <v>0</v>
      </c>
      <c r="BF180" s="151">
        <f>IF(N180="snížená",J180,0)</f>
        <v>0</v>
      </c>
      <c r="BG180" s="151">
        <f>IF(N180="zákl. přenesená",J180,0)</f>
        <v>0</v>
      </c>
      <c r="BH180" s="151">
        <f>IF(N180="sníž. přenesená",J180,0)</f>
        <v>0</v>
      </c>
      <c r="BI180" s="151">
        <f>IF(N180="nulová",J180,0)</f>
        <v>0</v>
      </c>
      <c r="BJ180" s="17" t="s">
        <v>85</v>
      </c>
      <c r="BK180" s="151">
        <f>ROUND(I180*H180,2)</f>
        <v>0</v>
      </c>
      <c r="BL180" s="17" t="s">
        <v>169</v>
      </c>
      <c r="BM180" s="150" t="s">
        <v>514</v>
      </c>
    </row>
    <row r="181" spans="2:65" s="1" customFormat="1" ht="28.8">
      <c r="B181" s="32"/>
      <c r="D181" s="153" t="s">
        <v>790</v>
      </c>
      <c r="F181" s="191" t="s">
        <v>1149</v>
      </c>
      <c r="I181" s="192"/>
      <c r="L181" s="32"/>
      <c r="M181" s="193"/>
      <c r="T181" s="56"/>
      <c r="AT181" s="17" t="s">
        <v>790</v>
      </c>
      <c r="AU181" s="17" t="s">
        <v>85</v>
      </c>
    </row>
    <row r="182" spans="2:65" s="1" customFormat="1" ht="16.5" customHeight="1">
      <c r="B182" s="32"/>
      <c r="C182" s="138" t="s">
        <v>356</v>
      </c>
      <c r="D182" s="138" t="s">
        <v>165</v>
      </c>
      <c r="E182" s="139" t="s">
        <v>1150</v>
      </c>
      <c r="F182" s="140" t="s">
        <v>1151</v>
      </c>
      <c r="G182" s="141" t="s">
        <v>1142</v>
      </c>
      <c r="H182" s="142">
        <v>1</v>
      </c>
      <c r="I182" s="143"/>
      <c r="J182" s="144">
        <f>ROUND(I182*H182,2)</f>
        <v>0</v>
      </c>
      <c r="K182" s="145"/>
      <c r="L182" s="32"/>
      <c r="M182" s="146" t="s">
        <v>1</v>
      </c>
      <c r="N182" s="147" t="s">
        <v>43</v>
      </c>
      <c r="P182" s="148">
        <f>O182*H182</f>
        <v>0</v>
      </c>
      <c r="Q182" s="148">
        <v>0</v>
      </c>
      <c r="R182" s="148">
        <f>Q182*H182</f>
        <v>0</v>
      </c>
      <c r="S182" s="148">
        <v>0</v>
      </c>
      <c r="T182" s="149">
        <f>S182*H182</f>
        <v>0</v>
      </c>
      <c r="AR182" s="150" t="s">
        <v>169</v>
      </c>
      <c r="AT182" s="150" t="s">
        <v>165</v>
      </c>
      <c r="AU182" s="150" t="s">
        <v>85</v>
      </c>
      <c r="AY182" s="17" t="s">
        <v>163</v>
      </c>
      <c r="BE182" s="151">
        <f>IF(N182="základní",J182,0)</f>
        <v>0</v>
      </c>
      <c r="BF182" s="151">
        <f>IF(N182="snížená",J182,0)</f>
        <v>0</v>
      </c>
      <c r="BG182" s="151">
        <f>IF(N182="zákl. přenesená",J182,0)</f>
        <v>0</v>
      </c>
      <c r="BH182" s="151">
        <f>IF(N182="sníž. přenesená",J182,0)</f>
        <v>0</v>
      </c>
      <c r="BI182" s="151">
        <f>IF(N182="nulová",J182,0)</f>
        <v>0</v>
      </c>
      <c r="BJ182" s="17" t="s">
        <v>85</v>
      </c>
      <c r="BK182" s="151">
        <f>ROUND(I182*H182,2)</f>
        <v>0</v>
      </c>
      <c r="BL182" s="17" t="s">
        <v>169</v>
      </c>
      <c r="BM182" s="150" t="s">
        <v>529</v>
      </c>
    </row>
    <row r="183" spans="2:65" s="1" customFormat="1" ht="28.8">
      <c r="B183" s="32"/>
      <c r="D183" s="153" t="s">
        <v>790</v>
      </c>
      <c r="F183" s="191" t="s">
        <v>1152</v>
      </c>
      <c r="I183" s="192"/>
      <c r="L183" s="32"/>
      <c r="M183" s="193"/>
      <c r="T183" s="56"/>
      <c r="AT183" s="17" t="s">
        <v>790</v>
      </c>
      <c r="AU183" s="17" t="s">
        <v>85</v>
      </c>
    </row>
    <row r="184" spans="2:65" s="1" customFormat="1" ht="16.5" customHeight="1">
      <c r="B184" s="32"/>
      <c r="C184" s="138" t="s">
        <v>361</v>
      </c>
      <c r="D184" s="138" t="s">
        <v>165</v>
      </c>
      <c r="E184" s="139" t="s">
        <v>1153</v>
      </c>
      <c r="F184" s="140" t="s">
        <v>1154</v>
      </c>
      <c r="G184" s="141" t="s">
        <v>1142</v>
      </c>
      <c r="H184" s="142">
        <v>1</v>
      </c>
      <c r="I184" s="143"/>
      <c r="J184" s="144">
        <f>ROUND(I184*H184,2)</f>
        <v>0</v>
      </c>
      <c r="K184" s="145"/>
      <c r="L184" s="32"/>
      <c r="M184" s="146" t="s">
        <v>1</v>
      </c>
      <c r="N184" s="147" t="s">
        <v>43</v>
      </c>
      <c r="P184" s="148">
        <f>O184*H184</f>
        <v>0</v>
      </c>
      <c r="Q184" s="148">
        <v>0</v>
      </c>
      <c r="R184" s="148">
        <f>Q184*H184</f>
        <v>0</v>
      </c>
      <c r="S184" s="148">
        <v>0</v>
      </c>
      <c r="T184" s="149">
        <f>S184*H184</f>
        <v>0</v>
      </c>
      <c r="AR184" s="150" t="s">
        <v>169</v>
      </c>
      <c r="AT184" s="150" t="s">
        <v>165</v>
      </c>
      <c r="AU184" s="150" t="s">
        <v>85</v>
      </c>
      <c r="AY184" s="17" t="s">
        <v>163</v>
      </c>
      <c r="BE184" s="151">
        <f>IF(N184="základní",J184,0)</f>
        <v>0</v>
      </c>
      <c r="BF184" s="151">
        <f>IF(N184="snížená",J184,0)</f>
        <v>0</v>
      </c>
      <c r="BG184" s="151">
        <f>IF(N184="zákl. přenesená",J184,0)</f>
        <v>0</v>
      </c>
      <c r="BH184" s="151">
        <f>IF(N184="sníž. přenesená",J184,0)</f>
        <v>0</v>
      </c>
      <c r="BI184" s="151">
        <f>IF(N184="nulová",J184,0)</f>
        <v>0</v>
      </c>
      <c r="BJ184" s="17" t="s">
        <v>85</v>
      </c>
      <c r="BK184" s="151">
        <f>ROUND(I184*H184,2)</f>
        <v>0</v>
      </c>
      <c r="BL184" s="17" t="s">
        <v>169</v>
      </c>
      <c r="BM184" s="150" t="s">
        <v>539</v>
      </c>
    </row>
    <row r="185" spans="2:65" s="1" customFormat="1" ht="19.2">
      <c r="B185" s="32"/>
      <c r="D185" s="153" t="s">
        <v>790</v>
      </c>
      <c r="F185" s="191" t="s">
        <v>1155</v>
      </c>
      <c r="I185" s="192"/>
      <c r="L185" s="32"/>
      <c r="M185" s="193"/>
      <c r="T185" s="56"/>
      <c r="AT185" s="17" t="s">
        <v>790</v>
      </c>
      <c r="AU185" s="17" t="s">
        <v>85</v>
      </c>
    </row>
    <row r="186" spans="2:65" s="11" customFormat="1" ht="25.95" customHeight="1">
      <c r="B186" s="126"/>
      <c r="D186" s="127" t="s">
        <v>77</v>
      </c>
      <c r="E186" s="128" t="s">
        <v>1156</v>
      </c>
      <c r="F186" s="128" t="s">
        <v>1156</v>
      </c>
      <c r="I186" s="129"/>
      <c r="J186" s="130">
        <f>BK186</f>
        <v>0</v>
      </c>
      <c r="L186" s="126"/>
      <c r="M186" s="131"/>
      <c r="P186" s="132">
        <f>SUM(P187:P200)</f>
        <v>0</v>
      </c>
      <c r="R186" s="132">
        <f>SUM(R187:R200)</f>
        <v>0</v>
      </c>
      <c r="T186" s="133">
        <f>SUM(T187:T200)</f>
        <v>0</v>
      </c>
      <c r="AR186" s="127" t="s">
        <v>85</v>
      </c>
      <c r="AT186" s="134" t="s">
        <v>77</v>
      </c>
      <c r="AU186" s="134" t="s">
        <v>78</v>
      </c>
      <c r="AY186" s="127" t="s">
        <v>163</v>
      </c>
      <c r="BK186" s="135">
        <f>SUM(BK187:BK200)</f>
        <v>0</v>
      </c>
    </row>
    <row r="187" spans="2:65" s="1" customFormat="1" ht="16.5" customHeight="1">
      <c r="B187" s="32"/>
      <c r="C187" s="138" t="s">
        <v>367</v>
      </c>
      <c r="D187" s="138" t="s">
        <v>165</v>
      </c>
      <c r="E187" s="139" t="s">
        <v>1157</v>
      </c>
      <c r="F187" s="140" t="s">
        <v>1158</v>
      </c>
      <c r="G187" s="141" t="s">
        <v>1142</v>
      </c>
      <c r="H187" s="142">
        <v>1</v>
      </c>
      <c r="I187" s="143"/>
      <c r="J187" s="144">
        <f>ROUND(I187*H187,2)</f>
        <v>0</v>
      </c>
      <c r="K187" s="145"/>
      <c r="L187" s="32"/>
      <c r="M187" s="146" t="s">
        <v>1</v>
      </c>
      <c r="N187" s="147" t="s">
        <v>43</v>
      </c>
      <c r="P187" s="148">
        <f>O187*H187</f>
        <v>0</v>
      </c>
      <c r="Q187" s="148">
        <v>0</v>
      </c>
      <c r="R187" s="148">
        <f>Q187*H187</f>
        <v>0</v>
      </c>
      <c r="S187" s="148">
        <v>0</v>
      </c>
      <c r="T187" s="149">
        <f>S187*H187</f>
        <v>0</v>
      </c>
      <c r="AR187" s="150" t="s">
        <v>169</v>
      </c>
      <c r="AT187" s="150" t="s">
        <v>165</v>
      </c>
      <c r="AU187" s="150" t="s">
        <v>85</v>
      </c>
      <c r="AY187" s="17" t="s">
        <v>163</v>
      </c>
      <c r="BE187" s="151">
        <f>IF(N187="základní",J187,0)</f>
        <v>0</v>
      </c>
      <c r="BF187" s="151">
        <f>IF(N187="snížená",J187,0)</f>
        <v>0</v>
      </c>
      <c r="BG187" s="151">
        <f>IF(N187="zákl. přenesená",J187,0)</f>
        <v>0</v>
      </c>
      <c r="BH187" s="151">
        <f>IF(N187="sníž. přenesená",J187,0)</f>
        <v>0</v>
      </c>
      <c r="BI187" s="151">
        <f>IF(N187="nulová",J187,0)</f>
        <v>0</v>
      </c>
      <c r="BJ187" s="17" t="s">
        <v>85</v>
      </c>
      <c r="BK187" s="151">
        <f>ROUND(I187*H187,2)</f>
        <v>0</v>
      </c>
      <c r="BL187" s="17" t="s">
        <v>169</v>
      </c>
      <c r="BM187" s="150" t="s">
        <v>548</v>
      </c>
    </row>
    <row r="188" spans="2:65" s="1" customFormat="1" ht="28.8">
      <c r="B188" s="32"/>
      <c r="D188" s="153" t="s">
        <v>790</v>
      </c>
      <c r="F188" s="191" t="s">
        <v>1159</v>
      </c>
      <c r="I188" s="192"/>
      <c r="L188" s="32"/>
      <c r="M188" s="193"/>
      <c r="T188" s="56"/>
      <c r="AT188" s="17" t="s">
        <v>790</v>
      </c>
      <c r="AU188" s="17" t="s">
        <v>85</v>
      </c>
    </row>
    <row r="189" spans="2:65" s="1" customFormat="1" ht="16.5" customHeight="1">
      <c r="B189" s="32"/>
      <c r="C189" s="138" t="s">
        <v>372</v>
      </c>
      <c r="D189" s="138" t="s">
        <v>165</v>
      </c>
      <c r="E189" s="139" t="s">
        <v>1160</v>
      </c>
      <c r="F189" s="140" t="s">
        <v>1161</v>
      </c>
      <c r="G189" s="141" t="s">
        <v>1162</v>
      </c>
      <c r="H189" s="142">
        <v>16</v>
      </c>
      <c r="I189" s="143"/>
      <c r="J189" s="144">
        <f>ROUND(I189*H189,2)</f>
        <v>0</v>
      </c>
      <c r="K189" s="145"/>
      <c r="L189" s="32"/>
      <c r="M189" s="146" t="s">
        <v>1</v>
      </c>
      <c r="N189" s="147" t="s">
        <v>43</v>
      </c>
      <c r="P189" s="148">
        <f>O189*H189</f>
        <v>0</v>
      </c>
      <c r="Q189" s="148">
        <v>0</v>
      </c>
      <c r="R189" s="148">
        <f>Q189*H189</f>
        <v>0</v>
      </c>
      <c r="S189" s="148">
        <v>0</v>
      </c>
      <c r="T189" s="149">
        <f>S189*H189</f>
        <v>0</v>
      </c>
      <c r="AR189" s="150" t="s">
        <v>169</v>
      </c>
      <c r="AT189" s="150" t="s">
        <v>165</v>
      </c>
      <c r="AU189" s="150" t="s">
        <v>85</v>
      </c>
      <c r="AY189" s="17" t="s">
        <v>163</v>
      </c>
      <c r="BE189" s="151">
        <f>IF(N189="základní",J189,0)</f>
        <v>0</v>
      </c>
      <c r="BF189" s="151">
        <f>IF(N189="snížená",J189,0)</f>
        <v>0</v>
      </c>
      <c r="BG189" s="151">
        <f>IF(N189="zákl. přenesená",J189,0)</f>
        <v>0</v>
      </c>
      <c r="BH189" s="151">
        <f>IF(N189="sníž. přenesená",J189,0)</f>
        <v>0</v>
      </c>
      <c r="BI189" s="151">
        <f>IF(N189="nulová",J189,0)</f>
        <v>0</v>
      </c>
      <c r="BJ189" s="17" t="s">
        <v>85</v>
      </c>
      <c r="BK189" s="151">
        <f>ROUND(I189*H189,2)</f>
        <v>0</v>
      </c>
      <c r="BL189" s="17" t="s">
        <v>169</v>
      </c>
      <c r="BM189" s="150" t="s">
        <v>560</v>
      </c>
    </row>
    <row r="190" spans="2:65" s="1" customFormat="1" ht="21.75" customHeight="1">
      <c r="B190" s="32"/>
      <c r="C190" s="138" t="s">
        <v>377</v>
      </c>
      <c r="D190" s="138" t="s">
        <v>165</v>
      </c>
      <c r="E190" s="139" t="s">
        <v>1163</v>
      </c>
      <c r="F190" s="140" t="s">
        <v>1164</v>
      </c>
      <c r="G190" s="141" t="s">
        <v>339</v>
      </c>
      <c r="H190" s="142">
        <v>1</v>
      </c>
      <c r="I190" s="143"/>
      <c r="J190" s="144">
        <f>ROUND(I190*H190,2)</f>
        <v>0</v>
      </c>
      <c r="K190" s="145"/>
      <c r="L190" s="32"/>
      <c r="M190" s="146" t="s">
        <v>1</v>
      </c>
      <c r="N190" s="147" t="s">
        <v>43</v>
      </c>
      <c r="P190" s="148">
        <f>O190*H190</f>
        <v>0</v>
      </c>
      <c r="Q190" s="148">
        <v>0</v>
      </c>
      <c r="R190" s="148">
        <f>Q190*H190</f>
        <v>0</v>
      </c>
      <c r="S190" s="148">
        <v>0</v>
      </c>
      <c r="T190" s="149">
        <f>S190*H190</f>
        <v>0</v>
      </c>
      <c r="AR190" s="150" t="s">
        <v>169</v>
      </c>
      <c r="AT190" s="150" t="s">
        <v>165</v>
      </c>
      <c r="AU190" s="150" t="s">
        <v>85</v>
      </c>
      <c r="AY190" s="17" t="s">
        <v>163</v>
      </c>
      <c r="BE190" s="151">
        <f>IF(N190="základní",J190,0)</f>
        <v>0</v>
      </c>
      <c r="BF190" s="151">
        <f>IF(N190="snížená",J190,0)</f>
        <v>0</v>
      </c>
      <c r="BG190" s="151">
        <f>IF(N190="zákl. přenesená",J190,0)</f>
        <v>0</v>
      </c>
      <c r="BH190" s="151">
        <f>IF(N190="sníž. přenesená",J190,0)</f>
        <v>0</v>
      </c>
      <c r="BI190" s="151">
        <f>IF(N190="nulová",J190,0)</f>
        <v>0</v>
      </c>
      <c r="BJ190" s="17" t="s">
        <v>85</v>
      </c>
      <c r="BK190" s="151">
        <f>ROUND(I190*H190,2)</f>
        <v>0</v>
      </c>
      <c r="BL190" s="17" t="s">
        <v>169</v>
      </c>
      <c r="BM190" s="150" t="s">
        <v>571</v>
      </c>
    </row>
    <row r="191" spans="2:65" s="1" customFormat="1" ht="16.5" customHeight="1">
      <c r="B191" s="32"/>
      <c r="C191" s="138" t="s">
        <v>381</v>
      </c>
      <c r="D191" s="138" t="s">
        <v>165</v>
      </c>
      <c r="E191" s="139" t="s">
        <v>1165</v>
      </c>
      <c r="F191" s="140" t="s">
        <v>1166</v>
      </c>
      <c r="G191" s="141" t="s">
        <v>339</v>
      </c>
      <c r="H191" s="142">
        <v>1</v>
      </c>
      <c r="I191" s="143"/>
      <c r="J191" s="144">
        <f>ROUND(I191*H191,2)</f>
        <v>0</v>
      </c>
      <c r="K191" s="145"/>
      <c r="L191" s="32"/>
      <c r="M191" s="146" t="s">
        <v>1</v>
      </c>
      <c r="N191" s="147" t="s">
        <v>43</v>
      </c>
      <c r="P191" s="148">
        <f>O191*H191</f>
        <v>0</v>
      </c>
      <c r="Q191" s="148">
        <v>0</v>
      </c>
      <c r="R191" s="148">
        <f>Q191*H191</f>
        <v>0</v>
      </c>
      <c r="S191" s="148">
        <v>0</v>
      </c>
      <c r="T191" s="149">
        <f>S191*H191</f>
        <v>0</v>
      </c>
      <c r="AR191" s="150" t="s">
        <v>169</v>
      </c>
      <c r="AT191" s="150" t="s">
        <v>165</v>
      </c>
      <c r="AU191" s="150" t="s">
        <v>85</v>
      </c>
      <c r="AY191" s="17" t="s">
        <v>163</v>
      </c>
      <c r="BE191" s="151">
        <f>IF(N191="základní",J191,0)</f>
        <v>0</v>
      </c>
      <c r="BF191" s="151">
        <f>IF(N191="snížená",J191,0)</f>
        <v>0</v>
      </c>
      <c r="BG191" s="151">
        <f>IF(N191="zákl. přenesená",J191,0)</f>
        <v>0</v>
      </c>
      <c r="BH191" s="151">
        <f>IF(N191="sníž. přenesená",J191,0)</f>
        <v>0</v>
      </c>
      <c r="BI191" s="151">
        <f>IF(N191="nulová",J191,0)</f>
        <v>0</v>
      </c>
      <c r="BJ191" s="17" t="s">
        <v>85</v>
      </c>
      <c r="BK191" s="151">
        <f>ROUND(I191*H191,2)</f>
        <v>0</v>
      </c>
      <c r="BL191" s="17" t="s">
        <v>169</v>
      </c>
      <c r="BM191" s="150" t="s">
        <v>582</v>
      </c>
    </row>
    <row r="192" spans="2:65" s="1" customFormat="1" ht="16.5" customHeight="1">
      <c r="B192" s="32"/>
      <c r="C192" s="138" t="s">
        <v>387</v>
      </c>
      <c r="D192" s="138" t="s">
        <v>165</v>
      </c>
      <c r="E192" s="139" t="s">
        <v>1167</v>
      </c>
      <c r="F192" s="140" t="s">
        <v>1168</v>
      </c>
      <c r="G192" s="141" t="s">
        <v>1142</v>
      </c>
      <c r="H192" s="142">
        <v>1</v>
      </c>
      <c r="I192" s="143"/>
      <c r="J192" s="144">
        <f>ROUND(I192*H192,2)</f>
        <v>0</v>
      </c>
      <c r="K192" s="145"/>
      <c r="L192" s="32"/>
      <c r="M192" s="146" t="s">
        <v>1</v>
      </c>
      <c r="N192" s="147" t="s">
        <v>43</v>
      </c>
      <c r="P192" s="148">
        <f>O192*H192</f>
        <v>0</v>
      </c>
      <c r="Q192" s="148">
        <v>0</v>
      </c>
      <c r="R192" s="148">
        <f>Q192*H192</f>
        <v>0</v>
      </c>
      <c r="S192" s="148">
        <v>0</v>
      </c>
      <c r="T192" s="149">
        <f>S192*H192</f>
        <v>0</v>
      </c>
      <c r="AR192" s="150" t="s">
        <v>169</v>
      </c>
      <c r="AT192" s="150" t="s">
        <v>165</v>
      </c>
      <c r="AU192" s="150" t="s">
        <v>85</v>
      </c>
      <c r="AY192" s="17" t="s">
        <v>163</v>
      </c>
      <c r="BE192" s="151">
        <f>IF(N192="základní",J192,0)</f>
        <v>0</v>
      </c>
      <c r="BF192" s="151">
        <f>IF(N192="snížená",J192,0)</f>
        <v>0</v>
      </c>
      <c r="BG192" s="151">
        <f>IF(N192="zákl. přenesená",J192,0)</f>
        <v>0</v>
      </c>
      <c r="BH192" s="151">
        <f>IF(N192="sníž. přenesená",J192,0)</f>
        <v>0</v>
      </c>
      <c r="BI192" s="151">
        <f>IF(N192="nulová",J192,0)</f>
        <v>0</v>
      </c>
      <c r="BJ192" s="17" t="s">
        <v>85</v>
      </c>
      <c r="BK192" s="151">
        <f>ROUND(I192*H192,2)</f>
        <v>0</v>
      </c>
      <c r="BL192" s="17" t="s">
        <v>169</v>
      </c>
      <c r="BM192" s="150" t="s">
        <v>592</v>
      </c>
    </row>
    <row r="193" spans="2:65" s="1" customFormat="1" ht="38.4">
      <c r="B193" s="32"/>
      <c r="D193" s="153" t="s">
        <v>790</v>
      </c>
      <c r="F193" s="191" t="s">
        <v>1169</v>
      </c>
      <c r="I193" s="192"/>
      <c r="L193" s="32"/>
      <c r="M193" s="193"/>
      <c r="T193" s="56"/>
      <c r="AT193" s="17" t="s">
        <v>790</v>
      </c>
      <c r="AU193" s="17" t="s">
        <v>85</v>
      </c>
    </row>
    <row r="194" spans="2:65" s="1" customFormat="1" ht="16.5" customHeight="1">
      <c r="B194" s="32"/>
      <c r="C194" s="138" t="s">
        <v>393</v>
      </c>
      <c r="D194" s="138" t="s">
        <v>165</v>
      </c>
      <c r="E194" s="139" t="s">
        <v>1170</v>
      </c>
      <c r="F194" s="140" t="s">
        <v>1171</v>
      </c>
      <c r="G194" s="141" t="s">
        <v>1142</v>
      </c>
      <c r="H194" s="142">
        <v>1</v>
      </c>
      <c r="I194" s="143"/>
      <c r="J194" s="144">
        <f>ROUND(I194*H194,2)</f>
        <v>0</v>
      </c>
      <c r="K194" s="145"/>
      <c r="L194" s="32"/>
      <c r="M194" s="146" t="s">
        <v>1</v>
      </c>
      <c r="N194" s="147" t="s">
        <v>43</v>
      </c>
      <c r="P194" s="148">
        <f>O194*H194</f>
        <v>0</v>
      </c>
      <c r="Q194" s="148">
        <v>0</v>
      </c>
      <c r="R194" s="148">
        <f>Q194*H194</f>
        <v>0</v>
      </c>
      <c r="S194" s="148">
        <v>0</v>
      </c>
      <c r="T194" s="149">
        <f>S194*H194</f>
        <v>0</v>
      </c>
      <c r="AR194" s="150" t="s">
        <v>169</v>
      </c>
      <c r="AT194" s="150" t="s">
        <v>165</v>
      </c>
      <c r="AU194" s="150" t="s">
        <v>85</v>
      </c>
      <c r="AY194" s="17" t="s">
        <v>163</v>
      </c>
      <c r="BE194" s="151">
        <f>IF(N194="základní",J194,0)</f>
        <v>0</v>
      </c>
      <c r="BF194" s="151">
        <f>IF(N194="snížená",J194,0)</f>
        <v>0</v>
      </c>
      <c r="BG194" s="151">
        <f>IF(N194="zákl. přenesená",J194,0)</f>
        <v>0</v>
      </c>
      <c r="BH194" s="151">
        <f>IF(N194="sníž. přenesená",J194,0)</f>
        <v>0</v>
      </c>
      <c r="BI194" s="151">
        <f>IF(N194="nulová",J194,0)</f>
        <v>0</v>
      </c>
      <c r="BJ194" s="17" t="s">
        <v>85</v>
      </c>
      <c r="BK194" s="151">
        <f>ROUND(I194*H194,2)</f>
        <v>0</v>
      </c>
      <c r="BL194" s="17" t="s">
        <v>169</v>
      </c>
      <c r="BM194" s="150" t="s">
        <v>603</v>
      </c>
    </row>
    <row r="195" spans="2:65" s="1" customFormat="1" ht="28.8">
      <c r="B195" s="32"/>
      <c r="D195" s="153" t="s">
        <v>790</v>
      </c>
      <c r="F195" s="191" t="s">
        <v>1172</v>
      </c>
      <c r="I195" s="192"/>
      <c r="L195" s="32"/>
      <c r="M195" s="193"/>
      <c r="T195" s="56"/>
      <c r="AT195" s="17" t="s">
        <v>790</v>
      </c>
      <c r="AU195" s="17" t="s">
        <v>85</v>
      </c>
    </row>
    <row r="196" spans="2:65" s="1" customFormat="1" ht="16.5" customHeight="1">
      <c r="B196" s="32"/>
      <c r="C196" s="138" t="s">
        <v>401</v>
      </c>
      <c r="D196" s="138" t="s">
        <v>165</v>
      </c>
      <c r="E196" s="139" t="s">
        <v>1173</v>
      </c>
      <c r="F196" s="140" t="s">
        <v>1174</v>
      </c>
      <c r="G196" s="141" t="s">
        <v>339</v>
      </c>
      <c r="H196" s="142">
        <v>1</v>
      </c>
      <c r="I196" s="143"/>
      <c r="J196" s="144">
        <f>ROUND(I196*H196,2)</f>
        <v>0</v>
      </c>
      <c r="K196" s="145"/>
      <c r="L196" s="32"/>
      <c r="M196" s="146" t="s">
        <v>1</v>
      </c>
      <c r="N196" s="147" t="s">
        <v>43</v>
      </c>
      <c r="P196" s="148">
        <f>O196*H196</f>
        <v>0</v>
      </c>
      <c r="Q196" s="148">
        <v>0</v>
      </c>
      <c r="R196" s="148">
        <f>Q196*H196</f>
        <v>0</v>
      </c>
      <c r="S196" s="148">
        <v>0</v>
      </c>
      <c r="T196" s="149">
        <f>S196*H196</f>
        <v>0</v>
      </c>
      <c r="AR196" s="150" t="s">
        <v>169</v>
      </c>
      <c r="AT196" s="150" t="s">
        <v>165</v>
      </c>
      <c r="AU196" s="150" t="s">
        <v>85</v>
      </c>
      <c r="AY196" s="17" t="s">
        <v>163</v>
      </c>
      <c r="BE196" s="151">
        <f>IF(N196="základní",J196,0)</f>
        <v>0</v>
      </c>
      <c r="BF196" s="151">
        <f>IF(N196="snížená",J196,0)</f>
        <v>0</v>
      </c>
      <c r="BG196" s="151">
        <f>IF(N196="zákl. přenesená",J196,0)</f>
        <v>0</v>
      </c>
      <c r="BH196" s="151">
        <f>IF(N196="sníž. přenesená",J196,0)</f>
        <v>0</v>
      </c>
      <c r="BI196" s="151">
        <f>IF(N196="nulová",J196,0)</f>
        <v>0</v>
      </c>
      <c r="BJ196" s="17" t="s">
        <v>85</v>
      </c>
      <c r="BK196" s="151">
        <f>ROUND(I196*H196,2)</f>
        <v>0</v>
      </c>
      <c r="BL196" s="17" t="s">
        <v>169</v>
      </c>
      <c r="BM196" s="150" t="s">
        <v>614</v>
      </c>
    </row>
    <row r="197" spans="2:65" s="1" customFormat="1" ht="16.5" customHeight="1">
      <c r="B197" s="32"/>
      <c r="C197" s="138" t="s">
        <v>407</v>
      </c>
      <c r="D197" s="138" t="s">
        <v>165</v>
      </c>
      <c r="E197" s="139" t="s">
        <v>1175</v>
      </c>
      <c r="F197" s="140" t="s">
        <v>1176</v>
      </c>
      <c r="G197" s="141" t="s">
        <v>326</v>
      </c>
      <c r="H197" s="142">
        <v>65</v>
      </c>
      <c r="I197" s="143"/>
      <c r="J197" s="144">
        <f>ROUND(I197*H197,2)</f>
        <v>0</v>
      </c>
      <c r="K197" s="145"/>
      <c r="L197" s="32"/>
      <c r="M197" s="146" t="s">
        <v>1</v>
      </c>
      <c r="N197" s="147" t="s">
        <v>43</v>
      </c>
      <c r="P197" s="148">
        <f>O197*H197</f>
        <v>0</v>
      </c>
      <c r="Q197" s="148">
        <v>0</v>
      </c>
      <c r="R197" s="148">
        <f>Q197*H197</f>
        <v>0</v>
      </c>
      <c r="S197" s="148">
        <v>0</v>
      </c>
      <c r="T197" s="149">
        <f>S197*H197</f>
        <v>0</v>
      </c>
      <c r="AR197" s="150" t="s">
        <v>169</v>
      </c>
      <c r="AT197" s="150" t="s">
        <v>165</v>
      </c>
      <c r="AU197" s="150" t="s">
        <v>85</v>
      </c>
      <c r="AY197" s="17" t="s">
        <v>163</v>
      </c>
      <c r="BE197" s="151">
        <f>IF(N197="základní",J197,0)</f>
        <v>0</v>
      </c>
      <c r="BF197" s="151">
        <f>IF(N197="snížená",J197,0)</f>
        <v>0</v>
      </c>
      <c r="BG197" s="151">
        <f>IF(N197="zákl. přenesená",J197,0)</f>
        <v>0</v>
      </c>
      <c r="BH197" s="151">
        <f>IF(N197="sníž. přenesená",J197,0)</f>
        <v>0</v>
      </c>
      <c r="BI197" s="151">
        <f>IF(N197="nulová",J197,0)</f>
        <v>0</v>
      </c>
      <c r="BJ197" s="17" t="s">
        <v>85</v>
      </c>
      <c r="BK197" s="151">
        <f>ROUND(I197*H197,2)</f>
        <v>0</v>
      </c>
      <c r="BL197" s="17" t="s">
        <v>169</v>
      </c>
      <c r="BM197" s="150" t="s">
        <v>631</v>
      </c>
    </row>
    <row r="198" spans="2:65" s="1" customFormat="1" ht="16.5" customHeight="1">
      <c r="B198" s="32"/>
      <c r="C198" s="138" t="s">
        <v>414</v>
      </c>
      <c r="D198" s="138" t="s">
        <v>165</v>
      </c>
      <c r="E198" s="139" t="s">
        <v>1177</v>
      </c>
      <c r="F198" s="140" t="s">
        <v>1178</v>
      </c>
      <c r="G198" s="141" t="s">
        <v>326</v>
      </c>
      <c r="H198" s="142">
        <v>65</v>
      </c>
      <c r="I198" s="143"/>
      <c r="J198" s="144">
        <f>ROUND(I198*H198,2)</f>
        <v>0</v>
      </c>
      <c r="K198" s="145"/>
      <c r="L198" s="32"/>
      <c r="M198" s="146" t="s">
        <v>1</v>
      </c>
      <c r="N198" s="147" t="s">
        <v>43</v>
      </c>
      <c r="P198" s="148">
        <f>O198*H198</f>
        <v>0</v>
      </c>
      <c r="Q198" s="148">
        <v>0</v>
      </c>
      <c r="R198" s="148">
        <f>Q198*H198</f>
        <v>0</v>
      </c>
      <c r="S198" s="148">
        <v>0</v>
      </c>
      <c r="T198" s="149">
        <f>S198*H198</f>
        <v>0</v>
      </c>
      <c r="AR198" s="150" t="s">
        <v>169</v>
      </c>
      <c r="AT198" s="150" t="s">
        <v>165</v>
      </c>
      <c r="AU198" s="150" t="s">
        <v>85</v>
      </c>
      <c r="AY198" s="17" t="s">
        <v>163</v>
      </c>
      <c r="BE198" s="151">
        <f>IF(N198="základní",J198,0)</f>
        <v>0</v>
      </c>
      <c r="BF198" s="151">
        <f>IF(N198="snížená",J198,0)</f>
        <v>0</v>
      </c>
      <c r="BG198" s="151">
        <f>IF(N198="zákl. přenesená",J198,0)</f>
        <v>0</v>
      </c>
      <c r="BH198" s="151">
        <f>IF(N198="sníž. přenesená",J198,0)</f>
        <v>0</v>
      </c>
      <c r="BI198" s="151">
        <f>IF(N198="nulová",J198,0)</f>
        <v>0</v>
      </c>
      <c r="BJ198" s="17" t="s">
        <v>85</v>
      </c>
      <c r="BK198" s="151">
        <f>ROUND(I198*H198,2)</f>
        <v>0</v>
      </c>
      <c r="BL198" s="17" t="s">
        <v>169</v>
      </c>
      <c r="BM198" s="150" t="s">
        <v>640</v>
      </c>
    </row>
    <row r="199" spans="2:65" s="1" customFormat="1" ht="16.5" customHeight="1">
      <c r="B199" s="32"/>
      <c r="C199" s="138" t="s">
        <v>422</v>
      </c>
      <c r="D199" s="138" t="s">
        <v>165</v>
      </c>
      <c r="E199" s="139" t="s">
        <v>1179</v>
      </c>
      <c r="F199" s="140" t="s">
        <v>1180</v>
      </c>
      <c r="G199" s="141" t="s">
        <v>1142</v>
      </c>
      <c r="H199" s="142">
        <v>1</v>
      </c>
      <c r="I199" s="143"/>
      <c r="J199" s="144">
        <f>ROUND(I199*H199,2)</f>
        <v>0</v>
      </c>
      <c r="K199" s="145"/>
      <c r="L199" s="32"/>
      <c r="M199" s="146" t="s">
        <v>1</v>
      </c>
      <c r="N199" s="147" t="s">
        <v>43</v>
      </c>
      <c r="P199" s="148">
        <f>O199*H199</f>
        <v>0</v>
      </c>
      <c r="Q199" s="148">
        <v>0</v>
      </c>
      <c r="R199" s="148">
        <f>Q199*H199</f>
        <v>0</v>
      </c>
      <c r="S199" s="148">
        <v>0</v>
      </c>
      <c r="T199" s="149">
        <f>S199*H199</f>
        <v>0</v>
      </c>
      <c r="AR199" s="150" t="s">
        <v>169</v>
      </c>
      <c r="AT199" s="150" t="s">
        <v>165</v>
      </c>
      <c r="AU199" s="150" t="s">
        <v>85</v>
      </c>
      <c r="AY199" s="17" t="s">
        <v>163</v>
      </c>
      <c r="BE199" s="151">
        <f>IF(N199="základní",J199,0)</f>
        <v>0</v>
      </c>
      <c r="BF199" s="151">
        <f>IF(N199="snížená",J199,0)</f>
        <v>0</v>
      </c>
      <c r="BG199" s="151">
        <f>IF(N199="zákl. přenesená",J199,0)</f>
        <v>0</v>
      </c>
      <c r="BH199" s="151">
        <f>IF(N199="sníž. přenesená",J199,0)</f>
        <v>0</v>
      </c>
      <c r="BI199" s="151">
        <f>IF(N199="nulová",J199,0)</f>
        <v>0</v>
      </c>
      <c r="BJ199" s="17" t="s">
        <v>85</v>
      </c>
      <c r="BK199" s="151">
        <f>ROUND(I199*H199,2)</f>
        <v>0</v>
      </c>
      <c r="BL199" s="17" t="s">
        <v>169</v>
      </c>
      <c r="BM199" s="150" t="s">
        <v>650</v>
      </c>
    </row>
    <row r="200" spans="2:65" s="1" customFormat="1" ht="16.5" customHeight="1">
      <c r="B200" s="32"/>
      <c r="C200" s="138" t="s">
        <v>426</v>
      </c>
      <c r="D200" s="138" t="s">
        <v>165</v>
      </c>
      <c r="E200" s="139" t="s">
        <v>1181</v>
      </c>
      <c r="F200" s="140" t="s">
        <v>1182</v>
      </c>
      <c r="G200" s="141" t="s">
        <v>1142</v>
      </c>
      <c r="H200" s="142">
        <v>1</v>
      </c>
      <c r="I200" s="143"/>
      <c r="J200" s="144">
        <f>ROUND(I200*H200,2)</f>
        <v>0</v>
      </c>
      <c r="K200" s="145"/>
      <c r="L200" s="32"/>
      <c r="M200" s="146" t="s">
        <v>1</v>
      </c>
      <c r="N200" s="147" t="s">
        <v>43</v>
      </c>
      <c r="P200" s="148">
        <f>O200*H200</f>
        <v>0</v>
      </c>
      <c r="Q200" s="148">
        <v>0</v>
      </c>
      <c r="R200" s="148">
        <f>Q200*H200</f>
        <v>0</v>
      </c>
      <c r="S200" s="148">
        <v>0</v>
      </c>
      <c r="T200" s="149">
        <f>S200*H200</f>
        <v>0</v>
      </c>
      <c r="AR200" s="150" t="s">
        <v>169</v>
      </c>
      <c r="AT200" s="150" t="s">
        <v>165</v>
      </c>
      <c r="AU200" s="150" t="s">
        <v>85</v>
      </c>
      <c r="AY200" s="17" t="s">
        <v>163</v>
      </c>
      <c r="BE200" s="151">
        <f>IF(N200="základní",J200,0)</f>
        <v>0</v>
      </c>
      <c r="BF200" s="151">
        <f>IF(N200="snížená",J200,0)</f>
        <v>0</v>
      </c>
      <c r="BG200" s="151">
        <f>IF(N200="zákl. přenesená",J200,0)</f>
        <v>0</v>
      </c>
      <c r="BH200" s="151">
        <f>IF(N200="sníž. přenesená",J200,0)</f>
        <v>0</v>
      </c>
      <c r="BI200" s="151">
        <f>IF(N200="nulová",J200,0)</f>
        <v>0</v>
      </c>
      <c r="BJ200" s="17" t="s">
        <v>85</v>
      </c>
      <c r="BK200" s="151">
        <f>ROUND(I200*H200,2)</f>
        <v>0</v>
      </c>
      <c r="BL200" s="17" t="s">
        <v>169</v>
      </c>
      <c r="BM200" s="150" t="s">
        <v>661</v>
      </c>
    </row>
    <row r="201" spans="2:65" s="11" customFormat="1" ht="25.95" customHeight="1">
      <c r="B201" s="126"/>
      <c r="D201" s="127" t="s">
        <v>77</v>
      </c>
      <c r="E201" s="128" t="s">
        <v>1183</v>
      </c>
      <c r="F201" s="128" t="s">
        <v>1183</v>
      </c>
      <c r="I201" s="129"/>
      <c r="J201" s="130">
        <f>BK201</f>
        <v>0</v>
      </c>
      <c r="L201" s="126"/>
      <c r="M201" s="131"/>
      <c r="P201" s="132">
        <f>SUM(P202:P213)</f>
        <v>0</v>
      </c>
      <c r="R201" s="132">
        <f>SUM(R202:R213)</f>
        <v>0</v>
      </c>
      <c r="T201" s="133">
        <f>SUM(T202:T213)</f>
        <v>0</v>
      </c>
      <c r="AR201" s="127" t="s">
        <v>85</v>
      </c>
      <c r="AT201" s="134" t="s">
        <v>77</v>
      </c>
      <c r="AU201" s="134" t="s">
        <v>78</v>
      </c>
      <c r="AY201" s="127" t="s">
        <v>163</v>
      </c>
      <c r="BK201" s="135">
        <f>SUM(BK202:BK213)</f>
        <v>0</v>
      </c>
    </row>
    <row r="202" spans="2:65" s="1" customFormat="1" ht="16.5" customHeight="1">
      <c r="B202" s="32"/>
      <c r="C202" s="138" t="s">
        <v>432</v>
      </c>
      <c r="D202" s="138" t="s">
        <v>165</v>
      </c>
      <c r="E202" s="139" t="s">
        <v>1184</v>
      </c>
      <c r="F202" s="140" t="s">
        <v>1185</v>
      </c>
      <c r="G202" s="141" t="s">
        <v>326</v>
      </c>
      <c r="H202" s="142">
        <v>45</v>
      </c>
      <c r="I202" s="143"/>
      <c r="J202" s="144">
        <f t="shared" ref="J202:J213" si="0">ROUND(I202*H202,2)</f>
        <v>0</v>
      </c>
      <c r="K202" s="145"/>
      <c r="L202" s="32"/>
      <c r="M202" s="146" t="s">
        <v>1</v>
      </c>
      <c r="N202" s="147" t="s">
        <v>43</v>
      </c>
      <c r="P202" s="148">
        <f t="shared" ref="P202:P213" si="1">O202*H202</f>
        <v>0</v>
      </c>
      <c r="Q202" s="148">
        <v>0</v>
      </c>
      <c r="R202" s="148">
        <f t="shared" ref="R202:R213" si="2">Q202*H202</f>
        <v>0</v>
      </c>
      <c r="S202" s="148">
        <v>0</v>
      </c>
      <c r="T202" s="149">
        <f t="shared" ref="T202:T213" si="3">S202*H202</f>
        <v>0</v>
      </c>
      <c r="AR202" s="150" t="s">
        <v>169</v>
      </c>
      <c r="AT202" s="150" t="s">
        <v>165</v>
      </c>
      <c r="AU202" s="150" t="s">
        <v>85</v>
      </c>
      <c r="AY202" s="17" t="s">
        <v>163</v>
      </c>
      <c r="BE202" s="151">
        <f t="shared" ref="BE202:BE213" si="4">IF(N202="základní",J202,0)</f>
        <v>0</v>
      </c>
      <c r="BF202" s="151">
        <f t="shared" ref="BF202:BF213" si="5">IF(N202="snížená",J202,0)</f>
        <v>0</v>
      </c>
      <c r="BG202" s="151">
        <f t="shared" ref="BG202:BG213" si="6">IF(N202="zákl. přenesená",J202,0)</f>
        <v>0</v>
      </c>
      <c r="BH202" s="151">
        <f t="shared" ref="BH202:BH213" si="7">IF(N202="sníž. přenesená",J202,0)</f>
        <v>0</v>
      </c>
      <c r="BI202" s="151">
        <f t="shared" ref="BI202:BI213" si="8">IF(N202="nulová",J202,0)</f>
        <v>0</v>
      </c>
      <c r="BJ202" s="17" t="s">
        <v>85</v>
      </c>
      <c r="BK202" s="151">
        <f t="shared" ref="BK202:BK213" si="9">ROUND(I202*H202,2)</f>
        <v>0</v>
      </c>
      <c r="BL202" s="17" t="s">
        <v>169</v>
      </c>
      <c r="BM202" s="150" t="s">
        <v>671</v>
      </c>
    </row>
    <row r="203" spans="2:65" s="1" customFormat="1" ht="16.5" customHeight="1">
      <c r="B203" s="32"/>
      <c r="C203" s="138" t="s">
        <v>437</v>
      </c>
      <c r="D203" s="138" t="s">
        <v>165</v>
      </c>
      <c r="E203" s="139" t="s">
        <v>1186</v>
      </c>
      <c r="F203" s="140" t="s">
        <v>1187</v>
      </c>
      <c r="G203" s="141" t="s">
        <v>339</v>
      </c>
      <c r="H203" s="142">
        <v>28</v>
      </c>
      <c r="I203" s="143"/>
      <c r="J203" s="144">
        <f t="shared" si="0"/>
        <v>0</v>
      </c>
      <c r="K203" s="145"/>
      <c r="L203" s="32"/>
      <c r="M203" s="146" t="s">
        <v>1</v>
      </c>
      <c r="N203" s="147" t="s">
        <v>43</v>
      </c>
      <c r="P203" s="148">
        <f t="shared" si="1"/>
        <v>0</v>
      </c>
      <c r="Q203" s="148">
        <v>0</v>
      </c>
      <c r="R203" s="148">
        <f t="shared" si="2"/>
        <v>0</v>
      </c>
      <c r="S203" s="148">
        <v>0</v>
      </c>
      <c r="T203" s="149">
        <f t="shared" si="3"/>
        <v>0</v>
      </c>
      <c r="AR203" s="150" t="s">
        <v>169</v>
      </c>
      <c r="AT203" s="150" t="s">
        <v>165</v>
      </c>
      <c r="AU203" s="150" t="s">
        <v>85</v>
      </c>
      <c r="AY203" s="17" t="s">
        <v>163</v>
      </c>
      <c r="BE203" s="151">
        <f t="shared" si="4"/>
        <v>0</v>
      </c>
      <c r="BF203" s="151">
        <f t="shared" si="5"/>
        <v>0</v>
      </c>
      <c r="BG203" s="151">
        <f t="shared" si="6"/>
        <v>0</v>
      </c>
      <c r="BH203" s="151">
        <f t="shared" si="7"/>
        <v>0</v>
      </c>
      <c r="BI203" s="151">
        <f t="shared" si="8"/>
        <v>0</v>
      </c>
      <c r="BJ203" s="17" t="s">
        <v>85</v>
      </c>
      <c r="BK203" s="151">
        <f t="shared" si="9"/>
        <v>0</v>
      </c>
      <c r="BL203" s="17" t="s">
        <v>169</v>
      </c>
      <c r="BM203" s="150" t="s">
        <v>684</v>
      </c>
    </row>
    <row r="204" spans="2:65" s="1" customFormat="1" ht="16.5" customHeight="1">
      <c r="B204" s="32"/>
      <c r="C204" s="138" t="s">
        <v>441</v>
      </c>
      <c r="D204" s="138" t="s">
        <v>165</v>
      </c>
      <c r="E204" s="139" t="s">
        <v>1188</v>
      </c>
      <c r="F204" s="140" t="s">
        <v>1189</v>
      </c>
      <c r="G204" s="141" t="s">
        <v>339</v>
      </c>
      <c r="H204" s="142">
        <v>16</v>
      </c>
      <c r="I204" s="143"/>
      <c r="J204" s="144">
        <f t="shared" si="0"/>
        <v>0</v>
      </c>
      <c r="K204" s="145"/>
      <c r="L204" s="32"/>
      <c r="M204" s="146" t="s">
        <v>1</v>
      </c>
      <c r="N204" s="147" t="s">
        <v>43</v>
      </c>
      <c r="P204" s="148">
        <f t="shared" si="1"/>
        <v>0</v>
      </c>
      <c r="Q204" s="148">
        <v>0</v>
      </c>
      <c r="R204" s="148">
        <f t="shared" si="2"/>
        <v>0</v>
      </c>
      <c r="S204" s="148">
        <v>0</v>
      </c>
      <c r="T204" s="149">
        <f t="shared" si="3"/>
        <v>0</v>
      </c>
      <c r="AR204" s="150" t="s">
        <v>169</v>
      </c>
      <c r="AT204" s="150" t="s">
        <v>165</v>
      </c>
      <c r="AU204" s="150" t="s">
        <v>85</v>
      </c>
      <c r="AY204" s="17" t="s">
        <v>163</v>
      </c>
      <c r="BE204" s="151">
        <f t="shared" si="4"/>
        <v>0</v>
      </c>
      <c r="BF204" s="151">
        <f t="shared" si="5"/>
        <v>0</v>
      </c>
      <c r="BG204" s="151">
        <f t="shared" si="6"/>
        <v>0</v>
      </c>
      <c r="BH204" s="151">
        <f t="shared" si="7"/>
        <v>0</v>
      </c>
      <c r="BI204" s="151">
        <f t="shared" si="8"/>
        <v>0</v>
      </c>
      <c r="BJ204" s="17" t="s">
        <v>85</v>
      </c>
      <c r="BK204" s="151">
        <f t="shared" si="9"/>
        <v>0</v>
      </c>
      <c r="BL204" s="17" t="s">
        <v>169</v>
      </c>
      <c r="BM204" s="150" t="s">
        <v>692</v>
      </c>
    </row>
    <row r="205" spans="2:65" s="1" customFormat="1" ht="16.5" customHeight="1">
      <c r="B205" s="32"/>
      <c r="C205" s="138" t="s">
        <v>445</v>
      </c>
      <c r="D205" s="138" t="s">
        <v>165</v>
      </c>
      <c r="E205" s="139" t="s">
        <v>1190</v>
      </c>
      <c r="F205" s="140" t="s">
        <v>1191</v>
      </c>
      <c r="G205" s="141" t="s">
        <v>339</v>
      </c>
      <c r="H205" s="142">
        <v>20</v>
      </c>
      <c r="I205" s="143"/>
      <c r="J205" s="144">
        <f t="shared" si="0"/>
        <v>0</v>
      </c>
      <c r="K205" s="145"/>
      <c r="L205" s="32"/>
      <c r="M205" s="146" t="s">
        <v>1</v>
      </c>
      <c r="N205" s="147" t="s">
        <v>43</v>
      </c>
      <c r="P205" s="148">
        <f t="shared" si="1"/>
        <v>0</v>
      </c>
      <c r="Q205" s="148">
        <v>0</v>
      </c>
      <c r="R205" s="148">
        <f t="shared" si="2"/>
        <v>0</v>
      </c>
      <c r="S205" s="148">
        <v>0</v>
      </c>
      <c r="T205" s="149">
        <f t="shared" si="3"/>
        <v>0</v>
      </c>
      <c r="AR205" s="150" t="s">
        <v>169</v>
      </c>
      <c r="AT205" s="150" t="s">
        <v>165</v>
      </c>
      <c r="AU205" s="150" t="s">
        <v>85</v>
      </c>
      <c r="AY205" s="17" t="s">
        <v>163</v>
      </c>
      <c r="BE205" s="151">
        <f t="shared" si="4"/>
        <v>0</v>
      </c>
      <c r="BF205" s="151">
        <f t="shared" si="5"/>
        <v>0</v>
      </c>
      <c r="BG205" s="151">
        <f t="shared" si="6"/>
        <v>0</v>
      </c>
      <c r="BH205" s="151">
        <f t="shared" si="7"/>
        <v>0</v>
      </c>
      <c r="BI205" s="151">
        <f t="shared" si="8"/>
        <v>0</v>
      </c>
      <c r="BJ205" s="17" t="s">
        <v>85</v>
      </c>
      <c r="BK205" s="151">
        <f t="shared" si="9"/>
        <v>0</v>
      </c>
      <c r="BL205" s="17" t="s">
        <v>169</v>
      </c>
      <c r="BM205" s="150" t="s">
        <v>703</v>
      </c>
    </row>
    <row r="206" spans="2:65" s="1" customFormat="1" ht="16.5" customHeight="1">
      <c r="B206" s="32"/>
      <c r="C206" s="138" t="s">
        <v>453</v>
      </c>
      <c r="D206" s="138" t="s">
        <v>165</v>
      </c>
      <c r="E206" s="139" t="s">
        <v>1192</v>
      </c>
      <c r="F206" s="140" t="s">
        <v>1193</v>
      </c>
      <c r="G206" s="141" t="s">
        <v>339</v>
      </c>
      <c r="H206" s="142">
        <v>4</v>
      </c>
      <c r="I206" s="143"/>
      <c r="J206" s="144">
        <f t="shared" si="0"/>
        <v>0</v>
      </c>
      <c r="K206" s="145"/>
      <c r="L206" s="32"/>
      <c r="M206" s="146" t="s">
        <v>1</v>
      </c>
      <c r="N206" s="147" t="s">
        <v>43</v>
      </c>
      <c r="P206" s="148">
        <f t="shared" si="1"/>
        <v>0</v>
      </c>
      <c r="Q206" s="148">
        <v>0</v>
      </c>
      <c r="R206" s="148">
        <f t="shared" si="2"/>
        <v>0</v>
      </c>
      <c r="S206" s="148">
        <v>0</v>
      </c>
      <c r="T206" s="149">
        <f t="shared" si="3"/>
        <v>0</v>
      </c>
      <c r="AR206" s="150" t="s">
        <v>169</v>
      </c>
      <c r="AT206" s="150" t="s">
        <v>165</v>
      </c>
      <c r="AU206" s="150" t="s">
        <v>85</v>
      </c>
      <c r="AY206" s="17" t="s">
        <v>163</v>
      </c>
      <c r="BE206" s="151">
        <f t="shared" si="4"/>
        <v>0</v>
      </c>
      <c r="BF206" s="151">
        <f t="shared" si="5"/>
        <v>0</v>
      </c>
      <c r="BG206" s="151">
        <f t="shared" si="6"/>
        <v>0</v>
      </c>
      <c r="BH206" s="151">
        <f t="shared" si="7"/>
        <v>0</v>
      </c>
      <c r="BI206" s="151">
        <f t="shared" si="8"/>
        <v>0</v>
      </c>
      <c r="BJ206" s="17" t="s">
        <v>85</v>
      </c>
      <c r="BK206" s="151">
        <f t="shared" si="9"/>
        <v>0</v>
      </c>
      <c r="BL206" s="17" t="s">
        <v>169</v>
      </c>
      <c r="BM206" s="150" t="s">
        <v>711</v>
      </c>
    </row>
    <row r="207" spans="2:65" s="1" customFormat="1" ht="16.5" customHeight="1">
      <c r="B207" s="32"/>
      <c r="C207" s="138" t="s">
        <v>459</v>
      </c>
      <c r="D207" s="138" t="s">
        <v>165</v>
      </c>
      <c r="E207" s="139" t="s">
        <v>1194</v>
      </c>
      <c r="F207" s="140" t="s">
        <v>1195</v>
      </c>
      <c r="G207" s="141" t="s">
        <v>339</v>
      </c>
      <c r="H207" s="142">
        <v>4</v>
      </c>
      <c r="I207" s="143"/>
      <c r="J207" s="144">
        <f t="shared" si="0"/>
        <v>0</v>
      </c>
      <c r="K207" s="145"/>
      <c r="L207" s="32"/>
      <c r="M207" s="146" t="s">
        <v>1</v>
      </c>
      <c r="N207" s="147" t="s">
        <v>43</v>
      </c>
      <c r="P207" s="148">
        <f t="shared" si="1"/>
        <v>0</v>
      </c>
      <c r="Q207" s="148">
        <v>0</v>
      </c>
      <c r="R207" s="148">
        <f t="shared" si="2"/>
        <v>0</v>
      </c>
      <c r="S207" s="148">
        <v>0</v>
      </c>
      <c r="T207" s="149">
        <f t="shared" si="3"/>
        <v>0</v>
      </c>
      <c r="AR207" s="150" t="s">
        <v>169</v>
      </c>
      <c r="AT207" s="150" t="s">
        <v>165</v>
      </c>
      <c r="AU207" s="150" t="s">
        <v>85</v>
      </c>
      <c r="AY207" s="17" t="s">
        <v>163</v>
      </c>
      <c r="BE207" s="151">
        <f t="shared" si="4"/>
        <v>0</v>
      </c>
      <c r="BF207" s="151">
        <f t="shared" si="5"/>
        <v>0</v>
      </c>
      <c r="BG207" s="151">
        <f t="shared" si="6"/>
        <v>0</v>
      </c>
      <c r="BH207" s="151">
        <f t="shared" si="7"/>
        <v>0</v>
      </c>
      <c r="BI207" s="151">
        <f t="shared" si="8"/>
        <v>0</v>
      </c>
      <c r="BJ207" s="17" t="s">
        <v>85</v>
      </c>
      <c r="BK207" s="151">
        <f t="shared" si="9"/>
        <v>0</v>
      </c>
      <c r="BL207" s="17" t="s">
        <v>169</v>
      </c>
      <c r="BM207" s="150" t="s">
        <v>718</v>
      </c>
    </row>
    <row r="208" spans="2:65" s="1" customFormat="1" ht="16.5" customHeight="1">
      <c r="B208" s="32"/>
      <c r="C208" s="138" t="s">
        <v>467</v>
      </c>
      <c r="D208" s="138" t="s">
        <v>165</v>
      </c>
      <c r="E208" s="139" t="s">
        <v>1196</v>
      </c>
      <c r="F208" s="140" t="s">
        <v>1197</v>
      </c>
      <c r="G208" s="141" t="s">
        <v>339</v>
      </c>
      <c r="H208" s="142">
        <v>4</v>
      </c>
      <c r="I208" s="143"/>
      <c r="J208" s="144">
        <f t="shared" si="0"/>
        <v>0</v>
      </c>
      <c r="K208" s="145"/>
      <c r="L208" s="32"/>
      <c r="M208" s="146" t="s">
        <v>1</v>
      </c>
      <c r="N208" s="147" t="s">
        <v>43</v>
      </c>
      <c r="P208" s="148">
        <f t="shared" si="1"/>
        <v>0</v>
      </c>
      <c r="Q208" s="148">
        <v>0</v>
      </c>
      <c r="R208" s="148">
        <f t="shared" si="2"/>
        <v>0</v>
      </c>
      <c r="S208" s="148">
        <v>0</v>
      </c>
      <c r="T208" s="149">
        <f t="shared" si="3"/>
        <v>0</v>
      </c>
      <c r="AR208" s="150" t="s">
        <v>169</v>
      </c>
      <c r="AT208" s="150" t="s">
        <v>165</v>
      </c>
      <c r="AU208" s="150" t="s">
        <v>85</v>
      </c>
      <c r="AY208" s="17" t="s">
        <v>163</v>
      </c>
      <c r="BE208" s="151">
        <f t="shared" si="4"/>
        <v>0</v>
      </c>
      <c r="BF208" s="151">
        <f t="shared" si="5"/>
        <v>0</v>
      </c>
      <c r="BG208" s="151">
        <f t="shared" si="6"/>
        <v>0</v>
      </c>
      <c r="BH208" s="151">
        <f t="shared" si="7"/>
        <v>0</v>
      </c>
      <c r="BI208" s="151">
        <f t="shared" si="8"/>
        <v>0</v>
      </c>
      <c r="BJ208" s="17" t="s">
        <v>85</v>
      </c>
      <c r="BK208" s="151">
        <f t="shared" si="9"/>
        <v>0</v>
      </c>
      <c r="BL208" s="17" t="s">
        <v>169</v>
      </c>
      <c r="BM208" s="150" t="s">
        <v>727</v>
      </c>
    </row>
    <row r="209" spans="2:65" s="1" customFormat="1" ht="16.5" customHeight="1">
      <c r="B209" s="32"/>
      <c r="C209" s="138" t="s">
        <v>472</v>
      </c>
      <c r="D209" s="138" t="s">
        <v>165</v>
      </c>
      <c r="E209" s="139" t="s">
        <v>1198</v>
      </c>
      <c r="F209" s="140" t="s">
        <v>1199</v>
      </c>
      <c r="G209" s="141" t="s">
        <v>326</v>
      </c>
      <c r="H209" s="142">
        <v>100</v>
      </c>
      <c r="I209" s="143"/>
      <c r="J209" s="144">
        <f t="shared" si="0"/>
        <v>0</v>
      </c>
      <c r="K209" s="145"/>
      <c r="L209" s="32"/>
      <c r="M209" s="146" t="s">
        <v>1</v>
      </c>
      <c r="N209" s="147" t="s">
        <v>43</v>
      </c>
      <c r="P209" s="148">
        <f t="shared" si="1"/>
        <v>0</v>
      </c>
      <c r="Q209" s="148">
        <v>0</v>
      </c>
      <c r="R209" s="148">
        <f t="shared" si="2"/>
        <v>0</v>
      </c>
      <c r="S209" s="148">
        <v>0</v>
      </c>
      <c r="T209" s="149">
        <f t="shared" si="3"/>
        <v>0</v>
      </c>
      <c r="AR209" s="150" t="s">
        <v>169</v>
      </c>
      <c r="AT209" s="150" t="s">
        <v>165</v>
      </c>
      <c r="AU209" s="150" t="s">
        <v>85</v>
      </c>
      <c r="AY209" s="17" t="s">
        <v>163</v>
      </c>
      <c r="BE209" s="151">
        <f t="shared" si="4"/>
        <v>0</v>
      </c>
      <c r="BF209" s="151">
        <f t="shared" si="5"/>
        <v>0</v>
      </c>
      <c r="BG209" s="151">
        <f t="shared" si="6"/>
        <v>0</v>
      </c>
      <c r="BH209" s="151">
        <f t="shared" si="7"/>
        <v>0</v>
      </c>
      <c r="BI209" s="151">
        <f t="shared" si="8"/>
        <v>0</v>
      </c>
      <c r="BJ209" s="17" t="s">
        <v>85</v>
      </c>
      <c r="BK209" s="151">
        <f t="shared" si="9"/>
        <v>0</v>
      </c>
      <c r="BL209" s="17" t="s">
        <v>169</v>
      </c>
      <c r="BM209" s="150" t="s">
        <v>741</v>
      </c>
    </row>
    <row r="210" spans="2:65" s="1" customFormat="1" ht="16.5" customHeight="1">
      <c r="B210" s="32"/>
      <c r="C210" s="138" t="s">
        <v>476</v>
      </c>
      <c r="D210" s="138" t="s">
        <v>165</v>
      </c>
      <c r="E210" s="139" t="s">
        <v>1200</v>
      </c>
      <c r="F210" s="140" t="s">
        <v>1201</v>
      </c>
      <c r="G210" s="141" t="s">
        <v>326</v>
      </c>
      <c r="H210" s="142">
        <v>42</v>
      </c>
      <c r="I210" s="143"/>
      <c r="J210" s="144">
        <f t="shared" si="0"/>
        <v>0</v>
      </c>
      <c r="K210" s="145"/>
      <c r="L210" s="32"/>
      <c r="M210" s="146" t="s">
        <v>1</v>
      </c>
      <c r="N210" s="147" t="s">
        <v>43</v>
      </c>
      <c r="P210" s="148">
        <f t="shared" si="1"/>
        <v>0</v>
      </c>
      <c r="Q210" s="148">
        <v>0</v>
      </c>
      <c r="R210" s="148">
        <f t="shared" si="2"/>
        <v>0</v>
      </c>
      <c r="S210" s="148">
        <v>0</v>
      </c>
      <c r="T210" s="149">
        <f t="shared" si="3"/>
        <v>0</v>
      </c>
      <c r="AR210" s="150" t="s">
        <v>169</v>
      </c>
      <c r="AT210" s="150" t="s">
        <v>165</v>
      </c>
      <c r="AU210" s="150" t="s">
        <v>85</v>
      </c>
      <c r="AY210" s="17" t="s">
        <v>163</v>
      </c>
      <c r="BE210" s="151">
        <f t="shared" si="4"/>
        <v>0</v>
      </c>
      <c r="BF210" s="151">
        <f t="shared" si="5"/>
        <v>0</v>
      </c>
      <c r="BG210" s="151">
        <f t="shared" si="6"/>
        <v>0</v>
      </c>
      <c r="BH210" s="151">
        <f t="shared" si="7"/>
        <v>0</v>
      </c>
      <c r="BI210" s="151">
        <f t="shared" si="8"/>
        <v>0</v>
      </c>
      <c r="BJ210" s="17" t="s">
        <v>85</v>
      </c>
      <c r="BK210" s="151">
        <f t="shared" si="9"/>
        <v>0</v>
      </c>
      <c r="BL210" s="17" t="s">
        <v>169</v>
      </c>
      <c r="BM210" s="150" t="s">
        <v>752</v>
      </c>
    </row>
    <row r="211" spans="2:65" s="1" customFormat="1" ht="16.5" customHeight="1">
      <c r="B211" s="32"/>
      <c r="C211" s="138" t="s">
        <v>481</v>
      </c>
      <c r="D211" s="138" t="s">
        <v>165</v>
      </c>
      <c r="E211" s="139" t="s">
        <v>1202</v>
      </c>
      <c r="F211" s="140" t="s">
        <v>1203</v>
      </c>
      <c r="G211" s="141" t="s">
        <v>339</v>
      </c>
      <c r="H211" s="142">
        <v>12</v>
      </c>
      <c r="I211" s="143"/>
      <c r="J211" s="144">
        <f t="shared" si="0"/>
        <v>0</v>
      </c>
      <c r="K211" s="145"/>
      <c r="L211" s="32"/>
      <c r="M211" s="146" t="s">
        <v>1</v>
      </c>
      <c r="N211" s="147" t="s">
        <v>43</v>
      </c>
      <c r="P211" s="148">
        <f t="shared" si="1"/>
        <v>0</v>
      </c>
      <c r="Q211" s="148">
        <v>0</v>
      </c>
      <c r="R211" s="148">
        <f t="shared" si="2"/>
        <v>0</v>
      </c>
      <c r="S211" s="148">
        <v>0</v>
      </c>
      <c r="T211" s="149">
        <f t="shared" si="3"/>
        <v>0</v>
      </c>
      <c r="AR211" s="150" t="s">
        <v>169</v>
      </c>
      <c r="AT211" s="150" t="s">
        <v>165</v>
      </c>
      <c r="AU211" s="150" t="s">
        <v>85</v>
      </c>
      <c r="AY211" s="17" t="s">
        <v>163</v>
      </c>
      <c r="BE211" s="151">
        <f t="shared" si="4"/>
        <v>0</v>
      </c>
      <c r="BF211" s="151">
        <f t="shared" si="5"/>
        <v>0</v>
      </c>
      <c r="BG211" s="151">
        <f t="shared" si="6"/>
        <v>0</v>
      </c>
      <c r="BH211" s="151">
        <f t="shared" si="7"/>
        <v>0</v>
      </c>
      <c r="BI211" s="151">
        <f t="shared" si="8"/>
        <v>0</v>
      </c>
      <c r="BJ211" s="17" t="s">
        <v>85</v>
      </c>
      <c r="BK211" s="151">
        <f t="shared" si="9"/>
        <v>0</v>
      </c>
      <c r="BL211" s="17" t="s">
        <v>169</v>
      </c>
      <c r="BM211" s="150" t="s">
        <v>762</v>
      </c>
    </row>
    <row r="212" spans="2:65" s="1" customFormat="1" ht="16.5" customHeight="1">
      <c r="B212" s="32"/>
      <c r="C212" s="138" t="s">
        <v>486</v>
      </c>
      <c r="D212" s="138" t="s">
        <v>165</v>
      </c>
      <c r="E212" s="139" t="s">
        <v>1204</v>
      </c>
      <c r="F212" s="140" t="s">
        <v>1205</v>
      </c>
      <c r="G212" s="141" t="s">
        <v>339</v>
      </c>
      <c r="H212" s="142">
        <v>28</v>
      </c>
      <c r="I212" s="143"/>
      <c r="J212" s="144">
        <f t="shared" si="0"/>
        <v>0</v>
      </c>
      <c r="K212" s="145"/>
      <c r="L212" s="32"/>
      <c r="M212" s="146" t="s">
        <v>1</v>
      </c>
      <c r="N212" s="147" t="s">
        <v>43</v>
      </c>
      <c r="P212" s="148">
        <f t="shared" si="1"/>
        <v>0</v>
      </c>
      <c r="Q212" s="148">
        <v>0</v>
      </c>
      <c r="R212" s="148">
        <f t="shared" si="2"/>
        <v>0</v>
      </c>
      <c r="S212" s="148">
        <v>0</v>
      </c>
      <c r="T212" s="149">
        <f t="shared" si="3"/>
        <v>0</v>
      </c>
      <c r="AR212" s="150" t="s">
        <v>169</v>
      </c>
      <c r="AT212" s="150" t="s">
        <v>165</v>
      </c>
      <c r="AU212" s="150" t="s">
        <v>85</v>
      </c>
      <c r="AY212" s="17" t="s">
        <v>163</v>
      </c>
      <c r="BE212" s="151">
        <f t="shared" si="4"/>
        <v>0</v>
      </c>
      <c r="BF212" s="151">
        <f t="shared" si="5"/>
        <v>0</v>
      </c>
      <c r="BG212" s="151">
        <f t="shared" si="6"/>
        <v>0</v>
      </c>
      <c r="BH212" s="151">
        <f t="shared" si="7"/>
        <v>0</v>
      </c>
      <c r="BI212" s="151">
        <f t="shared" si="8"/>
        <v>0</v>
      </c>
      <c r="BJ212" s="17" t="s">
        <v>85</v>
      </c>
      <c r="BK212" s="151">
        <f t="shared" si="9"/>
        <v>0</v>
      </c>
      <c r="BL212" s="17" t="s">
        <v>169</v>
      </c>
      <c r="BM212" s="150" t="s">
        <v>772</v>
      </c>
    </row>
    <row r="213" spans="2:65" s="1" customFormat="1" ht="16.5" customHeight="1">
      <c r="B213" s="32"/>
      <c r="C213" s="138" t="s">
        <v>491</v>
      </c>
      <c r="D213" s="138" t="s">
        <v>165</v>
      </c>
      <c r="E213" s="139" t="s">
        <v>1206</v>
      </c>
      <c r="F213" s="140" t="s">
        <v>1207</v>
      </c>
      <c r="G213" s="141" t="s">
        <v>1142</v>
      </c>
      <c r="H213" s="142">
        <v>1</v>
      </c>
      <c r="I213" s="143"/>
      <c r="J213" s="144">
        <f t="shared" si="0"/>
        <v>0</v>
      </c>
      <c r="K213" s="145"/>
      <c r="L213" s="32"/>
      <c r="M213" s="146" t="s">
        <v>1</v>
      </c>
      <c r="N213" s="147" t="s">
        <v>43</v>
      </c>
      <c r="P213" s="148">
        <f t="shared" si="1"/>
        <v>0</v>
      </c>
      <c r="Q213" s="148">
        <v>0</v>
      </c>
      <c r="R213" s="148">
        <f t="shared" si="2"/>
        <v>0</v>
      </c>
      <c r="S213" s="148">
        <v>0</v>
      </c>
      <c r="T213" s="149">
        <f t="shared" si="3"/>
        <v>0</v>
      </c>
      <c r="AR213" s="150" t="s">
        <v>169</v>
      </c>
      <c r="AT213" s="150" t="s">
        <v>165</v>
      </c>
      <c r="AU213" s="150" t="s">
        <v>85</v>
      </c>
      <c r="AY213" s="17" t="s">
        <v>163</v>
      </c>
      <c r="BE213" s="151">
        <f t="shared" si="4"/>
        <v>0</v>
      </c>
      <c r="BF213" s="151">
        <f t="shared" si="5"/>
        <v>0</v>
      </c>
      <c r="BG213" s="151">
        <f t="shared" si="6"/>
        <v>0</v>
      </c>
      <c r="BH213" s="151">
        <f t="shared" si="7"/>
        <v>0</v>
      </c>
      <c r="BI213" s="151">
        <f t="shared" si="8"/>
        <v>0</v>
      </c>
      <c r="BJ213" s="17" t="s">
        <v>85</v>
      </c>
      <c r="BK213" s="151">
        <f t="shared" si="9"/>
        <v>0</v>
      </c>
      <c r="BL213" s="17" t="s">
        <v>169</v>
      </c>
      <c r="BM213" s="150" t="s">
        <v>786</v>
      </c>
    </row>
    <row r="214" spans="2:65" s="11" customFormat="1" ht="25.95" customHeight="1">
      <c r="B214" s="126"/>
      <c r="D214" s="127" t="s">
        <v>77</v>
      </c>
      <c r="E214" s="128" t="s">
        <v>1208</v>
      </c>
      <c r="F214" s="128" t="s">
        <v>1208</v>
      </c>
      <c r="I214" s="129"/>
      <c r="J214" s="130">
        <f>BK214</f>
        <v>0</v>
      </c>
      <c r="L214" s="126"/>
      <c r="M214" s="131"/>
      <c r="P214" s="132">
        <v>0</v>
      </c>
      <c r="R214" s="132">
        <v>0</v>
      </c>
      <c r="T214" s="133">
        <v>0</v>
      </c>
      <c r="AR214" s="127" t="s">
        <v>85</v>
      </c>
      <c r="AT214" s="134" t="s">
        <v>77</v>
      </c>
      <c r="AU214" s="134" t="s">
        <v>78</v>
      </c>
      <c r="AY214" s="127" t="s">
        <v>163</v>
      </c>
      <c r="BK214" s="135">
        <v>0</v>
      </c>
    </row>
    <row r="215" spans="2:65" s="11" customFormat="1" ht="25.95" customHeight="1">
      <c r="B215" s="126"/>
      <c r="D215" s="127" t="s">
        <v>77</v>
      </c>
      <c r="E215" s="128" t="s">
        <v>1209</v>
      </c>
      <c r="F215" s="128" t="s">
        <v>1210</v>
      </c>
      <c r="I215" s="129"/>
      <c r="J215" s="130">
        <f>BK215</f>
        <v>0</v>
      </c>
      <c r="L215" s="126"/>
      <c r="M215" s="131"/>
      <c r="P215" s="132">
        <f>SUM(P216:P230)</f>
        <v>0</v>
      </c>
      <c r="R215" s="132">
        <f>SUM(R216:R230)</f>
        <v>0</v>
      </c>
      <c r="T215" s="133">
        <f>SUM(T216:T230)</f>
        <v>0</v>
      </c>
      <c r="AR215" s="127" t="s">
        <v>85</v>
      </c>
      <c r="AT215" s="134" t="s">
        <v>77</v>
      </c>
      <c r="AU215" s="134" t="s">
        <v>78</v>
      </c>
      <c r="AY215" s="127" t="s">
        <v>163</v>
      </c>
      <c r="BK215" s="135">
        <f>SUM(BK216:BK230)</f>
        <v>0</v>
      </c>
    </row>
    <row r="216" spans="2:65" s="1" customFormat="1" ht="24.15" customHeight="1">
      <c r="B216" s="32"/>
      <c r="C216" s="138" t="s">
        <v>496</v>
      </c>
      <c r="D216" s="138" t="s">
        <v>165</v>
      </c>
      <c r="E216" s="139" t="s">
        <v>1211</v>
      </c>
      <c r="F216" s="140" t="s">
        <v>1212</v>
      </c>
      <c r="G216" s="141" t="s">
        <v>339</v>
      </c>
      <c r="H216" s="142">
        <v>1</v>
      </c>
      <c r="I216" s="143"/>
      <c r="J216" s="144">
        <f t="shared" ref="J216:J230" si="10">ROUND(I216*H216,2)</f>
        <v>0</v>
      </c>
      <c r="K216" s="145"/>
      <c r="L216" s="32"/>
      <c r="M216" s="146" t="s">
        <v>1</v>
      </c>
      <c r="N216" s="147" t="s">
        <v>43</v>
      </c>
      <c r="P216" s="148">
        <f t="shared" ref="P216:P230" si="11">O216*H216</f>
        <v>0</v>
      </c>
      <c r="Q216" s="148">
        <v>0</v>
      </c>
      <c r="R216" s="148">
        <f t="shared" ref="R216:R230" si="12">Q216*H216</f>
        <v>0</v>
      </c>
      <c r="S216" s="148">
        <v>0</v>
      </c>
      <c r="T216" s="149">
        <f t="shared" ref="T216:T230" si="13">S216*H216</f>
        <v>0</v>
      </c>
      <c r="AR216" s="150" t="s">
        <v>169</v>
      </c>
      <c r="AT216" s="150" t="s">
        <v>165</v>
      </c>
      <c r="AU216" s="150" t="s">
        <v>85</v>
      </c>
      <c r="AY216" s="17" t="s">
        <v>163</v>
      </c>
      <c r="BE216" s="151">
        <f t="shared" ref="BE216:BE230" si="14">IF(N216="základní",J216,0)</f>
        <v>0</v>
      </c>
      <c r="BF216" s="151">
        <f t="shared" ref="BF216:BF230" si="15">IF(N216="snížená",J216,0)</f>
        <v>0</v>
      </c>
      <c r="BG216" s="151">
        <f t="shared" ref="BG216:BG230" si="16">IF(N216="zákl. přenesená",J216,0)</f>
        <v>0</v>
      </c>
      <c r="BH216" s="151">
        <f t="shared" ref="BH216:BH230" si="17">IF(N216="sníž. přenesená",J216,0)</f>
        <v>0</v>
      </c>
      <c r="BI216" s="151">
        <f t="shared" ref="BI216:BI230" si="18">IF(N216="nulová",J216,0)</f>
        <v>0</v>
      </c>
      <c r="BJ216" s="17" t="s">
        <v>85</v>
      </c>
      <c r="BK216" s="151">
        <f t="shared" ref="BK216:BK230" si="19">ROUND(I216*H216,2)</f>
        <v>0</v>
      </c>
      <c r="BL216" s="17" t="s">
        <v>169</v>
      </c>
      <c r="BM216" s="150" t="s">
        <v>800</v>
      </c>
    </row>
    <row r="217" spans="2:65" s="1" customFormat="1" ht="16.5" customHeight="1">
      <c r="B217" s="32"/>
      <c r="C217" s="138" t="s">
        <v>500</v>
      </c>
      <c r="D217" s="138" t="s">
        <v>165</v>
      </c>
      <c r="E217" s="139" t="s">
        <v>1213</v>
      </c>
      <c r="F217" s="140" t="s">
        <v>1214</v>
      </c>
      <c r="G217" s="141" t="s">
        <v>339</v>
      </c>
      <c r="H217" s="142">
        <v>1</v>
      </c>
      <c r="I217" s="143"/>
      <c r="J217" s="144">
        <f t="shared" si="10"/>
        <v>0</v>
      </c>
      <c r="K217" s="145"/>
      <c r="L217" s="32"/>
      <c r="M217" s="146" t="s">
        <v>1</v>
      </c>
      <c r="N217" s="147" t="s">
        <v>43</v>
      </c>
      <c r="P217" s="148">
        <f t="shared" si="11"/>
        <v>0</v>
      </c>
      <c r="Q217" s="148">
        <v>0</v>
      </c>
      <c r="R217" s="148">
        <f t="shared" si="12"/>
        <v>0</v>
      </c>
      <c r="S217" s="148">
        <v>0</v>
      </c>
      <c r="T217" s="149">
        <f t="shared" si="13"/>
        <v>0</v>
      </c>
      <c r="AR217" s="150" t="s">
        <v>169</v>
      </c>
      <c r="AT217" s="150" t="s">
        <v>165</v>
      </c>
      <c r="AU217" s="150" t="s">
        <v>85</v>
      </c>
      <c r="AY217" s="17" t="s">
        <v>163</v>
      </c>
      <c r="BE217" s="151">
        <f t="shared" si="14"/>
        <v>0</v>
      </c>
      <c r="BF217" s="151">
        <f t="shared" si="15"/>
        <v>0</v>
      </c>
      <c r="BG217" s="151">
        <f t="shared" si="16"/>
        <v>0</v>
      </c>
      <c r="BH217" s="151">
        <f t="shared" si="17"/>
        <v>0</v>
      </c>
      <c r="BI217" s="151">
        <f t="shared" si="18"/>
        <v>0</v>
      </c>
      <c r="BJ217" s="17" t="s">
        <v>85</v>
      </c>
      <c r="BK217" s="151">
        <f t="shared" si="19"/>
        <v>0</v>
      </c>
      <c r="BL217" s="17" t="s">
        <v>169</v>
      </c>
      <c r="BM217" s="150" t="s">
        <v>816</v>
      </c>
    </row>
    <row r="218" spans="2:65" s="1" customFormat="1" ht="16.5" customHeight="1">
      <c r="B218" s="32"/>
      <c r="C218" s="138" t="s">
        <v>505</v>
      </c>
      <c r="D218" s="138" t="s">
        <v>165</v>
      </c>
      <c r="E218" s="139" t="s">
        <v>1215</v>
      </c>
      <c r="F218" s="140" t="s">
        <v>1216</v>
      </c>
      <c r="G218" s="141" t="s">
        <v>339</v>
      </c>
      <c r="H218" s="142">
        <v>1</v>
      </c>
      <c r="I218" s="143"/>
      <c r="J218" s="144">
        <f t="shared" si="10"/>
        <v>0</v>
      </c>
      <c r="K218" s="145"/>
      <c r="L218" s="32"/>
      <c r="M218" s="146" t="s">
        <v>1</v>
      </c>
      <c r="N218" s="147" t="s">
        <v>43</v>
      </c>
      <c r="P218" s="148">
        <f t="shared" si="11"/>
        <v>0</v>
      </c>
      <c r="Q218" s="148">
        <v>0</v>
      </c>
      <c r="R218" s="148">
        <f t="shared" si="12"/>
        <v>0</v>
      </c>
      <c r="S218" s="148">
        <v>0</v>
      </c>
      <c r="T218" s="149">
        <f t="shared" si="13"/>
        <v>0</v>
      </c>
      <c r="AR218" s="150" t="s">
        <v>169</v>
      </c>
      <c r="AT218" s="150" t="s">
        <v>165</v>
      </c>
      <c r="AU218" s="150" t="s">
        <v>85</v>
      </c>
      <c r="AY218" s="17" t="s">
        <v>163</v>
      </c>
      <c r="BE218" s="151">
        <f t="shared" si="14"/>
        <v>0</v>
      </c>
      <c r="BF218" s="151">
        <f t="shared" si="15"/>
        <v>0</v>
      </c>
      <c r="BG218" s="151">
        <f t="shared" si="16"/>
        <v>0</v>
      </c>
      <c r="BH218" s="151">
        <f t="shared" si="17"/>
        <v>0</v>
      </c>
      <c r="BI218" s="151">
        <f t="shared" si="18"/>
        <v>0</v>
      </c>
      <c r="BJ218" s="17" t="s">
        <v>85</v>
      </c>
      <c r="BK218" s="151">
        <f t="shared" si="19"/>
        <v>0</v>
      </c>
      <c r="BL218" s="17" t="s">
        <v>169</v>
      </c>
      <c r="BM218" s="150" t="s">
        <v>827</v>
      </c>
    </row>
    <row r="219" spans="2:65" s="1" customFormat="1" ht="16.5" customHeight="1">
      <c r="B219" s="32"/>
      <c r="C219" s="138" t="s">
        <v>509</v>
      </c>
      <c r="D219" s="138" t="s">
        <v>165</v>
      </c>
      <c r="E219" s="139" t="s">
        <v>1217</v>
      </c>
      <c r="F219" s="140" t="s">
        <v>1218</v>
      </c>
      <c r="G219" s="141" t="s">
        <v>339</v>
      </c>
      <c r="H219" s="142">
        <v>1</v>
      </c>
      <c r="I219" s="143"/>
      <c r="J219" s="144">
        <f t="shared" si="10"/>
        <v>0</v>
      </c>
      <c r="K219" s="145"/>
      <c r="L219" s="32"/>
      <c r="M219" s="146" t="s">
        <v>1</v>
      </c>
      <c r="N219" s="147" t="s">
        <v>43</v>
      </c>
      <c r="P219" s="148">
        <f t="shared" si="11"/>
        <v>0</v>
      </c>
      <c r="Q219" s="148">
        <v>0</v>
      </c>
      <c r="R219" s="148">
        <f t="shared" si="12"/>
        <v>0</v>
      </c>
      <c r="S219" s="148">
        <v>0</v>
      </c>
      <c r="T219" s="149">
        <f t="shared" si="13"/>
        <v>0</v>
      </c>
      <c r="AR219" s="150" t="s">
        <v>169</v>
      </c>
      <c r="AT219" s="150" t="s">
        <v>165</v>
      </c>
      <c r="AU219" s="150" t="s">
        <v>85</v>
      </c>
      <c r="AY219" s="17" t="s">
        <v>163</v>
      </c>
      <c r="BE219" s="151">
        <f t="shared" si="14"/>
        <v>0</v>
      </c>
      <c r="BF219" s="151">
        <f t="shared" si="15"/>
        <v>0</v>
      </c>
      <c r="BG219" s="151">
        <f t="shared" si="16"/>
        <v>0</v>
      </c>
      <c r="BH219" s="151">
        <f t="shared" si="17"/>
        <v>0</v>
      </c>
      <c r="BI219" s="151">
        <f t="shared" si="18"/>
        <v>0</v>
      </c>
      <c r="BJ219" s="17" t="s">
        <v>85</v>
      </c>
      <c r="BK219" s="151">
        <f t="shared" si="19"/>
        <v>0</v>
      </c>
      <c r="BL219" s="17" t="s">
        <v>169</v>
      </c>
      <c r="BM219" s="150" t="s">
        <v>845</v>
      </c>
    </row>
    <row r="220" spans="2:65" s="1" customFormat="1" ht="16.5" customHeight="1">
      <c r="B220" s="32"/>
      <c r="C220" s="138" t="s">
        <v>514</v>
      </c>
      <c r="D220" s="138" t="s">
        <v>165</v>
      </c>
      <c r="E220" s="139" t="s">
        <v>1219</v>
      </c>
      <c r="F220" s="140" t="s">
        <v>1220</v>
      </c>
      <c r="G220" s="141" t="s">
        <v>339</v>
      </c>
      <c r="H220" s="142">
        <v>1</v>
      </c>
      <c r="I220" s="143"/>
      <c r="J220" s="144">
        <f t="shared" si="10"/>
        <v>0</v>
      </c>
      <c r="K220" s="145"/>
      <c r="L220" s="32"/>
      <c r="M220" s="146" t="s">
        <v>1</v>
      </c>
      <c r="N220" s="147" t="s">
        <v>43</v>
      </c>
      <c r="P220" s="148">
        <f t="shared" si="11"/>
        <v>0</v>
      </c>
      <c r="Q220" s="148">
        <v>0</v>
      </c>
      <c r="R220" s="148">
        <f t="shared" si="12"/>
        <v>0</v>
      </c>
      <c r="S220" s="148">
        <v>0</v>
      </c>
      <c r="T220" s="149">
        <f t="shared" si="13"/>
        <v>0</v>
      </c>
      <c r="AR220" s="150" t="s">
        <v>169</v>
      </c>
      <c r="AT220" s="150" t="s">
        <v>165</v>
      </c>
      <c r="AU220" s="150" t="s">
        <v>85</v>
      </c>
      <c r="AY220" s="17" t="s">
        <v>163</v>
      </c>
      <c r="BE220" s="151">
        <f t="shared" si="14"/>
        <v>0</v>
      </c>
      <c r="BF220" s="151">
        <f t="shared" si="15"/>
        <v>0</v>
      </c>
      <c r="BG220" s="151">
        <f t="shared" si="16"/>
        <v>0</v>
      </c>
      <c r="BH220" s="151">
        <f t="shared" si="17"/>
        <v>0</v>
      </c>
      <c r="BI220" s="151">
        <f t="shared" si="18"/>
        <v>0</v>
      </c>
      <c r="BJ220" s="17" t="s">
        <v>85</v>
      </c>
      <c r="BK220" s="151">
        <f t="shared" si="19"/>
        <v>0</v>
      </c>
      <c r="BL220" s="17" t="s">
        <v>169</v>
      </c>
      <c r="BM220" s="150" t="s">
        <v>853</v>
      </c>
    </row>
    <row r="221" spans="2:65" s="1" customFormat="1" ht="16.5" customHeight="1">
      <c r="B221" s="32"/>
      <c r="C221" s="138" t="s">
        <v>522</v>
      </c>
      <c r="D221" s="138" t="s">
        <v>165</v>
      </c>
      <c r="E221" s="139" t="s">
        <v>1221</v>
      </c>
      <c r="F221" s="140" t="s">
        <v>1222</v>
      </c>
      <c r="G221" s="141" t="s">
        <v>339</v>
      </c>
      <c r="H221" s="142">
        <v>2</v>
      </c>
      <c r="I221" s="143"/>
      <c r="J221" s="144">
        <f t="shared" si="10"/>
        <v>0</v>
      </c>
      <c r="K221" s="145"/>
      <c r="L221" s="32"/>
      <c r="M221" s="146" t="s">
        <v>1</v>
      </c>
      <c r="N221" s="147" t="s">
        <v>43</v>
      </c>
      <c r="P221" s="148">
        <f t="shared" si="11"/>
        <v>0</v>
      </c>
      <c r="Q221" s="148">
        <v>0</v>
      </c>
      <c r="R221" s="148">
        <f t="shared" si="12"/>
        <v>0</v>
      </c>
      <c r="S221" s="148">
        <v>0</v>
      </c>
      <c r="T221" s="149">
        <f t="shared" si="13"/>
        <v>0</v>
      </c>
      <c r="AR221" s="150" t="s">
        <v>169</v>
      </c>
      <c r="AT221" s="150" t="s">
        <v>165</v>
      </c>
      <c r="AU221" s="150" t="s">
        <v>85</v>
      </c>
      <c r="AY221" s="17" t="s">
        <v>163</v>
      </c>
      <c r="BE221" s="151">
        <f t="shared" si="14"/>
        <v>0</v>
      </c>
      <c r="BF221" s="151">
        <f t="shared" si="15"/>
        <v>0</v>
      </c>
      <c r="BG221" s="151">
        <f t="shared" si="16"/>
        <v>0</v>
      </c>
      <c r="BH221" s="151">
        <f t="shared" si="17"/>
        <v>0</v>
      </c>
      <c r="BI221" s="151">
        <f t="shared" si="18"/>
        <v>0</v>
      </c>
      <c r="BJ221" s="17" t="s">
        <v>85</v>
      </c>
      <c r="BK221" s="151">
        <f t="shared" si="19"/>
        <v>0</v>
      </c>
      <c r="BL221" s="17" t="s">
        <v>169</v>
      </c>
      <c r="BM221" s="150" t="s">
        <v>861</v>
      </c>
    </row>
    <row r="222" spans="2:65" s="1" customFormat="1" ht="16.5" customHeight="1">
      <c r="B222" s="32"/>
      <c r="C222" s="138" t="s">
        <v>529</v>
      </c>
      <c r="D222" s="138" t="s">
        <v>165</v>
      </c>
      <c r="E222" s="139" t="s">
        <v>1223</v>
      </c>
      <c r="F222" s="140" t="s">
        <v>1224</v>
      </c>
      <c r="G222" s="141" t="s">
        <v>339</v>
      </c>
      <c r="H222" s="142">
        <v>1</v>
      </c>
      <c r="I222" s="143"/>
      <c r="J222" s="144">
        <f t="shared" si="10"/>
        <v>0</v>
      </c>
      <c r="K222" s="145"/>
      <c r="L222" s="32"/>
      <c r="M222" s="146" t="s">
        <v>1</v>
      </c>
      <c r="N222" s="147" t="s">
        <v>43</v>
      </c>
      <c r="P222" s="148">
        <f t="shared" si="11"/>
        <v>0</v>
      </c>
      <c r="Q222" s="148">
        <v>0</v>
      </c>
      <c r="R222" s="148">
        <f t="shared" si="12"/>
        <v>0</v>
      </c>
      <c r="S222" s="148">
        <v>0</v>
      </c>
      <c r="T222" s="149">
        <f t="shared" si="13"/>
        <v>0</v>
      </c>
      <c r="AR222" s="150" t="s">
        <v>169</v>
      </c>
      <c r="AT222" s="150" t="s">
        <v>165</v>
      </c>
      <c r="AU222" s="150" t="s">
        <v>85</v>
      </c>
      <c r="AY222" s="17" t="s">
        <v>163</v>
      </c>
      <c r="BE222" s="151">
        <f t="shared" si="14"/>
        <v>0</v>
      </c>
      <c r="BF222" s="151">
        <f t="shared" si="15"/>
        <v>0</v>
      </c>
      <c r="BG222" s="151">
        <f t="shared" si="16"/>
        <v>0</v>
      </c>
      <c r="BH222" s="151">
        <f t="shared" si="17"/>
        <v>0</v>
      </c>
      <c r="BI222" s="151">
        <f t="shared" si="18"/>
        <v>0</v>
      </c>
      <c r="BJ222" s="17" t="s">
        <v>85</v>
      </c>
      <c r="BK222" s="151">
        <f t="shared" si="19"/>
        <v>0</v>
      </c>
      <c r="BL222" s="17" t="s">
        <v>169</v>
      </c>
      <c r="BM222" s="150" t="s">
        <v>869</v>
      </c>
    </row>
    <row r="223" spans="2:65" s="1" customFormat="1" ht="16.5" customHeight="1">
      <c r="B223" s="32"/>
      <c r="C223" s="138" t="s">
        <v>535</v>
      </c>
      <c r="D223" s="138" t="s">
        <v>165</v>
      </c>
      <c r="E223" s="139" t="s">
        <v>1225</v>
      </c>
      <c r="F223" s="140" t="s">
        <v>1226</v>
      </c>
      <c r="G223" s="141" t="s">
        <v>339</v>
      </c>
      <c r="H223" s="142">
        <v>4</v>
      </c>
      <c r="I223" s="143"/>
      <c r="J223" s="144">
        <f t="shared" si="10"/>
        <v>0</v>
      </c>
      <c r="K223" s="145"/>
      <c r="L223" s="32"/>
      <c r="M223" s="146" t="s">
        <v>1</v>
      </c>
      <c r="N223" s="147" t="s">
        <v>43</v>
      </c>
      <c r="P223" s="148">
        <f t="shared" si="11"/>
        <v>0</v>
      </c>
      <c r="Q223" s="148">
        <v>0</v>
      </c>
      <c r="R223" s="148">
        <f t="shared" si="12"/>
        <v>0</v>
      </c>
      <c r="S223" s="148">
        <v>0</v>
      </c>
      <c r="T223" s="149">
        <f t="shared" si="13"/>
        <v>0</v>
      </c>
      <c r="AR223" s="150" t="s">
        <v>169</v>
      </c>
      <c r="AT223" s="150" t="s">
        <v>165</v>
      </c>
      <c r="AU223" s="150" t="s">
        <v>85</v>
      </c>
      <c r="AY223" s="17" t="s">
        <v>163</v>
      </c>
      <c r="BE223" s="151">
        <f t="shared" si="14"/>
        <v>0</v>
      </c>
      <c r="BF223" s="151">
        <f t="shared" si="15"/>
        <v>0</v>
      </c>
      <c r="BG223" s="151">
        <f t="shared" si="16"/>
        <v>0</v>
      </c>
      <c r="BH223" s="151">
        <f t="shared" si="17"/>
        <v>0</v>
      </c>
      <c r="BI223" s="151">
        <f t="shared" si="18"/>
        <v>0</v>
      </c>
      <c r="BJ223" s="17" t="s">
        <v>85</v>
      </c>
      <c r="BK223" s="151">
        <f t="shared" si="19"/>
        <v>0</v>
      </c>
      <c r="BL223" s="17" t="s">
        <v>169</v>
      </c>
      <c r="BM223" s="150" t="s">
        <v>877</v>
      </c>
    </row>
    <row r="224" spans="2:65" s="1" customFormat="1" ht="16.5" customHeight="1">
      <c r="B224" s="32"/>
      <c r="C224" s="138" t="s">
        <v>539</v>
      </c>
      <c r="D224" s="138" t="s">
        <v>165</v>
      </c>
      <c r="E224" s="139" t="s">
        <v>1227</v>
      </c>
      <c r="F224" s="140" t="s">
        <v>1228</v>
      </c>
      <c r="G224" s="141" t="s">
        <v>339</v>
      </c>
      <c r="H224" s="142">
        <v>2</v>
      </c>
      <c r="I224" s="143"/>
      <c r="J224" s="144">
        <f t="shared" si="10"/>
        <v>0</v>
      </c>
      <c r="K224" s="145"/>
      <c r="L224" s="32"/>
      <c r="M224" s="146" t="s">
        <v>1</v>
      </c>
      <c r="N224" s="147" t="s">
        <v>43</v>
      </c>
      <c r="P224" s="148">
        <f t="shared" si="11"/>
        <v>0</v>
      </c>
      <c r="Q224" s="148">
        <v>0</v>
      </c>
      <c r="R224" s="148">
        <f t="shared" si="12"/>
        <v>0</v>
      </c>
      <c r="S224" s="148">
        <v>0</v>
      </c>
      <c r="T224" s="149">
        <f t="shared" si="13"/>
        <v>0</v>
      </c>
      <c r="AR224" s="150" t="s">
        <v>169</v>
      </c>
      <c r="AT224" s="150" t="s">
        <v>165</v>
      </c>
      <c r="AU224" s="150" t="s">
        <v>85</v>
      </c>
      <c r="AY224" s="17" t="s">
        <v>163</v>
      </c>
      <c r="BE224" s="151">
        <f t="shared" si="14"/>
        <v>0</v>
      </c>
      <c r="BF224" s="151">
        <f t="shared" si="15"/>
        <v>0</v>
      </c>
      <c r="BG224" s="151">
        <f t="shared" si="16"/>
        <v>0</v>
      </c>
      <c r="BH224" s="151">
        <f t="shared" si="17"/>
        <v>0</v>
      </c>
      <c r="BI224" s="151">
        <f t="shared" si="18"/>
        <v>0</v>
      </c>
      <c r="BJ224" s="17" t="s">
        <v>85</v>
      </c>
      <c r="BK224" s="151">
        <f t="shared" si="19"/>
        <v>0</v>
      </c>
      <c r="BL224" s="17" t="s">
        <v>169</v>
      </c>
      <c r="BM224" s="150" t="s">
        <v>885</v>
      </c>
    </row>
    <row r="225" spans="2:65" s="1" customFormat="1" ht="16.5" customHeight="1">
      <c r="B225" s="32"/>
      <c r="C225" s="138" t="s">
        <v>544</v>
      </c>
      <c r="D225" s="138" t="s">
        <v>165</v>
      </c>
      <c r="E225" s="139" t="s">
        <v>1229</v>
      </c>
      <c r="F225" s="140" t="s">
        <v>1230</v>
      </c>
      <c r="G225" s="141" t="s">
        <v>339</v>
      </c>
      <c r="H225" s="142">
        <v>1</v>
      </c>
      <c r="I225" s="143"/>
      <c r="J225" s="144">
        <f t="shared" si="10"/>
        <v>0</v>
      </c>
      <c r="K225" s="145"/>
      <c r="L225" s="32"/>
      <c r="M225" s="146" t="s">
        <v>1</v>
      </c>
      <c r="N225" s="147" t="s">
        <v>43</v>
      </c>
      <c r="P225" s="148">
        <f t="shared" si="11"/>
        <v>0</v>
      </c>
      <c r="Q225" s="148">
        <v>0</v>
      </c>
      <c r="R225" s="148">
        <f t="shared" si="12"/>
        <v>0</v>
      </c>
      <c r="S225" s="148">
        <v>0</v>
      </c>
      <c r="T225" s="149">
        <f t="shared" si="13"/>
        <v>0</v>
      </c>
      <c r="AR225" s="150" t="s">
        <v>169</v>
      </c>
      <c r="AT225" s="150" t="s">
        <v>165</v>
      </c>
      <c r="AU225" s="150" t="s">
        <v>85</v>
      </c>
      <c r="AY225" s="17" t="s">
        <v>163</v>
      </c>
      <c r="BE225" s="151">
        <f t="shared" si="14"/>
        <v>0</v>
      </c>
      <c r="BF225" s="151">
        <f t="shared" si="15"/>
        <v>0</v>
      </c>
      <c r="BG225" s="151">
        <f t="shared" si="16"/>
        <v>0</v>
      </c>
      <c r="BH225" s="151">
        <f t="shared" si="17"/>
        <v>0</v>
      </c>
      <c r="BI225" s="151">
        <f t="shared" si="18"/>
        <v>0</v>
      </c>
      <c r="BJ225" s="17" t="s">
        <v>85</v>
      </c>
      <c r="BK225" s="151">
        <f t="shared" si="19"/>
        <v>0</v>
      </c>
      <c r="BL225" s="17" t="s">
        <v>169</v>
      </c>
      <c r="BM225" s="150" t="s">
        <v>894</v>
      </c>
    </row>
    <row r="226" spans="2:65" s="1" customFormat="1" ht="24.15" customHeight="1">
      <c r="B226" s="32"/>
      <c r="C226" s="138" t="s">
        <v>548</v>
      </c>
      <c r="D226" s="138" t="s">
        <v>165</v>
      </c>
      <c r="E226" s="139" t="s">
        <v>1231</v>
      </c>
      <c r="F226" s="140" t="s">
        <v>1232</v>
      </c>
      <c r="G226" s="141" t="s">
        <v>339</v>
      </c>
      <c r="H226" s="142">
        <v>3</v>
      </c>
      <c r="I226" s="143"/>
      <c r="J226" s="144">
        <f t="shared" si="10"/>
        <v>0</v>
      </c>
      <c r="K226" s="145"/>
      <c r="L226" s="32"/>
      <c r="M226" s="146" t="s">
        <v>1</v>
      </c>
      <c r="N226" s="147" t="s">
        <v>43</v>
      </c>
      <c r="P226" s="148">
        <f t="shared" si="11"/>
        <v>0</v>
      </c>
      <c r="Q226" s="148">
        <v>0</v>
      </c>
      <c r="R226" s="148">
        <f t="shared" si="12"/>
        <v>0</v>
      </c>
      <c r="S226" s="148">
        <v>0</v>
      </c>
      <c r="T226" s="149">
        <f t="shared" si="13"/>
        <v>0</v>
      </c>
      <c r="AR226" s="150" t="s">
        <v>169</v>
      </c>
      <c r="AT226" s="150" t="s">
        <v>165</v>
      </c>
      <c r="AU226" s="150" t="s">
        <v>85</v>
      </c>
      <c r="AY226" s="17" t="s">
        <v>163</v>
      </c>
      <c r="BE226" s="151">
        <f t="shared" si="14"/>
        <v>0</v>
      </c>
      <c r="BF226" s="151">
        <f t="shared" si="15"/>
        <v>0</v>
      </c>
      <c r="BG226" s="151">
        <f t="shared" si="16"/>
        <v>0</v>
      </c>
      <c r="BH226" s="151">
        <f t="shared" si="17"/>
        <v>0</v>
      </c>
      <c r="BI226" s="151">
        <f t="shared" si="18"/>
        <v>0</v>
      </c>
      <c r="BJ226" s="17" t="s">
        <v>85</v>
      </c>
      <c r="BK226" s="151">
        <f t="shared" si="19"/>
        <v>0</v>
      </c>
      <c r="BL226" s="17" t="s">
        <v>169</v>
      </c>
      <c r="BM226" s="150" t="s">
        <v>902</v>
      </c>
    </row>
    <row r="227" spans="2:65" s="1" customFormat="1" ht="24.15" customHeight="1">
      <c r="B227" s="32"/>
      <c r="C227" s="138" t="s">
        <v>553</v>
      </c>
      <c r="D227" s="138" t="s">
        <v>165</v>
      </c>
      <c r="E227" s="139" t="s">
        <v>1233</v>
      </c>
      <c r="F227" s="140" t="s">
        <v>1234</v>
      </c>
      <c r="G227" s="141" t="s">
        <v>339</v>
      </c>
      <c r="H227" s="142">
        <v>2</v>
      </c>
      <c r="I227" s="143"/>
      <c r="J227" s="144">
        <f t="shared" si="10"/>
        <v>0</v>
      </c>
      <c r="K227" s="145"/>
      <c r="L227" s="32"/>
      <c r="M227" s="146" t="s">
        <v>1</v>
      </c>
      <c r="N227" s="147" t="s">
        <v>43</v>
      </c>
      <c r="P227" s="148">
        <f t="shared" si="11"/>
        <v>0</v>
      </c>
      <c r="Q227" s="148">
        <v>0</v>
      </c>
      <c r="R227" s="148">
        <f t="shared" si="12"/>
        <v>0</v>
      </c>
      <c r="S227" s="148">
        <v>0</v>
      </c>
      <c r="T227" s="149">
        <f t="shared" si="13"/>
        <v>0</v>
      </c>
      <c r="AR227" s="150" t="s">
        <v>169</v>
      </c>
      <c r="AT227" s="150" t="s">
        <v>165</v>
      </c>
      <c r="AU227" s="150" t="s">
        <v>85</v>
      </c>
      <c r="AY227" s="17" t="s">
        <v>163</v>
      </c>
      <c r="BE227" s="151">
        <f t="shared" si="14"/>
        <v>0</v>
      </c>
      <c r="BF227" s="151">
        <f t="shared" si="15"/>
        <v>0</v>
      </c>
      <c r="BG227" s="151">
        <f t="shared" si="16"/>
        <v>0</v>
      </c>
      <c r="BH227" s="151">
        <f t="shared" si="17"/>
        <v>0</v>
      </c>
      <c r="BI227" s="151">
        <f t="shared" si="18"/>
        <v>0</v>
      </c>
      <c r="BJ227" s="17" t="s">
        <v>85</v>
      </c>
      <c r="BK227" s="151">
        <f t="shared" si="19"/>
        <v>0</v>
      </c>
      <c r="BL227" s="17" t="s">
        <v>169</v>
      </c>
      <c r="BM227" s="150" t="s">
        <v>835</v>
      </c>
    </row>
    <row r="228" spans="2:65" s="1" customFormat="1" ht="16.5" customHeight="1">
      <c r="B228" s="32"/>
      <c r="C228" s="138" t="s">
        <v>560</v>
      </c>
      <c r="D228" s="138" t="s">
        <v>165</v>
      </c>
      <c r="E228" s="139" t="s">
        <v>1235</v>
      </c>
      <c r="F228" s="140" t="s">
        <v>1236</v>
      </c>
      <c r="G228" s="141" t="s">
        <v>339</v>
      </c>
      <c r="H228" s="142">
        <v>1</v>
      </c>
      <c r="I228" s="143"/>
      <c r="J228" s="144">
        <f t="shared" si="10"/>
        <v>0</v>
      </c>
      <c r="K228" s="145"/>
      <c r="L228" s="32"/>
      <c r="M228" s="146" t="s">
        <v>1</v>
      </c>
      <c r="N228" s="147" t="s">
        <v>43</v>
      </c>
      <c r="P228" s="148">
        <f t="shared" si="11"/>
        <v>0</v>
      </c>
      <c r="Q228" s="148">
        <v>0</v>
      </c>
      <c r="R228" s="148">
        <f t="shared" si="12"/>
        <v>0</v>
      </c>
      <c r="S228" s="148">
        <v>0</v>
      </c>
      <c r="T228" s="149">
        <f t="shared" si="13"/>
        <v>0</v>
      </c>
      <c r="AR228" s="150" t="s">
        <v>169</v>
      </c>
      <c r="AT228" s="150" t="s">
        <v>165</v>
      </c>
      <c r="AU228" s="150" t="s">
        <v>85</v>
      </c>
      <c r="AY228" s="17" t="s">
        <v>163</v>
      </c>
      <c r="BE228" s="151">
        <f t="shared" si="14"/>
        <v>0</v>
      </c>
      <c r="BF228" s="151">
        <f t="shared" si="15"/>
        <v>0</v>
      </c>
      <c r="BG228" s="151">
        <f t="shared" si="16"/>
        <v>0</v>
      </c>
      <c r="BH228" s="151">
        <f t="shared" si="17"/>
        <v>0</v>
      </c>
      <c r="BI228" s="151">
        <f t="shared" si="18"/>
        <v>0</v>
      </c>
      <c r="BJ228" s="17" t="s">
        <v>85</v>
      </c>
      <c r="BK228" s="151">
        <f t="shared" si="19"/>
        <v>0</v>
      </c>
      <c r="BL228" s="17" t="s">
        <v>169</v>
      </c>
      <c r="BM228" s="150" t="s">
        <v>919</v>
      </c>
    </row>
    <row r="229" spans="2:65" s="1" customFormat="1" ht="24.15" customHeight="1">
      <c r="B229" s="32"/>
      <c r="C229" s="138" t="s">
        <v>566</v>
      </c>
      <c r="D229" s="138" t="s">
        <v>165</v>
      </c>
      <c r="E229" s="139" t="s">
        <v>1237</v>
      </c>
      <c r="F229" s="140" t="s">
        <v>1238</v>
      </c>
      <c r="G229" s="141" t="s">
        <v>339</v>
      </c>
      <c r="H229" s="142">
        <v>1</v>
      </c>
      <c r="I229" s="143"/>
      <c r="J229" s="144">
        <f t="shared" si="10"/>
        <v>0</v>
      </c>
      <c r="K229" s="145"/>
      <c r="L229" s="32"/>
      <c r="M229" s="146" t="s">
        <v>1</v>
      </c>
      <c r="N229" s="147" t="s">
        <v>43</v>
      </c>
      <c r="P229" s="148">
        <f t="shared" si="11"/>
        <v>0</v>
      </c>
      <c r="Q229" s="148">
        <v>0</v>
      </c>
      <c r="R229" s="148">
        <f t="shared" si="12"/>
        <v>0</v>
      </c>
      <c r="S229" s="148">
        <v>0</v>
      </c>
      <c r="T229" s="149">
        <f t="shared" si="13"/>
        <v>0</v>
      </c>
      <c r="AR229" s="150" t="s">
        <v>169</v>
      </c>
      <c r="AT229" s="150" t="s">
        <v>165</v>
      </c>
      <c r="AU229" s="150" t="s">
        <v>85</v>
      </c>
      <c r="AY229" s="17" t="s">
        <v>163</v>
      </c>
      <c r="BE229" s="151">
        <f t="shared" si="14"/>
        <v>0</v>
      </c>
      <c r="BF229" s="151">
        <f t="shared" si="15"/>
        <v>0</v>
      </c>
      <c r="BG229" s="151">
        <f t="shared" si="16"/>
        <v>0</v>
      </c>
      <c r="BH229" s="151">
        <f t="shared" si="17"/>
        <v>0</v>
      </c>
      <c r="BI229" s="151">
        <f t="shared" si="18"/>
        <v>0</v>
      </c>
      <c r="BJ229" s="17" t="s">
        <v>85</v>
      </c>
      <c r="BK229" s="151">
        <f t="shared" si="19"/>
        <v>0</v>
      </c>
      <c r="BL229" s="17" t="s">
        <v>169</v>
      </c>
      <c r="BM229" s="150" t="s">
        <v>927</v>
      </c>
    </row>
    <row r="230" spans="2:65" s="1" customFormat="1" ht="16.5" customHeight="1">
      <c r="B230" s="32"/>
      <c r="C230" s="138" t="s">
        <v>571</v>
      </c>
      <c r="D230" s="138" t="s">
        <v>165</v>
      </c>
      <c r="E230" s="139" t="s">
        <v>1239</v>
      </c>
      <c r="F230" s="140" t="s">
        <v>1240</v>
      </c>
      <c r="G230" s="141" t="s">
        <v>339</v>
      </c>
      <c r="H230" s="142">
        <v>1</v>
      </c>
      <c r="I230" s="143"/>
      <c r="J230" s="144">
        <f t="shared" si="10"/>
        <v>0</v>
      </c>
      <c r="K230" s="145"/>
      <c r="L230" s="32"/>
      <c r="M230" s="146" t="s">
        <v>1</v>
      </c>
      <c r="N230" s="147" t="s">
        <v>43</v>
      </c>
      <c r="P230" s="148">
        <f t="shared" si="11"/>
        <v>0</v>
      </c>
      <c r="Q230" s="148">
        <v>0</v>
      </c>
      <c r="R230" s="148">
        <f t="shared" si="12"/>
        <v>0</v>
      </c>
      <c r="S230" s="148">
        <v>0</v>
      </c>
      <c r="T230" s="149">
        <f t="shared" si="13"/>
        <v>0</v>
      </c>
      <c r="AR230" s="150" t="s">
        <v>169</v>
      </c>
      <c r="AT230" s="150" t="s">
        <v>165</v>
      </c>
      <c r="AU230" s="150" t="s">
        <v>85</v>
      </c>
      <c r="AY230" s="17" t="s">
        <v>163</v>
      </c>
      <c r="BE230" s="151">
        <f t="shared" si="14"/>
        <v>0</v>
      </c>
      <c r="BF230" s="151">
        <f t="shared" si="15"/>
        <v>0</v>
      </c>
      <c r="BG230" s="151">
        <f t="shared" si="16"/>
        <v>0</v>
      </c>
      <c r="BH230" s="151">
        <f t="shared" si="17"/>
        <v>0</v>
      </c>
      <c r="BI230" s="151">
        <f t="shared" si="18"/>
        <v>0</v>
      </c>
      <c r="BJ230" s="17" t="s">
        <v>85</v>
      </c>
      <c r="BK230" s="151">
        <f t="shared" si="19"/>
        <v>0</v>
      </c>
      <c r="BL230" s="17" t="s">
        <v>169</v>
      </c>
      <c r="BM230" s="150" t="s">
        <v>935</v>
      </c>
    </row>
    <row r="231" spans="2:65" s="11" customFormat="1" ht="25.95" customHeight="1">
      <c r="B231" s="126"/>
      <c r="D231" s="127" t="s">
        <v>77</v>
      </c>
      <c r="E231" s="128" t="s">
        <v>1241</v>
      </c>
      <c r="F231" s="128" t="s">
        <v>1242</v>
      </c>
      <c r="I231" s="129"/>
      <c r="J231" s="130">
        <f>BK231</f>
        <v>0</v>
      </c>
      <c r="L231" s="126"/>
      <c r="M231" s="131"/>
      <c r="P231" s="132">
        <f>P232</f>
        <v>0</v>
      </c>
      <c r="R231" s="132">
        <f>R232</f>
        <v>0</v>
      </c>
      <c r="T231" s="133">
        <f>T232</f>
        <v>0</v>
      </c>
      <c r="AR231" s="127" t="s">
        <v>85</v>
      </c>
      <c r="AT231" s="134" t="s">
        <v>77</v>
      </c>
      <c r="AU231" s="134" t="s">
        <v>78</v>
      </c>
      <c r="AY231" s="127" t="s">
        <v>163</v>
      </c>
      <c r="BK231" s="135">
        <f>BK232</f>
        <v>0</v>
      </c>
    </row>
    <row r="232" spans="2:65" s="1" customFormat="1" ht="37.799999999999997" customHeight="1">
      <c r="B232" s="32"/>
      <c r="C232" s="138" t="s">
        <v>576</v>
      </c>
      <c r="D232" s="138" t="s">
        <v>165</v>
      </c>
      <c r="E232" s="139" t="s">
        <v>1243</v>
      </c>
      <c r="F232" s="140" t="s">
        <v>1244</v>
      </c>
      <c r="G232" s="141" t="s">
        <v>339</v>
      </c>
      <c r="H232" s="142">
        <v>1</v>
      </c>
      <c r="I232" s="143"/>
      <c r="J232" s="144">
        <f>ROUND(I232*H232,2)</f>
        <v>0</v>
      </c>
      <c r="K232" s="145"/>
      <c r="L232" s="32"/>
      <c r="M232" s="146" t="s">
        <v>1</v>
      </c>
      <c r="N232" s="147" t="s">
        <v>43</v>
      </c>
      <c r="P232" s="148">
        <f>O232*H232</f>
        <v>0</v>
      </c>
      <c r="Q232" s="148">
        <v>0</v>
      </c>
      <c r="R232" s="148">
        <f>Q232*H232</f>
        <v>0</v>
      </c>
      <c r="S232" s="148">
        <v>0</v>
      </c>
      <c r="T232" s="149">
        <f>S232*H232</f>
        <v>0</v>
      </c>
      <c r="AR232" s="150" t="s">
        <v>169</v>
      </c>
      <c r="AT232" s="150" t="s">
        <v>165</v>
      </c>
      <c r="AU232" s="150" t="s">
        <v>85</v>
      </c>
      <c r="AY232" s="17" t="s">
        <v>163</v>
      </c>
      <c r="BE232" s="151">
        <f>IF(N232="základní",J232,0)</f>
        <v>0</v>
      </c>
      <c r="BF232" s="151">
        <f>IF(N232="snížená",J232,0)</f>
        <v>0</v>
      </c>
      <c r="BG232" s="151">
        <f>IF(N232="zákl. přenesená",J232,0)</f>
        <v>0</v>
      </c>
      <c r="BH232" s="151">
        <f>IF(N232="sníž. přenesená",J232,0)</f>
        <v>0</v>
      </c>
      <c r="BI232" s="151">
        <f>IF(N232="nulová",J232,0)</f>
        <v>0</v>
      </c>
      <c r="BJ232" s="17" t="s">
        <v>85</v>
      </c>
      <c r="BK232" s="151">
        <f>ROUND(I232*H232,2)</f>
        <v>0</v>
      </c>
      <c r="BL232" s="17" t="s">
        <v>169</v>
      </c>
      <c r="BM232" s="150" t="s">
        <v>948</v>
      </c>
    </row>
    <row r="233" spans="2:65" s="11" customFormat="1" ht="25.95" customHeight="1">
      <c r="B233" s="126"/>
      <c r="D233" s="127" t="s">
        <v>77</v>
      </c>
      <c r="E233" s="128" t="s">
        <v>1245</v>
      </c>
      <c r="F233" s="128" t="s">
        <v>1246</v>
      </c>
      <c r="I233" s="129"/>
      <c r="J233" s="130">
        <f>BK233</f>
        <v>0</v>
      </c>
      <c r="L233" s="126"/>
      <c r="M233" s="131"/>
      <c r="P233" s="132">
        <f>P234</f>
        <v>0</v>
      </c>
      <c r="R233" s="132">
        <f>R234</f>
        <v>0</v>
      </c>
      <c r="T233" s="133">
        <f>T234</f>
        <v>0</v>
      </c>
      <c r="AR233" s="127" t="s">
        <v>85</v>
      </c>
      <c r="AT233" s="134" t="s">
        <v>77</v>
      </c>
      <c r="AU233" s="134" t="s">
        <v>78</v>
      </c>
      <c r="AY233" s="127" t="s">
        <v>163</v>
      </c>
      <c r="BK233" s="135">
        <f>BK234</f>
        <v>0</v>
      </c>
    </row>
    <row r="234" spans="2:65" s="1" customFormat="1" ht="49.05" customHeight="1">
      <c r="B234" s="32"/>
      <c r="C234" s="138" t="s">
        <v>582</v>
      </c>
      <c r="D234" s="138" t="s">
        <v>165</v>
      </c>
      <c r="E234" s="139" t="s">
        <v>1247</v>
      </c>
      <c r="F234" s="140" t="s">
        <v>1248</v>
      </c>
      <c r="G234" s="141" t="s">
        <v>339</v>
      </c>
      <c r="H234" s="142">
        <v>1</v>
      </c>
      <c r="I234" s="143"/>
      <c r="J234" s="144">
        <f>ROUND(I234*H234,2)</f>
        <v>0</v>
      </c>
      <c r="K234" s="145"/>
      <c r="L234" s="32"/>
      <c r="M234" s="194" t="s">
        <v>1</v>
      </c>
      <c r="N234" s="195" t="s">
        <v>43</v>
      </c>
      <c r="O234" s="196"/>
      <c r="P234" s="197">
        <f>O234*H234</f>
        <v>0</v>
      </c>
      <c r="Q234" s="197">
        <v>0</v>
      </c>
      <c r="R234" s="197">
        <f>Q234*H234</f>
        <v>0</v>
      </c>
      <c r="S234" s="197">
        <v>0</v>
      </c>
      <c r="T234" s="198">
        <f>S234*H234</f>
        <v>0</v>
      </c>
      <c r="AR234" s="150" t="s">
        <v>169</v>
      </c>
      <c r="AT234" s="150" t="s">
        <v>165</v>
      </c>
      <c r="AU234" s="150" t="s">
        <v>85</v>
      </c>
      <c r="AY234" s="17" t="s">
        <v>163</v>
      </c>
      <c r="BE234" s="151">
        <f>IF(N234="základní",J234,0)</f>
        <v>0</v>
      </c>
      <c r="BF234" s="151">
        <f>IF(N234="snížená",J234,0)</f>
        <v>0</v>
      </c>
      <c r="BG234" s="151">
        <f>IF(N234="zákl. přenesená",J234,0)</f>
        <v>0</v>
      </c>
      <c r="BH234" s="151">
        <f>IF(N234="sníž. přenesená",J234,0)</f>
        <v>0</v>
      </c>
      <c r="BI234" s="151">
        <f>IF(N234="nulová",J234,0)</f>
        <v>0</v>
      </c>
      <c r="BJ234" s="17" t="s">
        <v>85</v>
      </c>
      <c r="BK234" s="151">
        <f>ROUND(I234*H234,2)</f>
        <v>0</v>
      </c>
      <c r="BL234" s="17" t="s">
        <v>169</v>
      </c>
      <c r="BM234" s="150" t="s">
        <v>961</v>
      </c>
    </row>
    <row r="235" spans="2:65" s="1" customFormat="1" ht="6.9" customHeight="1">
      <c r="B235" s="44"/>
      <c r="C235" s="45"/>
      <c r="D235" s="45"/>
      <c r="E235" s="45"/>
      <c r="F235" s="45"/>
      <c r="G235" s="45"/>
      <c r="H235" s="45"/>
      <c r="I235" s="45"/>
      <c r="J235" s="45"/>
      <c r="K235" s="45"/>
      <c r="L235" s="32"/>
    </row>
  </sheetData>
  <sheetProtection algorithmName="SHA-512" hashValue="5PSRaqzBJbA/R8OoFYPEoY2/vRoi3XTzeAKj21ijCvDiVutxJDYxRgSb5W69+r/gcqIFHDA1uFpWbXJ3UNd3+Q==" saltValue="A/68LMpW2kyJkh1FogfHIrdn/Ngx6bcGLSRFwgMEYpCtFiwTQmDolWgCH9cObu1srzSo6SjTxiz9dIxlcBZS2w==" spinCount="100000" sheet="1" objects="1" scenarios="1" formatColumns="0" formatRows="0" autoFilter="0"/>
  <autoFilter ref="C130:K234" xr:uid="{00000000-0009-0000-0000-000002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22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7" t="s">
        <v>98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" customHeight="1">
      <c r="B4" s="20"/>
      <c r="D4" s="21" t="s">
        <v>109</v>
      </c>
      <c r="L4" s="20"/>
      <c r="M4" s="94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9" t="str">
        <f>'Rekapitulace stavby'!K6</f>
        <v>ZÁZEMÍ A VÝBĚH GIBONŮ</v>
      </c>
      <c r="F7" s="250"/>
      <c r="G7" s="250"/>
      <c r="H7" s="250"/>
      <c r="L7" s="20"/>
    </row>
    <row r="8" spans="2:46" ht="12" customHeight="1">
      <c r="B8" s="20"/>
      <c r="D8" s="27" t="s">
        <v>118</v>
      </c>
      <c r="L8" s="20"/>
    </row>
    <row r="9" spans="2:46" s="1" customFormat="1" ht="16.5" customHeight="1">
      <c r="B9" s="32"/>
      <c r="E9" s="249" t="s">
        <v>121</v>
      </c>
      <c r="F9" s="251"/>
      <c r="G9" s="251"/>
      <c r="H9" s="251"/>
      <c r="L9" s="32"/>
    </row>
    <row r="10" spans="2:46" s="1" customFormat="1" ht="12" customHeight="1">
      <c r="B10" s="32"/>
      <c r="D10" s="27" t="s">
        <v>122</v>
      </c>
      <c r="L10" s="32"/>
    </row>
    <row r="11" spans="2:46" s="1" customFormat="1" ht="16.5" customHeight="1">
      <c r="B11" s="32"/>
      <c r="E11" s="207" t="s">
        <v>1249</v>
      </c>
      <c r="F11" s="251"/>
      <c r="G11" s="251"/>
      <c r="H11" s="251"/>
      <c r="L11" s="32"/>
    </row>
    <row r="12" spans="2:46" s="1" customFormat="1" ht="10.199999999999999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15.1.2024</v>
      </c>
      <c r="L14" s="32"/>
    </row>
    <row r="15" spans="2:46" s="1" customFormat="1" ht="10.8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25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28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24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2" t="str">
        <f>'Rekapitulace stavby'!E14</f>
        <v>Vyplň údaj</v>
      </c>
      <c r="F20" s="233"/>
      <c r="G20" s="233"/>
      <c r="H20" s="233"/>
      <c r="I20" s="27" t="s">
        <v>27</v>
      </c>
      <c r="J20" s="28" t="str">
        <f>'Rekapitulace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24</v>
      </c>
      <c r="J22" s="25" t="s">
        <v>32</v>
      </c>
      <c r="L22" s="32"/>
    </row>
    <row r="23" spans="2:12" s="1" customFormat="1" ht="18" customHeight="1">
      <c r="B23" s="32"/>
      <c r="E23" s="25" t="s">
        <v>33</v>
      </c>
      <c r="I23" s="27" t="s">
        <v>27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24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27</v>
      </c>
      <c r="J26" s="25" t="str">
        <f>IF('Rekapitulace stavby'!AN20="","",'Rekapitulace stavby'!AN20)</f>
        <v/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16.5" customHeight="1">
      <c r="B29" s="95"/>
      <c r="E29" s="238" t="s">
        <v>1</v>
      </c>
      <c r="F29" s="238"/>
      <c r="G29" s="238"/>
      <c r="H29" s="238"/>
      <c r="L29" s="95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6" t="s">
        <v>38</v>
      </c>
      <c r="J32" s="66">
        <f>ROUND(J120, 2)</f>
        <v>0</v>
      </c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" customHeight="1">
      <c r="B35" s="32"/>
      <c r="D35" s="55" t="s">
        <v>42</v>
      </c>
      <c r="E35" s="27" t="s">
        <v>43</v>
      </c>
      <c r="F35" s="86">
        <f>ROUND((SUM(BE120:BE121)),  2)</f>
        <v>0</v>
      </c>
      <c r="I35" s="97">
        <v>0.21</v>
      </c>
      <c r="J35" s="86">
        <f>ROUND(((SUM(BE120:BE121))*I35),  2)</f>
        <v>0</v>
      </c>
      <c r="L35" s="32"/>
    </row>
    <row r="36" spans="2:12" s="1" customFormat="1" ht="14.4" customHeight="1">
      <c r="B36" s="32"/>
      <c r="E36" s="27" t="s">
        <v>44</v>
      </c>
      <c r="F36" s="86">
        <f>ROUND((SUM(BF120:BF121)),  2)</f>
        <v>0</v>
      </c>
      <c r="I36" s="97">
        <v>0.15</v>
      </c>
      <c r="J36" s="86">
        <f>ROUND(((SUM(BF120:BF121))*I36),  2)</f>
        <v>0</v>
      </c>
      <c r="L36" s="32"/>
    </row>
    <row r="37" spans="2:12" s="1" customFormat="1" ht="14.4" hidden="1" customHeight="1">
      <c r="B37" s="32"/>
      <c r="E37" s="27" t="s">
        <v>45</v>
      </c>
      <c r="F37" s="86">
        <f>ROUND((SUM(BG120:BG121)),  2)</f>
        <v>0</v>
      </c>
      <c r="I37" s="97">
        <v>0.21</v>
      </c>
      <c r="J37" s="86">
        <f>0</f>
        <v>0</v>
      </c>
      <c r="L37" s="32"/>
    </row>
    <row r="38" spans="2:12" s="1" customFormat="1" ht="14.4" hidden="1" customHeight="1">
      <c r="B38" s="32"/>
      <c r="E38" s="27" t="s">
        <v>46</v>
      </c>
      <c r="F38" s="86">
        <f>ROUND((SUM(BH120:BH121)),  2)</f>
        <v>0</v>
      </c>
      <c r="I38" s="97">
        <v>0.15</v>
      </c>
      <c r="J38" s="86">
        <f>0</f>
        <v>0</v>
      </c>
      <c r="L38" s="32"/>
    </row>
    <row r="39" spans="2:12" s="1" customFormat="1" ht="14.4" hidden="1" customHeight="1">
      <c r="B39" s="32"/>
      <c r="E39" s="27" t="s">
        <v>47</v>
      </c>
      <c r="F39" s="86">
        <f>ROUND((SUM(BI120:BI121)),  2)</f>
        <v>0</v>
      </c>
      <c r="I39" s="97">
        <v>0</v>
      </c>
      <c r="J39" s="86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98"/>
      <c r="D41" s="99" t="s">
        <v>48</v>
      </c>
      <c r="E41" s="57"/>
      <c r="F41" s="57"/>
      <c r="G41" s="100" t="s">
        <v>49</v>
      </c>
      <c r="H41" s="101" t="s">
        <v>50</v>
      </c>
      <c r="I41" s="57"/>
      <c r="J41" s="102">
        <f>SUM(J32:J39)</f>
        <v>0</v>
      </c>
      <c r="K41" s="103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51</v>
      </c>
      <c r="E50" s="42"/>
      <c r="F50" s="42"/>
      <c r="G50" s="41" t="s">
        <v>52</v>
      </c>
      <c r="H50" s="42"/>
      <c r="I50" s="42"/>
      <c r="J50" s="42"/>
      <c r="K50" s="42"/>
      <c r="L50" s="32"/>
    </row>
    <row r="51" spans="2:12" ht="10.199999999999999">
      <c r="B51" s="20"/>
      <c r="L51" s="20"/>
    </row>
    <row r="52" spans="2:12" ht="10.199999999999999">
      <c r="B52" s="20"/>
      <c r="L52" s="20"/>
    </row>
    <row r="53" spans="2:12" ht="10.199999999999999">
      <c r="B53" s="20"/>
      <c r="L53" s="20"/>
    </row>
    <row r="54" spans="2:12" ht="10.199999999999999">
      <c r="B54" s="20"/>
      <c r="L54" s="20"/>
    </row>
    <row r="55" spans="2:12" ht="10.199999999999999">
      <c r="B55" s="20"/>
      <c r="L55" s="20"/>
    </row>
    <row r="56" spans="2:12" ht="10.199999999999999">
      <c r="B56" s="20"/>
      <c r="L56" s="20"/>
    </row>
    <row r="57" spans="2:12" ht="10.199999999999999">
      <c r="B57" s="20"/>
      <c r="L57" s="20"/>
    </row>
    <row r="58" spans="2:12" ht="10.199999999999999">
      <c r="B58" s="20"/>
      <c r="L58" s="20"/>
    </row>
    <row r="59" spans="2:12" ht="10.199999999999999">
      <c r="B59" s="20"/>
      <c r="L59" s="20"/>
    </row>
    <row r="60" spans="2:12" ht="10.199999999999999">
      <c r="B60" s="20"/>
      <c r="L60" s="20"/>
    </row>
    <row r="61" spans="2:12" s="1" customFormat="1" ht="13.2">
      <c r="B61" s="32"/>
      <c r="D61" s="43" t="s">
        <v>53</v>
      </c>
      <c r="E61" s="34"/>
      <c r="F61" s="104" t="s">
        <v>54</v>
      </c>
      <c r="G61" s="43" t="s">
        <v>53</v>
      </c>
      <c r="H61" s="34"/>
      <c r="I61" s="34"/>
      <c r="J61" s="105" t="s">
        <v>54</v>
      </c>
      <c r="K61" s="34"/>
      <c r="L61" s="32"/>
    </row>
    <row r="62" spans="2:12" ht="10.199999999999999">
      <c r="B62" s="20"/>
      <c r="L62" s="20"/>
    </row>
    <row r="63" spans="2:12" ht="10.199999999999999">
      <c r="B63" s="20"/>
      <c r="L63" s="20"/>
    </row>
    <row r="64" spans="2:12" ht="10.199999999999999">
      <c r="B64" s="20"/>
      <c r="L64" s="20"/>
    </row>
    <row r="65" spans="2:12" s="1" customFormat="1" ht="13.2">
      <c r="B65" s="32"/>
      <c r="D65" s="41" t="s">
        <v>55</v>
      </c>
      <c r="E65" s="42"/>
      <c r="F65" s="42"/>
      <c r="G65" s="41" t="s">
        <v>56</v>
      </c>
      <c r="H65" s="42"/>
      <c r="I65" s="42"/>
      <c r="J65" s="42"/>
      <c r="K65" s="42"/>
      <c r="L65" s="32"/>
    </row>
    <row r="66" spans="2:12" ht="10.199999999999999">
      <c r="B66" s="20"/>
      <c r="L66" s="20"/>
    </row>
    <row r="67" spans="2:12" ht="10.199999999999999">
      <c r="B67" s="20"/>
      <c r="L67" s="20"/>
    </row>
    <row r="68" spans="2:12" ht="10.199999999999999">
      <c r="B68" s="20"/>
      <c r="L68" s="20"/>
    </row>
    <row r="69" spans="2:12" ht="10.199999999999999">
      <c r="B69" s="20"/>
      <c r="L69" s="20"/>
    </row>
    <row r="70" spans="2:12" ht="10.199999999999999">
      <c r="B70" s="20"/>
      <c r="L70" s="20"/>
    </row>
    <row r="71" spans="2:12" ht="10.199999999999999">
      <c r="B71" s="20"/>
      <c r="L71" s="20"/>
    </row>
    <row r="72" spans="2:12" ht="10.199999999999999">
      <c r="B72" s="20"/>
      <c r="L72" s="20"/>
    </row>
    <row r="73" spans="2:12" ht="10.199999999999999">
      <c r="B73" s="20"/>
      <c r="L73" s="20"/>
    </row>
    <row r="74" spans="2:12" ht="10.199999999999999">
      <c r="B74" s="20"/>
      <c r="L74" s="20"/>
    </row>
    <row r="75" spans="2:12" ht="10.199999999999999">
      <c r="B75" s="20"/>
      <c r="L75" s="20"/>
    </row>
    <row r="76" spans="2:12" s="1" customFormat="1" ht="13.2">
      <c r="B76" s="32"/>
      <c r="D76" s="43" t="s">
        <v>53</v>
      </c>
      <c r="E76" s="34"/>
      <c r="F76" s="104" t="s">
        <v>54</v>
      </c>
      <c r="G76" s="43" t="s">
        <v>53</v>
      </c>
      <c r="H76" s="34"/>
      <c r="I76" s="34"/>
      <c r="J76" s="105" t="s">
        <v>54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124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9" t="str">
        <f>E7</f>
        <v>ZÁZEMÍ A VÝBĚH GIBONŮ</v>
      </c>
      <c r="F85" s="250"/>
      <c r="G85" s="250"/>
      <c r="H85" s="250"/>
      <c r="L85" s="32"/>
    </row>
    <row r="86" spans="2:12" ht="12" customHeight="1">
      <c r="B86" s="20"/>
      <c r="C86" s="27" t="s">
        <v>118</v>
      </c>
      <c r="L86" s="20"/>
    </row>
    <row r="87" spans="2:12" s="1" customFormat="1" ht="16.5" customHeight="1">
      <c r="B87" s="32"/>
      <c r="E87" s="249" t="s">
        <v>121</v>
      </c>
      <c r="F87" s="251"/>
      <c r="G87" s="251"/>
      <c r="H87" s="251"/>
      <c r="L87" s="32"/>
    </row>
    <row r="88" spans="2:12" s="1" customFormat="1" ht="12" customHeight="1">
      <c r="B88" s="32"/>
      <c r="C88" s="27" t="s">
        <v>122</v>
      </c>
      <c r="L88" s="32"/>
    </row>
    <row r="89" spans="2:12" s="1" customFormat="1" ht="16.5" customHeight="1">
      <c r="B89" s="32"/>
      <c r="E89" s="207" t="str">
        <f>E11</f>
        <v>01.3 - Zdravotní technika</v>
      </c>
      <c r="F89" s="251"/>
      <c r="G89" s="251"/>
      <c r="H89" s="251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Drážďanská 23</v>
      </c>
      <c r="I91" s="27" t="s">
        <v>22</v>
      </c>
      <c r="J91" s="52" t="str">
        <f>IF(J14="","",J14)</f>
        <v>15.1.2024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23</v>
      </c>
      <c r="F93" s="25" t="str">
        <f>E17</f>
        <v>Zoologická zahrada Ústí nad Labem, p.o.</v>
      </c>
      <c r="I93" s="27" t="s">
        <v>31</v>
      </c>
      <c r="J93" s="30" t="str">
        <f>E23</f>
        <v>JinJan s.r.o.</v>
      </c>
      <c r="L93" s="32"/>
    </row>
    <row r="94" spans="2:12" s="1" customFormat="1" ht="15.15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125</v>
      </c>
      <c r="D96" s="98"/>
      <c r="E96" s="98"/>
      <c r="F96" s="98"/>
      <c r="G96" s="98"/>
      <c r="H96" s="98"/>
      <c r="I96" s="98"/>
      <c r="J96" s="107" t="s">
        <v>126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8" customHeight="1">
      <c r="B98" s="32"/>
      <c r="C98" s="108" t="s">
        <v>127</v>
      </c>
      <c r="J98" s="66">
        <f>J120</f>
        <v>0</v>
      </c>
      <c r="L98" s="32"/>
      <c r="AU98" s="17" t="s">
        <v>128</v>
      </c>
    </row>
    <row r="99" spans="2:47" s="1" customFormat="1" ht="21.75" customHeight="1">
      <c r="B99" s="32"/>
      <c r="L99" s="32"/>
    </row>
    <row r="100" spans="2:47" s="1" customFormat="1" ht="6.9" customHeigh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2"/>
    </row>
    <row r="104" spans="2:47" s="1" customFormat="1" ht="6.9" customHeight="1"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2"/>
    </row>
    <row r="105" spans="2:47" s="1" customFormat="1" ht="24.9" customHeight="1">
      <c r="B105" s="32"/>
      <c r="C105" s="21" t="s">
        <v>148</v>
      </c>
      <c r="L105" s="32"/>
    </row>
    <row r="106" spans="2:47" s="1" customFormat="1" ht="6.9" customHeight="1">
      <c r="B106" s="32"/>
      <c r="L106" s="32"/>
    </row>
    <row r="107" spans="2:47" s="1" customFormat="1" ht="12" customHeight="1">
      <c r="B107" s="32"/>
      <c r="C107" s="27" t="s">
        <v>16</v>
      </c>
      <c r="L107" s="32"/>
    </row>
    <row r="108" spans="2:47" s="1" customFormat="1" ht="16.5" customHeight="1">
      <c r="B108" s="32"/>
      <c r="E108" s="249" t="str">
        <f>E7</f>
        <v>ZÁZEMÍ A VÝBĚH GIBONŮ</v>
      </c>
      <c r="F108" s="250"/>
      <c r="G108" s="250"/>
      <c r="H108" s="250"/>
      <c r="L108" s="32"/>
    </row>
    <row r="109" spans="2:47" ht="12" customHeight="1">
      <c r="B109" s="20"/>
      <c r="C109" s="27" t="s">
        <v>118</v>
      </c>
      <c r="L109" s="20"/>
    </row>
    <row r="110" spans="2:47" s="1" customFormat="1" ht="16.5" customHeight="1">
      <c r="B110" s="32"/>
      <c r="E110" s="249" t="s">
        <v>121</v>
      </c>
      <c r="F110" s="251"/>
      <c r="G110" s="251"/>
      <c r="H110" s="251"/>
      <c r="L110" s="32"/>
    </row>
    <row r="111" spans="2:47" s="1" customFormat="1" ht="12" customHeight="1">
      <c r="B111" s="32"/>
      <c r="C111" s="27" t="s">
        <v>122</v>
      </c>
      <c r="L111" s="32"/>
    </row>
    <row r="112" spans="2:47" s="1" customFormat="1" ht="16.5" customHeight="1">
      <c r="B112" s="32"/>
      <c r="E112" s="207" t="str">
        <f>E11</f>
        <v>01.3 - Zdravotní technika</v>
      </c>
      <c r="F112" s="251"/>
      <c r="G112" s="251"/>
      <c r="H112" s="251"/>
      <c r="L112" s="32"/>
    </row>
    <row r="113" spans="2:65" s="1" customFormat="1" ht="6.9" customHeight="1">
      <c r="B113" s="32"/>
      <c r="L113" s="32"/>
    </row>
    <row r="114" spans="2:65" s="1" customFormat="1" ht="12" customHeight="1">
      <c r="B114" s="32"/>
      <c r="C114" s="27" t="s">
        <v>20</v>
      </c>
      <c r="F114" s="25" t="str">
        <f>F14</f>
        <v>Drážďanská 23</v>
      </c>
      <c r="I114" s="27" t="s">
        <v>22</v>
      </c>
      <c r="J114" s="52" t="str">
        <f>IF(J14="","",J14)</f>
        <v>15.1.2024</v>
      </c>
      <c r="L114" s="32"/>
    </row>
    <row r="115" spans="2:65" s="1" customFormat="1" ht="6.9" customHeight="1">
      <c r="B115" s="32"/>
      <c r="L115" s="32"/>
    </row>
    <row r="116" spans="2:65" s="1" customFormat="1" ht="15.15" customHeight="1">
      <c r="B116" s="32"/>
      <c r="C116" s="27" t="s">
        <v>23</v>
      </c>
      <c r="F116" s="25" t="str">
        <f>E17</f>
        <v>Zoologická zahrada Ústí nad Labem, p.o.</v>
      </c>
      <c r="I116" s="27" t="s">
        <v>31</v>
      </c>
      <c r="J116" s="30" t="str">
        <f>E23</f>
        <v>JinJan s.r.o.</v>
      </c>
      <c r="L116" s="32"/>
    </row>
    <row r="117" spans="2:65" s="1" customFormat="1" ht="15.15" customHeight="1">
      <c r="B117" s="32"/>
      <c r="C117" s="27" t="s">
        <v>29</v>
      </c>
      <c r="F117" s="25" t="str">
        <f>IF(E20="","",E20)</f>
        <v>Vyplň údaj</v>
      </c>
      <c r="I117" s="27" t="s">
        <v>35</v>
      </c>
      <c r="J117" s="30" t="str">
        <f>E26</f>
        <v xml:space="preserve"> </v>
      </c>
      <c r="L117" s="32"/>
    </row>
    <row r="118" spans="2:65" s="1" customFormat="1" ht="10.35" customHeight="1">
      <c r="B118" s="32"/>
      <c r="L118" s="32"/>
    </row>
    <row r="119" spans="2:65" s="10" customFormat="1" ht="29.25" customHeight="1">
      <c r="B119" s="117"/>
      <c r="C119" s="118" t="s">
        <v>149</v>
      </c>
      <c r="D119" s="119" t="s">
        <v>63</v>
      </c>
      <c r="E119" s="119" t="s">
        <v>59</v>
      </c>
      <c r="F119" s="119" t="s">
        <v>60</v>
      </c>
      <c r="G119" s="119" t="s">
        <v>150</v>
      </c>
      <c r="H119" s="119" t="s">
        <v>151</v>
      </c>
      <c r="I119" s="119" t="s">
        <v>152</v>
      </c>
      <c r="J119" s="120" t="s">
        <v>126</v>
      </c>
      <c r="K119" s="121" t="s">
        <v>153</v>
      </c>
      <c r="L119" s="117"/>
      <c r="M119" s="59" t="s">
        <v>1</v>
      </c>
      <c r="N119" s="60" t="s">
        <v>42</v>
      </c>
      <c r="O119" s="60" t="s">
        <v>154</v>
      </c>
      <c r="P119" s="60" t="s">
        <v>155</v>
      </c>
      <c r="Q119" s="60" t="s">
        <v>156</v>
      </c>
      <c r="R119" s="60" t="s">
        <v>157</v>
      </c>
      <c r="S119" s="60" t="s">
        <v>158</v>
      </c>
      <c r="T119" s="61" t="s">
        <v>159</v>
      </c>
    </row>
    <row r="120" spans="2:65" s="1" customFormat="1" ht="22.8" customHeight="1">
      <c r="B120" s="32"/>
      <c r="C120" s="64" t="s">
        <v>160</v>
      </c>
      <c r="J120" s="122">
        <f>BK120</f>
        <v>0</v>
      </c>
      <c r="L120" s="32"/>
      <c r="M120" s="62"/>
      <c r="N120" s="53"/>
      <c r="O120" s="53"/>
      <c r="P120" s="123">
        <f>P121</f>
        <v>0</v>
      </c>
      <c r="Q120" s="53"/>
      <c r="R120" s="123">
        <f>R121</f>
        <v>0</v>
      </c>
      <c r="S120" s="53"/>
      <c r="T120" s="124">
        <f>T121</f>
        <v>0</v>
      </c>
      <c r="AT120" s="17" t="s">
        <v>77</v>
      </c>
      <c r="AU120" s="17" t="s">
        <v>128</v>
      </c>
      <c r="BK120" s="125">
        <f>BK121</f>
        <v>0</v>
      </c>
    </row>
    <row r="121" spans="2:65" s="1" customFormat="1" ht="16.5" customHeight="1">
      <c r="B121" s="32"/>
      <c r="C121" s="138" t="s">
        <v>85</v>
      </c>
      <c r="D121" s="138" t="s">
        <v>165</v>
      </c>
      <c r="E121" s="139" t="s">
        <v>1250</v>
      </c>
      <c r="F121" s="140" t="s">
        <v>1251</v>
      </c>
      <c r="G121" s="141" t="s">
        <v>410</v>
      </c>
      <c r="H121" s="142">
        <v>1</v>
      </c>
      <c r="I121" s="143"/>
      <c r="J121" s="144">
        <f>ROUND(I121*H121,2)</f>
        <v>0</v>
      </c>
      <c r="K121" s="145"/>
      <c r="L121" s="32"/>
      <c r="M121" s="194" t="s">
        <v>1</v>
      </c>
      <c r="N121" s="195" t="s">
        <v>43</v>
      </c>
      <c r="O121" s="196"/>
      <c r="P121" s="197">
        <f>O121*H121</f>
        <v>0</v>
      </c>
      <c r="Q121" s="197">
        <v>0</v>
      </c>
      <c r="R121" s="197">
        <f>Q121*H121</f>
        <v>0</v>
      </c>
      <c r="S121" s="197">
        <v>0</v>
      </c>
      <c r="T121" s="198">
        <f>S121*H121</f>
        <v>0</v>
      </c>
      <c r="AR121" s="150" t="s">
        <v>283</v>
      </c>
      <c r="AT121" s="150" t="s">
        <v>165</v>
      </c>
      <c r="AU121" s="150" t="s">
        <v>78</v>
      </c>
      <c r="AY121" s="17" t="s">
        <v>163</v>
      </c>
      <c r="BE121" s="151">
        <f>IF(N121="základní",J121,0)</f>
        <v>0</v>
      </c>
      <c r="BF121" s="151">
        <f>IF(N121="snížená",J121,0)</f>
        <v>0</v>
      </c>
      <c r="BG121" s="151">
        <f>IF(N121="zákl. přenesená",J121,0)</f>
        <v>0</v>
      </c>
      <c r="BH121" s="151">
        <f>IF(N121="sníž. přenesená",J121,0)</f>
        <v>0</v>
      </c>
      <c r="BI121" s="151">
        <f>IF(N121="nulová",J121,0)</f>
        <v>0</v>
      </c>
      <c r="BJ121" s="17" t="s">
        <v>85</v>
      </c>
      <c r="BK121" s="151">
        <f>ROUND(I121*H121,2)</f>
        <v>0</v>
      </c>
      <c r="BL121" s="17" t="s">
        <v>283</v>
      </c>
      <c r="BM121" s="150" t="s">
        <v>1252</v>
      </c>
    </row>
    <row r="122" spans="2:65" s="1" customFormat="1" ht="6.9" customHeight="1">
      <c r="B122" s="44"/>
      <c r="C122" s="45"/>
      <c r="D122" s="45"/>
      <c r="E122" s="45"/>
      <c r="F122" s="45"/>
      <c r="G122" s="45"/>
      <c r="H122" s="45"/>
      <c r="I122" s="45"/>
      <c r="J122" s="45"/>
      <c r="K122" s="45"/>
      <c r="L122" s="32"/>
    </row>
  </sheetData>
  <sheetProtection algorithmName="SHA-512" hashValue="TTYht3Be1G37rsltN4m/AcOdN71POtg17rlJezbAIKRxnotMU/tazNH4ouIiYyWetKQSTkI2UupEztu2XQOg2Q==" saltValue="sCIZnHvWa2xRqtpgyAVUDTXCqNi/PU2CSDwvPEKa0IRzJUngq3RrHmCFuf2uRhtRn4syUnb09kjcAwsBKZvC+w==" spinCount="100000" sheet="1" objects="1" scenarios="1" formatColumns="0" formatRows="0" autoFilter="0"/>
  <autoFilter ref="C119:K121" xr:uid="{00000000-0009-0000-0000-000003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38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56" ht="36.9" customHeight="1"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7" t="s">
        <v>101</v>
      </c>
      <c r="AZ2" s="93" t="s">
        <v>1253</v>
      </c>
      <c r="BA2" s="93" t="s">
        <v>1</v>
      </c>
      <c r="BB2" s="93" t="s">
        <v>1</v>
      </c>
      <c r="BC2" s="93" t="s">
        <v>407</v>
      </c>
      <c r="BD2" s="93" t="s">
        <v>87</v>
      </c>
    </row>
    <row r="3" spans="2:5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  <c r="AZ3" s="93" t="s">
        <v>1254</v>
      </c>
      <c r="BA3" s="93" t="s">
        <v>1</v>
      </c>
      <c r="BB3" s="93" t="s">
        <v>1</v>
      </c>
      <c r="BC3" s="93" t="s">
        <v>505</v>
      </c>
      <c r="BD3" s="93" t="s">
        <v>87</v>
      </c>
    </row>
    <row r="4" spans="2:56" ht="24.9" customHeight="1">
      <c r="B4" s="20"/>
      <c r="D4" s="21" t="s">
        <v>109</v>
      </c>
      <c r="L4" s="20"/>
      <c r="M4" s="94" t="s">
        <v>10</v>
      </c>
      <c r="AT4" s="17" t="s">
        <v>4</v>
      </c>
    </row>
    <row r="5" spans="2:56" ht="6.9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249" t="str">
        <f>'Rekapitulace stavby'!K6</f>
        <v>ZÁZEMÍ A VÝBĚH GIBONŮ</v>
      </c>
      <c r="F7" s="250"/>
      <c r="G7" s="250"/>
      <c r="H7" s="250"/>
      <c r="L7" s="20"/>
    </row>
    <row r="8" spans="2:56" s="1" customFormat="1" ht="12" customHeight="1">
      <c r="B8" s="32"/>
      <c r="D8" s="27" t="s">
        <v>118</v>
      </c>
      <c r="L8" s="32"/>
    </row>
    <row r="9" spans="2:56" s="1" customFormat="1" ht="16.5" customHeight="1">
      <c r="B9" s="32"/>
      <c r="E9" s="207" t="s">
        <v>1255</v>
      </c>
      <c r="F9" s="251"/>
      <c r="G9" s="251"/>
      <c r="H9" s="251"/>
      <c r="L9" s="32"/>
    </row>
    <row r="10" spans="2:56" s="1" customFormat="1" ht="10.199999999999999">
      <c r="B10" s="32"/>
      <c r="L10" s="32"/>
    </row>
    <row r="11" spans="2:5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5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15.1.2024</v>
      </c>
      <c r="L12" s="32"/>
    </row>
    <row r="13" spans="2:56" s="1" customFormat="1" ht="10.8" customHeight="1">
      <c r="B13" s="32"/>
      <c r="L13" s="32"/>
    </row>
    <row r="14" spans="2:56" s="1" customFormat="1" ht="12" customHeight="1">
      <c r="B14" s="32"/>
      <c r="D14" s="27" t="s">
        <v>23</v>
      </c>
      <c r="I14" s="27" t="s">
        <v>24</v>
      </c>
      <c r="J14" s="25" t="s">
        <v>25</v>
      </c>
      <c r="L14" s="32"/>
    </row>
    <row r="15" spans="2:56" s="1" customFormat="1" ht="18" customHeight="1">
      <c r="B15" s="32"/>
      <c r="E15" s="25" t="s">
        <v>26</v>
      </c>
      <c r="I15" s="27" t="s">
        <v>27</v>
      </c>
      <c r="J15" s="25" t="s">
        <v>28</v>
      </c>
      <c r="L15" s="32"/>
    </row>
    <row r="16" spans="2:56" s="1" customFormat="1" ht="6.9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2" t="str">
        <f>'Rekapitulace stavby'!E14</f>
        <v>Vyplň údaj</v>
      </c>
      <c r="F18" s="233"/>
      <c r="G18" s="233"/>
      <c r="H18" s="233"/>
      <c r="I18" s="27" t="s">
        <v>27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24</v>
      </c>
      <c r="J20" s="25" t="s">
        <v>32</v>
      </c>
      <c r="L20" s="32"/>
    </row>
    <row r="21" spans="2:12" s="1" customFormat="1" ht="18" customHeight="1">
      <c r="B21" s="32"/>
      <c r="E21" s="25" t="s">
        <v>33</v>
      </c>
      <c r="I21" s="27" t="s">
        <v>27</v>
      </c>
      <c r="J21" s="25" t="s">
        <v>1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35</v>
      </c>
      <c r="I23" s="27" t="s">
        <v>24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16.5" customHeight="1">
      <c r="B27" s="95"/>
      <c r="E27" s="238" t="s">
        <v>1</v>
      </c>
      <c r="F27" s="238"/>
      <c r="G27" s="238"/>
      <c r="H27" s="238"/>
      <c r="L27" s="95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6" t="s">
        <v>38</v>
      </c>
      <c r="J30" s="66">
        <f>ROUND(J128,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" customHeight="1">
      <c r="B33" s="32"/>
      <c r="D33" s="55" t="s">
        <v>42</v>
      </c>
      <c r="E33" s="27" t="s">
        <v>43</v>
      </c>
      <c r="F33" s="86">
        <f>ROUND((SUM(BE128:BE237)),  2)</f>
        <v>0</v>
      </c>
      <c r="I33" s="97">
        <v>0.21</v>
      </c>
      <c r="J33" s="86">
        <f>ROUND(((SUM(BE128:BE237))*I33),  2)</f>
        <v>0</v>
      </c>
      <c r="L33" s="32"/>
    </row>
    <row r="34" spans="2:12" s="1" customFormat="1" ht="14.4" customHeight="1">
      <c r="B34" s="32"/>
      <c r="E34" s="27" t="s">
        <v>44</v>
      </c>
      <c r="F34" s="86">
        <f>ROUND((SUM(BF128:BF237)),  2)</f>
        <v>0</v>
      </c>
      <c r="I34" s="97">
        <v>0.15</v>
      </c>
      <c r="J34" s="86">
        <f>ROUND(((SUM(BF128:BF237))*I34),  2)</f>
        <v>0</v>
      </c>
      <c r="L34" s="32"/>
    </row>
    <row r="35" spans="2:12" s="1" customFormat="1" ht="14.4" hidden="1" customHeight="1">
      <c r="B35" s="32"/>
      <c r="E35" s="27" t="s">
        <v>45</v>
      </c>
      <c r="F35" s="86">
        <f>ROUND((SUM(BG128:BG237)),  2)</f>
        <v>0</v>
      </c>
      <c r="I35" s="97">
        <v>0.21</v>
      </c>
      <c r="J35" s="86">
        <f>0</f>
        <v>0</v>
      </c>
      <c r="L35" s="32"/>
    </row>
    <row r="36" spans="2:12" s="1" customFormat="1" ht="14.4" hidden="1" customHeight="1">
      <c r="B36" s="32"/>
      <c r="E36" s="27" t="s">
        <v>46</v>
      </c>
      <c r="F36" s="86">
        <f>ROUND((SUM(BH128:BH237)),  2)</f>
        <v>0</v>
      </c>
      <c r="I36" s="97">
        <v>0.15</v>
      </c>
      <c r="J36" s="86">
        <f>0</f>
        <v>0</v>
      </c>
      <c r="L36" s="32"/>
    </row>
    <row r="37" spans="2:12" s="1" customFormat="1" ht="14.4" hidden="1" customHeight="1">
      <c r="B37" s="32"/>
      <c r="E37" s="27" t="s">
        <v>47</v>
      </c>
      <c r="F37" s="86">
        <f>ROUND((SUM(BI128:BI237)),  2)</f>
        <v>0</v>
      </c>
      <c r="I37" s="97">
        <v>0</v>
      </c>
      <c r="J37" s="86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8"/>
      <c r="D39" s="99" t="s">
        <v>48</v>
      </c>
      <c r="E39" s="57"/>
      <c r="F39" s="57"/>
      <c r="G39" s="100" t="s">
        <v>49</v>
      </c>
      <c r="H39" s="101" t="s">
        <v>50</v>
      </c>
      <c r="I39" s="57"/>
      <c r="J39" s="102">
        <f>SUM(J30:J37)</f>
        <v>0</v>
      </c>
      <c r="K39" s="103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51</v>
      </c>
      <c r="E50" s="42"/>
      <c r="F50" s="42"/>
      <c r="G50" s="41" t="s">
        <v>52</v>
      </c>
      <c r="H50" s="42"/>
      <c r="I50" s="42"/>
      <c r="J50" s="42"/>
      <c r="K50" s="42"/>
      <c r="L50" s="32"/>
    </row>
    <row r="51" spans="2:12" ht="10.199999999999999">
      <c r="B51" s="20"/>
      <c r="L51" s="20"/>
    </row>
    <row r="52" spans="2:12" ht="10.199999999999999">
      <c r="B52" s="20"/>
      <c r="L52" s="20"/>
    </row>
    <row r="53" spans="2:12" ht="10.199999999999999">
      <c r="B53" s="20"/>
      <c r="L53" s="20"/>
    </row>
    <row r="54" spans="2:12" ht="10.199999999999999">
      <c r="B54" s="20"/>
      <c r="L54" s="20"/>
    </row>
    <row r="55" spans="2:12" ht="10.199999999999999">
      <c r="B55" s="20"/>
      <c r="L55" s="20"/>
    </row>
    <row r="56" spans="2:12" ht="10.199999999999999">
      <c r="B56" s="20"/>
      <c r="L56" s="20"/>
    </row>
    <row r="57" spans="2:12" ht="10.199999999999999">
      <c r="B57" s="20"/>
      <c r="L57" s="20"/>
    </row>
    <row r="58" spans="2:12" ht="10.199999999999999">
      <c r="B58" s="20"/>
      <c r="L58" s="20"/>
    </row>
    <row r="59" spans="2:12" ht="10.199999999999999">
      <c r="B59" s="20"/>
      <c r="L59" s="20"/>
    </row>
    <row r="60" spans="2:12" ht="10.199999999999999">
      <c r="B60" s="20"/>
      <c r="L60" s="20"/>
    </row>
    <row r="61" spans="2:12" s="1" customFormat="1" ht="13.2">
      <c r="B61" s="32"/>
      <c r="D61" s="43" t="s">
        <v>53</v>
      </c>
      <c r="E61" s="34"/>
      <c r="F61" s="104" t="s">
        <v>54</v>
      </c>
      <c r="G61" s="43" t="s">
        <v>53</v>
      </c>
      <c r="H61" s="34"/>
      <c r="I61" s="34"/>
      <c r="J61" s="105" t="s">
        <v>54</v>
      </c>
      <c r="K61" s="34"/>
      <c r="L61" s="32"/>
    </row>
    <row r="62" spans="2:12" ht="10.199999999999999">
      <c r="B62" s="20"/>
      <c r="L62" s="20"/>
    </row>
    <row r="63" spans="2:12" ht="10.199999999999999">
      <c r="B63" s="20"/>
      <c r="L63" s="20"/>
    </row>
    <row r="64" spans="2:12" ht="10.199999999999999">
      <c r="B64" s="20"/>
      <c r="L64" s="20"/>
    </row>
    <row r="65" spans="2:12" s="1" customFormat="1" ht="13.2">
      <c r="B65" s="32"/>
      <c r="D65" s="41" t="s">
        <v>55</v>
      </c>
      <c r="E65" s="42"/>
      <c r="F65" s="42"/>
      <c r="G65" s="41" t="s">
        <v>56</v>
      </c>
      <c r="H65" s="42"/>
      <c r="I65" s="42"/>
      <c r="J65" s="42"/>
      <c r="K65" s="42"/>
      <c r="L65" s="32"/>
    </row>
    <row r="66" spans="2:12" ht="10.199999999999999">
      <c r="B66" s="20"/>
      <c r="L66" s="20"/>
    </row>
    <row r="67" spans="2:12" ht="10.199999999999999">
      <c r="B67" s="20"/>
      <c r="L67" s="20"/>
    </row>
    <row r="68" spans="2:12" ht="10.199999999999999">
      <c r="B68" s="20"/>
      <c r="L68" s="20"/>
    </row>
    <row r="69" spans="2:12" ht="10.199999999999999">
      <c r="B69" s="20"/>
      <c r="L69" s="20"/>
    </row>
    <row r="70" spans="2:12" ht="10.199999999999999">
      <c r="B70" s="20"/>
      <c r="L70" s="20"/>
    </row>
    <row r="71" spans="2:12" ht="10.199999999999999">
      <c r="B71" s="20"/>
      <c r="L71" s="20"/>
    </row>
    <row r="72" spans="2:12" ht="10.199999999999999">
      <c r="B72" s="20"/>
      <c r="L72" s="20"/>
    </row>
    <row r="73" spans="2:12" ht="10.199999999999999">
      <c r="B73" s="20"/>
      <c r="L73" s="20"/>
    </row>
    <row r="74" spans="2:12" ht="10.199999999999999">
      <c r="B74" s="20"/>
      <c r="L74" s="20"/>
    </row>
    <row r="75" spans="2:12" ht="10.199999999999999">
      <c r="B75" s="20"/>
      <c r="L75" s="20"/>
    </row>
    <row r="76" spans="2:12" s="1" customFormat="1" ht="13.2">
      <c r="B76" s="32"/>
      <c r="D76" s="43" t="s">
        <v>53</v>
      </c>
      <c r="E76" s="34"/>
      <c r="F76" s="104" t="s">
        <v>54</v>
      </c>
      <c r="G76" s="43" t="s">
        <v>53</v>
      </c>
      <c r="H76" s="34"/>
      <c r="I76" s="34"/>
      <c r="J76" s="105" t="s">
        <v>54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124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9" t="str">
        <f>E7</f>
        <v>ZÁZEMÍ A VÝBĚH GIBONŮ</v>
      </c>
      <c r="F85" s="250"/>
      <c r="G85" s="250"/>
      <c r="H85" s="250"/>
      <c r="L85" s="32"/>
    </row>
    <row r="86" spans="2:47" s="1" customFormat="1" ht="12" customHeight="1">
      <c r="B86" s="32"/>
      <c r="C86" s="27" t="s">
        <v>118</v>
      </c>
      <c r="L86" s="32"/>
    </row>
    <row r="87" spans="2:47" s="1" customFormat="1" ht="16.5" customHeight="1">
      <c r="B87" s="32"/>
      <c r="E87" s="207" t="str">
        <f>E9</f>
        <v>SO 02 - Parterové úpravy</v>
      </c>
      <c r="F87" s="251"/>
      <c r="G87" s="251"/>
      <c r="H87" s="251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Drážďanská 23</v>
      </c>
      <c r="I89" s="27" t="s">
        <v>22</v>
      </c>
      <c r="J89" s="52" t="str">
        <f>IF(J12="","",J12)</f>
        <v>15.1.2024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23</v>
      </c>
      <c r="F91" s="25" t="str">
        <f>E15</f>
        <v>Zoologická zahrada Ústí nad Labem, p.o.</v>
      </c>
      <c r="I91" s="27" t="s">
        <v>31</v>
      </c>
      <c r="J91" s="30" t="str">
        <f>E21</f>
        <v>JinJan s.r.o.</v>
      </c>
      <c r="L91" s="32"/>
    </row>
    <row r="92" spans="2:47" s="1" customFormat="1" ht="15.15" customHeight="1">
      <c r="B92" s="32"/>
      <c r="C92" s="27" t="s">
        <v>29</v>
      </c>
      <c r="F92" s="25" t="str">
        <f>IF(E18="","",E18)</f>
        <v>Vyplň údaj</v>
      </c>
      <c r="I92" s="27" t="s">
        <v>35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6" t="s">
        <v>125</v>
      </c>
      <c r="D94" s="98"/>
      <c r="E94" s="98"/>
      <c r="F94" s="98"/>
      <c r="G94" s="98"/>
      <c r="H94" s="98"/>
      <c r="I94" s="98"/>
      <c r="J94" s="107" t="s">
        <v>126</v>
      </c>
      <c r="K94" s="98"/>
      <c r="L94" s="32"/>
    </row>
    <row r="95" spans="2:47" s="1" customFormat="1" ht="10.35" customHeight="1">
      <c r="B95" s="32"/>
      <c r="L95" s="32"/>
    </row>
    <row r="96" spans="2:47" s="1" customFormat="1" ht="22.8" customHeight="1">
      <c r="B96" s="32"/>
      <c r="C96" s="108" t="s">
        <v>127</v>
      </c>
      <c r="J96" s="66">
        <f>J128</f>
        <v>0</v>
      </c>
      <c r="L96" s="32"/>
      <c r="AU96" s="17" t="s">
        <v>128</v>
      </c>
    </row>
    <row r="97" spans="2:12" s="8" customFormat="1" ht="24.9" customHeight="1">
      <c r="B97" s="109"/>
      <c r="D97" s="110" t="s">
        <v>129</v>
      </c>
      <c r="E97" s="111"/>
      <c r="F97" s="111"/>
      <c r="G97" s="111"/>
      <c r="H97" s="111"/>
      <c r="I97" s="111"/>
      <c r="J97" s="112">
        <f>J129</f>
        <v>0</v>
      </c>
      <c r="L97" s="109"/>
    </row>
    <row r="98" spans="2:12" s="9" customFormat="1" ht="19.95" customHeight="1">
      <c r="B98" s="113"/>
      <c r="D98" s="114" t="s">
        <v>130</v>
      </c>
      <c r="E98" s="115"/>
      <c r="F98" s="115"/>
      <c r="G98" s="115"/>
      <c r="H98" s="115"/>
      <c r="I98" s="115"/>
      <c r="J98" s="116">
        <f>J130</f>
        <v>0</v>
      </c>
      <c r="L98" s="113"/>
    </row>
    <row r="99" spans="2:12" s="9" customFormat="1" ht="19.95" customHeight="1">
      <c r="B99" s="113"/>
      <c r="D99" s="114" t="s">
        <v>1256</v>
      </c>
      <c r="E99" s="115"/>
      <c r="F99" s="115"/>
      <c r="G99" s="115"/>
      <c r="H99" s="115"/>
      <c r="I99" s="115"/>
      <c r="J99" s="116">
        <f>J154</f>
        <v>0</v>
      </c>
      <c r="L99" s="113"/>
    </row>
    <row r="100" spans="2:12" s="9" customFormat="1" ht="19.95" customHeight="1">
      <c r="B100" s="113"/>
      <c r="D100" s="114" t="s">
        <v>1257</v>
      </c>
      <c r="E100" s="115"/>
      <c r="F100" s="115"/>
      <c r="G100" s="115"/>
      <c r="H100" s="115"/>
      <c r="I100" s="115"/>
      <c r="J100" s="116">
        <f>J163</f>
        <v>0</v>
      </c>
      <c r="L100" s="113"/>
    </row>
    <row r="101" spans="2:12" s="9" customFormat="1" ht="19.95" customHeight="1">
      <c r="B101" s="113"/>
      <c r="D101" s="114" t="s">
        <v>133</v>
      </c>
      <c r="E101" s="115"/>
      <c r="F101" s="115"/>
      <c r="G101" s="115"/>
      <c r="H101" s="115"/>
      <c r="I101" s="115"/>
      <c r="J101" s="116">
        <f>J180</f>
        <v>0</v>
      </c>
      <c r="L101" s="113"/>
    </row>
    <row r="102" spans="2:12" s="9" customFormat="1" ht="19.95" customHeight="1">
      <c r="B102" s="113"/>
      <c r="D102" s="114" t="s">
        <v>134</v>
      </c>
      <c r="E102" s="115"/>
      <c r="F102" s="115"/>
      <c r="G102" s="115"/>
      <c r="H102" s="115"/>
      <c r="I102" s="115"/>
      <c r="J102" s="116">
        <f>J187</f>
        <v>0</v>
      </c>
      <c r="L102" s="113"/>
    </row>
    <row r="103" spans="2:12" s="8" customFormat="1" ht="24.9" customHeight="1">
      <c r="B103" s="109"/>
      <c r="D103" s="110" t="s">
        <v>135</v>
      </c>
      <c r="E103" s="111"/>
      <c r="F103" s="111"/>
      <c r="G103" s="111"/>
      <c r="H103" s="111"/>
      <c r="I103" s="111"/>
      <c r="J103" s="112">
        <f>J189</f>
        <v>0</v>
      </c>
      <c r="L103" s="109"/>
    </row>
    <row r="104" spans="2:12" s="9" customFormat="1" ht="19.95" customHeight="1">
      <c r="B104" s="113"/>
      <c r="D104" s="114" t="s">
        <v>139</v>
      </c>
      <c r="E104" s="115"/>
      <c r="F104" s="115"/>
      <c r="G104" s="115"/>
      <c r="H104" s="115"/>
      <c r="I104" s="115"/>
      <c r="J104" s="116">
        <f>J190</f>
        <v>0</v>
      </c>
      <c r="L104" s="113"/>
    </row>
    <row r="105" spans="2:12" s="9" customFormat="1" ht="19.95" customHeight="1">
      <c r="B105" s="113"/>
      <c r="D105" s="114" t="s">
        <v>143</v>
      </c>
      <c r="E105" s="115"/>
      <c r="F105" s="115"/>
      <c r="G105" s="115"/>
      <c r="H105" s="115"/>
      <c r="I105" s="115"/>
      <c r="J105" s="116">
        <f>J217</f>
        <v>0</v>
      </c>
      <c r="L105" s="113"/>
    </row>
    <row r="106" spans="2:12" s="9" customFormat="1" ht="19.95" customHeight="1">
      <c r="B106" s="113"/>
      <c r="D106" s="114" t="s">
        <v>145</v>
      </c>
      <c r="E106" s="115"/>
      <c r="F106" s="115"/>
      <c r="G106" s="115"/>
      <c r="H106" s="115"/>
      <c r="I106" s="115"/>
      <c r="J106" s="116">
        <f>J222</f>
        <v>0</v>
      </c>
      <c r="L106" s="113"/>
    </row>
    <row r="107" spans="2:12" s="8" customFormat="1" ht="24.9" customHeight="1">
      <c r="B107" s="109"/>
      <c r="D107" s="110" t="s">
        <v>1258</v>
      </c>
      <c r="E107" s="111"/>
      <c r="F107" s="111"/>
      <c r="G107" s="111"/>
      <c r="H107" s="111"/>
      <c r="I107" s="111"/>
      <c r="J107" s="112">
        <f>J231</f>
        <v>0</v>
      </c>
      <c r="L107" s="109"/>
    </row>
    <row r="108" spans="2:12" s="9" customFormat="1" ht="19.95" customHeight="1">
      <c r="B108" s="113"/>
      <c r="D108" s="114" t="s">
        <v>1259</v>
      </c>
      <c r="E108" s="115"/>
      <c r="F108" s="115"/>
      <c r="G108" s="115"/>
      <c r="H108" s="115"/>
      <c r="I108" s="115"/>
      <c r="J108" s="116">
        <f>J232</f>
        <v>0</v>
      </c>
      <c r="L108" s="113"/>
    </row>
    <row r="109" spans="2:12" s="1" customFormat="1" ht="21.75" customHeight="1">
      <c r="B109" s="32"/>
      <c r="L109" s="32"/>
    </row>
    <row r="110" spans="2:12" s="1" customFormat="1" ht="6.9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2"/>
    </row>
    <row r="114" spans="2:63" s="1" customFormat="1" ht="6.9" customHeight="1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2"/>
    </row>
    <row r="115" spans="2:63" s="1" customFormat="1" ht="24.9" customHeight="1">
      <c r="B115" s="32"/>
      <c r="C115" s="21" t="s">
        <v>148</v>
      </c>
      <c r="L115" s="32"/>
    </row>
    <row r="116" spans="2:63" s="1" customFormat="1" ht="6.9" customHeight="1">
      <c r="B116" s="32"/>
      <c r="L116" s="32"/>
    </row>
    <row r="117" spans="2:63" s="1" customFormat="1" ht="12" customHeight="1">
      <c r="B117" s="32"/>
      <c r="C117" s="27" t="s">
        <v>16</v>
      </c>
      <c r="L117" s="32"/>
    </row>
    <row r="118" spans="2:63" s="1" customFormat="1" ht="16.5" customHeight="1">
      <c r="B118" s="32"/>
      <c r="E118" s="249" t="str">
        <f>E7</f>
        <v>ZÁZEMÍ A VÝBĚH GIBONŮ</v>
      </c>
      <c r="F118" s="250"/>
      <c r="G118" s="250"/>
      <c r="H118" s="250"/>
      <c r="L118" s="32"/>
    </row>
    <row r="119" spans="2:63" s="1" customFormat="1" ht="12" customHeight="1">
      <c r="B119" s="32"/>
      <c r="C119" s="27" t="s">
        <v>118</v>
      </c>
      <c r="L119" s="32"/>
    </row>
    <row r="120" spans="2:63" s="1" customFormat="1" ht="16.5" customHeight="1">
      <c r="B120" s="32"/>
      <c r="E120" s="207" t="str">
        <f>E9</f>
        <v>SO 02 - Parterové úpravy</v>
      </c>
      <c r="F120" s="251"/>
      <c r="G120" s="251"/>
      <c r="H120" s="251"/>
      <c r="L120" s="32"/>
    </row>
    <row r="121" spans="2:63" s="1" customFormat="1" ht="6.9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F12</f>
        <v>Drážďanská 23</v>
      </c>
      <c r="I122" s="27" t="s">
        <v>22</v>
      </c>
      <c r="J122" s="52" t="str">
        <f>IF(J12="","",J12)</f>
        <v>15.1.2024</v>
      </c>
      <c r="L122" s="32"/>
    </row>
    <row r="123" spans="2:63" s="1" customFormat="1" ht="6.9" customHeight="1">
      <c r="B123" s="32"/>
      <c r="L123" s="32"/>
    </row>
    <row r="124" spans="2:63" s="1" customFormat="1" ht="15.15" customHeight="1">
      <c r="B124" s="32"/>
      <c r="C124" s="27" t="s">
        <v>23</v>
      </c>
      <c r="F124" s="25" t="str">
        <f>E15</f>
        <v>Zoologická zahrada Ústí nad Labem, p.o.</v>
      </c>
      <c r="I124" s="27" t="s">
        <v>31</v>
      </c>
      <c r="J124" s="30" t="str">
        <f>E21</f>
        <v>JinJan s.r.o.</v>
      </c>
      <c r="L124" s="32"/>
    </row>
    <row r="125" spans="2:63" s="1" customFormat="1" ht="15.15" customHeight="1">
      <c r="B125" s="32"/>
      <c r="C125" s="27" t="s">
        <v>29</v>
      </c>
      <c r="F125" s="25" t="str">
        <f>IF(E18="","",E18)</f>
        <v>Vyplň údaj</v>
      </c>
      <c r="I125" s="27" t="s">
        <v>35</v>
      </c>
      <c r="J125" s="30" t="str">
        <f>E24</f>
        <v xml:space="preserve"> 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7"/>
      <c r="C127" s="118" t="s">
        <v>149</v>
      </c>
      <c r="D127" s="119" t="s">
        <v>63</v>
      </c>
      <c r="E127" s="119" t="s">
        <v>59</v>
      </c>
      <c r="F127" s="119" t="s">
        <v>60</v>
      </c>
      <c r="G127" s="119" t="s">
        <v>150</v>
      </c>
      <c r="H127" s="119" t="s">
        <v>151</v>
      </c>
      <c r="I127" s="119" t="s">
        <v>152</v>
      </c>
      <c r="J127" s="120" t="s">
        <v>126</v>
      </c>
      <c r="K127" s="121" t="s">
        <v>153</v>
      </c>
      <c r="L127" s="117"/>
      <c r="M127" s="59" t="s">
        <v>1</v>
      </c>
      <c r="N127" s="60" t="s">
        <v>42</v>
      </c>
      <c r="O127" s="60" t="s">
        <v>154</v>
      </c>
      <c r="P127" s="60" t="s">
        <v>155</v>
      </c>
      <c r="Q127" s="60" t="s">
        <v>156</v>
      </c>
      <c r="R127" s="60" t="s">
        <v>157</v>
      </c>
      <c r="S127" s="60" t="s">
        <v>158</v>
      </c>
      <c r="T127" s="61" t="s">
        <v>159</v>
      </c>
    </row>
    <row r="128" spans="2:63" s="1" customFormat="1" ht="22.8" customHeight="1">
      <c r="B128" s="32"/>
      <c r="C128" s="64" t="s">
        <v>160</v>
      </c>
      <c r="J128" s="122">
        <f>BK128</f>
        <v>0</v>
      </c>
      <c r="L128" s="32"/>
      <c r="M128" s="62"/>
      <c r="N128" s="53"/>
      <c r="O128" s="53"/>
      <c r="P128" s="123">
        <f>P129+P189+P231</f>
        <v>0</v>
      </c>
      <c r="Q128" s="53"/>
      <c r="R128" s="123">
        <f>R129+R189+R231</f>
        <v>24.094542400000005</v>
      </c>
      <c r="S128" s="53"/>
      <c r="T128" s="124">
        <f>T129+T189+T231</f>
        <v>1.9504000000000001</v>
      </c>
      <c r="AT128" s="17" t="s">
        <v>77</v>
      </c>
      <c r="AU128" s="17" t="s">
        <v>128</v>
      </c>
      <c r="BK128" s="125">
        <f>BK129+BK189+BK231</f>
        <v>0</v>
      </c>
    </row>
    <row r="129" spans="2:65" s="11" customFormat="1" ht="25.95" customHeight="1">
      <c r="B129" s="126"/>
      <c r="D129" s="127" t="s">
        <v>77</v>
      </c>
      <c r="E129" s="128" t="s">
        <v>161</v>
      </c>
      <c r="F129" s="128" t="s">
        <v>162</v>
      </c>
      <c r="I129" s="129"/>
      <c r="J129" s="130">
        <f>BK129</f>
        <v>0</v>
      </c>
      <c r="L129" s="126"/>
      <c r="M129" s="131"/>
      <c r="P129" s="132">
        <f>P130+P154+P163+P180+P187</f>
        <v>0</v>
      </c>
      <c r="R129" s="132">
        <f>R130+R154+R163+R180+R187</f>
        <v>23.001968000000005</v>
      </c>
      <c r="T129" s="133">
        <f>T130+T154+T163+T180+T187</f>
        <v>1.9504000000000001</v>
      </c>
      <c r="AR129" s="127" t="s">
        <v>85</v>
      </c>
      <c r="AT129" s="134" t="s">
        <v>77</v>
      </c>
      <c r="AU129" s="134" t="s">
        <v>78</v>
      </c>
      <c r="AY129" s="127" t="s">
        <v>163</v>
      </c>
      <c r="BK129" s="135">
        <f>BK130+BK154+BK163+BK180+BK187</f>
        <v>0</v>
      </c>
    </row>
    <row r="130" spans="2:65" s="11" customFormat="1" ht="22.8" customHeight="1">
      <c r="B130" s="126"/>
      <c r="D130" s="127" t="s">
        <v>77</v>
      </c>
      <c r="E130" s="136" t="s">
        <v>85</v>
      </c>
      <c r="F130" s="136" t="s">
        <v>164</v>
      </c>
      <c r="I130" s="129"/>
      <c r="J130" s="137">
        <f>BK130</f>
        <v>0</v>
      </c>
      <c r="L130" s="126"/>
      <c r="M130" s="131"/>
      <c r="P130" s="132">
        <f>SUM(P131:P153)</f>
        <v>0</v>
      </c>
      <c r="R130" s="132">
        <f>SUM(R131:R153)</f>
        <v>2.8800000000000001E-4</v>
      </c>
      <c r="T130" s="133">
        <f>SUM(T131:T153)</f>
        <v>1.9504000000000001</v>
      </c>
      <c r="AR130" s="127" t="s">
        <v>85</v>
      </c>
      <c r="AT130" s="134" t="s">
        <v>77</v>
      </c>
      <c r="AU130" s="134" t="s">
        <v>85</v>
      </c>
      <c r="AY130" s="127" t="s">
        <v>163</v>
      </c>
      <c r="BK130" s="135">
        <f>SUM(BK131:BK153)</f>
        <v>0</v>
      </c>
    </row>
    <row r="131" spans="2:65" s="1" customFormat="1" ht="33" customHeight="1">
      <c r="B131" s="32"/>
      <c r="C131" s="138" t="s">
        <v>85</v>
      </c>
      <c r="D131" s="138" t="s">
        <v>165</v>
      </c>
      <c r="E131" s="139" t="s">
        <v>1260</v>
      </c>
      <c r="F131" s="140" t="s">
        <v>1261</v>
      </c>
      <c r="G131" s="141" t="s">
        <v>168</v>
      </c>
      <c r="H131" s="142">
        <v>7.2</v>
      </c>
      <c r="I131" s="143"/>
      <c r="J131" s="144">
        <f>ROUND(I131*H131,2)</f>
        <v>0</v>
      </c>
      <c r="K131" s="145"/>
      <c r="L131" s="32"/>
      <c r="M131" s="146" t="s">
        <v>1</v>
      </c>
      <c r="N131" s="147" t="s">
        <v>43</v>
      </c>
      <c r="P131" s="148">
        <f>O131*H131</f>
        <v>0</v>
      </c>
      <c r="Q131" s="148">
        <v>4.0000000000000003E-5</v>
      </c>
      <c r="R131" s="148">
        <f>Q131*H131</f>
        <v>2.8800000000000001E-4</v>
      </c>
      <c r="S131" s="148">
        <v>9.1999999999999998E-2</v>
      </c>
      <c r="T131" s="149">
        <f>S131*H131</f>
        <v>0.66239999999999999</v>
      </c>
      <c r="AR131" s="150" t="s">
        <v>169</v>
      </c>
      <c r="AT131" s="150" t="s">
        <v>165</v>
      </c>
      <c r="AU131" s="150" t="s">
        <v>87</v>
      </c>
      <c r="AY131" s="17" t="s">
        <v>163</v>
      </c>
      <c r="BE131" s="151">
        <f>IF(N131="základní",J131,0)</f>
        <v>0</v>
      </c>
      <c r="BF131" s="151">
        <f>IF(N131="snížená",J131,0)</f>
        <v>0</v>
      </c>
      <c r="BG131" s="151">
        <f>IF(N131="zákl. přenesená",J131,0)</f>
        <v>0</v>
      </c>
      <c r="BH131" s="151">
        <f>IF(N131="sníž. přenesená",J131,0)</f>
        <v>0</v>
      </c>
      <c r="BI131" s="151">
        <f>IF(N131="nulová",J131,0)</f>
        <v>0</v>
      </c>
      <c r="BJ131" s="17" t="s">
        <v>85</v>
      </c>
      <c r="BK131" s="151">
        <f>ROUND(I131*H131,2)</f>
        <v>0</v>
      </c>
      <c r="BL131" s="17" t="s">
        <v>169</v>
      </c>
      <c r="BM131" s="150" t="s">
        <v>1262</v>
      </c>
    </row>
    <row r="132" spans="2:65" s="12" customFormat="1" ht="10.199999999999999">
      <c r="B132" s="152"/>
      <c r="D132" s="153" t="s">
        <v>171</v>
      </c>
      <c r="E132" s="154" t="s">
        <v>1</v>
      </c>
      <c r="F132" s="155" t="s">
        <v>1263</v>
      </c>
      <c r="H132" s="154" t="s">
        <v>1</v>
      </c>
      <c r="I132" s="156"/>
      <c r="L132" s="152"/>
      <c r="M132" s="157"/>
      <c r="T132" s="158"/>
      <c r="AT132" s="154" t="s">
        <v>171</v>
      </c>
      <c r="AU132" s="154" t="s">
        <v>87</v>
      </c>
      <c r="AV132" s="12" t="s">
        <v>85</v>
      </c>
      <c r="AW132" s="12" t="s">
        <v>34</v>
      </c>
      <c r="AX132" s="12" t="s">
        <v>78</v>
      </c>
      <c r="AY132" s="154" t="s">
        <v>163</v>
      </c>
    </row>
    <row r="133" spans="2:65" s="13" customFormat="1" ht="10.199999999999999">
      <c r="B133" s="159"/>
      <c r="D133" s="153" t="s">
        <v>171</v>
      </c>
      <c r="E133" s="160" t="s">
        <v>1</v>
      </c>
      <c r="F133" s="161" t="s">
        <v>1264</v>
      </c>
      <c r="H133" s="162">
        <v>7.2</v>
      </c>
      <c r="I133" s="163"/>
      <c r="L133" s="159"/>
      <c r="M133" s="164"/>
      <c r="T133" s="165"/>
      <c r="AT133" s="160" t="s">
        <v>171</v>
      </c>
      <c r="AU133" s="160" t="s">
        <v>87</v>
      </c>
      <c r="AV133" s="13" t="s">
        <v>87</v>
      </c>
      <c r="AW133" s="13" t="s">
        <v>34</v>
      </c>
      <c r="AX133" s="13" t="s">
        <v>78</v>
      </c>
      <c r="AY133" s="160" t="s">
        <v>163</v>
      </c>
    </row>
    <row r="134" spans="2:65" s="14" customFormat="1" ht="10.199999999999999">
      <c r="B134" s="166"/>
      <c r="D134" s="153" t="s">
        <v>171</v>
      </c>
      <c r="E134" s="167" t="s">
        <v>1</v>
      </c>
      <c r="F134" s="168" t="s">
        <v>174</v>
      </c>
      <c r="H134" s="169">
        <v>7.2</v>
      </c>
      <c r="I134" s="170"/>
      <c r="L134" s="166"/>
      <c r="M134" s="171"/>
      <c r="T134" s="172"/>
      <c r="AT134" s="167" t="s">
        <v>171</v>
      </c>
      <c r="AU134" s="167" t="s">
        <v>87</v>
      </c>
      <c r="AV134" s="14" t="s">
        <v>169</v>
      </c>
      <c r="AW134" s="14" t="s">
        <v>34</v>
      </c>
      <c r="AX134" s="14" t="s">
        <v>85</v>
      </c>
      <c r="AY134" s="167" t="s">
        <v>163</v>
      </c>
    </row>
    <row r="135" spans="2:65" s="1" customFormat="1" ht="16.5" customHeight="1">
      <c r="B135" s="32"/>
      <c r="C135" s="138" t="s">
        <v>87</v>
      </c>
      <c r="D135" s="138" t="s">
        <v>165</v>
      </c>
      <c r="E135" s="139" t="s">
        <v>1265</v>
      </c>
      <c r="F135" s="140" t="s">
        <v>1266</v>
      </c>
      <c r="G135" s="141" t="s">
        <v>326</v>
      </c>
      <c r="H135" s="142">
        <v>5.6</v>
      </c>
      <c r="I135" s="143"/>
      <c r="J135" s="144">
        <f>ROUND(I135*H135,2)</f>
        <v>0</v>
      </c>
      <c r="K135" s="145"/>
      <c r="L135" s="32"/>
      <c r="M135" s="146" t="s">
        <v>1</v>
      </c>
      <c r="N135" s="147" t="s">
        <v>43</v>
      </c>
      <c r="P135" s="148">
        <f>O135*H135</f>
        <v>0</v>
      </c>
      <c r="Q135" s="148">
        <v>0</v>
      </c>
      <c r="R135" s="148">
        <f>Q135*H135</f>
        <v>0</v>
      </c>
      <c r="S135" s="148">
        <v>0.23</v>
      </c>
      <c r="T135" s="149">
        <f>S135*H135</f>
        <v>1.288</v>
      </c>
      <c r="AR135" s="150" t="s">
        <v>169</v>
      </c>
      <c r="AT135" s="150" t="s">
        <v>165</v>
      </c>
      <c r="AU135" s="150" t="s">
        <v>87</v>
      </c>
      <c r="AY135" s="17" t="s">
        <v>163</v>
      </c>
      <c r="BE135" s="151">
        <f>IF(N135="základní",J135,0)</f>
        <v>0</v>
      </c>
      <c r="BF135" s="151">
        <f>IF(N135="snížená",J135,0)</f>
        <v>0</v>
      </c>
      <c r="BG135" s="151">
        <f>IF(N135="zákl. přenesená",J135,0)</f>
        <v>0</v>
      </c>
      <c r="BH135" s="151">
        <f>IF(N135="sníž. přenesená",J135,0)</f>
        <v>0</v>
      </c>
      <c r="BI135" s="151">
        <f>IF(N135="nulová",J135,0)</f>
        <v>0</v>
      </c>
      <c r="BJ135" s="17" t="s">
        <v>85</v>
      </c>
      <c r="BK135" s="151">
        <f>ROUND(I135*H135,2)</f>
        <v>0</v>
      </c>
      <c r="BL135" s="17" t="s">
        <v>169</v>
      </c>
      <c r="BM135" s="150" t="s">
        <v>1267</v>
      </c>
    </row>
    <row r="136" spans="2:65" s="13" customFormat="1" ht="10.199999999999999">
      <c r="B136" s="159"/>
      <c r="D136" s="153" t="s">
        <v>171</v>
      </c>
      <c r="E136" s="160" t="s">
        <v>1</v>
      </c>
      <c r="F136" s="161" t="s">
        <v>1268</v>
      </c>
      <c r="H136" s="162">
        <v>5.6</v>
      </c>
      <c r="I136" s="163"/>
      <c r="L136" s="159"/>
      <c r="M136" s="164"/>
      <c r="T136" s="165"/>
      <c r="AT136" s="160" t="s">
        <v>171</v>
      </c>
      <c r="AU136" s="160" t="s">
        <v>87</v>
      </c>
      <c r="AV136" s="13" t="s">
        <v>87</v>
      </c>
      <c r="AW136" s="13" t="s">
        <v>34</v>
      </c>
      <c r="AX136" s="13" t="s">
        <v>78</v>
      </c>
      <c r="AY136" s="160" t="s">
        <v>163</v>
      </c>
    </row>
    <row r="137" spans="2:65" s="14" customFormat="1" ht="10.199999999999999">
      <c r="B137" s="166"/>
      <c r="D137" s="153" t="s">
        <v>171</v>
      </c>
      <c r="E137" s="167" t="s">
        <v>1</v>
      </c>
      <c r="F137" s="168" t="s">
        <v>174</v>
      </c>
      <c r="H137" s="169">
        <v>5.6</v>
      </c>
      <c r="I137" s="170"/>
      <c r="L137" s="166"/>
      <c r="M137" s="171"/>
      <c r="T137" s="172"/>
      <c r="AT137" s="167" t="s">
        <v>171</v>
      </c>
      <c r="AU137" s="167" t="s">
        <v>87</v>
      </c>
      <c r="AV137" s="14" t="s">
        <v>169</v>
      </c>
      <c r="AW137" s="14" t="s">
        <v>34</v>
      </c>
      <c r="AX137" s="14" t="s">
        <v>85</v>
      </c>
      <c r="AY137" s="167" t="s">
        <v>163</v>
      </c>
    </row>
    <row r="138" spans="2:65" s="1" customFormat="1" ht="37.799999999999997" customHeight="1">
      <c r="B138" s="32"/>
      <c r="C138" s="138" t="s">
        <v>192</v>
      </c>
      <c r="D138" s="138" t="s">
        <v>165</v>
      </c>
      <c r="E138" s="139" t="s">
        <v>1269</v>
      </c>
      <c r="F138" s="140" t="s">
        <v>1270</v>
      </c>
      <c r="G138" s="141" t="s">
        <v>168</v>
      </c>
      <c r="H138" s="142">
        <v>250</v>
      </c>
      <c r="I138" s="143"/>
      <c r="J138" s="144">
        <f>ROUND(I138*H138,2)</f>
        <v>0</v>
      </c>
      <c r="K138" s="145"/>
      <c r="L138" s="32"/>
      <c r="M138" s="146" t="s">
        <v>1</v>
      </c>
      <c r="N138" s="147" t="s">
        <v>43</v>
      </c>
      <c r="P138" s="148">
        <f>O138*H138</f>
        <v>0</v>
      </c>
      <c r="Q138" s="148">
        <v>0</v>
      </c>
      <c r="R138" s="148">
        <f>Q138*H138</f>
        <v>0</v>
      </c>
      <c r="S138" s="148">
        <v>0</v>
      </c>
      <c r="T138" s="149">
        <f>S138*H138</f>
        <v>0</v>
      </c>
      <c r="AR138" s="150" t="s">
        <v>169</v>
      </c>
      <c r="AT138" s="150" t="s">
        <v>165</v>
      </c>
      <c r="AU138" s="150" t="s">
        <v>87</v>
      </c>
      <c r="AY138" s="17" t="s">
        <v>163</v>
      </c>
      <c r="BE138" s="151">
        <f>IF(N138="základní",J138,0)</f>
        <v>0</v>
      </c>
      <c r="BF138" s="151">
        <f>IF(N138="snížená",J138,0)</f>
        <v>0</v>
      </c>
      <c r="BG138" s="151">
        <f>IF(N138="zákl. přenesená",J138,0)</f>
        <v>0</v>
      </c>
      <c r="BH138" s="151">
        <f>IF(N138="sníž. přenesená",J138,0)</f>
        <v>0</v>
      </c>
      <c r="BI138" s="151">
        <f>IF(N138="nulová",J138,0)</f>
        <v>0</v>
      </c>
      <c r="BJ138" s="17" t="s">
        <v>85</v>
      </c>
      <c r="BK138" s="151">
        <f>ROUND(I138*H138,2)</f>
        <v>0</v>
      </c>
      <c r="BL138" s="17" t="s">
        <v>169</v>
      </c>
      <c r="BM138" s="150" t="s">
        <v>1271</v>
      </c>
    </row>
    <row r="139" spans="2:65" s="12" customFormat="1" ht="10.199999999999999">
      <c r="B139" s="152"/>
      <c r="D139" s="153" t="s">
        <v>171</v>
      </c>
      <c r="E139" s="154" t="s">
        <v>1</v>
      </c>
      <c r="F139" s="155" t="s">
        <v>1272</v>
      </c>
      <c r="H139" s="154" t="s">
        <v>1</v>
      </c>
      <c r="I139" s="156"/>
      <c r="L139" s="152"/>
      <c r="M139" s="157"/>
      <c r="T139" s="158"/>
      <c r="AT139" s="154" t="s">
        <v>171</v>
      </c>
      <c r="AU139" s="154" t="s">
        <v>87</v>
      </c>
      <c r="AV139" s="12" t="s">
        <v>85</v>
      </c>
      <c r="AW139" s="12" t="s">
        <v>34</v>
      </c>
      <c r="AX139" s="12" t="s">
        <v>78</v>
      </c>
      <c r="AY139" s="154" t="s">
        <v>163</v>
      </c>
    </row>
    <row r="140" spans="2:65" s="13" customFormat="1" ht="10.199999999999999">
      <c r="B140" s="159"/>
      <c r="D140" s="153" t="s">
        <v>171</v>
      </c>
      <c r="E140" s="160" t="s">
        <v>1</v>
      </c>
      <c r="F140" s="161" t="s">
        <v>1273</v>
      </c>
      <c r="H140" s="162">
        <v>250</v>
      </c>
      <c r="I140" s="163"/>
      <c r="L140" s="159"/>
      <c r="M140" s="164"/>
      <c r="T140" s="165"/>
      <c r="AT140" s="160" t="s">
        <v>171</v>
      </c>
      <c r="AU140" s="160" t="s">
        <v>87</v>
      </c>
      <c r="AV140" s="13" t="s">
        <v>87</v>
      </c>
      <c r="AW140" s="13" t="s">
        <v>34</v>
      </c>
      <c r="AX140" s="13" t="s">
        <v>78</v>
      </c>
      <c r="AY140" s="160" t="s">
        <v>163</v>
      </c>
    </row>
    <row r="141" spans="2:65" s="14" customFormat="1" ht="10.199999999999999">
      <c r="B141" s="166"/>
      <c r="D141" s="153" t="s">
        <v>171</v>
      </c>
      <c r="E141" s="167" t="s">
        <v>1</v>
      </c>
      <c r="F141" s="168" t="s">
        <v>174</v>
      </c>
      <c r="H141" s="169">
        <v>250</v>
      </c>
      <c r="I141" s="170"/>
      <c r="L141" s="166"/>
      <c r="M141" s="171"/>
      <c r="T141" s="172"/>
      <c r="AT141" s="167" t="s">
        <v>171</v>
      </c>
      <c r="AU141" s="167" t="s">
        <v>87</v>
      </c>
      <c r="AV141" s="14" t="s">
        <v>169</v>
      </c>
      <c r="AW141" s="14" t="s">
        <v>34</v>
      </c>
      <c r="AX141" s="14" t="s">
        <v>85</v>
      </c>
      <c r="AY141" s="167" t="s">
        <v>163</v>
      </c>
    </row>
    <row r="142" spans="2:65" s="1" customFormat="1" ht="24.15" customHeight="1">
      <c r="B142" s="32"/>
      <c r="C142" s="138" t="s">
        <v>169</v>
      </c>
      <c r="D142" s="138" t="s">
        <v>165</v>
      </c>
      <c r="E142" s="139" t="s">
        <v>166</v>
      </c>
      <c r="F142" s="140" t="s">
        <v>167</v>
      </c>
      <c r="G142" s="141" t="s">
        <v>168</v>
      </c>
      <c r="H142" s="142">
        <v>312</v>
      </c>
      <c r="I142" s="143"/>
      <c r="J142" s="144">
        <f>ROUND(I142*H142,2)</f>
        <v>0</v>
      </c>
      <c r="K142" s="145"/>
      <c r="L142" s="32"/>
      <c r="M142" s="146" t="s">
        <v>1</v>
      </c>
      <c r="N142" s="147" t="s">
        <v>43</v>
      </c>
      <c r="P142" s="148">
        <f>O142*H142</f>
        <v>0</v>
      </c>
      <c r="Q142" s="148">
        <v>0</v>
      </c>
      <c r="R142" s="148">
        <f>Q142*H142</f>
        <v>0</v>
      </c>
      <c r="S142" s="148">
        <v>0</v>
      </c>
      <c r="T142" s="149">
        <f>S142*H142</f>
        <v>0</v>
      </c>
      <c r="AR142" s="150" t="s">
        <v>169</v>
      </c>
      <c r="AT142" s="150" t="s">
        <v>165</v>
      </c>
      <c r="AU142" s="150" t="s">
        <v>87</v>
      </c>
      <c r="AY142" s="17" t="s">
        <v>163</v>
      </c>
      <c r="BE142" s="151">
        <f>IF(N142="základní",J142,0)</f>
        <v>0</v>
      </c>
      <c r="BF142" s="151">
        <f>IF(N142="snížená",J142,0)</f>
        <v>0</v>
      </c>
      <c r="BG142" s="151">
        <f>IF(N142="zákl. přenesená",J142,0)</f>
        <v>0</v>
      </c>
      <c r="BH142" s="151">
        <f>IF(N142="sníž. přenesená",J142,0)</f>
        <v>0</v>
      </c>
      <c r="BI142" s="151">
        <f>IF(N142="nulová",J142,0)</f>
        <v>0</v>
      </c>
      <c r="BJ142" s="17" t="s">
        <v>85</v>
      </c>
      <c r="BK142" s="151">
        <f>ROUND(I142*H142,2)</f>
        <v>0</v>
      </c>
      <c r="BL142" s="17" t="s">
        <v>169</v>
      </c>
      <c r="BM142" s="150" t="s">
        <v>1274</v>
      </c>
    </row>
    <row r="143" spans="2:65" s="13" customFormat="1" ht="10.199999999999999">
      <c r="B143" s="159"/>
      <c r="D143" s="153" t="s">
        <v>171</v>
      </c>
      <c r="E143" s="160" t="s">
        <v>1</v>
      </c>
      <c r="F143" s="161" t="s">
        <v>1275</v>
      </c>
      <c r="H143" s="162">
        <v>94</v>
      </c>
      <c r="I143" s="163"/>
      <c r="L143" s="159"/>
      <c r="M143" s="164"/>
      <c r="T143" s="165"/>
      <c r="AT143" s="160" t="s">
        <v>171</v>
      </c>
      <c r="AU143" s="160" t="s">
        <v>87</v>
      </c>
      <c r="AV143" s="13" t="s">
        <v>87</v>
      </c>
      <c r="AW143" s="13" t="s">
        <v>34</v>
      </c>
      <c r="AX143" s="13" t="s">
        <v>78</v>
      </c>
      <c r="AY143" s="160" t="s">
        <v>163</v>
      </c>
    </row>
    <row r="144" spans="2:65" s="13" customFormat="1" ht="10.199999999999999">
      <c r="B144" s="159"/>
      <c r="D144" s="153" t="s">
        <v>171</v>
      </c>
      <c r="E144" s="160" t="s">
        <v>1</v>
      </c>
      <c r="F144" s="161" t="s">
        <v>1276</v>
      </c>
      <c r="H144" s="162">
        <v>218</v>
      </c>
      <c r="I144" s="163"/>
      <c r="L144" s="159"/>
      <c r="M144" s="164"/>
      <c r="T144" s="165"/>
      <c r="AT144" s="160" t="s">
        <v>171</v>
      </c>
      <c r="AU144" s="160" t="s">
        <v>87</v>
      </c>
      <c r="AV144" s="13" t="s">
        <v>87</v>
      </c>
      <c r="AW144" s="13" t="s">
        <v>34</v>
      </c>
      <c r="AX144" s="13" t="s">
        <v>78</v>
      </c>
      <c r="AY144" s="160" t="s">
        <v>163</v>
      </c>
    </row>
    <row r="145" spans="2:65" s="14" customFormat="1" ht="10.199999999999999">
      <c r="B145" s="166"/>
      <c r="D145" s="153" t="s">
        <v>171</v>
      </c>
      <c r="E145" s="167" t="s">
        <v>1</v>
      </c>
      <c r="F145" s="168" t="s">
        <v>174</v>
      </c>
      <c r="H145" s="169">
        <v>312</v>
      </c>
      <c r="I145" s="170"/>
      <c r="L145" s="166"/>
      <c r="M145" s="171"/>
      <c r="T145" s="172"/>
      <c r="AT145" s="167" t="s">
        <v>171</v>
      </c>
      <c r="AU145" s="167" t="s">
        <v>87</v>
      </c>
      <c r="AV145" s="14" t="s">
        <v>169</v>
      </c>
      <c r="AW145" s="14" t="s">
        <v>34</v>
      </c>
      <c r="AX145" s="14" t="s">
        <v>85</v>
      </c>
      <c r="AY145" s="167" t="s">
        <v>163</v>
      </c>
    </row>
    <row r="146" spans="2:65" s="1" customFormat="1" ht="24.15" customHeight="1">
      <c r="B146" s="32"/>
      <c r="C146" s="138" t="s">
        <v>204</v>
      </c>
      <c r="D146" s="138" t="s">
        <v>165</v>
      </c>
      <c r="E146" s="139" t="s">
        <v>220</v>
      </c>
      <c r="F146" s="140" t="s">
        <v>221</v>
      </c>
      <c r="G146" s="141" t="s">
        <v>168</v>
      </c>
      <c r="H146" s="142">
        <v>312</v>
      </c>
      <c r="I146" s="143"/>
      <c r="J146" s="144">
        <f>ROUND(I146*H146,2)</f>
        <v>0</v>
      </c>
      <c r="K146" s="145"/>
      <c r="L146" s="32"/>
      <c r="M146" s="146" t="s">
        <v>1</v>
      </c>
      <c r="N146" s="147" t="s">
        <v>43</v>
      </c>
      <c r="P146" s="148">
        <f>O146*H146</f>
        <v>0</v>
      </c>
      <c r="Q146" s="148">
        <v>0</v>
      </c>
      <c r="R146" s="148">
        <f>Q146*H146</f>
        <v>0</v>
      </c>
      <c r="S146" s="148">
        <v>0</v>
      </c>
      <c r="T146" s="149">
        <f>S146*H146</f>
        <v>0</v>
      </c>
      <c r="AR146" s="150" t="s">
        <v>169</v>
      </c>
      <c r="AT146" s="150" t="s">
        <v>165</v>
      </c>
      <c r="AU146" s="150" t="s">
        <v>87</v>
      </c>
      <c r="AY146" s="17" t="s">
        <v>163</v>
      </c>
      <c r="BE146" s="151">
        <f>IF(N146="základní",J146,0)</f>
        <v>0</v>
      </c>
      <c r="BF146" s="151">
        <f>IF(N146="snížená",J146,0)</f>
        <v>0</v>
      </c>
      <c r="BG146" s="151">
        <f>IF(N146="zákl. přenesená",J146,0)</f>
        <v>0</v>
      </c>
      <c r="BH146" s="151">
        <f>IF(N146="sníž. přenesená",J146,0)</f>
        <v>0</v>
      </c>
      <c r="BI146" s="151">
        <f>IF(N146="nulová",J146,0)</f>
        <v>0</v>
      </c>
      <c r="BJ146" s="17" t="s">
        <v>85</v>
      </c>
      <c r="BK146" s="151">
        <f>ROUND(I146*H146,2)</f>
        <v>0</v>
      </c>
      <c r="BL146" s="17" t="s">
        <v>169</v>
      </c>
      <c r="BM146" s="150" t="s">
        <v>1277</v>
      </c>
    </row>
    <row r="147" spans="2:65" s="13" customFormat="1" ht="10.199999999999999">
      <c r="B147" s="159"/>
      <c r="D147" s="153" t="s">
        <v>171</v>
      </c>
      <c r="E147" s="160" t="s">
        <v>1</v>
      </c>
      <c r="F147" s="161" t="s">
        <v>1275</v>
      </c>
      <c r="H147" s="162">
        <v>94</v>
      </c>
      <c r="I147" s="163"/>
      <c r="L147" s="159"/>
      <c r="M147" s="164"/>
      <c r="T147" s="165"/>
      <c r="AT147" s="160" t="s">
        <v>171</v>
      </c>
      <c r="AU147" s="160" t="s">
        <v>87</v>
      </c>
      <c r="AV147" s="13" t="s">
        <v>87</v>
      </c>
      <c r="AW147" s="13" t="s">
        <v>34</v>
      </c>
      <c r="AX147" s="13" t="s">
        <v>78</v>
      </c>
      <c r="AY147" s="160" t="s">
        <v>163</v>
      </c>
    </row>
    <row r="148" spans="2:65" s="13" customFormat="1" ht="10.199999999999999">
      <c r="B148" s="159"/>
      <c r="D148" s="153" t="s">
        <v>171</v>
      </c>
      <c r="E148" s="160" t="s">
        <v>1</v>
      </c>
      <c r="F148" s="161" t="s">
        <v>1276</v>
      </c>
      <c r="H148" s="162">
        <v>218</v>
      </c>
      <c r="I148" s="163"/>
      <c r="L148" s="159"/>
      <c r="M148" s="164"/>
      <c r="T148" s="165"/>
      <c r="AT148" s="160" t="s">
        <v>171</v>
      </c>
      <c r="AU148" s="160" t="s">
        <v>87</v>
      </c>
      <c r="AV148" s="13" t="s">
        <v>87</v>
      </c>
      <c r="AW148" s="13" t="s">
        <v>34</v>
      </c>
      <c r="AX148" s="13" t="s">
        <v>78</v>
      </c>
      <c r="AY148" s="160" t="s">
        <v>163</v>
      </c>
    </row>
    <row r="149" spans="2:65" s="14" customFormat="1" ht="10.199999999999999">
      <c r="B149" s="166"/>
      <c r="D149" s="153" t="s">
        <v>171</v>
      </c>
      <c r="E149" s="167" t="s">
        <v>1</v>
      </c>
      <c r="F149" s="168" t="s">
        <v>174</v>
      </c>
      <c r="H149" s="169">
        <v>312</v>
      </c>
      <c r="I149" s="170"/>
      <c r="L149" s="166"/>
      <c r="M149" s="171"/>
      <c r="T149" s="172"/>
      <c r="AT149" s="167" t="s">
        <v>171</v>
      </c>
      <c r="AU149" s="167" t="s">
        <v>87</v>
      </c>
      <c r="AV149" s="14" t="s">
        <v>169</v>
      </c>
      <c r="AW149" s="14" t="s">
        <v>34</v>
      </c>
      <c r="AX149" s="14" t="s">
        <v>85</v>
      </c>
      <c r="AY149" s="167" t="s">
        <v>163</v>
      </c>
    </row>
    <row r="150" spans="2:65" s="1" customFormat="1" ht="24.15" customHeight="1">
      <c r="B150" s="32"/>
      <c r="C150" s="138" t="s">
        <v>209</v>
      </c>
      <c r="D150" s="138" t="s">
        <v>165</v>
      </c>
      <c r="E150" s="139" t="s">
        <v>234</v>
      </c>
      <c r="F150" s="140" t="s">
        <v>235</v>
      </c>
      <c r="G150" s="141" t="s">
        <v>177</v>
      </c>
      <c r="H150" s="142">
        <v>21.8</v>
      </c>
      <c r="I150" s="143"/>
      <c r="J150" s="144">
        <f>ROUND(I150*H150,2)</f>
        <v>0</v>
      </c>
      <c r="K150" s="145"/>
      <c r="L150" s="32"/>
      <c r="M150" s="146" t="s">
        <v>1</v>
      </c>
      <c r="N150" s="147" t="s">
        <v>43</v>
      </c>
      <c r="P150" s="148">
        <f>O150*H150</f>
        <v>0</v>
      </c>
      <c r="Q150" s="148">
        <v>0</v>
      </c>
      <c r="R150" s="148">
        <f>Q150*H150</f>
        <v>0</v>
      </c>
      <c r="S150" s="148">
        <v>0</v>
      </c>
      <c r="T150" s="149">
        <f>S150*H150</f>
        <v>0</v>
      </c>
      <c r="AR150" s="150" t="s">
        <v>169</v>
      </c>
      <c r="AT150" s="150" t="s">
        <v>165</v>
      </c>
      <c r="AU150" s="150" t="s">
        <v>87</v>
      </c>
      <c r="AY150" s="17" t="s">
        <v>163</v>
      </c>
      <c r="BE150" s="151">
        <f>IF(N150="základní",J150,0)</f>
        <v>0</v>
      </c>
      <c r="BF150" s="151">
        <f>IF(N150="snížená",J150,0)</f>
        <v>0</v>
      </c>
      <c r="BG150" s="151">
        <f>IF(N150="zákl. přenesená",J150,0)</f>
        <v>0</v>
      </c>
      <c r="BH150" s="151">
        <f>IF(N150="sníž. přenesená",J150,0)</f>
        <v>0</v>
      </c>
      <c r="BI150" s="151">
        <f>IF(N150="nulová",J150,0)</f>
        <v>0</v>
      </c>
      <c r="BJ150" s="17" t="s">
        <v>85</v>
      </c>
      <c r="BK150" s="151">
        <f>ROUND(I150*H150,2)</f>
        <v>0</v>
      </c>
      <c r="BL150" s="17" t="s">
        <v>169</v>
      </c>
      <c r="BM150" s="150" t="s">
        <v>1278</v>
      </c>
    </row>
    <row r="151" spans="2:65" s="12" customFormat="1" ht="10.199999999999999">
      <c r="B151" s="152"/>
      <c r="D151" s="153" t="s">
        <v>171</v>
      </c>
      <c r="E151" s="154" t="s">
        <v>1</v>
      </c>
      <c r="F151" s="155" t="s">
        <v>223</v>
      </c>
      <c r="H151" s="154" t="s">
        <v>1</v>
      </c>
      <c r="I151" s="156"/>
      <c r="L151" s="152"/>
      <c r="M151" s="157"/>
      <c r="T151" s="158"/>
      <c r="AT151" s="154" t="s">
        <v>171</v>
      </c>
      <c r="AU151" s="154" t="s">
        <v>87</v>
      </c>
      <c r="AV151" s="12" t="s">
        <v>85</v>
      </c>
      <c r="AW151" s="12" t="s">
        <v>34</v>
      </c>
      <c r="AX151" s="12" t="s">
        <v>78</v>
      </c>
      <c r="AY151" s="154" t="s">
        <v>163</v>
      </c>
    </row>
    <row r="152" spans="2:65" s="13" customFormat="1" ht="10.199999999999999">
      <c r="B152" s="159"/>
      <c r="D152" s="153" t="s">
        <v>171</v>
      </c>
      <c r="E152" s="160" t="s">
        <v>1</v>
      </c>
      <c r="F152" s="161" t="s">
        <v>1279</v>
      </c>
      <c r="H152" s="162">
        <v>21.8</v>
      </c>
      <c r="I152" s="163"/>
      <c r="L152" s="159"/>
      <c r="M152" s="164"/>
      <c r="T152" s="165"/>
      <c r="AT152" s="160" t="s">
        <v>171</v>
      </c>
      <c r="AU152" s="160" t="s">
        <v>87</v>
      </c>
      <c r="AV152" s="13" t="s">
        <v>87</v>
      </c>
      <c r="AW152" s="13" t="s">
        <v>34</v>
      </c>
      <c r="AX152" s="13" t="s">
        <v>78</v>
      </c>
      <c r="AY152" s="160" t="s">
        <v>163</v>
      </c>
    </row>
    <row r="153" spans="2:65" s="14" customFormat="1" ht="10.199999999999999">
      <c r="B153" s="166"/>
      <c r="D153" s="153" t="s">
        <v>171</v>
      </c>
      <c r="E153" s="167" t="s">
        <v>1</v>
      </c>
      <c r="F153" s="168" t="s">
        <v>174</v>
      </c>
      <c r="H153" s="169">
        <v>21.8</v>
      </c>
      <c r="I153" s="170"/>
      <c r="L153" s="166"/>
      <c r="M153" s="171"/>
      <c r="T153" s="172"/>
      <c r="AT153" s="167" t="s">
        <v>171</v>
      </c>
      <c r="AU153" s="167" t="s">
        <v>87</v>
      </c>
      <c r="AV153" s="14" t="s">
        <v>169</v>
      </c>
      <c r="AW153" s="14" t="s">
        <v>34</v>
      </c>
      <c r="AX153" s="14" t="s">
        <v>85</v>
      </c>
      <c r="AY153" s="167" t="s">
        <v>163</v>
      </c>
    </row>
    <row r="154" spans="2:65" s="11" customFormat="1" ht="22.8" customHeight="1">
      <c r="B154" s="126"/>
      <c r="D154" s="127" t="s">
        <v>77</v>
      </c>
      <c r="E154" s="136" t="s">
        <v>192</v>
      </c>
      <c r="F154" s="136" t="s">
        <v>1280</v>
      </c>
      <c r="I154" s="129"/>
      <c r="J154" s="137">
        <f>BK154</f>
        <v>0</v>
      </c>
      <c r="L154" s="126"/>
      <c r="M154" s="131"/>
      <c r="P154" s="132">
        <f>SUM(P155:P162)</f>
        <v>0</v>
      </c>
      <c r="R154" s="132">
        <f>SUM(R155:R162)</f>
        <v>0</v>
      </c>
      <c r="T154" s="133">
        <f>SUM(T155:T162)</f>
        <v>0</v>
      </c>
      <c r="AR154" s="127" t="s">
        <v>85</v>
      </c>
      <c r="AT154" s="134" t="s">
        <v>77</v>
      </c>
      <c r="AU154" s="134" t="s">
        <v>85</v>
      </c>
      <c r="AY154" s="127" t="s">
        <v>163</v>
      </c>
      <c r="BK154" s="135">
        <f>SUM(BK155:BK162)</f>
        <v>0</v>
      </c>
    </row>
    <row r="155" spans="2:65" s="1" customFormat="1" ht="44.25" customHeight="1">
      <c r="B155" s="32"/>
      <c r="C155" s="138" t="s">
        <v>213</v>
      </c>
      <c r="D155" s="138" t="s">
        <v>165</v>
      </c>
      <c r="E155" s="139" t="s">
        <v>1281</v>
      </c>
      <c r="F155" s="140" t="s">
        <v>1282</v>
      </c>
      <c r="G155" s="141" t="s">
        <v>326</v>
      </c>
      <c r="H155" s="142">
        <v>11</v>
      </c>
      <c r="I155" s="143"/>
      <c r="J155" s="144">
        <f>ROUND(I155*H155,2)</f>
        <v>0</v>
      </c>
      <c r="K155" s="145"/>
      <c r="L155" s="32"/>
      <c r="M155" s="146" t="s">
        <v>1</v>
      </c>
      <c r="N155" s="147" t="s">
        <v>43</v>
      </c>
      <c r="P155" s="148">
        <f>O155*H155</f>
        <v>0</v>
      </c>
      <c r="Q155" s="148">
        <v>0</v>
      </c>
      <c r="R155" s="148">
        <f>Q155*H155</f>
        <v>0</v>
      </c>
      <c r="S155" s="148">
        <v>0</v>
      </c>
      <c r="T155" s="149">
        <f>S155*H155</f>
        <v>0</v>
      </c>
      <c r="AR155" s="150" t="s">
        <v>169</v>
      </c>
      <c r="AT155" s="150" t="s">
        <v>165</v>
      </c>
      <c r="AU155" s="150" t="s">
        <v>87</v>
      </c>
      <c r="AY155" s="17" t="s">
        <v>163</v>
      </c>
      <c r="BE155" s="151">
        <f>IF(N155="základní",J155,0)</f>
        <v>0</v>
      </c>
      <c r="BF155" s="151">
        <f>IF(N155="snížená",J155,0)</f>
        <v>0</v>
      </c>
      <c r="BG155" s="151">
        <f>IF(N155="zákl. přenesená",J155,0)</f>
        <v>0</v>
      </c>
      <c r="BH155" s="151">
        <f>IF(N155="sníž. přenesená",J155,0)</f>
        <v>0</v>
      </c>
      <c r="BI155" s="151">
        <f>IF(N155="nulová",J155,0)</f>
        <v>0</v>
      </c>
      <c r="BJ155" s="17" t="s">
        <v>85</v>
      </c>
      <c r="BK155" s="151">
        <f>ROUND(I155*H155,2)</f>
        <v>0</v>
      </c>
      <c r="BL155" s="17" t="s">
        <v>169</v>
      </c>
      <c r="BM155" s="150" t="s">
        <v>1283</v>
      </c>
    </row>
    <row r="156" spans="2:65" s="13" customFormat="1" ht="10.199999999999999">
      <c r="B156" s="159"/>
      <c r="D156" s="153" t="s">
        <v>171</v>
      </c>
      <c r="E156" s="160" t="s">
        <v>1</v>
      </c>
      <c r="F156" s="161" t="s">
        <v>1284</v>
      </c>
      <c r="H156" s="162">
        <v>11</v>
      </c>
      <c r="I156" s="163"/>
      <c r="L156" s="159"/>
      <c r="M156" s="164"/>
      <c r="T156" s="165"/>
      <c r="AT156" s="160" t="s">
        <v>171</v>
      </c>
      <c r="AU156" s="160" t="s">
        <v>87</v>
      </c>
      <c r="AV156" s="13" t="s">
        <v>87</v>
      </c>
      <c r="AW156" s="13" t="s">
        <v>34</v>
      </c>
      <c r="AX156" s="13" t="s">
        <v>85</v>
      </c>
      <c r="AY156" s="160" t="s">
        <v>163</v>
      </c>
    </row>
    <row r="157" spans="2:65" s="1" customFormat="1" ht="44.25" customHeight="1">
      <c r="B157" s="32"/>
      <c r="C157" s="138" t="s">
        <v>219</v>
      </c>
      <c r="D157" s="138" t="s">
        <v>165</v>
      </c>
      <c r="E157" s="139" t="s">
        <v>1285</v>
      </c>
      <c r="F157" s="140" t="s">
        <v>1286</v>
      </c>
      <c r="G157" s="141" t="s">
        <v>326</v>
      </c>
      <c r="H157" s="142">
        <v>10</v>
      </c>
      <c r="I157" s="143"/>
      <c r="J157" s="144">
        <f>ROUND(I157*H157,2)</f>
        <v>0</v>
      </c>
      <c r="K157" s="145"/>
      <c r="L157" s="32"/>
      <c r="M157" s="146" t="s">
        <v>1</v>
      </c>
      <c r="N157" s="147" t="s">
        <v>43</v>
      </c>
      <c r="P157" s="148">
        <f>O157*H157</f>
        <v>0</v>
      </c>
      <c r="Q157" s="148">
        <v>0</v>
      </c>
      <c r="R157" s="148">
        <f>Q157*H157</f>
        <v>0</v>
      </c>
      <c r="S157" s="148">
        <v>0</v>
      </c>
      <c r="T157" s="149">
        <f>S157*H157</f>
        <v>0</v>
      </c>
      <c r="AR157" s="150" t="s">
        <v>169</v>
      </c>
      <c r="AT157" s="150" t="s">
        <v>165</v>
      </c>
      <c r="AU157" s="150" t="s">
        <v>87</v>
      </c>
      <c r="AY157" s="17" t="s">
        <v>163</v>
      </c>
      <c r="BE157" s="151">
        <f>IF(N157="základní",J157,0)</f>
        <v>0</v>
      </c>
      <c r="BF157" s="151">
        <f>IF(N157="snížená",J157,0)</f>
        <v>0</v>
      </c>
      <c r="BG157" s="151">
        <f>IF(N157="zákl. přenesená",J157,0)</f>
        <v>0</v>
      </c>
      <c r="BH157" s="151">
        <f>IF(N157="sníž. přenesená",J157,0)</f>
        <v>0</v>
      </c>
      <c r="BI157" s="151">
        <f>IF(N157="nulová",J157,0)</f>
        <v>0</v>
      </c>
      <c r="BJ157" s="17" t="s">
        <v>85</v>
      </c>
      <c r="BK157" s="151">
        <f>ROUND(I157*H157,2)</f>
        <v>0</v>
      </c>
      <c r="BL157" s="17" t="s">
        <v>169</v>
      </c>
      <c r="BM157" s="150" t="s">
        <v>1287</v>
      </c>
    </row>
    <row r="158" spans="2:65" s="13" customFormat="1" ht="10.199999999999999">
      <c r="B158" s="159"/>
      <c r="D158" s="153" t="s">
        <v>171</v>
      </c>
      <c r="E158" s="160" t="s">
        <v>1</v>
      </c>
      <c r="F158" s="161" t="s">
        <v>623</v>
      </c>
      <c r="H158" s="162">
        <v>10</v>
      </c>
      <c r="I158" s="163"/>
      <c r="L158" s="159"/>
      <c r="M158" s="164"/>
      <c r="T158" s="165"/>
      <c r="AT158" s="160" t="s">
        <v>171</v>
      </c>
      <c r="AU158" s="160" t="s">
        <v>87</v>
      </c>
      <c r="AV158" s="13" t="s">
        <v>87</v>
      </c>
      <c r="AW158" s="13" t="s">
        <v>34</v>
      </c>
      <c r="AX158" s="13" t="s">
        <v>85</v>
      </c>
      <c r="AY158" s="160" t="s">
        <v>163</v>
      </c>
    </row>
    <row r="159" spans="2:65" s="1" customFormat="1" ht="37.799999999999997" customHeight="1">
      <c r="B159" s="32"/>
      <c r="C159" s="138" t="s">
        <v>233</v>
      </c>
      <c r="D159" s="138" t="s">
        <v>165</v>
      </c>
      <c r="E159" s="139" t="s">
        <v>1288</v>
      </c>
      <c r="F159" s="140" t="s">
        <v>1289</v>
      </c>
      <c r="G159" s="141" t="s">
        <v>410</v>
      </c>
      <c r="H159" s="142">
        <v>1</v>
      </c>
      <c r="I159" s="143"/>
      <c r="J159" s="144">
        <f>ROUND(I159*H159,2)</f>
        <v>0</v>
      </c>
      <c r="K159" s="145"/>
      <c r="L159" s="32"/>
      <c r="M159" s="146" t="s">
        <v>1</v>
      </c>
      <c r="N159" s="147" t="s">
        <v>43</v>
      </c>
      <c r="P159" s="148">
        <f>O159*H159</f>
        <v>0</v>
      </c>
      <c r="Q159" s="148">
        <v>0</v>
      </c>
      <c r="R159" s="148">
        <f>Q159*H159</f>
        <v>0</v>
      </c>
      <c r="S159" s="148">
        <v>0</v>
      </c>
      <c r="T159" s="149">
        <f>S159*H159</f>
        <v>0</v>
      </c>
      <c r="AR159" s="150" t="s">
        <v>169</v>
      </c>
      <c r="AT159" s="150" t="s">
        <v>165</v>
      </c>
      <c r="AU159" s="150" t="s">
        <v>87</v>
      </c>
      <c r="AY159" s="17" t="s">
        <v>163</v>
      </c>
      <c r="BE159" s="151">
        <f>IF(N159="základní",J159,0)</f>
        <v>0</v>
      </c>
      <c r="BF159" s="151">
        <f>IF(N159="snížená",J159,0)</f>
        <v>0</v>
      </c>
      <c r="BG159" s="151">
        <f>IF(N159="zákl. přenesená",J159,0)</f>
        <v>0</v>
      </c>
      <c r="BH159" s="151">
        <f>IF(N159="sníž. přenesená",J159,0)</f>
        <v>0</v>
      </c>
      <c r="BI159" s="151">
        <f>IF(N159="nulová",J159,0)</f>
        <v>0</v>
      </c>
      <c r="BJ159" s="17" t="s">
        <v>85</v>
      </c>
      <c r="BK159" s="151">
        <f>ROUND(I159*H159,2)</f>
        <v>0</v>
      </c>
      <c r="BL159" s="17" t="s">
        <v>169</v>
      </c>
      <c r="BM159" s="150" t="s">
        <v>1290</v>
      </c>
    </row>
    <row r="160" spans="2:65" s="13" customFormat="1" ht="10.199999999999999">
      <c r="B160" s="159"/>
      <c r="D160" s="153" t="s">
        <v>171</v>
      </c>
      <c r="E160" s="160" t="s">
        <v>1</v>
      </c>
      <c r="F160" s="161" t="s">
        <v>85</v>
      </c>
      <c r="H160" s="162">
        <v>1</v>
      </c>
      <c r="I160" s="163"/>
      <c r="L160" s="159"/>
      <c r="M160" s="164"/>
      <c r="T160" s="165"/>
      <c r="AT160" s="160" t="s">
        <v>171</v>
      </c>
      <c r="AU160" s="160" t="s">
        <v>87</v>
      </c>
      <c r="AV160" s="13" t="s">
        <v>87</v>
      </c>
      <c r="AW160" s="13" t="s">
        <v>34</v>
      </c>
      <c r="AX160" s="13" t="s">
        <v>85</v>
      </c>
      <c r="AY160" s="160" t="s">
        <v>163</v>
      </c>
    </row>
    <row r="161" spans="2:65" s="1" customFormat="1" ht="37.799999999999997" customHeight="1">
      <c r="B161" s="32"/>
      <c r="C161" s="138" t="s">
        <v>239</v>
      </c>
      <c r="D161" s="138" t="s">
        <v>165</v>
      </c>
      <c r="E161" s="139" t="s">
        <v>1291</v>
      </c>
      <c r="F161" s="140" t="s">
        <v>1292</v>
      </c>
      <c r="G161" s="141" t="s">
        <v>410</v>
      </c>
      <c r="H161" s="142">
        <v>1</v>
      </c>
      <c r="I161" s="143"/>
      <c r="J161" s="144">
        <f>ROUND(I161*H161,2)</f>
        <v>0</v>
      </c>
      <c r="K161" s="145"/>
      <c r="L161" s="32"/>
      <c r="M161" s="146" t="s">
        <v>1</v>
      </c>
      <c r="N161" s="147" t="s">
        <v>43</v>
      </c>
      <c r="P161" s="148">
        <f>O161*H161</f>
        <v>0</v>
      </c>
      <c r="Q161" s="148">
        <v>0</v>
      </c>
      <c r="R161" s="148">
        <f>Q161*H161</f>
        <v>0</v>
      </c>
      <c r="S161" s="148">
        <v>0</v>
      </c>
      <c r="T161" s="149">
        <f>S161*H161</f>
        <v>0</v>
      </c>
      <c r="AR161" s="150" t="s">
        <v>169</v>
      </c>
      <c r="AT161" s="150" t="s">
        <v>165</v>
      </c>
      <c r="AU161" s="150" t="s">
        <v>87</v>
      </c>
      <c r="AY161" s="17" t="s">
        <v>163</v>
      </c>
      <c r="BE161" s="151">
        <f>IF(N161="základní",J161,0)</f>
        <v>0</v>
      </c>
      <c r="BF161" s="151">
        <f>IF(N161="snížená",J161,0)</f>
        <v>0</v>
      </c>
      <c r="BG161" s="151">
        <f>IF(N161="zákl. přenesená",J161,0)</f>
        <v>0</v>
      </c>
      <c r="BH161" s="151">
        <f>IF(N161="sníž. přenesená",J161,0)</f>
        <v>0</v>
      </c>
      <c r="BI161" s="151">
        <f>IF(N161="nulová",J161,0)</f>
        <v>0</v>
      </c>
      <c r="BJ161" s="17" t="s">
        <v>85</v>
      </c>
      <c r="BK161" s="151">
        <f>ROUND(I161*H161,2)</f>
        <v>0</v>
      </c>
      <c r="BL161" s="17" t="s">
        <v>169</v>
      </c>
      <c r="BM161" s="150" t="s">
        <v>1293</v>
      </c>
    </row>
    <row r="162" spans="2:65" s="13" customFormat="1" ht="10.199999999999999">
      <c r="B162" s="159"/>
      <c r="D162" s="153" t="s">
        <v>171</v>
      </c>
      <c r="E162" s="160" t="s">
        <v>1</v>
      </c>
      <c r="F162" s="161" t="s">
        <v>85</v>
      </c>
      <c r="H162" s="162">
        <v>1</v>
      </c>
      <c r="I162" s="163"/>
      <c r="L162" s="159"/>
      <c r="M162" s="164"/>
      <c r="T162" s="165"/>
      <c r="AT162" s="160" t="s">
        <v>171</v>
      </c>
      <c r="AU162" s="160" t="s">
        <v>87</v>
      </c>
      <c r="AV162" s="13" t="s">
        <v>87</v>
      </c>
      <c r="AW162" s="13" t="s">
        <v>34</v>
      </c>
      <c r="AX162" s="13" t="s">
        <v>85</v>
      </c>
      <c r="AY162" s="160" t="s">
        <v>163</v>
      </c>
    </row>
    <row r="163" spans="2:65" s="11" customFormat="1" ht="22.8" customHeight="1">
      <c r="B163" s="126"/>
      <c r="D163" s="127" t="s">
        <v>77</v>
      </c>
      <c r="E163" s="136" t="s">
        <v>204</v>
      </c>
      <c r="F163" s="136" t="s">
        <v>1294</v>
      </c>
      <c r="I163" s="129"/>
      <c r="J163" s="137">
        <f>BK163</f>
        <v>0</v>
      </c>
      <c r="L163" s="126"/>
      <c r="M163" s="131"/>
      <c r="P163" s="132">
        <f>SUM(P164:P179)</f>
        <v>0</v>
      </c>
      <c r="R163" s="132">
        <f>SUM(R164:R179)</f>
        <v>22.967840000000002</v>
      </c>
      <c r="T163" s="133">
        <f>SUM(T164:T179)</f>
        <v>0</v>
      </c>
      <c r="AR163" s="127" t="s">
        <v>85</v>
      </c>
      <c r="AT163" s="134" t="s">
        <v>77</v>
      </c>
      <c r="AU163" s="134" t="s">
        <v>85</v>
      </c>
      <c r="AY163" s="127" t="s">
        <v>163</v>
      </c>
      <c r="BK163" s="135">
        <f>SUM(BK164:BK179)</f>
        <v>0</v>
      </c>
    </row>
    <row r="164" spans="2:65" s="1" customFormat="1" ht="24.15" customHeight="1">
      <c r="B164" s="32"/>
      <c r="C164" s="138" t="s">
        <v>244</v>
      </c>
      <c r="D164" s="138" t="s">
        <v>165</v>
      </c>
      <c r="E164" s="139" t="s">
        <v>1295</v>
      </c>
      <c r="F164" s="140" t="s">
        <v>1296</v>
      </c>
      <c r="G164" s="141" t="s">
        <v>168</v>
      </c>
      <c r="H164" s="142">
        <v>56</v>
      </c>
      <c r="I164" s="143"/>
      <c r="J164" s="144">
        <f>ROUND(I164*H164,2)</f>
        <v>0</v>
      </c>
      <c r="K164" s="145"/>
      <c r="L164" s="32"/>
      <c r="M164" s="146" t="s">
        <v>1</v>
      </c>
      <c r="N164" s="147" t="s">
        <v>43</v>
      </c>
      <c r="P164" s="148">
        <f>O164*H164</f>
        <v>0</v>
      </c>
      <c r="Q164" s="148">
        <v>0</v>
      </c>
      <c r="R164" s="148">
        <f>Q164*H164</f>
        <v>0</v>
      </c>
      <c r="S164" s="148">
        <v>0</v>
      </c>
      <c r="T164" s="149">
        <f>S164*H164</f>
        <v>0</v>
      </c>
      <c r="AR164" s="150" t="s">
        <v>169</v>
      </c>
      <c r="AT164" s="150" t="s">
        <v>165</v>
      </c>
      <c r="AU164" s="150" t="s">
        <v>87</v>
      </c>
      <c r="AY164" s="17" t="s">
        <v>163</v>
      </c>
      <c r="BE164" s="151">
        <f>IF(N164="základní",J164,0)</f>
        <v>0</v>
      </c>
      <c r="BF164" s="151">
        <f>IF(N164="snížená",J164,0)</f>
        <v>0</v>
      </c>
      <c r="BG164" s="151">
        <f>IF(N164="zákl. přenesená",J164,0)</f>
        <v>0</v>
      </c>
      <c r="BH164" s="151">
        <f>IF(N164="sníž. přenesená",J164,0)</f>
        <v>0</v>
      </c>
      <c r="BI164" s="151">
        <f>IF(N164="nulová",J164,0)</f>
        <v>0</v>
      </c>
      <c r="BJ164" s="17" t="s">
        <v>85</v>
      </c>
      <c r="BK164" s="151">
        <f>ROUND(I164*H164,2)</f>
        <v>0</v>
      </c>
      <c r="BL164" s="17" t="s">
        <v>169</v>
      </c>
      <c r="BM164" s="150" t="s">
        <v>1297</v>
      </c>
    </row>
    <row r="165" spans="2:65" s="12" customFormat="1" ht="10.199999999999999">
      <c r="B165" s="152"/>
      <c r="D165" s="153" t="s">
        <v>171</v>
      </c>
      <c r="E165" s="154" t="s">
        <v>1</v>
      </c>
      <c r="F165" s="155" t="s">
        <v>1298</v>
      </c>
      <c r="H165" s="154" t="s">
        <v>1</v>
      </c>
      <c r="I165" s="156"/>
      <c r="L165" s="152"/>
      <c r="M165" s="157"/>
      <c r="T165" s="158"/>
      <c r="AT165" s="154" t="s">
        <v>171</v>
      </c>
      <c r="AU165" s="154" t="s">
        <v>87</v>
      </c>
      <c r="AV165" s="12" t="s">
        <v>85</v>
      </c>
      <c r="AW165" s="12" t="s">
        <v>34</v>
      </c>
      <c r="AX165" s="12" t="s">
        <v>78</v>
      </c>
      <c r="AY165" s="154" t="s">
        <v>163</v>
      </c>
    </row>
    <row r="166" spans="2:65" s="12" customFormat="1" ht="10.199999999999999">
      <c r="B166" s="152"/>
      <c r="D166" s="153" t="s">
        <v>171</v>
      </c>
      <c r="E166" s="154" t="s">
        <v>1</v>
      </c>
      <c r="F166" s="155" t="s">
        <v>1299</v>
      </c>
      <c r="H166" s="154" t="s">
        <v>1</v>
      </c>
      <c r="I166" s="156"/>
      <c r="L166" s="152"/>
      <c r="M166" s="157"/>
      <c r="T166" s="158"/>
      <c r="AT166" s="154" t="s">
        <v>171</v>
      </c>
      <c r="AU166" s="154" t="s">
        <v>87</v>
      </c>
      <c r="AV166" s="12" t="s">
        <v>85</v>
      </c>
      <c r="AW166" s="12" t="s">
        <v>34</v>
      </c>
      <c r="AX166" s="12" t="s">
        <v>78</v>
      </c>
      <c r="AY166" s="154" t="s">
        <v>163</v>
      </c>
    </row>
    <row r="167" spans="2:65" s="13" customFormat="1" ht="10.199999999999999">
      <c r="B167" s="159"/>
      <c r="D167" s="153" t="s">
        <v>171</v>
      </c>
      <c r="E167" s="160" t="s">
        <v>1</v>
      </c>
      <c r="F167" s="161" t="s">
        <v>1300</v>
      </c>
      <c r="H167" s="162">
        <v>56</v>
      </c>
      <c r="I167" s="163"/>
      <c r="L167" s="159"/>
      <c r="M167" s="164"/>
      <c r="T167" s="165"/>
      <c r="AT167" s="160" t="s">
        <v>171</v>
      </c>
      <c r="AU167" s="160" t="s">
        <v>87</v>
      </c>
      <c r="AV167" s="13" t="s">
        <v>87</v>
      </c>
      <c r="AW167" s="13" t="s">
        <v>34</v>
      </c>
      <c r="AX167" s="13" t="s">
        <v>78</v>
      </c>
      <c r="AY167" s="160" t="s">
        <v>163</v>
      </c>
    </row>
    <row r="168" spans="2:65" s="15" customFormat="1" ht="10.199999999999999">
      <c r="B168" s="173"/>
      <c r="D168" s="153" t="s">
        <v>171</v>
      </c>
      <c r="E168" s="174" t="s">
        <v>1254</v>
      </c>
      <c r="F168" s="175" t="s">
        <v>191</v>
      </c>
      <c r="H168" s="176">
        <v>56</v>
      </c>
      <c r="I168" s="177"/>
      <c r="L168" s="173"/>
      <c r="M168" s="178"/>
      <c r="T168" s="179"/>
      <c r="AT168" s="174" t="s">
        <v>171</v>
      </c>
      <c r="AU168" s="174" t="s">
        <v>87</v>
      </c>
      <c r="AV168" s="15" t="s">
        <v>192</v>
      </c>
      <c r="AW168" s="15" t="s">
        <v>34</v>
      </c>
      <c r="AX168" s="15" t="s">
        <v>78</v>
      </c>
      <c r="AY168" s="174" t="s">
        <v>163</v>
      </c>
    </row>
    <row r="169" spans="2:65" s="14" customFormat="1" ht="10.199999999999999">
      <c r="B169" s="166"/>
      <c r="D169" s="153" t="s">
        <v>171</v>
      </c>
      <c r="E169" s="167" t="s">
        <v>1</v>
      </c>
      <c r="F169" s="168" t="s">
        <v>174</v>
      </c>
      <c r="H169" s="169">
        <v>56</v>
      </c>
      <c r="I169" s="170"/>
      <c r="L169" s="166"/>
      <c r="M169" s="171"/>
      <c r="T169" s="172"/>
      <c r="AT169" s="167" t="s">
        <v>171</v>
      </c>
      <c r="AU169" s="167" t="s">
        <v>87</v>
      </c>
      <c r="AV169" s="14" t="s">
        <v>169</v>
      </c>
      <c r="AW169" s="14" t="s">
        <v>34</v>
      </c>
      <c r="AX169" s="14" t="s">
        <v>85</v>
      </c>
      <c r="AY169" s="167" t="s">
        <v>163</v>
      </c>
    </row>
    <row r="170" spans="2:65" s="1" customFormat="1" ht="24.15" customHeight="1">
      <c r="B170" s="32"/>
      <c r="C170" s="138" t="s">
        <v>258</v>
      </c>
      <c r="D170" s="138" t="s">
        <v>165</v>
      </c>
      <c r="E170" s="139" t="s">
        <v>1301</v>
      </c>
      <c r="F170" s="140" t="s">
        <v>1302</v>
      </c>
      <c r="G170" s="141" t="s">
        <v>168</v>
      </c>
      <c r="H170" s="142">
        <v>7.2</v>
      </c>
      <c r="I170" s="143"/>
      <c r="J170" s="144">
        <f>ROUND(I170*H170,2)</f>
        <v>0</v>
      </c>
      <c r="K170" s="145"/>
      <c r="L170" s="32"/>
      <c r="M170" s="146" t="s">
        <v>1</v>
      </c>
      <c r="N170" s="147" t="s">
        <v>43</v>
      </c>
      <c r="P170" s="148">
        <f>O170*H170</f>
        <v>0</v>
      </c>
      <c r="Q170" s="148">
        <v>0</v>
      </c>
      <c r="R170" s="148">
        <f>Q170*H170</f>
        <v>0</v>
      </c>
      <c r="S170" s="148">
        <v>0</v>
      </c>
      <c r="T170" s="149">
        <f>S170*H170</f>
        <v>0</v>
      </c>
      <c r="AR170" s="150" t="s">
        <v>169</v>
      </c>
      <c r="AT170" s="150" t="s">
        <v>165</v>
      </c>
      <c r="AU170" s="150" t="s">
        <v>87</v>
      </c>
      <c r="AY170" s="17" t="s">
        <v>163</v>
      </c>
      <c r="BE170" s="151">
        <f>IF(N170="základní",J170,0)</f>
        <v>0</v>
      </c>
      <c r="BF170" s="151">
        <f>IF(N170="snížená",J170,0)</f>
        <v>0</v>
      </c>
      <c r="BG170" s="151">
        <f>IF(N170="zákl. přenesená",J170,0)</f>
        <v>0</v>
      </c>
      <c r="BH170" s="151">
        <f>IF(N170="sníž. přenesená",J170,0)</f>
        <v>0</v>
      </c>
      <c r="BI170" s="151">
        <f>IF(N170="nulová",J170,0)</f>
        <v>0</v>
      </c>
      <c r="BJ170" s="17" t="s">
        <v>85</v>
      </c>
      <c r="BK170" s="151">
        <f>ROUND(I170*H170,2)</f>
        <v>0</v>
      </c>
      <c r="BL170" s="17" t="s">
        <v>169</v>
      </c>
      <c r="BM170" s="150" t="s">
        <v>1303</v>
      </c>
    </row>
    <row r="171" spans="2:65" s="12" customFormat="1" ht="10.199999999999999">
      <c r="B171" s="152"/>
      <c r="D171" s="153" t="s">
        <v>171</v>
      </c>
      <c r="E171" s="154" t="s">
        <v>1</v>
      </c>
      <c r="F171" s="155" t="s">
        <v>1263</v>
      </c>
      <c r="H171" s="154" t="s">
        <v>1</v>
      </c>
      <c r="I171" s="156"/>
      <c r="L171" s="152"/>
      <c r="M171" s="157"/>
      <c r="T171" s="158"/>
      <c r="AT171" s="154" t="s">
        <v>171</v>
      </c>
      <c r="AU171" s="154" t="s">
        <v>87</v>
      </c>
      <c r="AV171" s="12" t="s">
        <v>85</v>
      </c>
      <c r="AW171" s="12" t="s">
        <v>34</v>
      </c>
      <c r="AX171" s="12" t="s">
        <v>78</v>
      </c>
      <c r="AY171" s="154" t="s">
        <v>163</v>
      </c>
    </row>
    <row r="172" spans="2:65" s="13" customFormat="1" ht="10.199999999999999">
      <c r="B172" s="159"/>
      <c r="D172" s="153" t="s">
        <v>171</v>
      </c>
      <c r="E172" s="160" t="s">
        <v>1</v>
      </c>
      <c r="F172" s="161" t="s">
        <v>1264</v>
      </c>
      <c r="H172" s="162">
        <v>7.2</v>
      </c>
      <c r="I172" s="163"/>
      <c r="L172" s="159"/>
      <c r="M172" s="164"/>
      <c r="T172" s="165"/>
      <c r="AT172" s="160" t="s">
        <v>171</v>
      </c>
      <c r="AU172" s="160" t="s">
        <v>87</v>
      </c>
      <c r="AV172" s="13" t="s">
        <v>87</v>
      </c>
      <c r="AW172" s="13" t="s">
        <v>34</v>
      </c>
      <c r="AX172" s="13" t="s">
        <v>78</v>
      </c>
      <c r="AY172" s="160" t="s">
        <v>163</v>
      </c>
    </row>
    <row r="173" spans="2:65" s="14" customFormat="1" ht="10.199999999999999">
      <c r="B173" s="166"/>
      <c r="D173" s="153" t="s">
        <v>171</v>
      </c>
      <c r="E173" s="167" t="s">
        <v>1</v>
      </c>
      <c r="F173" s="168" t="s">
        <v>174</v>
      </c>
      <c r="H173" s="169">
        <v>7.2</v>
      </c>
      <c r="I173" s="170"/>
      <c r="L173" s="166"/>
      <c r="M173" s="171"/>
      <c r="T173" s="172"/>
      <c r="AT173" s="167" t="s">
        <v>171</v>
      </c>
      <c r="AU173" s="167" t="s">
        <v>87</v>
      </c>
      <c r="AV173" s="14" t="s">
        <v>169</v>
      </c>
      <c r="AW173" s="14" t="s">
        <v>34</v>
      </c>
      <c r="AX173" s="14" t="s">
        <v>85</v>
      </c>
      <c r="AY173" s="167" t="s">
        <v>163</v>
      </c>
    </row>
    <row r="174" spans="2:65" s="1" customFormat="1" ht="24.15" customHeight="1">
      <c r="B174" s="32"/>
      <c r="C174" s="138" t="s">
        <v>263</v>
      </c>
      <c r="D174" s="138" t="s">
        <v>165</v>
      </c>
      <c r="E174" s="139" t="s">
        <v>1304</v>
      </c>
      <c r="F174" s="140" t="s">
        <v>1305</v>
      </c>
      <c r="G174" s="141" t="s">
        <v>168</v>
      </c>
      <c r="H174" s="142">
        <v>56</v>
      </c>
      <c r="I174" s="143"/>
      <c r="J174" s="144">
        <f>ROUND(I174*H174,2)</f>
        <v>0</v>
      </c>
      <c r="K174" s="145"/>
      <c r="L174" s="32"/>
      <c r="M174" s="146" t="s">
        <v>1</v>
      </c>
      <c r="N174" s="147" t="s">
        <v>43</v>
      </c>
      <c r="P174" s="148">
        <f>O174*H174</f>
        <v>0</v>
      </c>
      <c r="Q174" s="148">
        <v>0.1837</v>
      </c>
      <c r="R174" s="148">
        <f>Q174*H174</f>
        <v>10.2872</v>
      </c>
      <c r="S174" s="148">
        <v>0</v>
      </c>
      <c r="T174" s="149">
        <f>S174*H174</f>
        <v>0</v>
      </c>
      <c r="AR174" s="150" t="s">
        <v>169</v>
      </c>
      <c r="AT174" s="150" t="s">
        <v>165</v>
      </c>
      <c r="AU174" s="150" t="s">
        <v>87</v>
      </c>
      <c r="AY174" s="17" t="s">
        <v>163</v>
      </c>
      <c r="BE174" s="151">
        <f>IF(N174="základní",J174,0)</f>
        <v>0</v>
      </c>
      <c r="BF174" s="151">
        <f>IF(N174="snížená",J174,0)</f>
        <v>0</v>
      </c>
      <c r="BG174" s="151">
        <f>IF(N174="zákl. přenesená",J174,0)</f>
        <v>0</v>
      </c>
      <c r="BH174" s="151">
        <f>IF(N174="sníž. přenesená",J174,0)</f>
        <v>0</v>
      </c>
      <c r="BI174" s="151">
        <f>IF(N174="nulová",J174,0)</f>
        <v>0</v>
      </c>
      <c r="BJ174" s="17" t="s">
        <v>85</v>
      </c>
      <c r="BK174" s="151">
        <f>ROUND(I174*H174,2)</f>
        <v>0</v>
      </c>
      <c r="BL174" s="17" t="s">
        <v>169</v>
      </c>
      <c r="BM174" s="150" t="s">
        <v>1306</v>
      </c>
    </row>
    <row r="175" spans="2:65" s="13" customFormat="1" ht="10.199999999999999">
      <c r="B175" s="159"/>
      <c r="D175" s="153" t="s">
        <v>171</v>
      </c>
      <c r="E175" s="160" t="s">
        <v>1</v>
      </c>
      <c r="F175" s="161" t="s">
        <v>1254</v>
      </c>
      <c r="H175" s="162">
        <v>56</v>
      </c>
      <c r="I175" s="163"/>
      <c r="L175" s="159"/>
      <c r="M175" s="164"/>
      <c r="T175" s="165"/>
      <c r="AT175" s="160" t="s">
        <v>171</v>
      </c>
      <c r="AU175" s="160" t="s">
        <v>87</v>
      </c>
      <c r="AV175" s="13" t="s">
        <v>87</v>
      </c>
      <c r="AW175" s="13" t="s">
        <v>34</v>
      </c>
      <c r="AX175" s="13" t="s">
        <v>78</v>
      </c>
      <c r="AY175" s="160" t="s">
        <v>163</v>
      </c>
    </row>
    <row r="176" spans="2:65" s="14" customFormat="1" ht="10.199999999999999">
      <c r="B176" s="166"/>
      <c r="D176" s="153" t="s">
        <v>171</v>
      </c>
      <c r="E176" s="167" t="s">
        <v>1</v>
      </c>
      <c r="F176" s="168" t="s">
        <v>174</v>
      </c>
      <c r="H176" s="169">
        <v>56</v>
      </c>
      <c r="I176" s="170"/>
      <c r="L176" s="166"/>
      <c r="M176" s="171"/>
      <c r="T176" s="172"/>
      <c r="AT176" s="167" t="s">
        <v>171</v>
      </c>
      <c r="AU176" s="167" t="s">
        <v>87</v>
      </c>
      <c r="AV176" s="14" t="s">
        <v>169</v>
      </c>
      <c r="AW176" s="14" t="s">
        <v>34</v>
      </c>
      <c r="AX176" s="14" t="s">
        <v>85</v>
      </c>
      <c r="AY176" s="167" t="s">
        <v>163</v>
      </c>
    </row>
    <row r="177" spans="2:65" s="1" customFormat="1" ht="24.15" customHeight="1">
      <c r="B177" s="32"/>
      <c r="C177" s="180" t="s">
        <v>268</v>
      </c>
      <c r="D177" s="180" t="s">
        <v>331</v>
      </c>
      <c r="E177" s="181" t="s">
        <v>1307</v>
      </c>
      <c r="F177" s="182" t="s">
        <v>1308</v>
      </c>
      <c r="G177" s="183" t="s">
        <v>168</v>
      </c>
      <c r="H177" s="184">
        <v>57.12</v>
      </c>
      <c r="I177" s="185"/>
      <c r="J177" s="186">
        <f>ROUND(I177*H177,2)</f>
        <v>0</v>
      </c>
      <c r="K177" s="187"/>
      <c r="L177" s="188"/>
      <c r="M177" s="189" t="s">
        <v>1</v>
      </c>
      <c r="N177" s="190" t="s">
        <v>43</v>
      </c>
      <c r="P177" s="148">
        <f>O177*H177</f>
        <v>0</v>
      </c>
      <c r="Q177" s="148">
        <v>0.222</v>
      </c>
      <c r="R177" s="148">
        <f>Q177*H177</f>
        <v>12.68064</v>
      </c>
      <c r="S177" s="148">
        <v>0</v>
      </c>
      <c r="T177" s="149">
        <f>S177*H177</f>
        <v>0</v>
      </c>
      <c r="AR177" s="150" t="s">
        <v>219</v>
      </c>
      <c r="AT177" s="150" t="s">
        <v>331</v>
      </c>
      <c r="AU177" s="150" t="s">
        <v>87</v>
      </c>
      <c r="AY177" s="17" t="s">
        <v>163</v>
      </c>
      <c r="BE177" s="151">
        <f>IF(N177="základní",J177,0)</f>
        <v>0</v>
      </c>
      <c r="BF177" s="151">
        <f>IF(N177="snížená",J177,0)</f>
        <v>0</v>
      </c>
      <c r="BG177" s="151">
        <f>IF(N177="zákl. přenesená",J177,0)</f>
        <v>0</v>
      </c>
      <c r="BH177" s="151">
        <f>IF(N177="sníž. přenesená",J177,0)</f>
        <v>0</v>
      </c>
      <c r="BI177" s="151">
        <f>IF(N177="nulová",J177,0)</f>
        <v>0</v>
      </c>
      <c r="BJ177" s="17" t="s">
        <v>85</v>
      </c>
      <c r="BK177" s="151">
        <f>ROUND(I177*H177,2)</f>
        <v>0</v>
      </c>
      <c r="BL177" s="17" t="s">
        <v>169</v>
      </c>
      <c r="BM177" s="150" t="s">
        <v>1309</v>
      </c>
    </row>
    <row r="178" spans="2:65" s="13" customFormat="1" ht="10.199999999999999">
      <c r="B178" s="159"/>
      <c r="D178" s="153" t="s">
        <v>171</v>
      </c>
      <c r="E178" s="160" t="s">
        <v>1</v>
      </c>
      <c r="F178" s="161" t="s">
        <v>1310</v>
      </c>
      <c r="H178" s="162">
        <v>57.12</v>
      </c>
      <c r="I178" s="163"/>
      <c r="L178" s="159"/>
      <c r="M178" s="164"/>
      <c r="T178" s="165"/>
      <c r="AT178" s="160" t="s">
        <v>171</v>
      </c>
      <c r="AU178" s="160" t="s">
        <v>87</v>
      </c>
      <c r="AV178" s="13" t="s">
        <v>87</v>
      </c>
      <c r="AW178" s="13" t="s">
        <v>34</v>
      </c>
      <c r="AX178" s="13" t="s">
        <v>78</v>
      </c>
      <c r="AY178" s="160" t="s">
        <v>163</v>
      </c>
    </row>
    <row r="179" spans="2:65" s="14" customFormat="1" ht="10.199999999999999">
      <c r="B179" s="166"/>
      <c r="D179" s="153" t="s">
        <v>171</v>
      </c>
      <c r="E179" s="167" t="s">
        <v>1</v>
      </c>
      <c r="F179" s="168" t="s">
        <v>174</v>
      </c>
      <c r="H179" s="169">
        <v>57.12</v>
      </c>
      <c r="I179" s="170"/>
      <c r="L179" s="166"/>
      <c r="M179" s="171"/>
      <c r="T179" s="172"/>
      <c r="AT179" s="167" t="s">
        <v>171</v>
      </c>
      <c r="AU179" s="167" t="s">
        <v>87</v>
      </c>
      <c r="AV179" s="14" t="s">
        <v>169</v>
      </c>
      <c r="AW179" s="14" t="s">
        <v>34</v>
      </c>
      <c r="AX179" s="14" t="s">
        <v>85</v>
      </c>
      <c r="AY179" s="167" t="s">
        <v>163</v>
      </c>
    </row>
    <row r="180" spans="2:65" s="11" customFormat="1" ht="22.8" customHeight="1">
      <c r="B180" s="126"/>
      <c r="D180" s="127" t="s">
        <v>77</v>
      </c>
      <c r="E180" s="136" t="s">
        <v>233</v>
      </c>
      <c r="F180" s="136" t="s">
        <v>386</v>
      </c>
      <c r="I180" s="129"/>
      <c r="J180" s="137">
        <f>BK180</f>
        <v>0</v>
      </c>
      <c r="L180" s="126"/>
      <c r="M180" s="131"/>
      <c r="P180" s="132">
        <f>SUM(P181:P186)</f>
        <v>0</v>
      </c>
      <c r="R180" s="132">
        <f>SUM(R181:R186)</f>
        <v>3.3840000000000002E-2</v>
      </c>
      <c r="T180" s="133">
        <f>SUM(T181:T186)</f>
        <v>0</v>
      </c>
      <c r="AR180" s="127" t="s">
        <v>85</v>
      </c>
      <c r="AT180" s="134" t="s">
        <v>77</v>
      </c>
      <c r="AU180" s="134" t="s">
        <v>85</v>
      </c>
      <c r="AY180" s="127" t="s">
        <v>163</v>
      </c>
      <c r="BK180" s="135">
        <f>SUM(BK181:BK186)</f>
        <v>0</v>
      </c>
    </row>
    <row r="181" spans="2:65" s="1" customFormat="1" ht="24.15" customHeight="1">
      <c r="B181" s="32"/>
      <c r="C181" s="138" t="s">
        <v>8</v>
      </c>
      <c r="D181" s="138" t="s">
        <v>165</v>
      </c>
      <c r="E181" s="139" t="s">
        <v>1311</v>
      </c>
      <c r="F181" s="140" t="s">
        <v>1312</v>
      </c>
      <c r="G181" s="141" t="s">
        <v>168</v>
      </c>
      <c r="H181" s="142">
        <v>94</v>
      </c>
      <c r="I181" s="143"/>
      <c r="J181" s="144">
        <f>ROUND(I181*H181,2)</f>
        <v>0</v>
      </c>
      <c r="K181" s="145"/>
      <c r="L181" s="32"/>
      <c r="M181" s="146" t="s">
        <v>1</v>
      </c>
      <c r="N181" s="147" t="s">
        <v>43</v>
      </c>
      <c r="P181" s="148">
        <f>O181*H181</f>
        <v>0</v>
      </c>
      <c r="Q181" s="148">
        <v>3.6000000000000002E-4</v>
      </c>
      <c r="R181" s="148">
        <f>Q181*H181</f>
        <v>3.3840000000000002E-2</v>
      </c>
      <c r="S181" s="148">
        <v>0</v>
      </c>
      <c r="T181" s="149">
        <f>S181*H181</f>
        <v>0</v>
      </c>
      <c r="AR181" s="150" t="s">
        <v>169</v>
      </c>
      <c r="AT181" s="150" t="s">
        <v>165</v>
      </c>
      <c r="AU181" s="150" t="s">
        <v>87</v>
      </c>
      <c r="AY181" s="17" t="s">
        <v>163</v>
      </c>
      <c r="BE181" s="151">
        <f>IF(N181="základní",J181,0)</f>
        <v>0</v>
      </c>
      <c r="BF181" s="151">
        <f>IF(N181="snížená",J181,0)</f>
        <v>0</v>
      </c>
      <c r="BG181" s="151">
        <f>IF(N181="zákl. přenesená",J181,0)</f>
        <v>0</v>
      </c>
      <c r="BH181" s="151">
        <f>IF(N181="sníž. přenesená",J181,0)</f>
        <v>0</v>
      </c>
      <c r="BI181" s="151">
        <f>IF(N181="nulová",J181,0)</f>
        <v>0</v>
      </c>
      <c r="BJ181" s="17" t="s">
        <v>85</v>
      </c>
      <c r="BK181" s="151">
        <f>ROUND(I181*H181,2)</f>
        <v>0</v>
      </c>
      <c r="BL181" s="17" t="s">
        <v>169</v>
      </c>
      <c r="BM181" s="150" t="s">
        <v>1313</v>
      </c>
    </row>
    <row r="182" spans="2:65" s="13" customFormat="1" ht="10.199999999999999">
      <c r="B182" s="159"/>
      <c r="D182" s="153" t="s">
        <v>171</v>
      </c>
      <c r="E182" s="160" t="s">
        <v>1</v>
      </c>
      <c r="F182" s="161" t="s">
        <v>1314</v>
      </c>
      <c r="H182" s="162">
        <v>38</v>
      </c>
      <c r="I182" s="163"/>
      <c r="L182" s="159"/>
      <c r="M182" s="164"/>
      <c r="T182" s="165"/>
      <c r="AT182" s="160" t="s">
        <v>171</v>
      </c>
      <c r="AU182" s="160" t="s">
        <v>87</v>
      </c>
      <c r="AV182" s="13" t="s">
        <v>87</v>
      </c>
      <c r="AW182" s="13" t="s">
        <v>34</v>
      </c>
      <c r="AX182" s="13" t="s">
        <v>78</v>
      </c>
      <c r="AY182" s="160" t="s">
        <v>163</v>
      </c>
    </row>
    <row r="183" spans="2:65" s="13" customFormat="1" ht="10.199999999999999">
      <c r="B183" s="159"/>
      <c r="D183" s="153" t="s">
        <v>171</v>
      </c>
      <c r="E183" s="160" t="s">
        <v>1</v>
      </c>
      <c r="F183" s="161" t="s">
        <v>1254</v>
      </c>
      <c r="H183" s="162">
        <v>56</v>
      </c>
      <c r="I183" s="163"/>
      <c r="L183" s="159"/>
      <c r="M183" s="164"/>
      <c r="T183" s="165"/>
      <c r="AT183" s="160" t="s">
        <v>171</v>
      </c>
      <c r="AU183" s="160" t="s">
        <v>87</v>
      </c>
      <c r="AV183" s="13" t="s">
        <v>87</v>
      </c>
      <c r="AW183" s="13" t="s">
        <v>34</v>
      </c>
      <c r="AX183" s="13" t="s">
        <v>78</v>
      </c>
      <c r="AY183" s="160" t="s">
        <v>163</v>
      </c>
    </row>
    <row r="184" spans="2:65" s="14" customFormat="1" ht="10.199999999999999">
      <c r="B184" s="166"/>
      <c r="D184" s="153" t="s">
        <v>171</v>
      </c>
      <c r="E184" s="167" t="s">
        <v>1</v>
      </c>
      <c r="F184" s="168" t="s">
        <v>174</v>
      </c>
      <c r="H184" s="169">
        <v>94</v>
      </c>
      <c r="I184" s="170"/>
      <c r="L184" s="166"/>
      <c r="M184" s="171"/>
      <c r="T184" s="172"/>
      <c r="AT184" s="167" t="s">
        <v>171</v>
      </c>
      <c r="AU184" s="167" t="s">
        <v>87</v>
      </c>
      <c r="AV184" s="14" t="s">
        <v>169</v>
      </c>
      <c r="AW184" s="14" t="s">
        <v>34</v>
      </c>
      <c r="AX184" s="14" t="s">
        <v>85</v>
      </c>
      <c r="AY184" s="167" t="s">
        <v>163</v>
      </c>
    </row>
    <row r="185" spans="2:65" s="1" customFormat="1" ht="24.15" customHeight="1">
      <c r="B185" s="32"/>
      <c r="C185" s="138" t="s">
        <v>283</v>
      </c>
      <c r="D185" s="138" t="s">
        <v>165</v>
      </c>
      <c r="E185" s="139" t="s">
        <v>408</v>
      </c>
      <c r="F185" s="140" t="s">
        <v>409</v>
      </c>
      <c r="G185" s="141" t="s">
        <v>410</v>
      </c>
      <c r="H185" s="142">
        <v>1</v>
      </c>
      <c r="I185" s="143"/>
      <c r="J185" s="144">
        <f>ROUND(I185*H185,2)</f>
        <v>0</v>
      </c>
      <c r="K185" s="145"/>
      <c r="L185" s="32"/>
      <c r="M185" s="146" t="s">
        <v>1</v>
      </c>
      <c r="N185" s="147" t="s">
        <v>43</v>
      </c>
      <c r="P185" s="148">
        <f>O185*H185</f>
        <v>0</v>
      </c>
      <c r="Q185" s="148">
        <v>0</v>
      </c>
      <c r="R185" s="148">
        <f>Q185*H185</f>
        <v>0</v>
      </c>
      <c r="S185" s="148">
        <v>0</v>
      </c>
      <c r="T185" s="149">
        <f>S185*H185</f>
        <v>0</v>
      </c>
      <c r="AR185" s="150" t="s">
        <v>169</v>
      </c>
      <c r="AT185" s="150" t="s">
        <v>165</v>
      </c>
      <c r="AU185" s="150" t="s">
        <v>87</v>
      </c>
      <c r="AY185" s="17" t="s">
        <v>163</v>
      </c>
      <c r="BE185" s="151">
        <f>IF(N185="základní",J185,0)</f>
        <v>0</v>
      </c>
      <c r="BF185" s="151">
        <f>IF(N185="snížená",J185,0)</f>
        <v>0</v>
      </c>
      <c r="BG185" s="151">
        <f>IF(N185="zákl. přenesená",J185,0)</f>
        <v>0</v>
      </c>
      <c r="BH185" s="151">
        <f>IF(N185="sníž. přenesená",J185,0)</f>
        <v>0</v>
      </c>
      <c r="BI185" s="151">
        <f>IF(N185="nulová",J185,0)</f>
        <v>0</v>
      </c>
      <c r="BJ185" s="17" t="s">
        <v>85</v>
      </c>
      <c r="BK185" s="151">
        <f>ROUND(I185*H185,2)</f>
        <v>0</v>
      </c>
      <c r="BL185" s="17" t="s">
        <v>169</v>
      </c>
      <c r="BM185" s="150" t="s">
        <v>1315</v>
      </c>
    </row>
    <row r="186" spans="2:65" s="13" customFormat="1" ht="10.199999999999999">
      <c r="B186" s="159"/>
      <c r="D186" s="153" t="s">
        <v>171</v>
      </c>
      <c r="E186" s="160" t="s">
        <v>1</v>
      </c>
      <c r="F186" s="161" t="s">
        <v>85</v>
      </c>
      <c r="H186" s="162">
        <v>1</v>
      </c>
      <c r="I186" s="163"/>
      <c r="L186" s="159"/>
      <c r="M186" s="164"/>
      <c r="T186" s="165"/>
      <c r="AT186" s="160" t="s">
        <v>171</v>
      </c>
      <c r="AU186" s="160" t="s">
        <v>87</v>
      </c>
      <c r="AV186" s="13" t="s">
        <v>87</v>
      </c>
      <c r="AW186" s="13" t="s">
        <v>34</v>
      </c>
      <c r="AX186" s="13" t="s">
        <v>85</v>
      </c>
      <c r="AY186" s="160" t="s">
        <v>163</v>
      </c>
    </row>
    <row r="187" spans="2:65" s="11" customFormat="1" ht="22.8" customHeight="1">
      <c r="B187" s="126"/>
      <c r="D187" s="127" t="s">
        <v>77</v>
      </c>
      <c r="E187" s="136" t="s">
        <v>412</v>
      </c>
      <c r="F187" s="136" t="s">
        <v>413</v>
      </c>
      <c r="I187" s="129"/>
      <c r="J187" s="137">
        <f>BK187</f>
        <v>0</v>
      </c>
      <c r="L187" s="126"/>
      <c r="M187" s="131"/>
      <c r="P187" s="132">
        <f>P188</f>
        <v>0</v>
      </c>
      <c r="R187" s="132">
        <f>R188</f>
        <v>0</v>
      </c>
      <c r="T187" s="133">
        <f>T188</f>
        <v>0</v>
      </c>
      <c r="AR187" s="127" t="s">
        <v>85</v>
      </c>
      <c r="AT187" s="134" t="s">
        <v>77</v>
      </c>
      <c r="AU187" s="134" t="s">
        <v>85</v>
      </c>
      <c r="AY187" s="127" t="s">
        <v>163</v>
      </c>
      <c r="BK187" s="135">
        <f>BK188</f>
        <v>0</v>
      </c>
    </row>
    <row r="188" spans="2:65" s="1" customFormat="1" ht="24.15" customHeight="1">
      <c r="B188" s="32"/>
      <c r="C188" s="138" t="s">
        <v>295</v>
      </c>
      <c r="D188" s="138" t="s">
        <v>165</v>
      </c>
      <c r="E188" s="139" t="s">
        <v>1316</v>
      </c>
      <c r="F188" s="140" t="s">
        <v>1317</v>
      </c>
      <c r="G188" s="141" t="s">
        <v>302</v>
      </c>
      <c r="H188" s="142">
        <v>23.001999999999999</v>
      </c>
      <c r="I188" s="143"/>
      <c r="J188" s="144">
        <f>ROUND(I188*H188,2)</f>
        <v>0</v>
      </c>
      <c r="K188" s="145"/>
      <c r="L188" s="32"/>
      <c r="M188" s="146" t="s">
        <v>1</v>
      </c>
      <c r="N188" s="147" t="s">
        <v>43</v>
      </c>
      <c r="P188" s="148">
        <f>O188*H188</f>
        <v>0</v>
      </c>
      <c r="Q188" s="148">
        <v>0</v>
      </c>
      <c r="R188" s="148">
        <f>Q188*H188</f>
        <v>0</v>
      </c>
      <c r="S188" s="148">
        <v>0</v>
      </c>
      <c r="T188" s="149">
        <f>S188*H188</f>
        <v>0</v>
      </c>
      <c r="AR188" s="150" t="s">
        <v>169</v>
      </c>
      <c r="AT188" s="150" t="s">
        <v>165</v>
      </c>
      <c r="AU188" s="150" t="s">
        <v>87</v>
      </c>
      <c r="AY188" s="17" t="s">
        <v>163</v>
      </c>
      <c r="BE188" s="151">
        <f>IF(N188="základní",J188,0)</f>
        <v>0</v>
      </c>
      <c r="BF188" s="151">
        <f>IF(N188="snížená",J188,0)</f>
        <v>0</v>
      </c>
      <c r="BG188" s="151">
        <f>IF(N188="zákl. přenesená",J188,0)</f>
        <v>0</v>
      </c>
      <c r="BH188" s="151">
        <f>IF(N188="sníž. přenesená",J188,0)</f>
        <v>0</v>
      </c>
      <c r="BI188" s="151">
        <f>IF(N188="nulová",J188,0)</f>
        <v>0</v>
      </c>
      <c r="BJ188" s="17" t="s">
        <v>85</v>
      </c>
      <c r="BK188" s="151">
        <f>ROUND(I188*H188,2)</f>
        <v>0</v>
      </c>
      <c r="BL188" s="17" t="s">
        <v>169</v>
      </c>
      <c r="BM188" s="150" t="s">
        <v>1318</v>
      </c>
    </row>
    <row r="189" spans="2:65" s="11" customFormat="1" ht="25.95" customHeight="1">
      <c r="B189" s="126"/>
      <c r="D189" s="127" t="s">
        <v>77</v>
      </c>
      <c r="E189" s="128" t="s">
        <v>418</v>
      </c>
      <c r="F189" s="128" t="s">
        <v>419</v>
      </c>
      <c r="I189" s="129"/>
      <c r="J189" s="130">
        <f>BK189</f>
        <v>0</v>
      </c>
      <c r="L189" s="126"/>
      <c r="M189" s="131"/>
      <c r="P189" s="132">
        <f>P190+P217+P222</f>
        <v>0</v>
      </c>
      <c r="R189" s="132">
        <f>R190+R217+R222</f>
        <v>1.0925744000000002</v>
      </c>
      <c r="T189" s="133">
        <f>T190+T217+T222</f>
        <v>0</v>
      </c>
      <c r="AR189" s="127" t="s">
        <v>87</v>
      </c>
      <c r="AT189" s="134" t="s">
        <v>77</v>
      </c>
      <c r="AU189" s="134" t="s">
        <v>78</v>
      </c>
      <c r="AY189" s="127" t="s">
        <v>163</v>
      </c>
      <c r="BK189" s="135">
        <f>BK190+BK217+BK222</f>
        <v>0</v>
      </c>
    </row>
    <row r="190" spans="2:65" s="11" customFormat="1" ht="22.8" customHeight="1">
      <c r="B190" s="126"/>
      <c r="D190" s="127" t="s">
        <v>77</v>
      </c>
      <c r="E190" s="136" t="s">
        <v>612</v>
      </c>
      <c r="F190" s="136" t="s">
        <v>613</v>
      </c>
      <c r="I190" s="129"/>
      <c r="J190" s="137">
        <f>BK190</f>
        <v>0</v>
      </c>
      <c r="L190" s="126"/>
      <c r="M190" s="131"/>
      <c r="P190" s="132">
        <f>SUM(P191:P216)</f>
        <v>0</v>
      </c>
      <c r="R190" s="132">
        <f>SUM(R191:R216)</f>
        <v>1.0888960000000001</v>
      </c>
      <c r="T190" s="133">
        <f>SUM(T191:T216)</f>
        <v>0</v>
      </c>
      <c r="AR190" s="127" t="s">
        <v>87</v>
      </c>
      <c r="AT190" s="134" t="s">
        <v>77</v>
      </c>
      <c r="AU190" s="134" t="s">
        <v>85</v>
      </c>
      <c r="AY190" s="127" t="s">
        <v>163</v>
      </c>
      <c r="BK190" s="135">
        <f>SUM(BK191:BK216)</f>
        <v>0</v>
      </c>
    </row>
    <row r="191" spans="2:65" s="1" customFormat="1" ht="33" customHeight="1">
      <c r="B191" s="32"/>
      <c r="C191" s="138" t="s">
        <v>299</v>
      </c>
      <c r="D191" s="138" t="s">
        <v>165</v>
      </c>
      <c r="E191" s="139" t="s">
        <v>1319</v>
      </c>
      <c r="F191" s="140" t="s">
        <v>1320</v>
      </c>
      <c r="G191" s="141" t="s">
        <v>168</v>
      </c>
      <c r="H191" s="142">
        <v>38</v>
      </c>
      <c r="I191" s="143"/>
      <c r="J191" s="144">
        <f>ROUND(I191*H191,2)</f>
        <v>0</v>
      </c>
      <c r="K191" s="145"/>
      <c r="L191" s="32"/>
      <c r="M191" s="146" t="s">
        <v>1</v>
      </c>
      <c r="N191" s="147" t="s">
        <v>43</v>
      </c>
      <c r="P191" s="148">
        <f>O191*H191</f>
        <v>0</v>
      </c>
      <c r="Q191" s="148">
        <v>0</v>
      </c>
      <c r="R191" s="148">
        <f>Q191*H191</f>
        <v>0</v>
      </c>
      <c r="S191" s="148">
        <v>0</v>
      </c>
      <c r="T191" s="149">
        <f>S191*H191</f>
        <v>0</v>
      </c>
      <c r="AR191" s="150" t="s">
        <v>283</v>
      </c>
      <c r="AT191" s="150" t="s">
        <v>165</v>
      </c>
      <c r="AU191" s="150" t="s">
        <v>87</v>
      </c>
      <c r="AY191" s="17" t="s">
        <v>163</v>
      </c>
      <c r="BE191" s="151">
        <f>IF(N191="základní",J191,0)</f>
        <v>0</v>
      </c>
      <c r="BF191" s="151">
        <f>IF(N191="snížená",J191,0)</f>
        <v>0</v>
      </c>
      <c r="BG191" s="151">
        <f>IF(N191="zákl. přenesená",J191,0)</f>
        <v>0</v>
      </c>
      <c r="BH191" s="151">
        <f>IF(N191="sníž. přenesená",J191,0)</f>
        <v>0</v>
      </c>
      <c r="BI191" s="151">
        <f>IF(N191="nulová",J191,0)</f>
        <v>0</v>
      </c>
      <c r="BJ191" s="17" t="s">
        <v>85</v>
      </c>
      <c r="BK191" s="151">
        <f>ROUND(I191*H191,2)</f>
        <v>0</v>
      </c>
      <c r="BL191" s="17" t="s">
        <v>283</v>
      </c>
      <c r="BM191" s="150" t="s">
        <v>1321</v>
      </c>
    </row>
    <row r="192" spans="2:65" s="13" customFormat="1" ht="10.199999999999999">
      <c r="B192" s="159"/>
      <c r="D192" s="153" t="s">
        <v>171</v>
      </c>
      <c r="E192" s="160" t="s">
        <v>1</v>
      </c>
      <c r="F192" s="161" t="s">
        <v>1253</v>
      </c>
      <c r="H192" s="162">
        <v>38</v>
      </c>
      <c r="I192" s="163"/>
      <c r="L192" s="159"/>
      <c r="M192" s="164"/>
      <c r="T192" s="165"/>
      <c r="AT192" s="160" t="s">
        <v>171</v>
      </c>
      <c r="AU192" s="160" t="s">
        <v>87</v>
      </c>
      <c r="AV192" s="13" t="s">
        <v>87</v>
      </c>
      <c r="AW192" s="13" t="s">
        <v>34</v>
      </c>
      <c r="AX192" s="13" t="s">
        <v>78</v>
      </c>
      <c r="AY192" s="160" t="s">
        <v>163</v>
      </c>
    </row>
    <row r="193" spans="2:65" s="14" customFormat="1" ht="10.199999999999999">
      <c r="B193" s="166"/>
      <c r="D193" s="153" t="s">
        <v>171</v>
      </c>
      <c r="E193" s="167" t="s">
        <v>1</v>
      </c>
      <c r="F193" s="168" t="s">
        <v>174</v>
      </c>
      <c r="H193" s="169">
        <v>38</v>
      </c>
      <c r="I193" s="170"/>
      <c r="L193" s="166"/>
      <c r="M193" s="171"/>
      <c r="T193" s="172"/>
      <c r="AT193" s="167" t="s">
        <v>171</v>
      </c>
      <c r="AU193" s="167" t="s">
        <v>87</v>
      </c>
      <c r="AV193" s="14" t="s">
        <v>169</v>
      </c>
      <c r="AW193" s="14" t="s">
        <v>34</v>
      </c>
      <c r="AX193" s="14" t="s">
        <v>85</v>
      </c>
      <c r="AY193" s="167" t="s">
        <v>163</v>
      </c>
    </row>
    <row r="194" spans="2:65" s="1" customFormat="1" ht="16.5" customHeight="1">
      <c r="B194" s="32"/>
      <c r="C194" s="180" t="s">
        <v>305</v>
      </c>
      <c r="D194" s="180" t="s">
        <v>331</v>
      </c>
      <c r="E194" s="181" t="s">
        <v>1322</v>
      </c>
      <c r="F194" s="182" t="s">
        <v>1323</v>
      </c>
      <c r="G194" s="183" t="s">
        <v>326</v>
      </c>
      <c r="H194" s="184">
        <v>76</v>
      </c>
      <c r="I194" s="185"/>
      <c r="J194" s="186">
        <f>ROUND(I194*H194,2)</f>
        <v>0</v>
      </c>
      <c r="K194" s="187"/>
      <c r="L194" s="188"/>
      <c r="M194" s="189" t="s">
        <v>1</v>
      </c>
      <c r="N194" s="190" t="s">
        <v>43</v>
      </c>
      <c r="P194" s="148">
        <f>O194*H194</f>
        <v>0</v>
      </c>
      <c r="Q194" s="148">
        <v>1.6000000000000001E-3</v>
      </c>
      <c r="R194" s="148">
        <f>Q194*H194</f>
        <v>0.1216</v>
      </c>
      <c r="S194" s="148">
        <v>0</v>
      </c>
      <c r="T194" s="149">
        <f>S194*H194</f>
        <v>0</v>
      </c>
      <c r="AR194" s="150" t="s">
        <v>372</v>
      </c>
      <c r="AT194" s="150" t="s">
        <v>331</v>
      </c>
      <c r="AU194" s="150" t="s">
        <v>87</v>
      </c>
      <c r="AY194" s="17" t="s">
        <v>163</v>
      </c>
      <c r="BE194" s="151">
        <f>IF(N194="základní",J194,0)</f>
        <v>0</v>
      </c>
      <c r="BF194" s="151">
        <f>IF(N194="snížená",J194,0)</f>
        <v>0</v>
      </c>
      <c r="BG194" s="151">
        <f>IF(N194="zákl. přenesená",J194,0)</f>
        <v>0</v>
      </c>
      <c r="BH194" s="151">
        <f>IF(N194="sníž. přenesená",J194,0)</f>
        <v>0</v>
      </c>
      <c r="BI194" s="151">
        <f>IF(N194="nulová",J194,0)</f>
        <v>0</v>
      </c>
      <c r="BJ194" s="17" t="s">
        <v>85</v>
      </c>
      <c r="BK194" s="151">
        <f>ROUND(I194*H194,2)</f>
        <v>0</v>
      </c>
      <c r="BL194" s="17" t="s">
        <v>283</v>
      </c>
      <c r="BM194" s="150" t="s">
        <v>1324</v>
      </c>
    </row>
    <row r="195" spans="2:65" s="12" customFormat="1" ht="10.199999999999999">
      <c r="B195" s="152"/>
      <c r="D195" s="153" t="s">
        <v>171</v>
      </c>
      <c r="E195" s="154" t="s">
        <v>1</v>
      </c>
      <c r="F195" s="155" t="s">
        <v>1325</v>
      </c>
      <c r="H195" s="154" t="s">
        <v>1</v>
      </c>
      <c r="I195" s="156"/>
      <c r="L195" s="152"/>
      <c r="M195" s="157"/>
      <c r="T195" s="158"/>
      <c r="AT195" s="154" t="s">
        <v>171</v>
      </c>
      <c r="AU195" s="154" t="s">
        <v>87</v>
      </c>
      <c r="AV195" s="12" t="s">
        <v>85</v>
      </c>
      <c r="AW195" s="12" t="s">
        <v>34</v>
      </c>
      <c r="AX195" s="12" t="s">
        <v>78</v>
      </c>
      <c r="AY195" s="154" t="s">
        <v>163</v>
      </c>
    </row>
    <row r="196" spans="2:65" s="13" customFormat="1" ht="10.199999999999999">
      <c r="B196" s="159"/>
      <c r="D196" s="153" t="s">
        <v>171</v>
      </c>
      <c r="E196" s="160" t="s">
        <v>1</v>
      </c>
      <c r="F196" s="161" t="s">
        <v>1326</v>
      </c>
      <c r="H196" s="162">
        <v>76</v>
      </c>
      <c r="I196" s="163"/>
      <c r="L196" s="159"/>
      <c r="M196" s="164"/>
      <c r="T196" s="165"/>
      <c r="AT196" s="160" t="s">
        <v>171</v>
      </c>
      <c r="AU196" s="160" t="s">
        <v>87</v>
      </c>
      <c r="AV196" s="13" t="s">
        <v>87</v>
      </c>
      <c r="AW196" s="13" t="s">
        <v>34</v>
      </c>
      <c r="AX196" s="13" t="s">
        <v>78</v>
      </c>
      <c r="AY196" s="160" t="s">
        <v>163</v>
      </c>
    </row>
    <row r="197" spans="2:65" s="14" customFormat="1" ht="10.199999999999999">
      <c r="B197" s="166"/>
      <c r="D197" s="153" t="s">
        <v>171</v>
      </c>
      <c r="E197" s="167" t="s">
        <v>1</v>
      </c>
      <c r="F197" s="168" t="s">
        <v>174</v>
      </c>
      <c r="H197" s="169">
        <v>76</v>
      </c>
      <c r="I197" s="170"/>
      <c r="L197" s="166"/>
      <c r="M197" s="171"/>
      <c r="T197" s="172"/>
      <c r="AT197" s="167" t="s">
        <v>171</v>
      </c>
      <c r="AU197" s="167" t="s">
        <v>87</v>
      </c>
      <c r="AV197" s="14" t="s">
        <v>169</v>
      </c>
      <c r="AW197" s="14" t="s">
        <v>34</v>
      </c>
      <c r="AX197" s="14" t="s">
        <v>85</v>
      </c>
      <c r="AY197" s="167" t="s">
        <v>163</v>
      </c>
    </row>
    <row r="198" spans="2:65" s="1" customFormat="1" ht="24.15" customHeight="1">
      <c r="B198" s="32"/>
      <c r="C198" s="138" t="s">
        <v>310</v>
      </c>
      <c r="D198" s="138" t="s">
        <v>165</v>
      </c>
      <c r="E198" s="139" t="s">
        <v>1327</v>
      </c>
      <c r="F198" s="140" t="s">
        <v>1328</v>
      </c>
      <c r="G198" s="141" t="s">
        <v>168</v>
      </c>
      <c r="H198" s="142">
        <v>38</v>
      </c>
      <c r="I198" s="143"/>
      <c r="J198" s="144">
        <f>ROUND(I198*H198,2)</f>
        <v>0</v>
      </c>
      <c r="K198" s="145"/>
      <c r="L198" s="32"/>
      <c r="M198" s="146" t="s">
        <v>1</v>
      </c>
      <c r="N198" s="147" t="s">
        <v>43</v>
      </c>
      <c r="P198" s="148">
        <f>O198*H198</f>
        <v>0</v>
      </c>
      <c r="Q198" s="148">
        <v>0</v>
      </c>
      <c r="R198" s="148">
        <f>Q198*H198</f>
        <v>0</v>
      </c>
      <c r="S198" s="148">
        <v>0</v>
      </c>
      <c r="T198" s="149">
        <f>S198*H198</f>
        <v>0</v>
      </c>
      <c r="AR198" s="150" t="s">
        <v>283</v>
      </c>
      <c r="AT198" s="150" t="s">
        <v>165</v>
      </c>
      <c r="AU198" s="150" t="s">
        <v>87</v>
      </c>
      <c r="AY198" s="17" t="s">
        <v>163</v>
      </c>
      <c r="BE198" s="151">
        <f>IF(N198="základní",J198,0)</f>
        <v>0</v>
      </c>
      <c r="BF198" s="151">
        <f>IF(N198="snížená",J198,0)</f>
        <v>0</v>
      </c>
      <c r="BG198" s="151">
        <f>IF(N198="zákl. přenesená",J198,0)</f>
        <v>0</v>
      </c>
      <c r="BH198" s="151">
        <f>IF(N198="sníž. přenesená",J198,0)</f>
        <v>0</v>
      </c>
      <c r="BI198" s="151">
        <f>IF(N198="nulová",J198,0)</f>
        <v>0</v>
      </c>
      <c r="BJ198" s="17" t="s">
        <v>85</v>
      </c>
      <c r="BK198" s="151">
        <f>ROUND(I198*H198,2)</f>
        <v>0</v>
      </c>
      <c r="BL198" s="17" t="s">
        <v>283</v>
      </c>
      <c r="BM198" s="150" t="s">
        <v>1329</v>
      </c>
    </row>
    <row r="199" spans="2:65" s="13" customFormat="1" ht="10.199999999999999">
      <c r="B199" s="159"/>
      <c r="D199" s="153" t="s">
        <v>171</v>
      </c>
      <c r="E199" s="160" t="s">
        <v>1</v>
      </c>
      <c r="F199" s="161" t="s">
        <v>1253</v>
      </c>
      <c r="H199" s="162">
        <v>38</v>
      </c>
      <c r="I199" s="163"/>
      <c r="L199" s="159"/>
      <c r="M199" s="164"/>
      <c r="T199" s="165"/>
      <c r="AT199" s="160" t="s">
        <v>171</v>
      </c>
      <c r="AU199" s="160" t="s">
        <v>87</v>
      </c>
      <c r="AV199" s="13" t="s">
        <v>87</v>
      </c>
      <c r="AW199" s="13" t="s">
        <v>34</v>
      </c>
      <c r="AX199" s="13" t="s">
        <v>78</v>
      </c>
      <c r="AY199" s="160" t="s">
        <v>163</v>
      </c>
    </row>
    <row r="200" spans="2:65" s="14" customFormat="1" ht="10.199999999999999">
      <c r="B200" s="166"/>
      <c r="D200" s="153" t="s">
        <v>171</v>
      </c>
      <c r="E200" s="167" t="s">
        <v>1</v>
      </c>
      <c r="F200" s="168" t="s">
        <v>174</v>
      </c>
      <c r="H200" s="169">
        <v>38</v>
      </c>
      <c r="I200" s="170"/>
      <c r="L200" s="166"/>
      <c r="M200" s="171"/>
      <c r="T200" s="172"/>
      <c r="AT200" s="167" t="s">
        <v>171</v>
      </c>
      <c r="AU200" s="167" t="s">
        <v>87</v>
      </c>
      <c r="AV200" s="14" t="s">
        <v>169</v>
      </c>
      <c r="AW200" s="14" t="s">
        <v>34</v>
      </c>
      <c r="AX200" s="14" t="s">
        <v>85</v>
      </c>
      <c r="AY200" s="167" t="s">
        <v>163</v>
      </c>
    </row>
    <row r="201" spans="2:65" s="1" customFormat="1" ht="24.15" customHeight="1">
      <c r="B201" s="32"/>
      <c r="C201" s="180" t="s">
        <v>7</v>
      </c>
      <c r="D201" s="180" t="s">
        <v>331</v>
      </c>
      <c r="E201" s="181" t="s">
        <v>1330</v>
      </c>
      <c r="F201" s="182" t="s">
        <v>1331</v>
      </c>
      <c r="G201" s="183" t="s">
        <v>177</v>
      </c>
      <c r="H201" s="184">
        <v>0.40100000000000002</v>
      </c>
      <c r="I201" s="185"/>
      <c r="J201" s="186">
        <f>ROUND(I201*H201,2)</f>
        <v>0</v>
      </c>
      <c r="K201" s="187"/>
      <c r="L201" s="188"/>
      <c r="M201" s="189" t="s">
        <v>1</v>
      </c>
      <c r="N201" s="190" t="s">
        <v>43</v>
      </c>
      <c r="P201" s="148">
        <f>O201*H201</f>
        <v>0</v>
      </c>
      <c r="Q201" s="148">
        <v>0.44</v>
      </c>
      <c r="R201" s="148">
        <f>Q201*H201</f>
        <v>0.17644000000000001</v>
      </c>
      <c r="S201" s="148">
        <v>0</v>
      </c>
      <c r="T201" s="149">
        <f>S201*H201</f>
        <v>0</v>
      </c>
      <c r="AR201" s="150" t="s">
        <v>372</v>
      </c>
      <c r="AT201" s="150" t="s">
        <v>331</v>
      </c>
      <c r="AU201" s="150" t="s">
        <v>87</v>
      </c>
      <c r="AY201" s="17" t="s">
        <v>163</v>
      </c>
      <c r="BE201" s="151">
        <f>IF(N201="základní",J201,0)</f>
        <v>0</v>
      </c>
      <c r="BF201" s="151">
        <f>IF(N201="snížená",J201,0)</f>
        <v>0</v>
      </c>
      <c r="BG201" s="151">
        <f>IF(N201="zákl. přenesená",J201,0)</f>
        <v>0</v>
      </c>
      <c r="BH201" s="151">
        <f>IF(N201="sníž. přenesená",J201,0)</f>
        <v>0</v>
      </c>
      <c r="BI201" s="151">
        <f>IF(N201="nulová",J201,0)</f>
        <v>0</v>
      </c>
      <c r="BJ201" s="17" t="s">
        <v>85</v>
      </c>
      <c r="BK201" s="151">
        <f>ROUND(I201*H201,2)</f>
        <v>0</v>
      </c>
      <c r="BL201" s="17" t="s">
        <v>283</v>
      </c>
      <c r="BM201" s="150" t="s">
        <v>1332</v>
      </c>
    </row>
    <row r="202" spans="2:65" s="12" customFormat="1" ht="10.199999999999999">
      <c r="B202" s="152"/>
      <c r="D202" s="153" t="s">
        <v>171</v>
      </c>
      <c r="E202" s="154" t="s">
        <v>1</v>
      </c>
      <c r="F202" s="155" t="s">
        <v>1333</v>
      </c>
      <c r="H202" s="154" t="s">
        <v>1</v>
      </c>
      <c r="I202" s="156"/>
      <c r="L202" s="152"/>
      <c r="M202" s="157"/>
      <c r="T202" s="158"/>
      <c r="AT202" s="154" t="s">
        <v>171</v>
      </c>
      <c r="AU202" s="154" t="s">
        <v>87</v>
      </c>
      <c r="AV202" s="12" t="s">
        <v>85</v>
      </c>
      <c r="AW202" s="12" t="s">
        <v>34</v>
      </c>
      <c r="AX202" s="12" t="s">
        <v>78</v>
      </c>
      <c r="AY202" s="154" t="s">
        <v>163</v>
      </c>
    </row>
    <row r="203" spans="2:65" s="13" customFormat="1" ht="10.199999999999999">
      <c r="B203" s="159"/>
      <c r="D203" s="153" t="s">
        <v>171</v>
      </c>
      <c r="E203" s="160" t="s">
        <v>1</v>
      </c>
      <c r="F203" s="161" t="s">
        <v>1334</v>
      </c>
      <c r="H203" s="162">
        <v>0.40100000000000002</v>
      </c>
      <c r="I203" s="163"/>
      <c r="L203" s="159"/>
      <c r="M203" s="164"/>
      <c r="T203" s="165"/>
      <c r="AT203" s="160" t="s">
        <v>171</v>
      </c>
      <c r="AU203" s="160" t="s">
        <v>87</v>
      </c>
      <c r="AV203" s="13" t="s">
        <v>87</v>
      </c>
      <c r="AW203" s="13" t="s">
        <v>34</v>
      </c>
      <c r="AX203" s="13" t="s">
        <v>78</v>
      </c>
      <c r="AY203" s="160" t="s">
        <v>163</v>
      </c>
    </row>
    <row r="204" spans="2:65" s="14" customFormat="1" ht="10.199999999999999">
      <c r="B204" s="166"/>
      <c r="D204" s="153" t="s">
        <v>171</v>
      </c>
      <c r="E204" s="167" t="s">
        <v>1</v>
      </c>
      <c r="F204" s="168" t="s">
        <v>174</v>
      </c>
      <c r="H204" s="169">
        <v>0.40100000000000002</v>
      </c>
      <c r="I204" s="170"/>
      <c r="L204" s="166"/>
      <c r="M204" s="171"/>
      <c r="T204" s="172"/>
      <c r="AT204" s="167" t="s">
        <v>171</v>
      </c>
      <c r="AU204" s="167" t="s">
        <v>87</v>
      </c>
      <c r="AV204" s="14" t="s">
        <v>169</v>
      </c>
      <c r="AW204" s="14" t="s">
        <v>34</v>
      </c>
      <c r="AX204" s="14" t="s">
        <v>85</v>
      </c>
      <c r="AY204" s="167" t="s">
        <v>163</v>
      </c>
    </row>
    <row r="205" spans="2:65" s="1" customFormat="1" ht="33" customHeight="1">
      <c r="B205" s="32"/>
      <c r="C205" s="138" t="s">
        <v>319</v>
      </c>
      <c r="D205" s="138" t="s">
        <v>165</v>
      </c>
      <c r="E205" s="139" t="s">
        <v>1335</v>
      </c>
      <c r="F205" s="140" t="s">
        <v>1336</v>
      </c>
      <c r="G205" s="141" t="s">
        <v>168</v>
      </c>
      <c r="H205" s="142">
        <v>38</v>
      </c>
      <c r="I205" s="143"/>
      <c r="J205" s="144">
        <f>ROUND(I205*H205,2)</f>
        <v>0</v>
      </c>
      <c r="K205" s="145"/>
      <c r="L205" s="32"/>
      <c r="M205" s="146" t="s">
        <v>1</v>
      </c>
      <c r="N205" s="147" t="s">
        <v>43</v>
      </c>
      <c r="P205" s="148">
        <f>O205*H205</f>
        <v>0</v>
      </c>
      <c r="Q205" s="148">
        <v>2.1000000000000001E-4</v>
      </c>
      <c r="R205" s="148">
        <f>Q205*H205</f>
        <v>7.980000000000001E-3</v>
      </c>
      <c r="S205" s="148">
        <v>0</v>
      </c>
      <c r="T205" s="149">
        <f>S205*H205</f>
        <v>0</v>
      </c>
      <c r="AR205" s="150" t="s">
        <v>283</v>
      </c>
      <c r="AT205" s="150" t="s">
        <v>165</v>
      </c>
      <c r="AU205" s="150" t="s">
        <v>87</v>
      </c>
      <c r="AY205" s="17" t="s">
        <v>163</v>
      </c>
      <c r="BE205" s="151">
        <f>IF(N205="základní",J205,0)</f>
        <v>0</v>
      </c>
      <c r="BF205" s="151">
        <f>IF(N205="snížená",J205,0)</f>
        <v>0</v>
      </c>
      <c r="BG205" s="151">
        <f>IF(N205="zákl. přenesená",J205,0)</f>
        <v>0</v>
      </c>
      <c r="BH205" s="151">
        <f>IF(N205="sníž. přenesená",J205,0)</f>
        <v>0</v>
      </c>
      <c r="BI205" s="151">
        <f>IF(N205="nulová",J205,0)</f>
        <v>0</v>
      </c>
      <c r="BJ205" s="17" t="s">
        <v>85</v>
      </c>
      <c r="BK205" s="151">
        <f>ROUND(I205*H205,2)</f>
        <v>0</v>
      </c>
      <c r="BL205" s="17" t="s">
        <v>283</v>
      </c>
      <c r="BM205" s="150" t="s">
        <v>1337</v>
      </c>
    </row>
    <row r="206" spans="2:65" s="12" customFormat="1" ht="10.199999999999999">
      <c r="B206" s="152"/>
      <c r="D206" s="153" t="s">
        <v>171</v>
      </c>
      <c r="E206" s="154" t="s">
        <v>1</v>
      </c>
      <c r="F206" s="155" t="s">
        <v>1338</v>
      </c>
      <c r="H206" s="154" t="s">
        <v>1</v>
      </c>
      <c r="I206" s="156"/>
      <c r="L206" s="152"/>
      <c r="M206" s="157"/>
      <c r="T206" s="158"/>
      <c r="AT206" s="154" t="s">
        <v>171</v>
      </c>
      <c r="AU206" s="154" t="s">
        <v>87</v>
      </c>
      <c r="AV206" s="12" t="s">
        <v>85</v>
      </c>
      <c r="AW206" s="12" t="s">
        <v>34</v>
      </c>
      <c r="AX206" s="12" t="s">
        <v>78</v>
      </c>
      <c r="AY206" s="154" t="s">
        <v>163</v>
      </c>
    </row>
    <row r="207" spans="2:65" s="13" customFormat="1" ht="10.199999999999999">
      <c r="B207" s="159"/>
      <c r="D207" s="153" t="s">
        <v>171</v>
      </c>
      <c r="E207" s="160" t="s">
        <v>1</v>
      </c>
      <c r="F207" s="161" t="s">
        <v>1339</v>
      </c>
      <c r="H207" s="162">
        <v>38</v>
      </c>
      <c r="I207" s="163"/>
      <c r="L207" s="159"/>
      <c r="M207" s="164"/>
      <c r="T207" s="165"/>
      <c r="AT207" s="160" t="s">
        <v>171</v>
      </c>
      <c r="AU207" s="160" t="s">
        <v>87</v>
      </c>
      <c r="AV207" s="13" t="s">
        <v>87</v>
      </c>
      <c r="AW207" s="13" t="s">
        <v>34</v>
      </c>
      <c r="AX207" s="13" t="s">
        <v>78</v>
      </c>
      <c r="AY207" s="160" t="s">
        <v>163</v>
      </c>
    </row>
    <row r="208" spans="2:65" s="15" customFormat="1" ht="10.199999999999999">
      <c r="B208" s="173"/>
      <c r="D208" s="153" t="s">
        <v>171</v>
      </c>
      <c r="E208" s="174" t="s">
        <v>1253</v>
      </c>
      <c r="F208" s="175" t="s">
        <v>191</v>
      </c>
      <c r="H208" s="176">
        <v>38</v>
      </c>
      <c r="I208" s="177"/>
      <c r="L208" s="173"/>
      <c r="M208" s="178"/>
      <c r="T208" s="179"/>
      <c r="AT208" s="174" t="s">
        <v>171</v>
      </c>
      <c r="AU208" s="174" t="s">
        <v>87</v>
      </c>
      <c r="AV208" s="15" t="s">
        <v>192</v>
      </c>
      <c r="AW208" s="15" t="s">
        <v>34</v>
      </c>
      <c r="AX208" s="15" t="s">
        <v>78</v>
      </c>
      <c r="AY208" s="174" t="s">
        <v>163</v>
      </c>
    </row>
    <row r="209" spans="2:65" s="14" customFormat="1" ht="10.199999999999999">
      <c r="B209" s="166"/>
      <c r="D209" s="153" t="s">
        <v>171</v>
      </c>
      <c r="E209" s="167" t="s">
        <v>1</v>
      </c>
      <c r="F209" s="168" t="s">
        <v>174</v>
      </c>
      <c r="H209" s="169">
        <v>38</v>
      </c>
      <c r="I209" s="170"/>
      <c r="L209" s="166"/>
      <c r="M209" s="171"/>
      <c r="T209" s="172"/>
      <c r="AT209" s="167" t="s">
        <v>171</v>
      </c>
      <c r="AU209" s="167" t="s">
        <v>87</v>
      </c>
      <c r="AV209" s="14" t="s">
        <v>169</v>
      </c>
      <c r="AW209" s="14" t="s">
        <v>34</v>
      </c>
      <c r="AX209" s="14" t="s">
        <v>85</v>
      </c>
      <c r="AY209" s="167" t="s">
        <v>163</v>
      </c>
    </row>
    <row r="210" spans="2:65" s="1" customFormat="1" ht="24.15" customHeight="1">
      <c r="B210" s="32"/>
      <c r="C210" s="180" t="s">
        <v>323</v>
      </c>
      <c r="D210" s="180" t="s">
        <v>331</v>
      </c>
      <c r="E210" s="181" t="s">
        <v>1340</v>
      </c>
      <c r="F210" s="182" t="s">
        <v>1341</v>
      </c>
      <c r="G210" s="183" t="s">
        <v>168</v>
      </c>
      <c r="H210" s="184">
        <v>41.04</v>
      </c>
      <c r="I210" s="185"/>
      <c r="J210" s="186">
        <f>ROUND(I210*H210,2)</f>
        <v>0</v>
      </c>
      <c r="K210" s="187"/>
      <c r="L210" s="188"/>
      <c r="M210" s="189" t="s">
        <v>1</v>
      </c>
      <c r="N210" s="190" t="s">
        <v>43</v>
      </c>
      <c r="P210" s="148">
        <f>O210*H210</f>
        <v>0</v>
      </c>
      <c r="Q210" s="148">
        <v>1.89E-2</v>
      </c>
      <c r="R210" s="148">
        <f>Q210*H210</f>
        <v>0.77565600000000001</v>
      </c>
      <c r="S210" s="148">
        <v>0</v>
      </c>
      <c r="T210" s="149">
        <f>S210*H210</f>
        <v>0</v>
      </c>
      <c r="AR210" s="150" t="s">
        <v>372</v>
      </c>
      <c r="AT210" s="150" t="s">
        <v>331</v>
      </c>
      <c r="AU210" s="150" t="s">
        <v>87</v>
      </c>
      <c r="AY210" s="17" t="s">
        <v>163</v>
      </c>
      <c r="BE210" s="151">
        <f>IF(N210="základní",J210,0)</f>
        <v>0</v>
      </c>
      <c r="BF210" s="151">
        <f>IF(N210="snížená",J210,0)</f>
        <v>0</v>
      </c>
      <c r="BG210" s="151">
        <f>IF(N210="zákl. přenesená",J210,0)</f>
        <v>0</v>
      </c>
      <c r="BH210" s="151">
        <f>IF(N210="sníž. přenesená",J210,0)</f>
        <v>0</v>
      </c>
      <c r="BI210" s="151">
        <f>IF(N210="nulová",J210,0)</f>
        <v>0</v>
      </c>
      <c r="BJ210" s="17" t="s">
        <v>85</v>
      </c>
      <c r="BK210" s="151">
        <f>ROUND(I210*H210,2)</f>
        <v>0</v>
      </c>
      <c r="BL210" s="17" t="s">
        <v>283</v>
      </c>
      <c r="BM210" s="150" t="s">
        <v>1342</v>
      </c>
    </row>
    <row r="211" spans="2:65" s="13" customFormat="1" ht="10.199999999999999">
      <c r="B211" s="159"/>
      <c r="D211" s="153" t="s">
        <v>171</v>
      </c>
      <c r="E211" s="160" t="s">
        <v>1</v>
      </c>
      <c r="F211" s="161" t="s">
        <v>1343</v>
      </c>
      <c r="H211" s="162">
        <v>41.04</v>
      </c>
      <c r="I211" s="163"/>
      <c r="L211" s="159"/>
      <c r="M211" s="164"/>
      <c r="T211" s="165"/>
      <c r="AT211" s="160" t="s">
        <v>171</v>
      </c>
      <c r="AU211" s="160" t="s">
        <v>87</v>
      </c>
      <c r="AV211" s="13" t="s">
        <v>87</v>
      </c>
      <c r="AW211" s="13" t="s">
        <v>34</v>
      </c>
      <c r="AX211" s="13" t="s">
        <v>78</v>
      </c>
      <c r="AY211" s="160" t="s">
        <v>163</v>
      </c>
    </row>
    <row r="212" spans="2:65" s="14" customFormat="1" ht="10.199999999999999">
      <c r="B212" s="166"/>
      <c r="D212" s="153" t="s">
        <v>171</v>
      </c>
      <c r="E212" s="167" t="s">
        <v>1</v>
      </c>
      <c r="F212" s="168" t="s">
        <v>174</v>
      </c>
      <c r="H212" s="169">
        <v>41.04</v>
      </c>
      <c r="I212" s="170"/>
      <c r="L212" s="166"/>
      <c r="M212" s="171"/>
      <c r="T212" s="172"/>
      <c r="AT212" s="167" t="s">
        <v>171</v>
      </c>
      <c r="AU212" s="167" t="s">
        <v>87</v>
      </c>
      <c r="AV212" s="14" t="s">
        <v>169</v>
      </c>
      <c r="AW212" s="14" t="s">
        <v>34</v>
      </c>
      <c r="AX212" s="14" t="s">
        <v>85</v>
      </c>
      <c r="AY212" s="167" t="s">
        <v>163</v>
      </c>
    </row>
    <row r="213" spans="2:65" s="1" customFormat="1" ht="21.75" customHeight="1">
      <c r="B213" s="32"/>
      <c r="C213" s="138" t="s">
        <v>330</v>
      </c>
      <c r="D213" s="138" t="s">
        <v>165</v>
      </c>
      <c r="E213" s="139" t="s">
        <v>1344</v>
      </c>
      <c r="F213" s="140" t="s">
        <v>1345</v>
      </c>
      <c r="G213" s="141" t="s">
        <v>168</v>
      </c>
      <c r="H213" s="142">
        <v>38</v>
      </c>
      <c r="I213" s="143"/>
      <c r="J213" s="144">
        <f>ROUND(I213*H213,2)</f>
        <v>0</v>
      </c>
      <c r="K213" s="145"/>
      <c r="L213" s="32"/>
      <c r="M213" s="146" t="s">
        <v>1</v>
      </c>
      <c r="N213" s="147" t="s">
        <v>43</v>
      </c>
      <c r="P213" s="148">
        <f>O213*H213</f>
        <v>0</v>
      </c>
      <c r="Q213" s="148">
        <v>1.9000000000000001E-4</v>
      </c>
      <c r="R213" s="148">
        <f>Q213*H213</f>
        <v>7.2200000000000007E-3</v>
      </c>
      <c r="S213" s="148">
        <v>0</v>
      </c>
      <c r="T213" s="149">
        <f>S213*H213</f>
        <v>0</v>
      </c>
      <c r="AR213" s="150" t="s">
        <v>283</v>
      </c>
      <c r="AT213" s="150" t="s">
        <v>165</v>
      </c>
      <c r="AU213" s="150" t="s">
        <v>87</v>
      </c>
      <c r="AY213" s="17" t="s">
        <v>163</v>
      </c>
      <c r="BE213" s="151">
        <f>IF(N213="základní",J213,0)</f>
        <v>0</v>
      </c>
      <c r="BF213" s="151">
        <f>IF(N213="snížená",J213,0)</f>
        <v>0</v>
      </c>
      <c r="BG213" s="151">
        <f>IF(N213="zákl. přenesená",J213,0)</f>
        <v>0</v>
      </c>
      <c r="BH213" s="151">
        <f>IF(N213="sníž. přenesená",J213,0)</f>
        <v>0</v>
      </c>
      <c r="BI213" s="151">
        <f>IF(N213="nulová",J213,0)</f>
        <v>0</v>
      </c>
      <c r="BJ213" s="17" t="s">
        <v>85</v>
      </c>
      <c r="BK213" s="151">
        <f>ROUND(I213*H213,2)</f>
        <v>0</v>
      </c>
      <c r="BL213" s="17" t="s">
        <v>283</v>
      </c>
      <c r="BM213" s="150" t="s">
        <v>1346</v>
      </c>
    </row>
    <row r="214" spans="2:65" s="13" customFormat="1" ht="10.199999999999999">
      <c r="B214" s="159"/>
      <c r="D214" s="153" t="s">
        <v>171</v>
      </c>
      <c r="E214" s="160" t="s">
        <v>1</v>
      </c>
      <c r="F214" s="161" t="s">
        <v>1253</v>
      </c>
      <c r="H214" s="162">
        <v>38</v>
      </c>
      <c r="I214" s="163"/>
      <c r="L214" s="159"/>
      <c r="M214" s="164"/>
      <c r="T214" s="165"/>
      <c r="AT214" s="160" t="s">
        <v>171</v>
      </c>
      <c r="AU214" s="160" t="s">
        <v>87</v>
      </c>
      <c r="AV214" s="13" t="s">
        <v>87</v>
      </c>
      <c r="AW214" s="13" t="s">
        <v>34</v>
      </c>
      <c r="AX214" s="13" t="s">
        <v>78</v>
      </c>
      <c r="AY214" s="160" t="s">
        <v>163</v>
      </c>
    </row>
    <row r="215" spans="2:65" s="14" customFormat="1" ht="10.199999999999999">
      <c r="B215" s="166"/>
      <c r="D215" s="153" t="s">
        <v>171</v>
      </c>
      <c r="E215" s="167" t="s">
        <v>1</v>
      </c>
      <c r="F215" s="168" t="s">
        <v>174</v>
      </c>
      <c r="H215" s="169">
        <v>38</v>
      </c>
      <c r="I215" s="170"/>
      <c r="L215" s="166"/>
      <c r="M215" s="171"/>
      <c r="T215" s="172"/>
      <c r="AT215" s="167" t="s">
        <v>171</v>
      </c>
      <c r="AU215" s="167" t="s">
        <v>87</v>
      </c>
      <c r="AV215" s="14" t="s">
        <v>169</v>
      </c>
      <c r="AW215" s="14" t="s">
        <v>34</v>
      </c>
      <c r="AX215" s="14" t="s">
        <v>85</v>
      </c>
      <c r="AY215" s="167" t="s">
        <v>163</v>
      </c>
    </row>
    <row r="216" spans="2:65" s="1" customFormat="1" ht="24.15" customHeight="1">
      <c r="B216" s="32"/>
      <c r="C216" s="138" t="s">
        <v>336</v>
      </c>
      <c r="D216" s="138" t="s">
        <v>165</v>
      </c>
      <c r="E216" s="139" t="s">
        <v>656</v>
      </c>
      <c r="F216" s="140" t="s">
        <v>657</v>
      </c>
      <c r="G216" s="141" t="s">
        <v>302</v>
      </c>
      <c r="H216" s="142">
        <v>1.089</v>
      </c>
      <c r="I216" s="143"/>
      <c r="J216" s="144">
        <f>ROUND(I216*H216,2)</f>
        <v>0</v>
      </c>
      <c r="K216" s="145"/>
      <c r="L216" s="32"/>
      <c r="M216" s="146" t="s">
        <v>1</v>
      </c>
      <c r="N216" s="147" t="s">
        <v>43</v>
      </c>
      <c r="P216" s="148">
        <f>O216*H216</f>
        <v>0</v>
      </c>
      <c r="Q216" s="148">
        <v>0</v>
      </c>
      <c r="R216" s="148">
        <f>Q216*H216</f>
        <v>0</v>
      </c>
      <c r="S216" s="148">
        <v>0</v>
      </c>
      <c r="T216" s="149">
        <f>S216*H216</f>
        <v>0</v>
      </c>
      <c r="AR216" s="150" t="s">
        <v>283</v>
      </c>
      <c r="AT216" s="150" t="s">
        <v>165</v>
      </c>
      <c r="AU216" s="150" t="s">
        <v>87</v>
      </c>
      <c r="AY216" s="17" t="s">
        <v>163</v>
      </c>
      <c r="BE216" s="151">
        <f>IF(N216="základní",J216,0)</f>
        <v>0</v>
      </c>
      <c r="BF216" s="151">
        <f>IF(N216="snížená",J216,0)</f>
        <v>0</v>
      </c>
      <c r="BG216" s="151">
        <f>IF(N216="zákl. přenesená",J216,0)</f>
        <v>0</v>
      </c>
      <c r="BH216" s="151">
        <f>IF(N216="sníž. přenesená",J216,0)</f>
        <v>0</v>
      </c>
      <c r="BI216" s="151">
        <f>IF(N216="nulová",J216,0)</f>
        <v>0</v>
      </c>
      <c r="BJ216" s="17" t="s">
        <v>85</v>
      </c>
      <c r="BK216" s="151">
        <f>ROUND(I216*H216,2)</f>
        <v>0</v>
      </c>
      <c r="BL216" s="17" t="s">
        <v>283</v>
      </c>
      <c r="BM216" s="150" t="s">
        <v>1347</v>
      </c>
    </row>
    <row r="217" spans="2:65" s="11" customFormat="1" ht="22.8" customHeight="1">
      <c r="B217" s="126"/>
      <c r="D217" s="127" t="s">
        <v>77</v>
      </c>
      <c r="E217" s="136" t="s">
        <v>825</v>
      </c>
      <c r="F217" s="136" t="s">
        <v>826</v>
      </c>
      <c r="I217" s="129"/>
      <c r="J217" s="137">
        <f>BK217</f>
        <v>0</v>
      </c>
      <c r="L217" s="126"/>
      <c r="M217" s="131"/>
      <c r="P217" s="132">
        <f>SUM(P218:P221)</f>
        <v>0</v>
      </c>
      <c r="R217" s="132">
        <f>SUM(R218:R221)</f>
        <v>0</v>
      </c>
      <c r="T217" s="133">
        <f>SUM(T218:T221)</f>
        <v>0</v>
      </c>
      <c r="AR217" s="127" t="s">
        <v>87</v>
      </c>
      <c r="AT217" s="134" t="s">
        <v>77</v>
      </c>
      <c r="AU217" s="134" t="s">
        <v>85</v>
      </c>
      <c r="AY217" s="127" t="s">
        <v>163</v>
      </c>
      <c r="BK217" s="135">
        <f>SUM(BK218:BK221)</f>
        <v>0</v>
      </c>
    </row>
    <row r="218" spans="2:65" s="1" customFormat="1" ht="21.75" customHeight="1">
      <c r="B218" s="32"/>
      <c r="C218" s="138" t="s">
        <v>342</v>
      </c>
      <c r="D218" s="138" t="s">
        <v>165</v>
      </c>
      <c r="E218" s="139" t="s">
        <v>1348</v>
      </c>
      <c r="F218" s="140" t="s">
        <v>1349</v>
      </c>
      <c r="G218" s="141" t="s">
        <v>339</v>
      </c>
      <c r="H218" s="142">
        <v>36</v>
      </c>
      <c r="I218" s="143"/>
      <c r="J218" s="144">
        <f>ROUND(I218*H218,2)</f>
        <v>0</v>
      </c>
      <c r="K218" s="145"/>
      <c r="L218" s="32"/>
      <c r="M218" s="146" t="s">
        <v>1</v>
      </c>
      <c r="N218" s="147" t="s">
        <v>43</v>
      </c>
      <c r="P218" s="148">
        <f>O218*H218</f>
        <v>0</v>
      </c>
      <c r="Q218" s="148">
        <v>0</v>
      </c>
      <c r="R218" s="148">
        <f>Q218*H218</f>
        <v>0</v>
      </c>
      <c r="S218" s="148">
        <v>0</v>
      </c>
      <c r="T218" s="149">
        <f>S218*H218</f>
        <v>0</v>
      </c>
      <c r="AR218" s="150" t="s">
        <v>283</v>
      </c>
      <c r="AT218" s="150" t="s">
        <v>165</v>
      </c>
      <c r="AU218" s="150" t="s">
        <v>87</v>
      </c>
      <c r="AY218" s="17" t="s">
        <v>163</v>
      </c>
      <c r="BE218" s="151">
        <f>IF(N218="základní",J218,0)</f>
        <v>0</v>
      </c>
      <c r="BF218" s="151">
        <f>IF(N218="snížená",J218,0)</f>
        <v>0</v>
      </c>
      <c r="BG218" s="151">
        <f>IF(N218="zákl. přenesená",J218,0)</f>
        <v>0</v>
      </c>
      <c r="BH218" s="151">
        <f>IF(N218="sníž. přenesená",J218,0)</f>
        <v>0</v>
      </c>
      <c r="BI218" s="151">
        <f>IF(N218="nulová",J218,0)</f>
        <v>0</v>
      </c>
      <c r="BJ218" s="17" t="s">
        <v>85</v>
      </c>
      <c r="BK218" s="151">
        <f>ROUND(I218*H218,2)</f>
        <v>0</v>
      </c>
      <c r="BL218" s="17" t="s">
        <v>283</v>
      </c>
      <c r="BM218" s="150" t="s">
        <v>1350</v>
      </c>
    </row>
    <row r="219" spans="2:65" s="12" customFormat="1" ht="10.199999999999999">
      <c r="B219" s="152"/>
      <c r="D219" s="153" t="s">
        <v>171</v>
      </c>
      <c r="E219" s="154" t="s">
        <v>1</v>
      </c>
      <c r="F219" s="155" t="s">
        <v>1351</v>
      </c>
      <c r="H219" s="154" t="s">
        <v>1</v>
      </c>
      <c r="I219" s="156"/>
      <c r="L219" s="152"/>
      <c r="M219" s="157"/>
      <c r="T219" s="158"/>
      <c r="AT219" s="154" t="s">
        <v>171</v>
      </c>
      <c r="AU219" s="154" t="s">
        <v>87</v>
      </c>
      <c r="AV219" s="12" t="s">
        <v>85</v>
      </c>
      <c r="AW219" s="12" t="s">
        <v>34</v>
      </c>
      <c r="AX219" s="12" t="s">
        <v>78</v>
      </c>
      <c r="AY219" s="154" t="s">
        <v>163</v>
      </c>
    </row>
    <row r="220" spans="2:65" s="13" customFormat="1" ht="10.199999999999999">
      <c r="B220" s="159"/>
      <c r="D220" s="153" t="s">
        <v>171</v>
      </c>
      <c r="E220" s="160" t="s">
        <v>1</v>
      </c>
      <c r="F220" s="161" t="s">
        <v>1352</v>
      </c>
      <c r="H220" s="162">
        <v>36</v>
      </c>
      <c r="I220" s="163"/>
      <c r="L220" s="159"/>
      <c r="M220" s="164"/>
      <c r="T220" s="165"/>
      <c r="AT220" s="160" t="s">
        <v>171</v>
      </c>
      <c r="AU220" s="160" t="s">
        <v>87</v>
      </c>
      <c r="AV220" s="13" t="s">
        <v>87</v>
      </c>
      <c r="AW220" s="13" t="s">
        <v>34</v>
      </c>
      <c r="AX220" s="13" t="s">
        <v>78</v>
      </c>
      <c r="AY220" s="160" t="s">
        <v>163</v>
      </c>
    </row>
    <row r="221" spans="2:65" s="14" customFormat="1" ht="10.199999999999999">
      <c r="B221" s="166"/>
      <c r="D221" s="153" t="s">
        <v>171</v>
      </c>
      <c r="E221" s="167" t="s">
        <v>1</v>
      </c>
      <c r="F221" s="168" t="s">
        <v>174</v>
      </c>
      <c r="H221" s="169">
        <v>36</v>
      </c>
      <c r="I221" s="170"/>
      <c r="L221" s="166"/>
      <c r="M221" s="171"/>
      <c r="T221" s="172"/>
      <c r="AT221" s="167" t="s">
        <v>171</v>
      </c>
      <c r="AU221" s="167" t="s">
        <v>87</v>
      </c>
      <c r="AV221" s="14" t="s">
        <v>169</v>
      </c>
      <c r="AW221" s="14" t="s">
        <v>34</v>
      </c>
      <c r="AX221" s="14" t="s">
        <v>85</v>
      </c>
      <c r="AY221" s="167" t="s">
        <v>163</v>
      </c>
    </row>
    <row r="222" spans="2:65" s="11" customFormat="1" ht="22.8" customHeight="1">
      <c r="B222" s="126"/>
      <c r="D222" s="127" t="s">
        <v>77</v>
      </c>
      <c r="E222" s="136" t="s">
        <v>946</v>
      </c>
      <c r="F222" s="136" t="s">
        <v>947</v>
      </c>
      <c r="I222" s="129"/>
      <c r="J222" s="137">
        <f>BK222</f>
        <v>0</v>
      </c>
      <c r="L222" s="126"/>
      <c r="M222" s="131"/>
      <c r="P222" s="132">
        <f>SUM(P223:P230)</f>
        <v>0</v>
      </c>
      <c r="R222" s="132">
        <f>SUM(R223:R230)</f>
        <v>3.6784000000000001E-3</v>
      </c>
      <c r="T222" s="133">
        <f>SUM(T223:T230)</f>
        <v>0</v>
      </c>
      <c r="AR222" s="127" t="s">
        <v>87</v>
      </c>
      <c r="AT222" s="134" t="s">
        <v>77</v>
      </c>
      <c r="AU222" s="134" t="s">
        <v>85</v>
      </c>
      <c r="AY222" s="127" t="s">
        <v>163</v>
      </c>
      <c r="BK222" s="135">
        <f>SUM(BK223:BK230)</f>
        <v>0</v>
      </c>
    </row>
    <row r="223" spans="2:65" s="1" customFormat="1" ht="21.75" customHeight="1">
      <c r="B223" s="32"/>
      <c r="C223" s="138" t="s">
        <v>346</v>
      </c>
      <c r="D223" s="138" t="s">
        <v>165</v>
      </c>
      <c r="E223" s="139" t="s">
        <v>949</v>
      </c>
      <c r="F223" s="140" t="s">
        <v>950</v>
      </c>
      <c r="G223" s="141" t="s">
        <v>168</v>
      </c>
      <c r="H223" s="142">
        <v>16.72</v>
      </c>
      <c r="I223" s="143"/>
      <c r="J223" s="144">
        <f>ROUND(I223*H223,2)</f>
        <v>0</v>
      </c>
      <c r="K223" s="145"/>
      <c r="L223" s="32"/>
      <c r="M223" s="146" t="s">
        <v>1</v>
      </c>
      <c r="N223" s="147" t="s">
        <v>43</v>
      </c>
      <c r="P223" s="148">
        <f>O223*H223</f>
        <v>0</v>
      </c>
      <c r="Q223" s="148">
        <v>0</v>
      </c>
      <c r="R223" s="148">
        <f>Q223*H223</f>
        <v>0</v>
      </c>
      <c r="S223" s="148">
        <v>0</v>
      </c>
      <c r="T223" s="149">
        <f>S223*H223</f>
        <v>0</v>
      </c>
      <c r="AR223" s="150" t="s">
        <v>283</v>
      </c>
      <c r="AT223" s="150" t="s">
        <v>165</v>
      </c>
      <c r="AU223" s="150" t="s">
        <v>87</v>
      </c>
      <c r="AY223" s="17" t="s">
        <v>163</v>
      </c>
      <c r="BE223" s="151">
        <f>IF(N223="základní",J223,0)</f>
        <v>0</v>
      </c>
      <c r="BF223" s="151">
        <f>IF(N223="snížená",J223,0)</f>
        <v>0</v>
      </c>
      <c r="BG223" s="151">
        <f>IF(N223="zákl. přenesená",J223,0)</f>
        <v>0</v>
      </c>
      <c r="BH223" s="151">
        <f>IF(N223="sníž. přenesená",J223,0)</f>
        <v>0</v>
      </c>
      <c r="BI223" s="151">
        <f>IF(N223="nulová",J223,0)</f>
        <v>0</v>
      </c>
      <c r="BJ223" s="17" t="s">
        <v>85</v>
      </c>
      <c r="BK223" s="151">
        <f>ROUND(I223*H223,2)</f>
        <v>0</v>
      </c>
      <c r="BL223" s="17" t="s">
        <v>283</v>
      </c>
      <c r="BM223" s="150" t="s">
        <v>1353</v>
      </c>
    </row>
    <row r="224" spans="2:65" s="12" customFormat="1" ht="10.199999999999999">
      <c r="B224" s="152"/>
      <c r="D224" s="153" t="s">
        <v>171</v>
      </c>
      <c r="E224" s="154" t="s">
        <v>1</v>
      </c>
      <c r="F224" s="155" t="s">
        <v>1333</v>
      </c>
      <c r="H224" s="154" t="s">
        <v>1</v>
      </c>
      <c r="I224" s="156"/>
      <c r="L224" s="152"/>
      <c r="M224" s="157"/>
      <c r="T224" s="158"/>
      <c r="AT224" s="154" t="s">
        <v>171</v>
      </c>
      <c r="AU224" s="154" t="s">
        <v>87</v>
      </c>
      <c r="AV224" s="12" t="s">
        <v>85</v>
      </c>
      <c r="AW224" s="12" t="s">
        <v>34</v>
      </c>
      <c r="AX224" s="12" t="s">
        <v>78</v>
      </c>
      <c r="AY224" s="154" t="s">
        <v>163</v>
      </c>
    </row>
    <row r="225" spans="2:65" s="13" customFormat="1" ht="10.199999999999999">
      <c r="B225" s="159"/>
      <c r="D225" s="153" t="s">
        <v>171</v>
      </c>
      <c r="E225" s="160" t="s">
        <v>1</v>
      </c>
      <c r="F225" s="161" t="s">
        <v>1354</v>
      </c>
      <c r="H225" s="162">
        <v>16.72</v>
      </c>
      <c r="I225" s="163"/>
      <c r="L225" s="159"/>
      <c r="M225" s="164"/>
      <c r="T225" s="165"/>
      <c r="AT225" s="160" t="s">
        <v>171</v>
      </c>
      <c r="AU225" s="160" t="s">
        <v>87</v>
      </c>
      <c r="AV225" s="13" t="s">
        <v>87</v>
      </c>
      <c r="AW225" s="13" t="s">
        <v>34</v>
      </c>
      <c r="AX225" s="13" t="s">
        <v>78</v>
      </c>
      <c r="AY225" s="160" t="s">
        <v>163</v>
      </c>
    </row>
    <row r="226" spans="2:65" s="14" customFormat="1" ht="10.199999999999999">
      <c r="B226" s="166"/>
      <c r="D226" s="153" t="s">
        <v>171</v>
      </c>
      <c r="E226" s="167" t="s">
        <v>1</v>
      </c>
      <c r="F226" s="168" t="s">
        <v>174</v>
      </c>
      <c r="H226" s="169">
        <v>16.72</v>
      </c>
      <c r="I226" s="170"/>
      <c r="L226" s="166"/>
      <c r="M226" s="171"/>
      <c r="T226" s="172"/>
      <c r="AT226" s="167" t="s">
        <v>171</v>
      </c>
      <c r="AU226" s="167" t="s">
        <v>87</v>
      </c>
      <c r="AV226" s="14" t="s">
        <v>169</v>
      </c>
      <c r="AW226" s="14" t="s">
        <v>34</v>
      </c>
      <c r="AX226" s="14" t="s">
        <v>85</v>
      </c>
      <c r="AY226" s="167" t="s">
        <v>163</v>
      </c>
    </row>
    <row r="227" spans="2:65" s="1" customFormat="1" ht="24.15" customHeight="1">
      <c r="B227" s="32"/>
      <c r="C227" s="138" t="s">
        <v>351</v>
      </c>
      <c r="D227" s="138" t="s">
        <v>165</v>
      </c>
      <c r="E227" s="139" t="s">
        <v>958</v>
      </c>
      <c r="F227" s="140" t="s">
        <v>959</v>
      </c>
      <c r="G227" s="141" t="s">
        <v>168</v>
      </c>
      <c r="H227" s="142">
        <v>16.72</v>
      </c>
      <c r="I227" s="143"/>
      <c r="J227" s="144">
        <f>ROUND(I227*H227,2)</f>
        <v>0</v>
      </c>
      <c r="K227" s="145"/>
      <c r="L227" s="32"/>
      <c r="M227" s="146" t="s">
        <v>1</v>
      </c>
      <c r="N227" s="147" t="s">
        <v>43</v>
      </c>
      <c r="P227" s="148">
        <f>O227*H227</f>
        <v>0</v>
      </c>
      <c r="Q227" s="148">
        <v>2.2000000000000001E-4</v>
      </c>
      <c r="R227" s="148">
        <f>Q227*H227</f>
        <v>3.6784000000000001E-3</v>
      </c>
      <c r="S227" s="148">
        <v>0</v>
      </c>
      <c r="T227" s="149">
        <f>S227*H227</f>
        <v>0</v>
      </c>
      <c r="AR227" s="150" t="s">
        <v>283</v>
      </c>
      <c r="AT227" s="150" t="s">
        <v>165</v>
      </c>
      <c r="AU227" s="150" t="s">
        <v>87</v>
      </c>
      <c r="AY227" s="17" t="s">
        <v>163</v>
      </c>
      <c r="BE227" s="151">
        <f>IF(N227="základní",J227,0)</f>
        <v>0</v>
      </c>
      <c r="BF227" s="151">
        <f>IF(N227="snížená",J227,0)</f>
        <v>0</v>
      </c>
      <c r="BG227" s="151">
        <f>IF(N227="zákl. přenesená",J227,0)</f>
        <v>0</v>
      </c>
      <c r="BH227" s="151">
        <f>IF(N227="sníž. přenesená",J227,0)</f>
        <v>0</v>
      </c>
      <c r="BI227" s="151">
        <f>IF(N227="nulová",J227,0)</f>
        <v>0</v>
      </c>
      <c r="BJ227" s="17" t="s">
        <v>85</v>
      </c>
      <c r="BK227" s="151">
        <f>ROUND(I227*H227,2)</f>
        <v>0</v>
      </c>
      <c r="BL227" s="17" t="s">
        <v>283</v>
      </c>
      <c r="BM227" s="150" t="s">
        <v>1355</v>
      </c>
    </row>
    <row r="228" spans="2:65" s="12" customFormat="1" ht="10.199999999999999">
      <c r="B228" s="152"/>
      <c r="D228" s="153" t="s">
        <v>171</v>
      </c>
      <c r="E228" s="154" t="s">
        <v>1</v>
      </c>
      <c r="F228" s="155" t="s">
        <v>1333</v>
      </c>
      <c r="H228" s="154" t="s">
        <v>1</v>
      </c>
      <c r="I228" s="156"/>
      <c r="L228" s="152"/>
      <c r="M228" s="157"/>
      <c r="T228" s="158"/>
      <c r="AT228" s="154" t="s">
        <v>171</v>
      </c>
      <c r="AU228" s="154" t="s">
        <v>87</v>
      </c>
      <c r="AV228" s="12" t="s">
        <v>85</v>
      </c>
      <c r="AW228" s="12" t="s">
        <v>34</v>
      </c>
      <c r="AX228" s="12" t="s">
        <v>78</v>
      </c>
      <c r="AY228" s="154" t="s">
        <v>163</v>
      </c>
    </row>
    <row r="229" spans="2:65" s="13" customFormat="1" ht="10.199999999999999">
      <c r="B229" s="159"/>
      <c r="D229" s="153" t="s">
        <v>171</v>
      </c>
      <c r="E229" s="160" t="s">
        <v>1</v>
      </c>
      <c r="F229" s="161" t="s">
        <v>1354</v>
      </c>
      <c r="H229" s="162">
        <v>16.72</v>
      </c>
      <c r="I229" s="163"/>
      <c r="L229" s="159"/>
      <c r="M229" s="164"/>
      <c r="T229" s="165"/>
      <c r="AT229" s="160" t="s">
        <v>171</v>
      </c>
      <c r="AU229" s="160" t="s">
        <v>87</v>
      </c>
      <c r="AV229" s="13" t="s">
        <v>87</v>
      </c>
      <c r="AW229" s="13" t="s">
        <v>34</v>
      </c>
      <c r="AX229" s="13" t="s">
        <v>78</v>
      </c>
      <c r="AY229" s="160" t="s">
        <v>163</v>
      </c>
    </row>
    <row r="230" spans="2:65" s="14" customFormat="1" ht="10.199999999999999">
      <c r="B230" s="166"/>
      <c r="D230" s="153" t="s">
        <v>171</v>
      </c>
      <c r="E230" s="167" t="s">
        <v>1</v>
      </c>
      <c r="F230" s="168" t="s">
        <v>174</v>
      </c>
      <c r="H230" s="169">
        <v>16.72</v>
      </c>
      <c r="I230" s="170"/>
      <c r="L230" s="166"/>
      <c r="M230" s="171"/>
      <c r="T230" s="172"/>
      <c r="AT230" s="167" t="s">
        <v>171</v>
      </c>
      <c r="AU230" s="167" t="s">
        <v>87</v>
      </c>
      <c r="AV230" s="14" t="s">
        <v>169</v>
      </c>
      <c r="AW230" s="14" t="s">
        <v>34</v>
      </c>
      <c r="AX230" s="14" t="s">
        <v>85</v>
      </c>
      <c r="AY230" s="167" t="s">
        <v>163</v>
      </c>
    </row>
    <row r="231" spans="2:65" s="11" customFormat="1" ht="25.95" customHeight="1">
      <c r="B231" s="126"/>
      <c r="D231" s="127" t="s">
        <v>77</v>
      </c>
      <c r="E231" s="128" t="s">
        <v>1356</v>
      </c>
      <c r="F231" s="128" t="s">
        <v>1356</v>
      </c>
      <c r="I231" s="129"/>
      <c r="J231" s="130">
        <f>BK231</f>
        <v>0</v>
      </c>
      <c r="L231" s="126"/>
      <c r="M231" s="131"/>
      <c r="P231" s="132">
        <f>P232</f>
        <v>0</v>
      </c>
      <c r="R231" s="132">
        <f>R232</f>
        <v>0</v>
      </c>
      <c r="T231" s="133">
        <f>T232</f>
        <v>0</v>
      </c>
      <c r="AR231" s="127" t="s">
        <v>169</v>
      </c>
      <c r="AT231" s="134" t="s">
        <v>77</v>
      </c>
      <c r="AU231" s="134" t="s">
        <v>78</v>
      </c>
      <c r="AY231" s="127" t="s">
        <v>163</v>
      </c>
      <c r="BK231" s="135">
        <f>BK232</f>
        <v>0</v>
      </c>
    </row>
    <row r="232" spans="2:65" s="11" customFormat="1" ht="22.8" customHeight="1">
      <c r="B232" s="126"/>
      <c r="D232" s="127" t="s">
        <v>77</v>
      </c>
      <c r="E232" s="136" t="s">
        <v>1357</v>
      </c>
      <c r="F232" s="136" t="s">
        <v>1358</v>
      </c>
      <c r="I232" s="129"/>
      <c r="J232" s="137">
        <f>BK232</f>
        <v>0</v>
      </c>
      <c r="L232" s="126"/>
      <c r="M232" s="131"/>
      <c r="P232" s="132">
        <f>SUM(P233:P237)</f>
        <v>0</v>
      </c>
      <c r="R232" s="132">
        <f>SUM(R233:R237)</f>
        <v>0</v>
      </c>
      <c r="T232" s="133">
        <f>SUM(T233:T237)</f>
        <v>0</v>
      </c>
      <c r="AR232" s="127" t="s">
        <v>169</v>
      </c>
      <c r="AT232" s="134" t="s">
        <v>77</v>
      </c>
      <c r="AU232" s="134" t="s">
        <v>85</v>
      </c>
      <c r="AY232" s="127" t="s">
        <v>163</v>
      </c>
      <c r="BK232" s="135">
        <f>SUM(BK233:BK237)</f>
        <v>0</v>
      </c>
    </row>
    <row r="233" spans="2:65" s="1" customFormat="1" ht="24.15" customHeight="1">
      <c r="B233" s="32"/>
      <c r="C233" s="138" t="s">
        <v>356</v>
      </c>
      <c r="D233" s="138" t="s">
        <v>165</v>
      </c>
      <c r="E233" s="139" t="s">
        <v>1359</v>
      </c>
      <c r="F233" s="140" t="s">
        <v>1360</v>
      </c>
      <c r="G233" s="141" t="s">
        <v>326</v>
      </c>
      <c r="H233" s="142">
        <v>7</v>
      </c>
      <c r="I233" s="143"/>
      <c r="J233" s="144">
        <f>ROUND(I233*H233,2)</f>
        <v>0</v>
      </c>
      <c r="K233" s="145"/>
      <c r="L233" s="32"/>
      <c r="M233" s="146" t="s">
        <v>1</v>
      </c>
      <c r="N233" s="147" t="s">
        <v>43</v>
      </c>
      <c r="P233" s="148">
        <f>O233*H233</f>
        <v>0</v>
      </c>
      <c r="Q233" s="148">
        <v>0</v>
      </c>
      <c r="R233" s="148">
        <f>Q233*H233</f>
        <v>0</v>
      </c>
      <c r="S233" s="148">
        <v>0</v>
      </c>
      <c r="T233" s="149">
        <f>S233*H233</f>
        <v>0</v>
      </c>
      <c r="AR233" s="150" t="s">
        <v>283</v>
      </c>
      <c r="AT233" s="150" t="s">
        <v>165</v>
      </c>
      <c r="AU233" s="150" t="s">
        <v>87</v>
      </c>
      <c r="AY233" s="17" t="s">
        <v>163</v>
      </c>
      <c r="BE233" s="151">
        <f>IF(N233="základní",J233,0)</f>
        <v>0</v>
      </c>
      <c r="BF233" s="151">
        <f>IF(N233="snížená",J233,0)</f>
        <v>0</v>
      </c>
      <c r="BG233" s="151">
        <f>IF(N233="zákl. přenesená",J233,0)</f>
        <v>0</v>
      </c>
      <c r="BH233" s="151">
        <f>IF(N233="sníž. přenesená",J233,0)</f>
        <v>0</v>
      </c>
      <c r="BI233" s="151">
        <f>IF(N233="nulová",J233,0)</f>
        <v>0</v>
      </c>
      <c r="BJ233" s="17" t="s">
        <v>85</v>
      </c>
      <c r="BK233" s="151">
        <f>ROUND(I233*H233,2)</f>
        <v>0</v>
      </c>
      <c r="BL233" s="17" t="s">
        <v>283</v>
      </c>
      <c r="BM233" s="150" t="s">
        <v>1361</v>
      </c>
    </row>
    <row r="234" spans="2:65" s="1" customFormat="1" ht="16.5" customHeight="1">
      <c r="B234" s="32"/>
      <c r="C234" s="138" t="s">
        <v>361</v>
      </c>
      <c r="D234" s="138" t="s">
        <v>165</v>
      </c>
      <c r="E234" s="139" t="s">
        <v>1362</v>
      </c>
      <c r="F234" s="140" t="s">
        <v>1363</v>
      </c>
      <c r="G234" s="141" t="s">
        <v>326</v>
      </c>
      <c r="H234" s="142">
        <v>28</v>
      </c>
      <c r="I234" s="143"/>
      <c r="J234" s="144">
        <f>ROUND(I234*H234,2)</f>
        <v>0</v>
      </c>
      <c r="K234" s="145"/>
      <c r="L234" s="32"/>
      <c r="M234" s="146" t="s">
        <v>1</v>
      </c>
      <c r="N234" s="147" t="s">
        <v>43</v>
      </c>
      <c r="P234" s="148">
        <f>O234*H234</f>
        <v>0</v>
      </c>
      <c r="Q234" s="148">
        <v>0</v>
      </c>
      <c r="R234" s="148">
        <f>Q234*H234</f>
        <v>0</v>
      </c>
      <c r="S234" s="148">
        <v>0</v>
      </c>
      <c r="T234" s="149">
        <f>S234*H234</f>
        <v>0</v>
      </c>
      <c r="AR234" s="150" t="s">
        <v>283</v>
      </c>
      <c r="AT234" s="150" t="s">
        <v>165</v>
      </c>
      <c r="AU234" s="150" t="s">
        <v>87</v>
      </c>
      <c r="AY234" s="17" t="s">
        <v>163</v>
      </c>
      <c r="BE234" s="151">
        <f>IF(N234="základní",J234,0)</f>
        <v>0</v>
      </c>
      <c r="BF234" s="151">
        <f>IF(N234="snížená",J234,0)</f>
        <v>0</v>
      </c>
      <c r="BG234" s="151">
        <f>IF(N234="zákl. přenesená",J234,0)</f>
        <v>0</v>
      </c>
      <c r="BH234" s="151">
        <f>IF(N234="sníž. přenesená",J234,0)</f>
        <v>0</v>
      </c>
      <c r="BI234" s="151">
        <f>IF(N234="nulová",J234,0)</f>
        <v>0</v>
      </c>
      <c r="BJ234" s="17" t="s">
        <v>85</v>
      </c>
      <c r="BK234" s="151">
        <f>ROUND(I234*H234,2)</f>
        <v>0</v>
      </c>
      <c r="BL234" s="17" t="s">
        <v>283</v>
      </c>
      <c r="BM234" s="150" t="s">
        <v>1364</v>
      </c>
    </row>
    <row r="235" spans="2:65" s="1" customFormat="1" ht="16.5" customHeight="1">
      <c r="B235" s="32"/>
      <c r="C235" s="138" t="s">
        <v>367</v>
      </c>
      <c r="D235" s="138" t="s">
        <v>165</v>
      </c>
      <c r="E235" s="139" t="s">
        <v>1365</v>
      </c>
      <c r="F235" s="140" t="s">
        <v>1366</v>
      </c>
      <c r="G235" s="141" t="s">
        <v>326</v>
      </c>
      <c r="H235" s="142">
        <v>72</v>
      </c>
      <c r="I235" s="143"/>
      <c r="J235" s="144">
        <f>ROUND(I235*H235,2)</f>
        <v>0</v>
      </c>
      <c r="K235" s="145"/>
      <c r="L235" s="32"/>
      <c r="M235" s="146" t="s">
        <v>1</v>
      </c>
      <c r="N235" s="147" t="s">
        <v>43</v>
      </c>
      <c r="P235" s="148">
        <f>O235*H235</f>
        <v>0</v>
      </c>
      <c r="Q235" s="148">
        <v>0</v>
      </c>
      <c r="R235" s="148">
        <f>Q235*H235</f>
        <v>0</v>
      </c>
      <c r="S235" s="148">
        <v>0</v>
      </c>
      <c r="T235" s="149">
        <f>S235*H235</f>
        <v>0</v>
      </c>
      <c r="AR235" s="150" t="s">
        <v>283</v>
      </c>
      <c r="AT235" s="150" t="s">
        <v>165</v>
      </c>
      <c r="AU235" s="150" t="s">
        <v>87</v>
      </c>
      <c r="AY235" s="17" t="s">
        <v>163</v>
      </c>
      <c r="BE235" s="151">
        <f>IF(N235="základní",J235,0)</f>
        <v>0</v>
      </c>
      <c r="BF235" s="151">
        <f>IF(N235="snížená",J235,0)</f>
        <v>0</v>
      </c>
      <c r="BG235" s="151">
        <f>IF(N235="zákl. přenesená",J235,0)</f>
        <v>0</v>
      </c>
      <c r="BH235" s="151">
        <f>IF(N235="sníž. přenesená",J235,0)</f>
        <v>0</v>
      </c>
      <c r="BI235" s="151">
        <f>IF(N235="nulová",J235,0)</f>
        <v>0</v>
      </c>
      <c r="BJ235" s="17" t="s">
        <v>85</v>
      </c>
      <c r="BK235" s="151">
        <f>ROUND(I235*H235,2)</f>
        <v>0</v>
      </c>
      <c r="BL235" s="17" t="s">
        <v>283</v>
      </c>
      <c r="BM235" s="150" t="s">
        <v>1367</v>
      </c>
    </row>
    <row r="236" spans="2:65" s="1" customFormat="1" ht="21.75" customHeight="1">
      <c r="B236" s="32"/>
      <c r="C236" s="138" t="s">
        <v>372</v>
      </c>
      <c r="D236" s="138" t="s">
        <v>165</v>
      </c>
      <c r="E236" s="139" t="s">
        <v>1368</v>
      </c>
      <c r="F236" s="140" t="s">
        <v>1369</v>
      </c>
      <c r="G236" s="141" t="s">
        <v>326</v>
      </c>
      <c r="H236" s="142">
        <v>72</v>
      </c>
      <c r="I236" s="143"/>
      <c r="J236" s="144">
        <f>ROUND(I236*H236,2)</f>
        <v>0</v>
      </c>
      <c r="K236" s="145"/>
      <c r="L236" s="32"/>
      <c r="M236" s="146" t="s">
        <v>1</v>
      </c>
      <c r="N236" s="147" t="s">
        <v>43</v>
      </c>
      <c r="P236" s="148">
        <f>O236*H236</f>
        <v>0</v>
      </c>
      <c r="Q236" s="148">
        <v>0</v>
      </c>
      <c r="R236" s="148">
        <f>Q236*H236</f>
        <v>0</v>
      </c>
      <c r="S236" s="148">
        <v>0</v>
      </c>
      <c r="T236" s="149">
        <f>S236*H236</f>
        <v>0</v>
      </c>
      <c r="AR236" s="150" t="s">
        <v>283</v>
      </c>
      <c r="AT236" s="150" t="s">
        <v>165</v>
      </c>
      <c r="AU236" s="150" t="s">
        <v>87</v>
      </c>
      <c r="AY236" s="17" t="s">
        <v>163</v>
      </c>
      <c r="BE236" s="151">
        <f>IF(N236="základní",J236,0)</f>
        <v>0</v>
      </c>
      <c r="BF236" s="151">
        <f>IF(N236="snížená",J236,0)</f>
        <v>0</v>
      </c>
      <c r="BG236" s="151">
        <f>IF(N236="zákl. přenesená",J236,0)</f>
        <v>0</v>
      </c>
      <c r="BH236" s="151">
        <f>IF(N236="sníž. přenesená",J236,0)</f>
        <v>0</v>
      </c>
      <c r="BI236" s="151">
        <f>IF(N236="nulová",J236,0)</f>
        <v>0</v>
      </c>
      <c r="BJ236" s="17" t="s">
        <v>85</v>
      </c>
      <c r="BK236" s="151">
        <f>ROUND(I236*H236,2)</f>
        <v>0</v>
      </c>
      <c r="BL236" s="17" t="s">
        <v>283</v>
      </c>
      <c r="BM236" s="150" t="s">
        <v>1370</v>
      </c>
    </row>
    <row r="237" spans="2:65" s="1" customFormat="1" ht="24.15" customHeight="1">
      <c r="B237" s="32"/>
      <c r="C237" s="138" t="s">
        <v>377</v>
      </c>
      <c r="D237" s="138" t="s">
        <v>165</v>
      </c>
      <c r="E237" s="139" t="s">
        <v>1371</v>
      </c>
      <c r="F237" s="140" t="s">
        <v>1372</v>
      </c>
      <c r="G237" s="141" t="s">
        <v>326</v>
      </c>
      <c r="H237" s="142">
        <v>29.5</v>
      </c>
      <c r="I237" s="143"/>
      <c r="J237" s="144">
        <f>ROUND(I237*H237,2)</f>
        <v>0</v>
      </c>
      <c r="K237" s="145"/>
      <c r="L237" s="32"/>
      <c r="M237" s="194" t="s">
        <v>1</v>
      </c>
      <c r="N237" s="195" t="s">
        <v>43</v>
      </c>
      <c r="O237" s="196"/>
      <c r="P237" s="197">
        <f>O237*H237</f>
        <v>0</v>
      </c>
      <c r="Q237" s="197">
        <v>0</v>
      </c>
      <c r="R237" s="197">
        <f>Q237*H237</f>
        <v>0</v>
      </c>
      <c r="S237" s="197">
        <v>0</v>
      </c>
      <c r="T237" s="198">
        <f>S237*H237</f>
        <v>0</v>
      </c>
      <c r="AR237" s="150" t="s">
        <v>283</v>
      </c>
      <c r="AT237" s="150" t="s">
        <v>165</v>
      </c>
      <c r="AU237" s="150" t="s">
        <v>87</v>
      </c>
      <c r="AY237" s="17" t="s">
        <v>163</v>
      </c>
      <c r="BE237" s="151">
        <f>IF(N237="základní",J237,0)</f>
        <v>0</v>
      </c>
      <c r="BF237" s="151">
        <f>IF(N237="snížená",J237,0)</f>
        <v>0</v>
      </c>
      <c r="BG237" s="151">
        <f>IF(N237="zákl. přenesená",J237,0)</f>
        <v>0</v>
      </c>
      <c r="BH237" s="151">
        <f>IF(N237="sníž. přenesená",J237,0)</f>
        <v>0</v>
      </c>
      <c r="BI237" s="151">
        <f>IF(N237="nulová",J237,0)</f>
        <v>0</v>
      </c>
      <c r="BJ237" s="17" t="s">
        <v>85</v>
      </c>
      <c r="BK237" s="151">
        <f>ROUND(I237*H237,2)</f>
        <v>0</v>
      </c>
      <c r="BL237" s="17" t="s">
        <v>283</v>
      </c>
      <c r="BM237" s="150" t="s">
        <v>1373</v>
      </c>
    </row>
    <row r="238" spans="2:65" s="1" customFormat="1" ht="6.9" customHeight="1">
      <c r="B238" s="44"/>
      <c r="C238" s="45"/>
      <c r="D238" s="45"/>
      <c r="E238" s="45"/>
      <c r="F238" s="45"/>
      <c r="G238" s="45"/>
      <c r="H238" s="45"/>
      <c r="I238" s="45"/>
      <c r="J238" s="45"/>
      <c r="K238" s="45"/>
      <c r="L238" s="32"/>
    </row>
  </sheetData>
  <sheetProtection algorithmName="SHA-512" hashValue="ln3iYjvB4+Lo3r236CTGOxTR4RUbL48a631m8F02KhwmHxygPaXkGXHxFNM1FxIkaUwfYB/kMSEV0yrugboUiw==" saltValue="Vz7/LHDZL0Y9L81TyRBJXUvm0+oFblcrm019+0QsrAFZ0AOluw7ji/l7LGdZ2rZr2LleP99r14Fj0hGk3vv+6g==" spinCount="100000" sheet="1" objects="1" scenarios="1" formatColumns="0" formatRows="0" autoFilter="0"/>
  <autoFilter ref="C127:K237" xr:uid="{00000000-0009-0000-0000-000004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30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7" t="s">
        <v>104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" customHeight="1">
      <c r="B4" s="20"/>
      <c r="D4" s="21" t="s">
        <v>109</v>
      </c>
      <c r="L4" s="20"/>
      <c r="M4" s="94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9" t="str">
        <f>'Rekapitulace stavby'!K6</f>
        <v>ZÁZEMÍ A VÝBĚH GIBONŮ</v>
      </c>
      <c r="F7" s="250"/>
      <c r="G7" s="250"/>
      <c r="H7" s="250"/>
      <c r="L7" s="20"/>
    </row>
    <row r="8" spans="2:46" s="1" customFormat="1" ht="12" customHeight="1">
      <c r="B8" s="32"/>
      <c r="D8" s="27" t="s">
        <v>118</v>
      </c>
      <c r="L8" s="32"/>
    </row>
    <row r="9" spans="2:46" s="1" customFormat="1" ht="16.5" customHeight="1">
      <c r="B9" s="32"/>
      <c r="E9" s="207" t="s">
        <v>1374</v>
      </c>
      <c r="F9" s="251"/>
      <c r="G9" s="251"/>
      <c r="H9" s="251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15.1.2024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25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28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2" t="str">
        <f>'Rekapitulace stavby'!E14</f>
        <v>Vyplň údaj</v>
      </c>
      <c r="F18" s="233"/>
      <c r="G18" s="233"/>
      <c r="H18" s="233"/>
      <c r="I18" s="27" t="s">
        <v>27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24</v>
      </c>
      <c r="J20" s="25" t="s">
        <v>32</v>
      </c>
      <c r="L20" s="32"/>
    </row>
    <row r="21" spans="2:12" s="1" customFormat="1" ht="18" customHeight="1">
      <c r="B21" s="32"/>
      <c r="E21" s="25" t="s">
        <v>33</v>
      </c>
      <c r="I21" s="27" t="s">
        <v>27</v>
      </c>
      <c r="J21" s="25" t="s">
        <v>1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35</v>
      </c>
      <c r="I23" s="27" t="s">
        <v>24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16.5" customHeight="1">
      <c r="B27" s="95"/>
      <c r="E27" s="238" t="s">
        <v>1</v>
      </c>
      <c r="F27" s="238"/>
      <c r="G27" s="238"/>
      <c r="H27" s="238"/>
      <c r="L27" s="95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6" t="s">
        <v>38</v>
      </c>
      <c r="J30" s="66">
        <f>ROUND(J120,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" customHeight="1">
      <c r="B33" s="32"/>
      <c r="D33" s="55" t="s">
        <v>42</v>
      </c>
      <c r="E33" s="27" t="s">
        <v>43</v>
      </c>
      <c r="F33" s="86">
        <f>ROUND((SUM(BE120:BE129)),  2)</f>
        <v>0</v>
      </c>
      <c r="I33" s="97">
        <v>0.21</v>
      </c>
      <c r="J33" s="86">
        <f>ROUND(((SUM(BE120:BE129))*I33),  2)</f>
        <v>0</v>
      </c>
      <c r="L33" s="32"/>
    </row>
    <row r="34" spans="2:12" s="1" customFormat="1" ht="14.4" customHeight="1">
      <c r="B34" s="32"/>
      <c r="E34" s="27" t="s">
        <v>44</v>
      </c>
      <c r="F34" s="86">
        <f>ROUND((SUM(BF120:BF129)),  2)</f>
        <v>0</v>
      </c>
      <c r="I34" s="97">
        <v>0.15</v>
      </c>
      <c r="J34" s="86">
        <f>ROUND(((SUM(BF120:BF129))*I34),  2)</f>
        <v>0</v>
      </c>
      <c r="L34" s="32"/>
    </row>
    <row r="35" spans="2:12" s="1" customFormat="1" ht="14.4" hidden="1" customHeight="1">
      <c r="B35" s="32"/>
      <c r="E35" s="27" t="s">
        <v>45</v>
      </c>
      <c r="F35" s="86">
        <f>ROUND((SUM(BG120:BG129)),  2)</f>
        <v>0</v>
      </c>
      <c r="I35" s="97">
        <v>0.21</v>
      </c>
      <c r="J35" s="86">
        <f>0</f>
        <v>0</v>
      </c>
      <c r="L35" s="32"/>
    </row>
    <row r="36" spans="2:12" s="1" customFormat="1" ht="14.4" hidden="1" customHeight="1">
      <c r="B36" s="32"/>
      <c r="E36" s="27" t="s">
        <v>46</v>
      </c>
      <c r="F36" s="86">
        <f>ROUND((SUM(BH120:BH129)),  2)</f>
        <v>0</v>
      </c>
      <c r="I36" s="97">
        <v>0.15</v>
      </c>
      <c r="J36" s="86">
        <f>0</f>
        <v>0</v>
      </c>
      <c r="L36" s="32"/>
    </row>
    <row r="37" spans="2:12" s="1" customFormat="1" ht="14.4" hidden="1" customHeight="1">
      <c r="B37" s="32"/>
      <c r="E37" s="27" t="s">
        <v>47</v>
      </c>
      <c r="F37" s="86">
        <f>ROUND((SUM(BI120:BI129)),  2)</f>
        <v>0</v>
      </c>
      <c r="I37" s="97">
        <v>0</v>
      </c>
      <c r="J37" s="86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8"/>
      <c r="D39" s="99" t="s">
        <v>48</v>
      </c>
      <c r="E39" s="57"/>
      <c r="F39" s="57"/>
      <c r="G39" s="100" t="s">
        <v>49</v>
      </c>
      <c r="H39" s="101" t="s">
        <v>50</v>
      </c>
      <c r="I39" s="57"/>
      <c r="J39" s="102">
        <f>SUM(J30:J37)</f>
        <v>0</v>
      </c>
      <c r="K39" s="103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51</v>
      </c>
      <c r="E50" s="42"/>
      <c r="F50" s="42"/>
      <c r="G50" s="41" t="s">
        <v>52</v>
      </c>
      <c r="H50" s="42"/>
      <c r="I50" s="42"/>
      <c r="J50" s="42"/>
      <c r="K50" s="42"/>
      <c r="L50" s="32"/>
    </row>
    <row r="51" spans="2:12" ht="10.199999999999999">
      <c r="B51" s="20"/>
      <c r="L51" s="20"/>
    </row>
    <row r="52" spans="2:12" ht="10.199999999999999">
      <c r="B52" s="20"/>
      <c r="L52" s="20"/>
    </row>
    <row r="53" spans="2:12" ht="10.199999999999999">
      <c r="B53" s="20"/>
      <c r="L53" s="20"/>
    </row>
    <row r="54" spans="2:12" ht="10.199999999999999">
      <c r="B54" s="20"/>
      <c r="L54" s="20"/>
    </row>
    <row r="55" spans="2:12" ht="10.199999999999999">
      <c r="B55" s="20"/>
      <c r="L55" s="20"/>
    </row>
    <row r="56" spans="2:12" ht="10.199999999999999">
      <c r="B56" s="20"/>
      <c r="L56" s="20"/>
    </row>
    <row r="57" spans="2:12" ht="10.199999999999999">
      <c r="B57" s="20"/>
      <c r="L57" s="20"/>
    </row>
    <row r="58" spans="2:12" ht="10.199999999999999">
      <c r="B58" s="20"/>
      <c r="L58" s="20"/>
    </row>
    <row r="59" spans="2:12" ht="10.199999999999999">
      <c r="B59" s="20"/>
      <c r="L59" s="20"/>
    </row>
    <row r="60" spans="2:12" ht="10.199999999999999">
      <c r="B60" s="20"/>
      <c r="L60" s="20"/>
    </row>
    <row r="61" spans="2:12" s="1" customFormat="1" ht="13.2">
      <c r="B61" s="32"/>
      <c r="D61" s="43" t="s">
        <v>53</v>
      </c>
      <c r="E61" s="34"/>
      <c r="F61" s="104" t="s">
        <v>54</v>
      </c>
      <c r="G61" s="43" t="s">
        <v>53</v>
      </c>
      <c r="H61" s="34"/>
      <c r="I61" s="34"/>
      <c r="J61" s="105" t="s">
        <v>54</v>
      </c>
      <c r="K61" s="34"/>
      <c r="L61" s="32"/>
    </row>
    <row r="62" spans="2:12" ht="10.199999999999999">
      <c r="B62" s="20"/>
      <c r="L62" s="20"/>
    </row>
    <row r="63" spans="2:12" ht="10.199999999999999">
      <c r="B63" s="20"/>
      <c r="L63" s="20"/>
    </row>
    <row r="64" spans="2:12" ht="10.199999999999999">
      <c r="B64" s="20"/>
      <c r="L64" s="20"/>
    </row>
    <row r="65" spans="2:12" s="1" customFormat="1" ht="13.2">
      <c r="B65" s="32"/>
      <c r="D65" s="41" t="s">
        <v>55</v>
      </c>
      <c r="E65" s="42"/>
      <c r="F65" s="42"/>
      <c r="G65" s="41" t="s">
        <v>56</v>
      </c>
      <c r="H65" s="42"/>
      <c r="I65" s="42"/>
      <c r="J65" s="42"/>
      <c r="K65" s="42"/>
      <c r="L65" s="32"/>
    </row>
    <row r="66" spans="2:12" ht="10.199999999999999">
      <c r="B66" s="20"/>
      <c r="L66" s="20"/>
    </row>
    <row r="67" spans="2:12" ht="10.199999999999999">
      <c r="B67" s="20"/>
      <c r="L67" s="20"/>
    </row>
    <row r="68" spans="2:12" ht="10.199999999999999">
      <c r="B68" s="20"/>
      <c r="L68" s="20"/>
    </row>
    <row r="69" spans="2:12" ht="10.199999999999999">
      <c r="B69" s="20"/>
      <c r="L69" s="20"/>
    </row>
    <row r="70" spans="2:12" ht="10.199999999999999">
      <c r="B70" s="20"/>
      <c r="L70" s="20"/>
    </row>
    <row r="71" spans="2:12" ht="10.199999999999999">
      <c r="B71" s="20"/>
      <c r="L71" s="20"/>
    </row>
    <row r="72" spans="2:12" ht="10.199999999999999">
      <c r="B72" s="20"/>
      <c r="L72" s="20"/>
    </row>
    <row r="73" spans="2:12" ht="10.199999999999999">
      <c r="B73" s="20"/>
      <c r="L73" s="20"/>
    </row>
    <row r="74" spans="2:12" ht="10.199999999999999">
      <c r="B74" s="20"/>
      <c r="L74" s="20"/>
    </row>
    <row r="75" spans="2:12" ht="10.199999999999999">
      <c r="B75" s="20"/>
      <c r="L75" s="20"/>
    </row>
    <row r="76" spans="2:12" s="1" customFormat="1" ht="13.2">
      <c r="B76" s="32"/>
      <c r="D76" s="43" t="s">
        <v>53</v>
      </c>
      <c r="E76" s="34"/>
      <c r="F76" s="104" t="s">
        <v>54</v>
      </c>
      <c r="G76" s="43" t="s">
        <v>53</v>
      </c>
      <c r="H76" s="34"/>
      <c r="I76" s="34"/>
      <c r="J76" s="105" t="s">
        <v>54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124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9" t="str">
        <f>E7</f>
        <v>ZÁZEMÍ A VÝBĚH GIBONŮ</v>
      </c>
      <c r="F85" s="250"/>
      <c r="G85" s="250"/>
      <c r="H85" s="250"/>
      <c r="L85" s="32"/>
    </row>
    <row r="86" spans="2:47" s="1" customFormat="1" ht="12" customHeight="1">
      <c r="B86" s="32"/>
      <c r="C86" s="27" t="s">
        <v>118</v>
      </c>
      <c r="L86" s="32"/>
    </row>
    <row r="87" spans="2:47" s="1" customFormat="1" ht="16.5" customHeight="1">
      <c r="B87" s="32"/>
      <c r="E87" s="207" t="str">
        <f>E9</f>
        <v>VRN - Vedlejší rozpočtové náklady</v>
      </c>
      <c r="F87" s="251"/>
      <c r="G87" s="251"/>
      <c r="H87" s="251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Drážďanská 23</v>
      </c>
      <c r="I89" s="27" t="s">
        <v>22</v>
      </c>
      <c r="J89" s="52" t="str">
        <f>IF(J12="","",J12)</f>
        <v>15.1.2024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23</v>
      </c>
      <c r="F91" s="25" t="str">
        <f>E15</f>
        <v>Zoologická zahrada Ústí nad Labem, p.o.</v>
      </c>
      <c r="I91" s="27" t="s">
        <v>31</v>
      </c>
      <c r="J91" s="30" t="str">
        <f>E21</f>
        <v>JinJan s.r.o.</v>
      </c>
      <c r="L91" s="32"/>
    </row>
    <row r="92" spans="2:47" s="1" customFormat="1" ht="15.15" customHeight="1">
      <c r="B92" s="32"/>
      <c r="C92" s="27" t="s">
        <v>29</v>
      </c>
      <c r="F92" s="25" t="str">
        <f>IF(E18="","",E18)</f>
        <v>Vyplň údaj</v>
      </c>
      <c r="I92" s="27" t="s">
        <v>35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6" t="s">
        <v>125</v>
      </c>
      <c r="D94" s="98"/>
      <c r="E94" s="98"/>
      <c r="F94" s="98"/>
      <c r="G94" s="98"/>
      <c r="H94" s="98"/>
      <c r="I94" s="98"/>
      <c r="J94" s="107" t="s">
        <v>126</v>
      </c>
      <c r="K94" s="98"/>
      <c r="L94" s="32"/>
    </row>
    <row r="95" spans="2:47" s="1" customFormat="1" ht="10.35" customHeight="1">
      <c r="B95" s="32"/>
      <c r="L95" s="32"/>
    </row>
    <row r="96" spans="2:47" s="1" customFormat="1" ht="22.8" customHeight="1">
      <c r="B96" s="32"/>
      <c r="C96" s="108" t="s">
        <v>127</v>
      </c>
      <c r="J96" s="66">
        <f>J120</f>
        <v>0</v>
      </c>
      <c r="L96" s="32"/>
      <c r="AU96" s="17" t="s">
        <v>128</v>
      </c>
    </row>
    <row r="97" spans="2:12" s="8" customFormat="1" ht="24.9" customHeight="1">
      <c r="B97" s="109"/>
      <c r="D97" s="110" t="s">
        <v>1374</v>
      </c>
      <c r="E97" s="111"/>
      <c r="F97" s="111"/>
      <c r="G97" s="111"/>
      <c r="H97" s="111"/>
      <c r="I97" s="111"/>
      <c r="J97" s="112">
        <f>J121</f>
        <v>0</v>
      </c>
      <c r="L97" s="109"/>
    </row>
    <row r="98" spans="2:12" s="9" customFormat="1" ht="19.95" customHeight="1">
      <c r="B98" s="113"/>
      <c r="D98" s="114" t="s">
        <v>1375</v>
      </c>
      <c r="E98" s="115"/>
      <c r="F98" s="115"/>
      <c r="G98" s="115"/>
      <c r="H98" s="115"/>
      <c r="I98" s="115"/>
      <c r="J98" s="116">
        <f>J122</f>
        <v>0</v>
      </c>
      <c r="L98" s="113"/>
    </row>
    <row r="99" spans="2:12" s="9" customFormat="1" ht="19.95" customHeight="1">
      <c r="B99" s="113"/>
      <c r="D99" s="114" t="s">
        <v>1376</v>
      </c>
      <c r="E99" s="115"/>
      <c r="F99" s="115"/>
      <c r="G99" s="115"/>
      <c r="H99" s="115"/>
      <c r="I99" s="115"/>
      <c r="J99" s="116">
        <f>J125</f>
        <v>0</v>
      </c>
      <c r="L99" s="113"/>
    </row>
    <row r="100" spans="2:12" s="9" customFormat="1" ht="19.95" customHeight="1">
      <c r="B100" s="113"/>
      <c r="D100" s="114" t="s">
        <v>1377</v>
      </c>
      <c r="E100" s="115"/>
      <c r="F100" s="115"/>
      <c r="G100" s="115"/>
      <c r="H100" s="115"/>
      <c r="I100" s="115"/>
      <c r="J100" s="116">
        <f>J128</f>
        <v>0</v>
      </c>
      <c r="L100" s="113"/>
    </row>
    <row r="101" spans="2:12" s="1" customFormat="1" ht="21.75" customHeight="1">
      <c r="B101" s="32"/>
      <c r="L101" s="32"/>
    </row>
    <row r="102" spans="2:12" s="1" customFormat="1" ht="6.9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12" s="1" customFormat="1" ht="6.9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12" s="1" customFormat="1" ht="24.9" customHeight="1">
      <c r="B107" s="32"/>
      <c r="C107" s="21" t="s">
        <v>148</v>
      </c>
      <c r="L107" s="32"/>
    </row>
    <row r="108" spans="2:12" s="1" customFormat="1" ht="6.9" customHeight="1">
      <c r="B108" s="32"/>
      <c r="L108" s="32"/>
    </row>
    <row r="109" spans="2:12" s="1" customFormat="1" ht="12" customHeight="1">
      <c r="B109" s="32"/>
      <c r="C109" s="27" t="s">
        <v>16</v>
      </c>
      <c r="L109" s="32"/>
    </row>
    <row r="110" spans="2:12" s="1" customFormat="1" ht="16.5" customHeight="1">
      <c r="B110" s="32"/>
      <c r="E110" s="249" t="str">
        <f>E7</f>
        <v>ZÁZEMÍ A VÝBĚH GIBONŮ</v>
      </c>
      <c r="F110" s="250"/>
      <c r="G110" s="250"/>
      <c r="H110" s="250"/>
      <c r="L110" s="32"/>
    </row>
    <row r="111" spans="2:12" s="1" customFormat="1" ht="12" customHeight="1">
      <c r="B111" s="32"/>
      <c r="C111" s="27" t="s">
        <v>118</v>
      </c>
      <c r="L111" s="32"/>
    </row>
    <row r="112" spans="2:12" s="1" customFormat="1" ht="16.5" customHeight="1">
      <c r="B112" s="32"/>
      <c r="E112" s="207" t="str">
        <f>E9</f>
        <v>VRN - Vedlejší rozpočtové náklady</v>
      </c>
      <c r="F112" s="251"/>
      <c r="G112" s="251"/>
      <c r="H112" s="251"/>
      <c r="L112" s="32"/>
    </row>
    <row r="113" spans="2:65" s="1" customFormat="1" ht="6.9" customHeight="1">
      <c r="B113" s="32"/>
      <c r="L113" s="32"/>
    </row>
    <row r="114" spans="2:65" s="1" customFormat="1" ht="12" customHeight="1">
      <c r="B114" s="32"/>
      <c r="C114" s="27" t="s">
        <v>20</v>
      </c>
      <c r="F114" s="25" t="str">
        <f>F12</f>
        <v>Drážďanská 23</v>
      </c>
      <c r="I114" s="27" t="s">
        <v>22</v>
      </c>
      <c r="J114" s="52" t="str">
        <f>IF(J12="","",J12)</f>
        <v>15.1.2024</v>
      </c>
      <c r="L114" s="32"/>
    </row>
    <row r="115" spans="2:65" s="1" customFormat="1" ht="6.9" customHeight="1">
      <c r="B115" s="32"/>
      <c r="L115" s="32"/>
    </row>
    <row r="116" spans="2:65" s="1" customFormat="1" ht="15.15" customHeight="1">
      <c r="B116" s="32"/>
      <c r="C116" s="27" t="s">
        <v>23</v>
      </c>
      <c r="F116" s="25" t="str">
        <f>E15</f>
        <v>Zoologická zahrada Ústí nad Labem, p.o.</v>
      </c>
      <c r="I116" s="27" t="s">
        <v>31</v>
      </c>
      <c r="J116" s="30" t="str">
        <f>E21</f>
        <v>JinJan s.r.o.</v>
      </c>
      <c r="L116" s="32"/>
    </row>
    <row r="117" spans="2:65" s="1" customFormat="1" ht="15.15" customHeight="1">
      <c r="B117" s="32"/>
      <c r="C117" s="27" t="s">
        <v>29</v>
      </c>
      <c r="F117" s="25" t="str">
        <f>IF(E18="","",E18)</f>
        <v>Vyplň údaj</v>
      </c>
      <c r="I117" s="27" t="s">
        <v>35</v>
      </c>
      <c r="J117" s="30" t="str">
        <f>E24</f>
        <v xml:space="preserve"> </v>
      </c>
      <c r="L117" s="32"/>
    </row>
    <row r="118" spans="2:65" s="1" customFormat="1" ht="10.35" customHeight="1">
      <c r="B118" s="32"/>
      <c r="L118" s="32"/>
    </row>
    <row r="119" spans="2:65" s="10" customFormat="1" ht="29.25" customHeight="1">
      <c r="B119" s="117"/>
      <c r="C119" s="118" t="s">
        <v>149</v>
      </c>
      <c r="D119" s="119" t="s">
        <v>63</v>
      </c>
      <c r="E119" s="119" t="s">
        <v>59</v>
      </c>
      <c r="F119" s="119" t="s">
        <v>60</v>
      </c>
      <c r="G119" s="119" t="s">
        <v>150</v>
      </c>
      <c r="H119" s="119" t="s">
        <v>151</v>
      </c>
      <c r="I119" s="119" t="s">
        <v>152</v>
      </c>
      <c r="J119" s="120" t="s">
        <v>126</v>
      </c>
      <c r="K119" s="121" t="s">
        <v>153</v>
      </c>
      <c r="L119" s="117"/>
      <c r="M119" s="59" t="s">
        <v>1</v>
      </c>
      <c r="N119" s="60" t="s">
        <v>42</v>
      </c>
      <c r="O119" s="60" t="s">
        <v>154</v>
      </c>
      <c r="P119" s="60" t="s">
        <v>155</v>
      </c>
      <c r="Q119" s="60" t="s">
        <v>156</v>
      </c>
      <c r="R119" s="60" t="s">
        <v>157</v>
      </c>
      <c r="S119" s="60" t="s">
        <v>158</v>
      </c>
      <c r="T119" s="61" t="s">
        <v>159</v>
      </c>
    </row>
    <row r="120" spans="2:65" s="1" customFormat="1" ht="22.8" customHeight="1">
      <c r="B120" s="32"/>
      <c r="C120" s="64" t="s">
        <v>160</v>
      </c>
      <c r="J120" s="122">
        <f>BK120</f>
        <v>0</v>
      </c>
      <c r="L120" s="32"/>
      <c r="M120" s="62"/>
      <c r="N120" s="53"/>
      <c r="O120" s="53"/>
      <c r="P120" s="123">
        <f>P121</f>
        <v>0</v>
      </c>
      <c r="Q120" s="53"/>
      <c r="R120" s="123">
        <f>R121</f>
        <v>0</v>
      </c>
      <c r="S120" s="53"/>
      <c r="T120" s="124">
        <f>T121</f>
        <v>0</v>
      </c>
      <c r="AT120" s="17" t="s">
        <v>77</v>
      </c>
      <c r="AU120" s="17" t="s">
        <v>128</v>
      </c>
      <c r="BK120" s="125">
        <f>BK121</f>
        <v>0</v>
      </c>
    </row>
    <row r="121" spans="2:65" s="11" customFormat="1" ht="25.95" customHeight="1">
      <c r="B121" s="126"/>
      <c r="D121" s="127" t="s">
        <v>77</v>
      </c>
      <c r="E121" s="128" t="s">
        <v>102</v>
      </c>
      <c r="F121" s="128" t="s">
        <v>103</v>
      </c>
      <c r="I121" s="129"/>
      <c r="J121" s="130">
        <f>BK121</f>
        <v>0</v>
      </c>
      <c r="L121" s="126"/>
      <c r="M121" s="131"/>
      <c r="P121" s="132">
        <f>P122+P125+P128</f>
        <v>0</v>
      </c>
      <c r="R121" s="132">
        <f>R122+R125+R128</f>
        <v>0</v>
      </c>
      <c r="T121" s="133">
        <f>T122+T125+T128</f>
        <v>0</v>
      </c>
      <c r="AR121" s="127" t="s">
        <v>204</v>
      </c>
      <c r="AT121" s="134" t="s">
        <v>77</v>
      </c>
      <c r="AU121" s="134" t="s">
        <v>78</v>
      </c>
      <c r="AY121" s="127" t="s">
        <v>163</v>
      </c>
      <c r="BK121" s="135">
        <f>BK122+BK125+BK128</f>
        <v>0</v>
      </c>
    </row>
    <row r="122" spans="2:65" s="11" customFormat="1" ht="22.8" customHeight="1">
      <c r="B122" s="126"/>
      <c r="D122" s="127" t="s">
        <v>77</v>
      </c>
      <c r="E122" s="136" t="s">
        <v>1378</v>
      </c>
      <c r="F122" s="136" t="s">
        <v>1379</v>
      </c>
      <c r="I122" s="129"/>
      <c r="J122" s="137">
        <f>BK122</f>
        <v>0</v>
      </c>
      <c r="L122" s="126"/>
      <c r="M122" s="131"/>
      <c r="P122" s="132">
        <f>SUM(P123:P124)</f>
        <v>0</v>
      </c>
      <c r="R122" s="132">
        <f>SUM(R123:R124)</f>
        <v>0</v>
      </c>
      <c r="T122" s="133">
        <f>SUM(T123:T124)</f>
        <v>0</v>
      </c>
      <c r="AR122" s="127" t="s">
        <v>204</v>
      </c>
      <c r="AT122" s="134" t="s">
        <v>77</v>
      </c>
      <c r="AU122" s="134" t="s">
        <v>85</v>
      </c>
      <c r="AY122" s="127" t="s">
        <v>163</v>
      </c>
      <c r="BK122" s="135">
        <f>SUM(BK123:BK124)</f>
        <v>0</v>
      </c>
    </row>
    <row r="123" spans="2:65" s="1" customFormat="1" ht="37.799999999999997" customHeight="1">
      <c r="B123" s="32"/>
      <c r="C123" s="138" t="s">
        <v>85</v>
      </c>
      <c r="D123" s="138" t="s">
        <v>165</v>
      </c>
      <c r="E123" s="139" t="s">
        <v>1380</v>
      </c>
      <c r="F123" s="140" t="s">
        <v>1381</v>
      </c>
      <c r="G123" s="141" t="s">
        <v>410</v>
      </c>
      <c r="H123" s="142">
        <v>1</v>
      </c>
      <c r="I123" s="143"/>
      <c r="J123" s="144">
        <f>ROUND(I123*H123,2)</f>
        <v>0</v>
      </c>
      <c r="K123" s="145"/>
      <c r="L123" s="32"/>
      <c r="M123" s="146" t="s">
        <v>1</v>
      </c>
      <c r="N123" s="147" t="s">
        <v>43</v>
      </c>
      <c r="P123" s="148">
        <f>O123*H123</f>
        <v>0</v>
      </c>
      <c r="Q123" s="148">
        <v>0</v>
      </c>
      <c r="R123" s="148">
        <f>Q123*H123</f>
        <v>0</v>
      </c>
      <c r="S123" s="148">
        <v>0</v>
      </c>
      <c r="T123" s="149">
        <f>S123*H123</f>
        <v>0</v>
      </c>
      <c r="AR123" s="150" t="s">
        <v>1382</v>
      </c>
      <c r="AT123" s="150" t="s">
        <v>165</v>
      </c>
      <c r="AU123" s="150" t="s">
        <v>87</v>
      </c>
      <c r="AY123" s="17" t="s">
        <v>163</v>
      </c>
      <c r="BE123" s="151">
        <f>IF(N123="základní",J123,0)</f>
        <v>0</v>
      </c>
      <c r="BF123" s="151">
        <f>IF(N123="snížená",J123,0)</f>
        <v>0</v>
      </c>
      <c r="BG123" s="151">
        <f>IF(N123="zákl. přenesená",J123,0)</f>
        <v>0</v>
      </c>
      <c r="BH123" s="151">
        <f>IF(N123="sníž. přenesená",J123,0)</f>
        <v>0</v>
      </c>
      <c r="BI123" s="151">
        <f>IF(N123="nulová",J123,0)</f>
        <v>0</v>
      </c>
      <c r="BJ123" s="17" t="s">
        <v>85</v>
      </c>
      <c r="BK123" s="151">
        <f>ROUND(I123*H123,2)</f>
        <v>0</v>
      </c>
      <c r="BL123" s="17" t="s">
        <v>1382</v>
      </c>
      <c r="BM123" s="150" t="s">
        <v>1383</v>
      </c>
    </row>
    <row r="124" spans="2:65" s="1" customFormat="1" ht="21.75" customHeight="1">
      <c r="B124" s="32"/>
      <c r="C124" s="138" t="s">
        <v>87</v>
      </c>
      <c r="D124" s="138" t="s">
        <v>165</v>
      </c>
      <c r="E124" s="139" t="s">
        <v>1384</v>
      </c>
      <c r="F124" s="140" t="s">
        <v>1385</v>
      </c>
      <c r="G124" s="141" t="s">
        <v>410</v>
      </c>
      <c r="H124" s="142">
        <v>1</v>
      </c>
      <c r="I124" s="143"/>
      <c r="J124" s="144">
        <f>ROUND(I124*H124,2)</f>
        <v>0</v>
      </c>
      <c r="K124" s="145"/>
      <c r="L124" s="32"/>
      <c r="M124" s="146" t="s">
        <v>1</v>
      </c>
      <c r="N124" s="147" t="s">
        <v>43</v>
      </c>
      <c r="P124" s="148">
        <f>O124*H124</f>
        <v>0</v>
      </c>
      <c r="Q124" s="148">
        <v>0</v>
      </c>
      <c r="R124" s="148">
        <f>Q124*H124</f>
        <v>0</v>
      </c>
      <c r="S124" s="148">
        <v>0</v>
      </c>
      <c r="T124" s="149">
        <f>S124*H124</f>
        <v>0</v>
      </c>
      <c r="AR124" s="150" t="s">
        <v>1382</v>
      </c>
      <c r="AT124" s="150" t="s">
        <v>165</v>
      </c>
      <c r="AU124" s="150" t="s">
        <v>87</v>
      </c>
      <c r="AY124" s="17" t="s">
        <v>163</v>
      </c>
      <c r="BE124" s="151">
        <f>IF(N124="základní",J124,0)</f>
        <v>0</v>
      </c>
      <c r="BF124" s="151">
        <f>IF(N124="snížená",J124,0)</f>
        <v>0</v>
      </c>
      <c r="BG124" s="151">
        <f>IF(N124="zákl. přenesená",J124,0)</f>
        <v>0</v>
      </c>
      <c r="BH124" s="151">
        <f>IF(N124="sníž. přenesená",J124,0)</f>
        <v>0</v>
      </c>
      <c r="BI124" s="151">
        <f>IF(N124="nulová",J124,0)</f>
        <v>0</v>
      </c>
      <c r="BJ124" s="17" t="s">
        <v>85</v>
      </c>
      <c r="BK124" s="151">
        <f>ROUND(I124*H124,2)</f>
        <v>0</v>
      </c>
      <c r="BL124" s="17" t="s">
        <v>1382</v>
      </c>
      <c r="BM124" s="150" t="s">
        <v>1386</v>
      </c>
    </row>
    <row r="125" spans="2:65" s="11" customFormat="1" ht="22.8" customHeight="1">
      <c r="B125" s="126"/>
      <c r="D125" s="127" t="s">
        <v>77</v>
      </c>
      <c r="E125" s="136" t="s">
        <v>1387</v>
      </c>
      <c r="F125" s="136" t="s">
        <v>1388</v>
      </c>
      <c r="I125" s="129"/>
      <c r="J125" s="137">
        <f>BK125</f>
        <v>0</v>
      </c>
      <c r="L125" s="126"/>
      <c r="M125" s="131"/>
      <c r="P125" s="132">
        <f>SUM(P126:P127)</f>
        <v>0</v>
      </c>
      <c r="R125" s="132">
        <f>SUM(R126:R127)</f>
        <v>0</v>
      </c>
      <c r="T125" s="133">
        <f>SUM(T126:T127)</f>
        <v>0</v>
      </c>
      <c r="AR125" s="127" t="s">
        <v>204</v>
      </c>
      <c r="AT125" s="134" t="s">
        <v>77</v>
      </c>
      <c r="AU125" s="134" t="s">
        <v>85</v>
      </c>
      <c r="AY125" s="127" t="s">
        <v>163</v>
      </c>
      <c r="BK125" s="135">
        <f>SUM(BK126:BK127)</f>
        <v>0</v>
      </c>
    </row>
    <row r="126" spans="2:65" s="1" customFormat="1" ht="24.15" customHeight="1">
      <c r="B126" s="32"/>
      <c r="C126" s="138" t="s">
        <v>192</v>
      </c>
      <c r="D126" s="138" t="s">
        <v>165</v>
      </c>
      <c r="E126" s="139" t="s">
        <v>1389</v>
      </c>
      <c r="F126" s="140" t="s">
        <v>1390</v>
      </c>
      <c r="G126" s="141" t="s">
        <v>410</v>
      </c>
      <c r="H126" s="142">
        <v>1</v>
      </c>
      <c r="I126" s="143"/>
      <c r="J126" s="144">
        <f>ROUND(I126*H126,2)</f>
        <v>0</v>
      </c>
      <c r="K126" s="145"/>
      <c r="L126" s="32"/>
      <c r="M126" s="146" t="s">
        <v>1</v>
      </c>
      <c r="N126" s="147" t="s">
        <v>43</v>
      </c>
      <c r="P126" s="148">
        <f>O126*H126</f>
        <v>0</v>
      </c>
      <c r="Q126" s="148">
        <v>0</v>
      </c>
      <c r="R126" s="148">
        <f>Q126*H126</f>
        <v>0</v>
      </c>
      <c r="S126" s="148">
        <v>0</v>
      </c>
      <c r="T126" s="149">
        <f>S126*H126</f>
        <v>0</v>
      </c>
      <c r="AR126" s="150" t="s">
        <v>1382</v>
      </c>
      <c r="AT126" s="150" t="s">
        <v>165</v>
      </c>
      <c r="AU126" s="150" t="s">
        <v>87</v>
      </c>
      <c r="AY126" s="17" t="s">
        <v>163</v>
      </c>
      <c r="BE126" s="151">
        <f>IF(N126="základní",J126,0)</f>
        <v>0</v>
      </c>
      <c r="BF126" s="151">
        <f>IF(N126="snížená",J126,0)</f>
        <v>0</v>
      </c>
      <c r="BG126" s="151">
        <f>IF(N126="zákl. přenesená",J126,0)</f>
        <v>0</v>
      </c>
      <c r="BH126" s="151">
        <f>IF(N126="sníž. přenesená",J126,0)</f>
        <v>0</v>
      </c>
      <c r="BI126" s="151">
        <f>IF(N126="nulová",J126,0)</f>
        <v>0</v>
      </c>
      <c r="BJ126" s="17" t="s">
        <v>85</v>
      </c>
      <c r="BK126" s="151">
        <f>ROUND(I126*H126,2)</f>
        <v>0</v>
      </c>
      <c r="BL126" s="17" t="s">
        <v>1382</v>
      </c>
      <c r="BM126" s="150" t="s">
        <v>1391</v>
      </c>
    </row>
    <row r="127" spans="2:65" s="1" customFormat="1" ht="16.5" customHeight="1">
      <c r="B127" s="32"/>
      <c r="C127" s="138" t="s">
        <v>169</v>
      </c>
      <c r="D127" s="138" t="s">
        <v>165</v>
      </c>
      <c r="E127" s="139" t="s">
        <v>1392</v>
      </c>
      <c r="F127" s="140" t="s">
        <v>1393</v>
      </c>
      <c r="G127" s="141" t="s">
        <v>410</v>
      </c>
      <c r="H127" s="142">
        <v>1</v>
      </c>
      <c r="I127" s="143"/>
      <c r="J127" s="144">
        <f>ROUND(I127*H127,2)</f>
        <v>0</v>
      </c>
      <c r="K127" s="145"/>
      <c r="L127" s="32"/>
      <c r="M127" s="146" t="s">
        <v>1</v>
      </c>
      <c r="N127" s="147" t="s">
        <v>43</v>
      </c>
      <c r="P127" s="148">
        <f>O127*H127</f>
        <v>0</v>
      </c>
      <c r="Q127" s="148">
        <v>0</v>
      </c>
      <c r="R127" s="148">
        <f>Q127*H127</f>
        <v>0</v>
      </c>
      <c r="S127" s="148">
        <v>0</v>
      </c>
      <c r="T127" s="149">
        <f>S127*H127</f>
        <v>0</v>
      </c>
      <c r="AR127" s="150" t="s">
        <v>1382</v>
      </c>
      <c r="AT127" s="150" t="s">
        <v>165</v>
      </c>
      <c r="AU127" s="150" t="s">
        <v>87</v>
      </c>
      <c r="AY127" s="17" t="s">
        <v>163</v>
      </c>
      <c r="BE127" s="151">
        <f>IF(N127="základní",J127,0)</f>
        <v>0</v>
      </c>
      <c r="BF127" s="151">
        <f>IF(N127="snížená",J127,0)</f>
        <v>0</v>
      </c>
      <c r="BG127" s="151">
        <f>IF(N127="zákl. přenesená",J127,0)</f>
        <v>0</v>
      </c>
      <c r="BH127" s="151">
        <f>IF(N127="sníž. přenesená",J127,0)</f>
        <v>0</v>
      </c>
      <c r="BI127" s="151">
        <f>IF(N127="nulová",J127,0)</f>
        <v>0</v>
      </c>
      <c r="BJ127" s="17" t="s">
        <v>85</v>
      </c>
      <c r="BK127" s="151">
        <f>ROUND(I127*H127,2)</f>
        <v>0</v>
      </c>
      <c r="BL127" s="17" t="s">
        <v>1382</v>
      </c>
      <c r="BM127" s="150" t="s">
        <v>1394</v>
      </c>
    </row>
    <row r="128" spans="2:65" s="11" customFormat="1" ht="22.8" customHeight="1">
      <c r="B128" s="126"/>
      <c r="D128" s="127" t="s">
        <v>77</v>
      </c>
      <c r="E128" s="136" t="s">
        <v>1395</v>
      </c>
      <c r="F128" s="136" t="s">
        <v>1396</v>
      </c>
      <c r="I128" s="129"/>
      <c r="J128" s="137">
        <f>BK128</f>
        <v>0</v>
      </c>
      <c r="L128" s="126"/>
      <c r="M128" s="131"/>
      <c r="P128" s="132">
        <f>P129</f>
        <v>0</v>
      </c>
      <c r="R128" s="132">
        <f>R129</f>
        <v>0</v>
      </c>
      <c r="T128" s="133">
        <f>T129</f>
        <v>0</v>
      </c>
      <c r="AR128" s="127" t="s">
        <v>204</v>
      </c>
      <c r="AT128" s="134" t="s">
        <v>77</v>
      </c>
      <c r="AU128" s="134" t="s">
        <v>85</v>
      </c>
      <c r="AY128" s="127" t="s">
        <v>163</v>
      </c>
      <c r="BK128" s="135">
        <f>BK129</f>
        <v>0</v>
      </c>
    </row>
    <row r="129" spans="2:65" s="1" customFormat="1" ht="24.15" customHeight="1">
      <c r="B129" s="32"/>
      <c r="C129" s="138" t="s">
        <v>204</v>
      </c>
      <c r="D129" s="138" t="s">
        <v>165</v>
      </c>
      <c r="E129" s="139" t="s">
        <v>1397</v>
      </c>
      <c r="F129" s="140" t="s">
        <v>1398</v>
      </c>
      <c r="G129" s="141" t="s">
        <v>410</v>
      </c>
      <c r="H129" s="142">
        <v>1</v>
      </c>
      <c r="I129" s="143"/>
      <c r="J129" s="144">
        <f>ROUND(I129*H129,2)</f>
        <v>0</v>
      </c>
      <c r="K129" s="145"/>
      <c r="L129" s="32"/>
      <c r="M129" s="194" t="s">
        <v>1</v>
      </c>
      <c r="N129" s="195" t="s">
        <v>43</v>
      </c>
      <c r="O129" s="196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AR129" s="150" t="s">
        <v>1382</v>
      </c>
      <c r="AT129" s="150" t="s">
        <v>165</v>
      </c>
      <c r="AU129" s="150" t="s">
        <v>87</v>
      </c>
      <c r="AY129" s="17" t="s">
        <v>163</v>
      </c>
      <c r="BE129" s="151">
        <f>IF(N129="základní",J129,0)</f>
        <v>0</v>
      </c>
      <c r="BF129" s="151">
        <f>IF(N129="snížená",J129,0)</f>
        <v>0</v>
      </c>
      <c r="BG129" s="151">
        <f>IF(N129="zákl. přenesená",J129,0)</f>
        <v>0</v>
      </c>
      <c r="BH129" s="151">
        <f>IF(N129="sníž. přenesená",J129,0)</f>
        <v>0</v>
      </c>
      <c r="BI129" s="151">
        <f>IF(N129="nulová",J129,0)</f>
        <v>0</v>
      </c>
      <c r="BJ129" s="17" t="s">
        <v>85</v>
      </c>
      <c r="BK129" s="151">
        <f>ROUND(I129*H129,2)</f>
        <v>0</v>
      </c>
      <c r="BL129" s="17" t="s">
        <v>1382</v>
      </c>
      <c r="BM129" s="150" t="s">
        <v>1399</v>
      </c>
    </row>
    <row r="130" spans="2:65" s="1" customFormat="1" ht="6.9" customHeight="1">
      <c r="B130" s="44"/>
      <c r="C130" s="45"/>
      <c r="D130" s="45"/>
      <c r="E130" s="45"/>
      <c r="F130" s="45"/>
      <c r="G130" s="45"/>
      <c r="H130" s="45"/>
      <c r="I130" s="45"/>
      <c r="J130" s="45"/>
      <c r="K130" s="45"/>
      <c r="L130" s="32"/>
    </row>
  </sheetData>
  <sheetProtection algorithmName="SHA-512" hashValue="hAFT1+NWQHB3N8E9jYmn7kqe/Mt7UNr6IBQjB1EZQscHLu/HPwVSKTMFZMx46ILhKy92K0OjSkv9JWYMmtPQmg==" saltValue="i7hDQFBtFxwbay/uFxbJnqhCf/HetAF3bP59onu+32bcqzybv5qrQL61OxjUExneN2GdZRz9YGquYFdUddO4aQ==" spinCount="100000" sheet="1" objects="1" scenarios="1" formatColumns="0" formatRows="0" autoFilter="0"/>
  <autoFilter ref="C119:K129" xr:uid="{00000000-0009-0000-0000-000005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136"/>
  <sheetViews>
    <sheetView showGridLines="0" workbookViewId="0"/>
  </sheetViews>
  <sheetFormatPr defaultRowHeight="14.4"/>
  <cols>
    <col min="1" max="1" width="8.28515625" customWidth="1"/>
    <col min="2" max="2" width="1.7109375" customWidth="1"/>
    <col min="3" max="3" width="25" customWidth="1"/>
    <col min="4" max="4" width="75.85546875" customWidth="1"/>
    <col min="5" max="5" width="13.28515625" customWidth="1"/>
    <col min="6" max="6" width="20" customWidth="1"/>
    <col min="7" max="7" width="1.7109375" customWidth="1"/>
    <col min="8" max="8" width="8.28515625" customWidth="1"/>
  </cols>
  <sheetData>
    <row r="1" spans="2:8" ht="11.25" customHeight="1"/>
    <row r="2" spans="2:8" ht="36.9" customHeight="1"/>
    <row r="3" spans="2:8" ht="6.9" customHeight="1">
      <c r="B3" s="18"/>
      <c r="C3" s="19"/>
      <c r="D3" s="19"/>
      <c r="E3" s="19"/>
      <c r="F3" s="19"/>
      <c r="G3" s="19"/>
      <c r="H3" s="20"/>
    </row>
    <row r="4" spans="2:8" ht="24.9" customHeight="1">
      <c r="B4" s="20"/>
      <c r="C4" s="21" t="s">
        <v>1400</v>
      </c>
      <c r="H4" s="20"/>
    </row>
    <row r="5" spans="2:8" ht="12" customHeight="1">
      <c r="B5" s="20"/>
      <c r="C5" s="24" t="s">
        <v>13</v>
      </c>
      <c r="D5" s="238" t="s">
        <v>14</v>
      </c>
      <c r="E5" s="234"/>
      <c r="F5" s="234"/>
      <c r="H5" s="20"/>
    </row>
    <row r="6" spans="2:8" ht="36.9" customHeight="1">
      <c r="B6" s="20"/>
      <c r="C6" s="26" t="s">
        <v>16</v>
      </c>
      <c r="D6" s="235" t="s">
        <v>17</v>
      </c>
      <c r="E6" s="234"/>
      <c r="F6" s="234"/>
      <c r="H6" s="20"/>
    </row>
    <row r="7" spans="2:8" ht="16.5" customHeight="1">
      <c r="B7" s="20"/>
      <c r="C7" s="27" t="s">
        <v>22</v>
      </c>
      <c r="D7" s="52" t="str">
        <f>'Rekapitulace stavby'!AN8</f>
        <v>15.1.2024</v>
      </c>
      <c r="H7" s="20"/>
    </row>
    <row r="8" spans="2:8" s="1" customFormat="1" ht="10.8" customHeight="1">
      <c r="B8" s="32"/>
      <c r="H8" s="32"/>
    </row>
    <row r="9" spans="2:8" s="10" customFormat="1" ht="29.25" customHeight="1">
      <c r="B9" s="117"/>
      <c r="C9" s="118" t="s">
        <v>59</v>
      </c>
      <c r="D9" s="119" t="s">
        <v>60</v>
      </c>
      <c r="E9" s="119" t="s">
        <v>150</v>
      </c>
      <c r="F9" s="120" t="s">
        <v>1401</v>
      </c>
      <c r="H9" s="117"/>
    </row>
    <row r="10" spans="2:8" s="1" customFormat="1" ht="26.4" customHeight="1">
      <c r="B10" s="32"/>
      <c r="C10" s="199" t="s">
        <v>1402</v>
      </c>
      <c r="D10" s="199" t="s">
        <v>90</v>
      </c>
      <c r="H10" s="32"/>
    </row>
    <row r="11" spans="2:8" s="1" customFormat="1" ht="16.8" customHeight="1">
      <c r="B11" s="32"/>
      <c r="C11" s="200" t="s">
        <v>105</v>
      </c>
      <c r="D11" s="201" t="s">
        <v>1</v>
      </c>
      <c r="E11" s="202" t="s">
        <v>1</v>
      </c>
      <c r="F11" s="203">
        <v>101.63200000000001</v>
      </c>
      <c r="H11" s="32"/>
    </row>
    <row r="12" spans="2:8" s="1" customFormat="1" ht="16.8" customHeight="1">
      <c r="B12" s="32"/>
      <c r="C12" s="204" t="s">
        <v>1</v>
      </c>
      <c r="D12" s="204" t="s">
        <v>557</v>
      </c>
      <c r="E12" s="17" t="s">
        <v>1</v>
      </c>
      <c r="F12" s="205">
        <v>0</v>
      </c>
      <c r="H12" s="32"/>
    </row>
    <row r="13" spans="2:8" s="1" customFormat="1" ht="16.8" customHeight="1">
      <c r="B13" s="32"/>
      <c r="C13" s="204" t="s">
        <v>1</v>
      </c>
      <c r="D13" s="204" t="s">
        <v>601</v>
      </c>
      <c r="E13" s="17" t="s">
        <v>1</v>
      </c>
      <c r="F13" s="205">
        <v>106.38</v>
      </c>
      <c r="H13" s="32"/>
    </row>
    <row r="14" spans="2:8" s="1" customFormat="1" ht="16.8" customHeight="1">
      <c r="B14" s="32"/>
      <c r="C14" s="204" t="s">
        <v>1</v>
      </c>
      <c r="D14" s="204" t="s">
        <v>559</v>
      </c>
      <c r="E14" s="17" t="s">
        <v>1</v>
      </c>
      <c r="F14" s="205">
        <v>-8.3629999999999995</v>
      </c>
      <c r="H14" s="32"/>
    </row>
    <row r="15" spans="2:8" s="1" customFormat="1" ht="16.8" customHeight="1">
      <c r="B15" s="32"/>
      <c r="C15" s="204" t="s">
        <v>1</v>
      </c>
      <c r="D15" s="204" t="s">
        <v>602</v>
      </c>
      <c r="E15" s="17" t="s">
        <v>1</v>
      </c>
      <c r="F15" s="205">
        <v>3.6150000000000002</v>
      </c>
      <c r="H15" s="32"/>
    </row>
    <row r="16" spans="2:8" s="1" customFormat="1" ht="16.8" customHeight="1">
      <c r="B16" s="32"/>
      <c r="C16" s="204" t="s">
        <v>1</v>
      </c>
      <c r="D16" s="204" t="s">
        <v>1</v>
      </c>
      <c r="E16" s="17" t="s">
        <v>1</v>
      </c>
      <c r="F16" s="205">
        <v>0</v>
      </c>
      <c r="H16" s="32"/>
    </row>
    <row r="17" spans="2:8" s="1" customFormat="1" ht="16.8" customHeight="1">
      <c r="B17" s="32"/>
      <c r="C17" s="204" t="s">
        <v>105</v>
      </c>
      <c r="D17" s="204" t="s">
        <v>191</v>
      </c>
      <c r="E17" s="17" t="s">
        <v>1</v>
      </c>
      <c r="F17" s="205">
        <v>101.63200000000001</v>
      </c>
      <c r="H17" s="32"/>
    </row>
    <row r="18" spans="2:8" s="1" customFormat="1" ht="16.8" customHeight="1">
      <c r="B18" s="32"/>
      <c r="C18" s="206" t="s">
        <v>1403</v>
      </c>
      <c r="H18" s="32"/>
    </row>
    <row r="19" spans="2:8" s="1" customFormat="1" ht="16.8" customHeight="1">
      <c r="B19" s="32"/>
      <c r="C19" s="204" t="s">
        <v>598</v>
      </c>
      <c r="D19" s="204" t="s">
        <v>599</v>
      </c>
      <c r="E19" s="17" t="s">
        <v>168</v>
      </c>
      <c r="F19" s="205">
        <v>101.63200000000001</v>
      </c>
      <c r="H19" s="32"/>
    </row>
    <row r="20" spans="2:8" s="1" customFormat="1" ht="20.399999999999999">
      <c r="B20" s="32"/>
      <c r="C20" s="204" t="s">
        <v>604</v>
      </c>
      <c r="D20" s="204" t="s">
        <v>605</v>
      </c>
      <c r="E20" s="17" t="s">
        <v>168</v>
      </c>
      <c r="F20" s="205">
        <v>114.133</v>
      </c>
      <c r="H20" s="32"/>
    </row>
    <row r="21" spans="2:8" s="1" customFormat="1" ht="16.8" customHeight="1">
      <c r="B21" s="32"/>
      <c r="C21" s="200" t="s">
        <v>107</v>
      </c>
      <c r="D21" s="201" t="s">
        <v>1</v>
      </c>
      <c r="E21" s="202" t="s">
        <v>1</v>
      </c>
      <c r="F21" s="203">
        <v>36.584000000000003</v>
      </c>
      <c r="H21" s="32"/>
    </row>
    <row r="22" spans="2:8" s="1" customFormat="1" ht="16.8" customHeight="1">
      <c r="B22" s="32"/>
      <c r="C22" s="204" t="s">
        <v>1</v>
      </c>
      <c r="D22" s="204" t="s">
        <v>463</v>
      </c>
      <c r="E22" s="17" t="s">
        <v>1</v>
      </c>
      <c r="F22" s="205">
        <v>0</v>
      </c>
      <c r="H22" s="32"/>
    </row>
    <row r="23" spans="2:8" s="1" customFormat="1" ht="16.8" customHeight="1">
      <c r="B23" s="32"/>
      <c r="C23" s="204" t="s">
        <v>1</v>
      </c>
      <c r="D23" s="204" t="s">
        <v>464</v>
      </c>
      <c r="E23" s="17" t="s">
        <v>1</v>
      </c>
      <c r="F23" s="205">
        <v>36.96</v>
      </c>
      <c r="H23" s="32"/>
    </row>
    <row r="24" spans="2:8" s="1" customFormat="1" ht="16.8" customHeight="1">
      <c r="B24" s="32"/>
      <c r="C24" s="204" t="s">
        <v>1</v>
      </c>
      <c r="D24" s="204" t="s">
        <v>465</v>
      </c>
      <c r="E24" s="17" t="s">
        <v>1</v>
      </c>
      <c r="F24" s="205">
        <v>-1.272</v>
      </c>
      <c r="H24" s="32"/>
    </row>
    <row r="25" spans="2:8" s="1" customFormat="1" ht="16.8" customHeight="1">
      <c r="B25" s="32"/>
      <c r="C25" s="204" t="s">
        <v>1</v>
      </c>
      <c r="D25" s="204" t="s">
        <v>466</v>
      </c>
      <c r="E25" s="17" t="s">
        <v>1</v>
      </c>
      <c r="F25" s="205">
        <v>0.89600000000000002</v>
      </c>
      <c r="H25" s="32"/>
    </row>
    <row r="26" spans="2:8" s="1" customFormat="1" ht="16.8" customHeight="1">
      <c r="B26" s="32"/>
      <c r="C26" s="204" t="s">
        <v>1</v>
      </c>
      <c r="D26" s="204" t="s">
        <v>1</v>
      </c>
      <c r="E26" s="17" t="s">
        <v>1</v>
      </c>
      <c r="F26" s="205">
        <v>0</v>
      </c>
      <c r="H26" s="32"/>
    </row>
    <row r="27" spans="2:8" s="1" customFormat="1" ht="16.8" customHeight="1">
      <c r="B27" s="32"/>
      <c r="C27" s="204" t="s">
        <v>107</v>
      </c>
      <c r="D27" s="204" t="s">
        <v>191</v>
      </c>
      <c r="E27" s="17" t="s">
        <v>1</v>
      </c>
      <c r="F27" s="205">
        <v>36.584000000000003</v>
      </c>
      <c r="H27" s="32"/>
    </row>
    <row r="28" spans="2:8" s="1" customFormat="1" ht="16.8" customHeight="1">
      <c r="B28" s="32"/>
      <c r="C28" s="206" t="s">
        <v>1403</v>
      </c>
      <c r="H28" s="32"/>
    </row>
    <row r="29" spans="2:8" s="1" customFormat="1" ht="16.8" customHeight="1">
      <c r="B29" s="32"/>
      <c r="C29" s="204" t="s">
        <v>460</v>
      </c>
      <c r="D29" s="204" t="s">
        <v>461</v>
      </c>
      <c r="E29" s="17" t="s">
        <v>168</v>
      </c>
      <c r="F29" s="205">
        <v>36.584000000000003</v>
      </c>
      <c r="H29" s="32"/>
    </row>
    <row r="30" spans="2:8" s="1" customFormat="1" ht="20.399999999999999">
      <c r="B30" s="32"/>
      <c r="C30" s="204" t="s">
        <v>473</v>
      </c>
      <c r="D30" s="204" t="s">
        <v>474</v>
      </c>
      <c r="E30" s="17" t="s">
        <v>168</v>
      </c>
      <c r="F30" s="205">
        <v>36.584000000000003</v>
      </c>
      <c r="H30" s="32"/>
    </row>
    <row r="31" spans="2:8" s="1" customFormat="1" ht="16.8" customHeight="1">
      <c r="B31" s="32"/>
      <c r="C31" s="204" t="s">
        <v>477</v>
      </c>
      <c r="D31" s="204" t="s">
        <v>478</v>
      </c>
      <c r="E31" s="17" t="s">
        <v>168</v>
      </c>
      <c r="F31" s="205">
        <v>38.412999999999997</v>
      </c>
      <c r="H31" s="32"/>
    </row>
    <row r="32" spans="2:8" s="1" customFormat="1" ht="16.8" customHeight="1">
      <c r="B32" s="32"/>
      <c r="C32" s="204" t="s">
        <v>468</v>
      </c>
      <c r="D32" s="204" t="s">
        <v>469</v>
      </c>
      <c r="E32" s="17" t="s">
        <v>168</v>
      </c>
      <c r="F32" s="205">
        <v>42.62</v>
      </c>
      <c r="H32" s="32"/>
    </row>
    <row r="33" spans="2:8" s="1" customFormat="1" ht="16.8" customHeight="1">
      <c r="B33" s="32"/>
      <c r="C33" s="200" t="s">
        <v>110</v>
      </c>
      <c r="D33" s="201" t="s">
        <v>1</v>
      </c>
      <c r="E33" s="202" t="s">
        <v>1</v>
      </c>
      <c r="F33" s="203">
        <v>9.7200000000000006</v>
      </c>
      <c r="H33" s="32"/>
    </row>
    <row r="34" spans="2:8" s="1" customFormat="1" ht="16.8" customHeight="1">
      <c r="B34" s="32"/>
      <c r="C34" s="204" t="s">
        <v>1</v>
      </c>
      <c r="D34" s="204" t="s">
        <v>939</v>
      </c>
      <c r="E34" s="17" t="s">
        <v>1</v>
      </c>
      <c r="F34" s="205">
        <v>0</v>
      </c>
      <c r="H34" s="32"/>
    </row>
    <row r="35" spans="2:8" s="1" customFormat="1" ht="16.8" customHeight="1">
      <c r="B35" s="32"/>
      <c r="C35" s="204" t="s">
        <v>1</v>
      </c>
      <c r="D35" s="204" t="s">
        <v>940</v>
      </c>
      <c r="E35" s="17" t="s">
        <v>1</v>
      </c>
      <c r="F35" s="205">
        <v>9.7200000000000006</v>
      </c>
      <c r="H35" s="32"/>
    </row>
    <row r="36" spans="2:8" s="1" customFormat="1" ht="16.8" customHeight="1">
      <c r="B36" s="32"/>
      <c r="C36" s="204" t="s">
        <v>1</v>
      </c>
      <c r="D36" s="204" t="s">
        <v>1</v>
      </c>
      <c r="E36" s="17" t="s">
        <v>1</v>
      </c>
      <c r="F36" s="205">
        <v>0</v>
      </c>
      <c r="H36" s="32"/>
    </row>
    <row r="37" spans="2:8" s="1" customFormat="1" ht="16.8" customHeight="1">
      <c r="B37" s="32"/>
      <c r="C37" s="204" t="s">
        <v>110</v>
      </c>
      <c r="D37" s="204" t="s">
        <v>191</v>
      </c>
      <c r="E37" s="17" t="s">
        <v>1</v>
      </c>
      <c r="F37" s="205">
        <v>9.7200000000000006</v>
      </c>
      <c r="H37" s="32"/>
    </row>
    <row r="38" spans="2:8" s="1" customFormat="1" ht="16.8" customHeight="1">
      <c r="B38" s="32"/>
      <c r="C38" s="206" t="s">
        <v>1403</v>
      </c>
      <c r="H38" s="32"/>
    </row>
    <row r="39" spans="2:8" s="1" customFormat="1" ht="20.399999999999999">
      <c r="B39" s="32"/>
      <c r="C39" s="204" t="s">
        <v>936</v>
      </c>
      <c r="D39" s="204" t="s">
        <v>937</v>
      </c>
      <c r="E39" s="17" t="s">
        <v>168</v>
      </c>
      <c r="F39" s="205">
        <v>9.7200000000000006</v>
      </c>
      <c r="H39" s="32"/>
    </row>
    <row r="40" spans="2:8" s="1" customFormat="1" ht="16.8" customHeight="1">
      <c r="B40" s="32"/>
      <c r="C40" s="204" t="s">
        <v>920</v>
      </c>
      <c r="D40" s="204" t="s">
        <v>921</v>
      </c>
      <c r="E40" s="17" t="s">
        <v>168</v>
      </c>
      <c r="F40" s="205">
        <v>9.7200000000000006</v>
      </c>
      <c r="H40" s="32"/>
    </row>
    <row r="41" spans="2:8" s="1" customFormat="1" ht="16.8" customHeight="1">
      <c r="B41" s="32"/>
      <c r="C41" s="204" t="s">
        <v>924</v>
      </c>
      <c r="D41" s="204" t="s">
        <v>925</v>
      </c>
      <c r="E41" s="17" t="s">
        <v>168</v>
      </c>
      <c r="F41" s="205">
        <v>9.7200000000000006</v>
      </c>
      <c r="H41" s="32"/>
    </row>
    <row r="42" spans="2:8" s="1" customFormat="1" ht="16.8" customHeight="1">
      <c r="B42" s="32"/>
      <c r="C42" s="204" t="s">
        <v>928</v>
      </c>
      <c r="D42" s="204" t="s">
        <v>929</v>
      </c>
      <c r="E42" s="17" t="s">
        <v>168</v>
      </c>
      <c r="F42" s="205">
        <v>9.7200000000000006</v>
      </c>
      <c r="H42" s="32"/>
    </row>
    <row r="43" spans="2:8" s="1" customFormat="1" ht="16.8" customHeight="1">
      <c r="B43" s="32"/>
      <c r="C43" s="204" t="s">
        <v>932</v>
      </c>
      <c r="D43" s="204" t="s">
        <v>933</v>
      </c>
      <c r="E43" s="17" t="s">
        <v>168</v>
      </c>
      <c r="F43" s="205">
        <v>9.7200000000000006</v>
      </c>
      <c r="H43" s="32"/>
    </row>
    <row r="44" spans="2:8" s="1" customFormat="1" ht="16.8" customHeight="1">
      <c r="B44" s="32"/>
      <c r="C44" s="204" t="s">
        <v>962</v>
      </c>
      <c r="D44" s="204" t="s">
        <v>963</v>
      </c>
      <c r="E44" s="17" t="s">
        <v>168</v>
      </c>
      <c r="F44" s="205">
        <v>121.836</v>
      </c>
      <c r="H44" s="32"/>
    </row>
    <row r="45" spans="2:8" s="1" customFormat="1" ht="16.8" customHeight="1">
      <c r="B45" s="32"/>
      <c r="C45" s="204" t="s">
        <v>989</v>
      </c>
      <c r="D45" s="204" t="s">
        <v>990</v>
      </c>
      <c r="E45" s="17" t="s">
        <v>168</v>
      </c>
      <c r="F45" s="205">
        <v>94.156000000000006</v>
      </c>
      <c r="H45" s="32"/>
    </row>
    <row r="46" spans="2:8" s="1" customFormat="1" ht="16.8" customHeight="1">
      <c r="B46" s="32"/>
      <c r="C46" s="204" t="s">
        <v>942</v>
      </c>
      <c r="D46" s="204" t="s">
        <v>943</v>
      </c>
      <c r="E46" s="17" t="s">
        <v>168</v>
      </c>
      <c r="F46" s="205">
        <v>10.692</v>
      </c>
      <c r="H46" s="32"/>
    </row>
    <row r="47" spans="2:8" s="1" customFormat="1" ht="16.8" customHeight="1">
      <c r="B47" s="32"/>
      <c r="C47" s="200" t="s">
        <v>112</v>
      </c>
      <c r="D47" s="201" t="s">
        <v>1</v>
      </c>
      <c r="E47" s="202" t="s">
        <v>1</v>
      </c>
      <c r="F47" s="203">
        <v>26.052</v>
      </c>
      <c r="H47" s="32"/>
    </row>
    <row r="48" spans="2:8" s="1" customFormat="1" ht="16.8" customHeight="1">
      <c r="B48" s="32"/>
      <c r="C48" s="204" t="s">
        <v>1</v>
      </c>
      <c r="D48" s="204" t="s">
        <v>490</v>
      </c>
      <c r="E48" s="17" t="s">
        <v>1</v>
      </c>
      <c r="F48" s="205">
        <v>27.324000000000002</v>
      </c>
      <c r="H48" s="32"/>
    </row>
    <row r="49" spans="2:8" s="1" customFormat="1" ht="16.8" customHeight="1">
      <c r="B49" s="32"/>
      <c r="C49" s="204" t="s">
        <v>1</v>
      </c>
      <c r="D49" s="204" t="s">
        <v>465</v>
      </c>
      <c r="E49" s="17" t="s">
        <v>1</v>
      </c>
      <c r="F49" s="205">
        <v>-1.272</v>
      </c>
      <c r="H49" s="32"/>
    </row>
    <row r="50" spans="2:8" s="1" customFormat="1" ht="16.8" customHeight="1">
      <c r="B50" s="32"/>
      <c r="C50" s="204" t="s">
        <v>1</v>
      </c>
      <c r="D50" s="204" t="s">
        <v>1</v>
      </c>
      <c r="E50" s="17" t="s">
        <v>1</v>
      </c>
      <c r="F50" s="205">
        <v>0</v>
      </c>
      <c r="H50" s="32"/>
    </row>
    <row r="51" spans="2:8" s="1" customFormat="1" ht="16.8" customHeight="1">
      <c r="B51" s="32"/>
      <c r="C51" s="204" t="s">
        <v>112</v>
      </c>
      <c r="D51" s="204" t="s">
        <v>191</v>
      </c>
      <c r="E51" s="17" t="s">
        <v>1</v>
      </c>
      <c r="F51" s="205">
        <v>26.052</v>
      </c>
      <c r="H51" s="32"/>
    </row>
    <row r="52" spans="2:8" s="1" customFormat="1" ht="16.8" customHeight="1">
      <c r="B52" s="32"/>
      <c r="C52" s="206" t="s">
        <v>1403</v>
      </c>
      <c r="H52" s="32"/>
    </row>
    <row r="53" spans="2:8" s="1" customFormat="1" ht="20.399999999999999">
      <c r="B53" s="32"/>
      <c r="C53" s="204" t="s">
        <v>487</v>
      </c>
      <c r="D53" s="204" t="s">
        <v>488</v>
      </c>
      <c r="E53" s="17" t="s">
        <v>168</v>
      </c>
      <c r="F53" s="205">
        <v>26.052</v>
      </c>
      <c r="H53" s="32"/>
    </row>
    <row r="54" spans="2:8" s="1" customFormat="1" ht="16.8" customHeight="1">
      <c r="B54" s="32"/>
      <c r="C54" s="204" t="s">
        <v>497</v>
      </c>
      <c r="D54" s="204" t="s">
        <v>498</v>
      </c>
      <c r="E54" s="17" t="s">
        <v>168</v>
      </c>
      <c r="F54" s="205">
        <v>26.052</v>
      </c>
      <c r="H54" s="32"/>
    </row>
    <row r="55" spans="2:8" s="1" customFormat="1" ht="16.8" customHeight="1">
      <c r="B55" s="32"/>
      <c r="C55" s="204" t="s">
        <v>506</v>
      </c>
      <c r="D55" s="204" t="s">
        <v>507</v>
      </c>
      <c r="E55" s="17" t="s">
        <v>168</v>
      </c>
      <c r="F55" s="205">
        <v>26.052</v>
      </c>
      <c r="H55" s="32"/>
    </row>
    <row r="56" spans="2:8" s="1" customFormat="1" ht="16.8" customHeight="1">
      <c r="B56" s="32"/>
      <c r="C56" s="204" t="s">
        <v>510</v>
      </c>
      <c r="D56" s="204" t="s">
        <v>511</v>
      </c>
      <c r="E56" s="17" t="s">
        <v>168</v>
      </c>
      <c r="F56" s="205">
        <v>28.657</v>
      </c>
      <c r="H56" s="32"/>
    </row>
    <row r="57" spans="2:8" s="1" customFormat="1" ht="16.8" customHeight="1">
      <c r="B57" s="32"/>
      <c r="C57" s="204" t="s">
        <v>501</v>
      </c>
      <c r="D57" s="204" t="s">
        <v>502</v>
      </c>
      <c r="E57" s="17" t="s">
        <v>177</v>
      </c>
      <c r="F57" s="205">
        <v>1.3029999999999999</v>
      </c>
      <c r="H57" s="32"/>
    </row>
    <row r="58" spans="2:8" s="1" customFormat="1" ht="20.399999999999999">
      <c r="B58" s="32"/>
      <c r="C58" s="204" t="s">
        <v>492</v>
      </c>
      <c r="D58" s="204" t="s">
        <v>493</v>
      </c>
      <c r="E58" s="17" t="s">
        <v>168</v>
      </c>
      <c r="F58" s="205">
        <v>27.355</v>
      </c>
      <c r="H58" s="32"/>
    </row>
    <row r="59" spans="2:8" s="1" customFormat="1" ht="16.8" customHeight="1">
      <c r="B59" s="32"/>
      <c r="C59" s="200" t="s">
        <v>114</v>
      </c>
      <c r="D59" s="201" t="s">
        <v>1</v>
      </c>
      <c r="E59" s="202" t="s">
        <v>1</v>
      </c>
      <c r="F59" s="203">
        <v>58.161000000000001</v>
      </c>
      <c r="H59" s="32"/>
    </row>
    <row r="60" spans="2:8" s="1" customFormat="1" ht="16.8" customHeight="1">
      <c r="B60" s="32"/>
      <c r="C60" s="204" t="s">
        <v>1</v>
      </c>
      <c r="D60" s="204" t="s">
        <v>179</v>
      </c>
      <c r="E60" s="17" t="s">
        <v>1</v>
      </c>
      <c r="F60" s="205">
        <v>0</v>
      </c>
      <c r="H60" s="32"/>
    </row>
    <row r="61" spans="2:8" s="1" customFormat="1" ht="16.8" customHeight="1">
      <c r="B61" s="32"/>
      <c r="C61" s="204" t="s">
        <v>1</v>
      </c>
      <c r="D61" s="204" t="s">
        <v>180</v>
      </c>
      <c r="E61" s="17" t="s">
        <v>1</v>
      </c>
      <c r="F61" s="205">
        <v>0</v>
      </c>
      <c r="H61" s="32"/>
    </row>
    <row r="62" spans="2:8" s="1" customFormat="1" ht="16.8" customHeight="1">
      <c r="B62" s="32"/>
      <c r="C62" s="204" t="s">
        <v>1</v>
      </c>
      <c r="D62" s="204" t="s">
        <v>181</v>
      </c>
      <c r="E62" s="17" t="s">
        <v>1</v>
      </c>
      <c r="F62" s="205">
        <v>10.183999999999999</v>
      </c>
      <c r="H62" s="32"/>
    </row>
    <row r="63" spans="2:8" s="1" customFormat="1" ht="16.8" customHeight="1">
      <c r="B63" s="32"/>
      <c r="C63" s="204" t="s">
        <v>1</v>
      </c>
      <c r="D63" s="204" t="s">
        <v>182</v>
      </c>
      <c r="E63" s="17" t="s">
        <v>1</v>
      </c>
      <c r="F63" s="205">
        <v>0</v>
      </c>
      <c r="H63" s="32"/>
    </row>
    <row r="64" spans="2:8" s="1" customFormat="1" ht="16.8" customHeight="1">
      <c r="B64" s="32"/>
      <c r="C64" s="204" t="s">
        <v>1</v>
      </c>
      <c r="D64" s="204" t="s">
        <v>183</v>
      </c>
      <c r="E64" s="17" t="s">
        <v>1</v>
      </c>
      <c r="F64" s="205">
        <v>2.2970000000000002</v>
      </c>
      <c r="H64" s="32"/>
    </row>
    <row r="65" spans="2:8" s="1" customFormat="1" ht="16.8" customHeight="1">
      <c r="B65" s="32"/>
      <c r="C65" s="204" t="s">
        <v>1</v>
      </c>
      <c r="D65" s="204" t="s">
        <v>184</v>
      </c>
      <c r="E65" s="17" t="s">
        <v>1</v>
      </c>
      <c r="F65" s="205">
        <v>0</v>
      </c>
      <c r="H65" s="32"/>
    </row>
    <row r="66" spans="2:8" s="1" customFormat="1" ht="16.8" customHeight="1">
      <c r="B66" s="32"/>
      <c r="C66" s="204" t="s">
        <v>1</v>
      </c>
      <c r="D66" s="204" t="s">
        <v>185</v>
      </c>
      <c r="E66" s="17" t="s">
        <v>1</v>
      </c>
      <c r="F66" s="205">
        <v>18.28</v>
      </c>
      <c r="H66" s="32"/>
    </row>
    <row r="67" spans="2:8" s="1" customFormat="1" ht="16.8" customHeight="1">
      <c r="B67" s="32"/>
      <c r="C67" s="204" t="s">
        <v>1</v>
      </c>
      <c r="D67" s="204" t="s">
        <v>186</v>
      </c>
      <c r="E67" s="17" t="s">
        <v>1</v>
      </c>
      <c r="F67" s="205">
        <v>5.0430000000000001</v>
      </c>
      <c r="H67" s="32"/>
    </row>
    <row r="68" spans="2:8" s="1" customFormat="1" ht="16.8" customHeight="1">
      <c r="B68" s="32"/>
      <c r="C68" s="204" t="s">
        <v>1</v>
      </c>
      <c r="D68" s="204" t="s">
        <v>187</v>
      </c>
      <c r="E68" s="17" t="s">
        <v>1</v>
      </c>
      <c r="F68" s="205">
        <v>6.9059999999999997</v>
      </c>
      <c r="H68" s="32"/>
    </row>
    <row r="69" spans="2:8" s="1" customFormat="1" ht="16.8" customHeight="1">
      <c r="B69" s="32"/>
      <c r="C69" s="204" t="s">
        <v>1</v>
      </c>
      <c r="D69" s="204" t="s">
        <v>188</v>
      </c>
      <c r="E69" s="17" t="s">
        <v>1</v>
      </c>
      <c r="F69" s="205">
        <v>10.651</v>
      </c>
      <c r="H69" s="32"/>
    </row>
    <row r="70" spans="2:8" s="1" customFormat="1" ht="16.8" customHeight="1">
      <c r="B70" s="32"/>
      <c r="C70" s="204" t="s">
        <v>1</v>
      </c>
      <c r="D70" s="204" t="s">
        <v>189</v>
      </c>
      <c r="E70" s="17" t="s">
        <v>1</v>
      </c>
      <c r="F70" s="205">
        <v>0</v>
      </c>
      <c r="H70" s="32"/>
    </row>
    <row r="71" spans="2:8" s="1" customFormat="1" ht="16.8" customHeight="1">
      <c r="B71" s="32"/>
      <c r="C71" s="204" t="s">
        <v>1</v>
      </c>
      <c r="D71" s="204" t="s">
        <v>190</v>
      </c>
      <c r="E71" s="17" t="s">
        <v>1</v>
      </c>
      <c r="F71" s="205">
        <v>4.8</v>
      </c>
      <c r="H71" s="32"/>
    </row>
    <row r="72" spans="2:8" s="1" customFormat="1" ht="16.8" customHeight="1">
      <c r="B72" s="32"/>
      <c r="C72" s="204" t="s">
        <v>1</v>
      </c>
      <c r="D72" s="204" t="s">
        <v>1</v>
      </c>
      <c r="E72" s="17" t="s">
        <v>1</v>
      </c>
      <c r="F72" s="205">
        <v>0</v>
      </c>
      <c r="H72" s="32"/>
    </row>
    <row r="73" spans="2:8" s="1" customFormat="1" ht="16.8" customHeight="1">
      <c r="B73" s="32"/>
      <c r="C73" s="204" t="s">
        <v>114</v>
      </c>
      <c r="D73" s="204" t="s">
        <v>191</v>
      </c>
      <c r="E73" s="17" t="s">
        <v>1</v>
      </c>
      <c r="F73" s="205">
        <v>58.161000000000001</v>
      </c>
      <c r="H73" s="32"/>
    </row>
    <row r="74" spans="2:8" s="1" customFormat="1" ht="16.8" customHeight="1">
      <c r="B74" s="32"/>
      <c r="C74" s="206" t="s">
        <v>1403</v>
      </c>
      <c r="H74" s="32"/>
    </row>
    <row r="75" spans="2:8" s="1" customFormat="1" ht="20.399999999999999">
      <c r="B75" s="32"/>
      <c r="C75" s="204" t="s">
        <v>175</v>
      </c>
      <c r="D75" s="204" t="s">
        <v>176</v>
      </c>
      <c r="E75" s="17" t="s">
        <v>177</v>
      </c>
      <c r="F75" s="205">
        <v>75.161000000000001</v>
      </c>
      <c r="H75" s="32"/>
    </row>
    <row r="76" spans="2:8" s="1" customFormat="1" ht="16.8" customHeight="1">
      <c r="B76" s="32"/>
      <c r="C76" s="204" t="s">
        <v>198</v>
      </c>
      <c r="D76" s="204" t="s">
        <v>199</v>
      </c>
      <c r="E76" s="17" t="s">
        <v>177</v>
      </c>
      <c r="F76" s="205">
        <v>101.15900000000001</v>
      </c>
      <c r="H76" s="32"/>
    </row>
    <row r="77" spans="2:8" s="1" customFormat="1" ht="20.399999999999999">
      <c r="B77" s="32"/>
      <c r="C77" s="204" t="s">
        <v>205</v>
      </c>
      <c r="D77" s="204" t="s">
        <v>206</v>
      </c>
      <c r="E77" s="17" t="s">
        <v>177</v>
      </c>
      <c r="F77" s="205">
        <v>53.661999999999999</v>
      </c>
      <c r="H77" s="32"/>
    </row>
    <row r="78" spans="2:8" s="1" customFormat="1" ht="16.8" customHeight="1">
      <c r="B78" s="32"/>
      <c r="C78" s="204" t="s">
        <v>214</v>
      </c>
      <c r="D78" s="204" t="s">
        <v>215</v>
      </c>
      <c r="E78" s="17" t="s">
        <v>177</v>
      </c>
      <c r="F78" s="205">
        <v>21.498999999999999</v>
      </c>
      <c r="H78" s="32"/>
    </row>
    <row r="79" spans="2:8" s="1" customFormat="1" ht="16.8" customHeight="1">
      <c r="B79" s="32"/>
      <c r="C79" s="200" t="s">
        <v>116</v>
      </c>
      <c r="D79" s="201" t="s">
        <v>1</v>
      </c>
      <c r="E79" s="202" t="s">
        <v>1</v>
      </c>
      <c r="F79" s="203">
        <v>88.561000000000007</v>
      </c>
      <c r="H79" s="32"/>
    </row>
    <row r="80" spans="2:8" s="1" customFormat="1" ht="16.8" customHeight="1">
      <c r="B80" s="32"/>
      <c r="C80" s="204" t="s">
        <v>1</v>
      </c>
      <c r="D80" s="204" t="s">
        <v>557</v>
      </c>
      <c r="E80" s="17" t="s">
        <v>1</v>
      </c>
      <c r="F80" s="205">
        <v>0</v>
      </c>
      <c r="H80" s="32"/>
    </row>
    <row r="81" spans="2:8" s="1" customFormat="1" ht="16.8" customHeight="1">
      <c r="B81" s="32"/>
      <c r="C81" s="204" t="s">
        <v>1</v>
      </c>
      <c r="D81" s="204" t="s">
        <v>722</v>
      </c>
      <c r="E81" s="17" t="s">
        <v>1</v>
      </c>
      <c r="F81" s="205">
        <v>96.924000000000007</v>
      </c>
      <c r="H81" s="32"/>
    </row>
    <row r="82" spans="2:8" s="1" customFormat="1" ht="16.8" customHeight="1">
      <c r="B82" s="32"/>
      <c r="C82" s="204" t="s">
        <v>1</v>
      </c>
      <c r="D82" s="204" t="s">
        <v>559</v>
      </c>
      <c r="E82" s="17" t="s">
        <v>1</v>
      </c>
      <c r="F82" s="205">
        <v>-8.3629999999999995</v>
      </c>
      <c r="H82" s="32"/>
    </row>
    <row r="83" spans="2:8" s="1" customFormat="1" ht="16.8" customHeight="1">
      <c r="B83" s="32"/>
      <c r="C83" s="204" t="s">
        <v>1</v>
      </c>
      <c r="D83" s="204" t="s">
        <v>1</v>
      </c>
      <c r="E83" s="17" t="s">
        <v>1</v>
      </c>
      <c r="F83" s="205">
        <v>0</v>
      </c>
      <c r="H83" s="32"/>
    </row>
    <row r="84" spans="2:8" s="1" customFormat="1" ht="16.8" customHeight="1">
      <c r="B84" s="32"/>
      <c r="C84" s="204" t="s">
        <v>116</v>
      </c>
      <c r="D84" s="204" t="s">
        <v>191</v>
      </c>
      <c r="E84" s="17" t="s">
        <v>1</v>
      </c>
      <c r="F84" s="205">
        <v>88.561000000000007</v>
      </c>
      <c r="H84" s="32"/>
    </row>
    <row r="85" spans="2:8" s="1" customFormat="1" ht="16.8" customHeight="1">
      <c r="B85" s="32"/>
      <c r="C85" s="206" t="s">
        <v>1403</v>
      </c>
      <c r="H85" s="32"/>
    </row>
    <row r="86" spans="2:8" s="1" customFormat="1" ht="16.8" customHeight="1">
      <c r="B86" s="32"/>
      <c r="C86" s="204" t="s">
        <v>719</v>
      </c>
      <c r="D86" s="204" t="s">
        <v>720</v>
      </c>
      <c r="E86" s="17" t="s">
        <v>168</v>
      </c>
      <c r="F86" s="205">
        <v>88.561000000000007</v>
      </c>
      <c r="H86" s="32"/>
    </row>
    <row r="87" spans="2:8" s="1" customFormat="1" ht="16.8" customHeight="1">
      <c r="B87" s="32"/>
      <c r="C87" s="204" t="s">
        <v>567</v>
      </c>
      <c r="D87" s="204" t="s">
        <v>568</v>
      </c>
      <c r="E87" s="17" t="s">
        <v>168</v>
      </c>
      <c r="F87" s="205">
        <v>88.561000000000007</v>
      </c>
      <c r="H87" s="32"/>
    </row>
    <row r="88" spans="2:8" s="1" customFormat="1" ht="16.8" customHeight="1">
      <c r="B88" s="32"/>
      <c r="C88" s="204" t="s">
        <v>801</v>
      </c>
      <c r="D88" s="204" t="s">
        <v>802</v>
      </c>
      <c r="E88" s="17" t="s">
        <v>326</v>
      </c>
      <c r="F88" s="205">
        <v>382.613</v>
      </c>
      <c r="H88" s="32"/>
    </row>
    <row r="89" spans="2:8" s="1" customFormat="1" ht="16.8" customHeight="1">
      <c r="B89" s="32"/>
      <c r="C89" s="204" t="s">
        <v>724</v>
      </c>
      <c r="D89" s="204" t="s">
        <v>725</v>
      </c>
      <c r="E89" s="17" t="s">
        <v>168</v>
      </c>
      <c r="F89" s="205">
        <v>92.989000000000004</v>
      </c>
      <c r="H89" s="32"/>
    </row>
    <row r="90" spans="2:8" s="1" customFormat="1" ht="16.8" customHeight="1">
      <c r="B90" s="32"/>
      <c r="C90" s="204" t="s">
        <v>810</v>
      </c>
      <c r="D90" s="204" t="s">
        <v>811</v>
      </c>
      <c r="E90" s="17" t="s">
        <v>177</v>
      </c>
      <c r="F90" s="205">
        <v>1.0109999999999999</v>
      </c>
      <c r="H90" s="32"/>
    </row>
    <row r="91" spans="2:8" s="1" customFormat="1" ht="16.8" customHeight="1">
      <c r="B91" s="32"/>
      <c r="C91" s="204" t="s">
        <v>572</v>
      </c>
      <c r="D91" s="204" t="s">
        <v>573</v>
      </c>
      <c r="E91" s="17" t="s">
        <v>168</v>
      </c>
      <c r="F91" s="205">
        <v>92.989000000000004</v>
      </c>
      <c r="H91" s="32"/>
    </row>
    <row r="92" spans="2:8" s="1" customFormat="1" ht="16.8" customHeight="1">
      <c r="B92" s="32"/>
      <c r="C92" s="200" t="s">
        <v>119</v>
      </c>
      <c r="D92" s="201" t="s">
        <v>1</v>
      </c>
      <c r="E92" s="202" t="s">
        <v>1</v>
      </c>
      <c r="F92" s="203">
        <v>21.498999999999999</v>
      </c>
      <c r="H92" s="32"/>
    </row>
    <row r="93" spans="2:8" s="1" customFormat="1" ht="16.8" customHeight="1">
      <c r="B93" s="32"/>
      <c r="C93" s="204" t="s">
        <v>1</v>
      </c>
      <c r="D93" s="204" t="s">
        <v>114</v>
      </c>
      <c r="E93" s="17" t="s">
        <v>1</v>
      </c>
      <c r="F93" s="205">
        <v>58.161000000000001</v>
      </c>
      <c r="H93" s="32"/>
    </row>
    <row r="94" spans="2:8" s="1" customFormat="1" ht="16.8" customHeight="1">
      <c r="B94" s="32"/>
      <c r="C94" s="204" t="s">
        <v>1</v>
      </c>
      <c r="D94" s="204" t="s">
        <v>217</v>
      </c>
      <c r="E94" s="17" t="s">
        <v>1</v>
      </c>
      <c r="F94" s="205">
        <v>0</v>
      </c>
      <c r="H94" s="32"/>
    </row>
    <row r="95" spans="2:8" s="1" customFormat="1" ht="16.8" customHeight="1">
      <c r="B95" s="32"/>
      <c r="C95" s="204" t="s">
        <v>1</v>
      </c>
      <c r="D95" s="204" t="s">
        <v>218</v>
      </c>
      <c r="E95" s="17" t="s">
        <v>1</v>
      </c>
      <c r="F95" s="205">
        <v>-36.661999999999999</v>
      </c>
      <c r="H95" s="32"/>
    </row>
    <row r="96" spans="2:8" s="1" customFormat="1" ht="16.8" customHeight="1">
      <c r="B96" s="32"/>
      <c r="C96" s="204" t="s">
        <v>1</v>
      </c>
      <c r="D96" s="204" t="s">
        <v>1</v>
      </c>
      <c r="E96" s="17" t="s">
        <v>1</v>
      </c>
      <c r="F96" s="205">
        <v>0</v>
      </c>
      <c r="H96" s="32"/>
    </row>
    <row r="97" spans="2:8" s="1" customFormat="1" ht="16.8" customHeight="1">
      <c r="B97" s="32"/>
      <c r="C97" s="204" t="s">
        <v>119</v>
      </c>
      <c r="D97" s="204" t="s">
        <v>191</v>
      </c>
      <c r="E97" s="17" t="s">
        <v>1</v>
      </c>
      <c r="F97" s="205">
        <v>21.498999999999999</v>
      </c>
      <c r="H97" s="32"/>
    </row>
    <row r="98" spans="2:8" s="1" customFormat="1" ht="16.8" customHeight="1">
      <c r="B98" s="32"/>
      <c r="C98" s="206" t="s">
        <v>1403</v>
      </c>
      <c r="H98" s="32"/>
    </row>
    <row r="99" spans="2:8" s="1" customFormat="1" ht="16.8" customHeight="1">
      <c r="B99" s="32"/>
      <c r="C99" s="204" t="s">
        <v>214</v>
      </c>
      <c r="D99" s="204" t="s">
        <v>215</v>
      </c>
      <c r="E99" s="17" t="s">
        <v>177</v>
      </c>
      <c r="F99" s="205">
        <v>21.498999999999999</v>
      </c>
      <c r="H99" s="32"/>
    </row>
    <row r="100" spans="2:8" s="1" customFormat="1" ht="16.8" customHeight="1">
      <c r="B100" s="32"/>
      <c r="C100" s="204" t="s">
        <v>198</v>
      </c>
      <c r="D100" s="204" t="s">
        <v>199</v>
      </c>
      <c r="E100" s="17" t="s">
        <v>177</v>
      </c>
      <c r="F100" s="205">
        <v>101.15900000000001</v>
      </c>
      <c r="H100" s="32"/>
    </row>
    <row r="101" spans="2:8" s="1" customFormat="1" ht="20.399999999999999">
      <c r="B101" s="32"/>
      <c r="C101" s="204" t="s">
        <v>205</v>
      </c>
      <c r="D101" s="204" t="s">
        <v>206</v>
      </c>
      <c r="E101" s="17" t="s">
        <v>177</v>
      </c>
      <c r="F101" s="205">
        <v>53.661999999999999</v>
      </c>
      <c r="H101" s="32"/>
    </row>
    <row r="102" spans="2:8" s="1" customFormat="1" ht="16.8" customHeight="1">
      <c r="B102" s="32"/>
      <c r="C102" s="204" t="s">
        <v>210</v>
      </c>
      <c r="D102" s="204" t="s">
        <v>211</v>
      </c>
      <c r="E102" s="17" t="s">
        <v>177</v>
      </c>
      <c r="F102" s="205">
        <v>42.997999999999998</v>
      </c>
      <c r="H102" s="32"/>
    </row>
    <row r="103" spans="2:8" s="1" customFormat="1" ht="26.4" customHeight="1">
      <c r="B103" s="32"/>
      <c r="C103" s="199" t="s">
        <v>1404</v>
      </c>
      <c r="D103" s="199" t="s">
        <v>100</v>
      </c>
      <c r="H103" s="32"/>
    </row>
    <row r="104" spans="2:8" s="1" customFormat="1" ht="16.8" customHeight="1">
      <c r="B104" s="32"/>
      <c r="C104" s="200" t="s">
        <v>1253</v>
      </c>
      <c r="D104" s="201" t="s">
        <v>1</v>
      </c>
      <c r="E104" s="202" t="s">
        <v>1</v>
      </c>
      <c r="F104" s="203">
        <v>38</v>
      </c>
      <c r="H104" s="32"/>
    </row>
    <row r="105" spans="2:8" s="1" customFormat="1" ht="16.8" customHeight="1">
      <c r="B105" s="32"/>
      <c r="C105" s="204" t="s">
        <v>1</v>
      </c>
      <c r="D105" s="204" t="s">
        <v>1338</v>
      </c>
      <c r="E105" s="17" t="s">
        <v>1</v>
      </c>
      <c r="F105" s="205">
        <v>0</v>
      </c>
      <c r="H105" s="32"/>
    </row>
    <row r="106" spans="2:8" s="1" customFormat="1" ht="16.8" customHeight="1">
      <c r="B106" s="32"/>
      <c r="C106" s="204" t="s">
        <v>1</v>
      </c>
      <c r="D106" s="204" t="s">
        <v>1339</v>
      </c>
      <c r="E106" s="17" t="s">
        <v>1</v>
      </c>
      <c r="F106" s="205">
        <v>38</v>
      </c>
      <c r="H106" s="32"/>
    </row>
    <row r="107" spans="2:8" s="1" customFormat="1" ht="16.8" customHeight="1">
      <c r="B107" s="32"/>
      <c r="C107" s="204" t="s">
        <v>1</v>
      </c>
      <c r="D107" s="204" t="s">
        <v>1</v>
      </c>
      <c r="E107" s="17" t="s">
        <v>1</v>
      </c>
      <c r="F107" s="205">
        <v>0</v>
      </c>
      <c r="H107" s="32"/>
    </row>
    <row r="108" spans="2:8" s="1" customFormat="1" ht="16.8" customHeight="1">
      <c r="B108" s="32"/>
      <c r="C108" s="204" t="s">
        <v>1253</v>
      </c>
      <c r="D108" s="204" t="s">
        <v>191</v>
      </c>
      <c r="E108" s="17" t="s">
        <v>1</v>
      </c>
      <c r="F108" s="205">
        <v>38</v>
      </c>
      <c r="H108" s="32"/>
    </row>
    <row r="109" spans="2:8" s="1" customFormat="1" ht="16.8" customHeight="1">
      <c r="B109" s="32"/>
      <c r="C109" s="206" t="s">
        <v>1403</v>
      </c>
      <c r="H109" s="32"/>
    </row>
    <row r="110" spans="2:8" s="1" customFormat="1" ht="20.399999999999999">
      <c r="B110" s="32"/>
      <c r="C110" s="204" t="s">
        <v>1335</v>
      </c>
      <c r="D110" s="204" t="s">
        <v>1336</v>
      </c>
      <c r="E110" s="17" t="s">
        <v>168</v>
      </c>
      <c r="F110" s="205">
        <v>38</v>
      </c>
      <c r="H110" s="32"/>
    </row>
    <row r="111" spans="2:8" s="1" customFormat="1" ht="16.8" customHeight="1">
      <c r="B111" s="32"/>
      <c r="C111" s="204" t="s">
        <v>166</v>
      </c>
      <c r="D111" s="204" t="s">
        <v>167</v>
      </c>
      <c r="E111" s="17" t="s">
        <v>168</v>
      </c>
      <c r="F111" s="205">
        <v>312</v>
      </c>
      <c r="H111" s="32"/>
    </row>
    <row r="112" spans="2:8" s="1" customFormat="1" ht="16.8" customHeight="1">
      <c r="B112" s="32"/>
      <c r="C112" s="204" t="s">
        <v>220</v>
      </c>
      <c r="D112" s="204" t="s">
        <v>221</v>
      </c>
      <c r="E112" s="17" t="s">
        <v>168</v>
      </c>
      <c r="F112" s="205">
        <v>312</v>
      </c>
      <c r="H112" s="32"/>
    </row>
    <row r="113" spans="2:8" s="1" customFormat="1" ht="20.399999999999999">
      <c r="B113" s="32"/>
      <c r="C113" s="204" t="s">
        <v>1319</v>
      </c>
      <c r="D113" s="204" t="s">
        <v>1320</v>
      </c>
      <c r="E113" s="17" t="s">
        <v>168</v>
      </c>
      <c r="F113" s="205">
        <v>38</v>
      </c>
      <c r="H113" s="32"/>
    </row>
    <row r="114" spans="2:8" s="1" customFormat="1" ht="16.8" customHeight="1">
      <c r="B114" s="32"/>
      <c r="C114" s="204" t="s">
        <v>1327</v>
      </c>
      <c r="D114" s="204" t="s">
        <v>1328</v>
      </c>
      <c r="E114" s="17" t="s">
        <v>168</v>
      </c>
      <c r="F114" s="205">
        <v>38</v>
      </c>
      <c r="H114" s="32"/>
    </row>
    <row r="115" spans="2:8" s="1" customFormat="1" ht="16.8" customHeight="1">
      <c r="B115" s="32"/>
      <c r="C115" s="204" t="s">
        <v>1344</v>
      </c>
      <c r="D115" s="204" t="s">
        <v>1345</v>
      </c>
      <c r="E115" s="17" t="s">
        <v>168</v>
      </c>
      <c r="F115" s="205">
        <v>38</v>
      </c>
      <c r="H115" s="32"/>
    </row>
    <row r="116" spans="2:8" s="1" customFormat="1" ht="16.8" customHeight="1">
      <c r="B116" s="32"/>
      <c r="C116" s="204" t="s">
        <v>949</v>
      </c>
      <c r="D116" s="204" t="s">
        <v>950</v>
      </c>
      <c r="E116" s="17" t="s">
        <v>168</v>
      </c>
      <c r="F116" s="205">
        <v>16.72</v>
      </c>
      <c r="H116" s="32"/>
    </row>
    <row r="117" spans="2:8" s="1" customFormat="1" ht="20.399999999999999">
      <c r="B117" s="32"/>
      <c r="C117" s="204" t="s">
        <v>958</v>
      </c>
      <c r="D117" s="204" t="s">
        <v>959</v>
      </c>
      <c r="E117" s="17" t="s">
        <v>168</v>
      </c>
      <c r="F117" s="205">
        <v>16.72</v>
      </c>
      <c r="H117" s="32"/>
    </row>
    <row r="118" spans="2:8" s="1" customFormat="1" ht="16.8" customHeight="1">
      <c r="B118" s="32"/>
      <c r="C118" s="204" t="s">
        <v>1311</v>
      </c>
      <c r="D118" s="204" t="s">
        <v>1312</v>
      </c>
      <c r="E118" s="17" t="s">
        <v>168</v>
      </c>
      <c r="F118" s="205">
        <v>94</v>
      </c>
      <c r="H118" s="32"/>
    </row>
    <row r="119" spans="2:8" s="1" customFormat="1" ht="16.8" customHeight="1">
      <c r="B119" s="32"/>
      <c r="C119" s="204" t="s">
        <v>1322</v>
      </c>
      <c r="D119" s="204" t="s">
        <v>1323</v>
      </c>
      <c r="E119" s="17" t="s">
        <v>326</v>
      </c>
      <c r="F119" s="205">
        <v>76</v>
      </c>
      <c r="H119" s="32"/>
    </row>
    <row r="120" spans="2:8" s="1" customFormat="1" ht="16.8" customHeight="1">
      <c r="B120" s="32"/>
      <c r="C120" s="204" t="s">
        <v>1340</v>
      </c>
      <c r="D120" s="204" t="s">
        <v>1341</v>
      </c>
      <c r="E120" s="17" t="s">
        <v>168</v>
      </c>
      <c r="F120" s="205">
        <v>41.04</v>
      </c>
      <c r="H120" s="32"/>
    </row>
    <row r="121" spans="2:8" s="1" customFormat="1" ht="16.8" customHeight="1">
      <c r="B121" s="32"/>
      <c r="C121" s="204" t="s">
        <v>1330</v>
      </c>
      <c r="D121" s="204" t="s">
        <v>1331</v>
      </c>
      <c r="E121" s="17" t="s">
        <v>177</v>
      </c>
      <c r="F121" s="205">
        <v>0.40100000000000002</v>
      </c>
      <c r="H121" s="32"/>
    </row>
    <row r="122" spans="2:8" s="1" customFormat="1" ht="16.8" customHeight="1">
      <c r="B122" s="32"/>
      <c r="C122" s="200" t="s">
        <v>1254</v>
      </c>
      <c r="D122" s="201" t="s">
        <v>1</v>
      </c>
      <c r="E122" s="202" t="s">
        <v>1</v>
      </c>
      <c r="F122" s="203">
        <v>56</v>
      </c>
      <c r="H122" s="32"/>
    </row>
    <row r="123" spans="2:8" s="1" customFormat="1" ht="16.8" customHeight="1">
      <c r="B123" s="32"/>
      <c r="C123" s="204" t="s">
        <v>1</v>
      </c>
      <c r="D123" s="204" t="s">
        <v>1298</v>
      </c>
      <c r="E123" s="17" t="s">
        <v>1</v>
      </c>
      <c r="F123" s="205">
        <v>0</v>
      </c>
      <c r="H123" s="32"/>
    </row>
    <row r="124" spans="2:8" s="1" customFormat="1" ht="16.8" customHeight="1">
      <c r="B124" s="32"/>
      <c r="C124" s="204" t="s">
        <v>1</v>
      </c>
      <c r="D124" s="204" t="s">
        <v>1299</v>
      </c>
      <c r="E124" s="17" t="s">
        <v>1</v>
      </c>
      <c r="F124" s="205">
        <v>0</v>
      </c>
      <c r="H124" s="32"/>
    </row>
    <row r="125" spans="2:8" s="1" customFormat="1" ht="16.8" customHeight="1">
      <c r="B125" s="32"/>
      <c r="C125" s="204" t="s">
        <v>1</v>
      </c>
      <c r="D125" s="204" t="s">
        <v>1300</v>
      </c>
      <c r="E125" s="17" t="s">
        <v>1</v>
      </c>
      <c r="F125" s="205">
        <v>56</v>
      </c>
      <c r="H125" s="32"/>
    </row>
    <row r="126" spans="2:8" s="1" customFormat="1" ht="16.8" customHeight="1">
      <c r="B126" s="32"/>
      <c r="C126" s="204" t="s">
        <v>1</v>
      </c>
      <c r="D126" s="204" t="s">
        <v>1</v>
      </c>
      <c r="E126" s="17" t="s">
        <v>1</v>
      </c>
      <c r="F126" s="205">
        <v>0</v>
      </c>
      <c r="H126" s="32"/>
    </row>
    <row r="127" spans="2:8" s="1" customFormat="1" ht="16.8" customHeight="1">
      <c r="B127" s="32"/>
      <c r="C127" s="204" t="s">
        <v>1254</v>
      </c>
      <c r="D127" s="204" t="s">
        <v>191</v>
      </c>
      <c r="E127" s="17" t="s">
        <v>1</v>
      </c>
      <c r="F127" s="205">
        <v>56</v>
      </c>
      <c r="H127" s="32"/>
    </row>
    <row r="128" spans="2:8" s="1" customFormat="1" ht="16.8" customHeight="1">
      <c r="B128" s="32"/>
      <c r="C128" s="206" t="s">
        <v>1403</v>
      </c>
      <c r="H128" s="32"/>
    </row>
    <row r="129" spans="2:8" s="1" customFormat="1" ht="16.8" customHeight="1">
      <c r="B129" s="32"/>
      <c r="C129" s="204" t="s">
        <v>1295</v>
      </c>
      <c r="D129" s="204" t="s">
        <v>1296</v>
      </c>
      <c r="E129" s="17" t="s">
        <v>168</v>
      </c>
      <c r="F129" s="205">
        <v>56</v>
      </c>
      <c r="H129" s="32"/>
    </row>
    <row r="130" spans="2:8" s="1" customFormat="1" ht="16.8" customHeight="1">
      <c r="B130" s="32"/>
      <c r="C130" s="204" t="s">
        <v>166</v>
      </c>
      <c r="D130" s="204" t="s">
        <v>167</v>
      </c>
      <c r="E130" s="17" t="s">
        <v>168</v>
      </c>
      <c r="F130" s="205">
        <v>312</v>
      </c>
      <c r="H130" s="32"/>
    </row>
    <row r="131" spans="2:8" s="1" customFormat="1" ht="16.8" customHeight="1">
      <c r="B131" s="32"/>
      <c r="C131" s="204" t="s">
        <v>220</v>
      </c>
      <c r="D131" s="204" t="s">
        <v>221</v>
      </c>
      <c r="E131" s="17" t="s">
        <v>168</v>
      </c>
      <c r="F131" s="205">
        <v>312</v>
      </c>
      <c r="H131" s="32"/>
    </row>
    <row r="132" spans="2:8" s="1" customFormat="1" ht="16.8" customHeight="1">
      <c r="B132" s="32"/>
      <c r="C132" s="204" t="s">
        <v>1304</v>
      </c>
      <c r="D132" s="204" t="s">
        <v>1305</v>
      </c>
      <c r="E132" s="17" t="s">
        <v>168</v>
      </c>
      <c r="F132" s="205">
        <v>56</v>
      </c>
      <c r="H132" s="32"/>
    </row>
    <row r="133" spans="2:8" s="1" customFormat="1" ht="16.8" customHeight="1">
      <c r="B133" s="32"/>
      <c r="C133" s="204" t="s">
        <v>1311</v>
      </c>
      <c r="D133" s="204" t="s">
        <v>1312</v>
      </c>
      <c r="E133" s="17" t="s">
        <v>168</v>
      </c>
      <c r="F133" s="205">
        <v>94</v>
      </c>
      <c r="H133" s="32"/>
    </row>
    <row r="134" spans="2:8" s="1" customFormat="1" ht="16.8" customHeight="1">
      <c r="B134" s="32"/>
      <c r="C134" s="204" t="s">
        <v>1307</v>
      </c>
      <c r="D134" s="204" t="s">
        <v>1308</v>
      </c>
      <c r="E134" s="17" t="s">
        <v>168</v>
      </c>
      <c r="F134" s="205">
        <v>57.12</v>
      </c>
      <c r="H134" s="32"/>
    </row>
    <row r="135" spans="2:8" s="1" customFormat="1" ht="7.35" customHeight="1">
      <c r="B135" s="44"/>
      <c r="C135" s="45"/>
      <c r="D135" s="45"/>
      <c r="E135" s="45"/>
      <c r="F135" s="45"/>
      <c r="G135" s="45"/>
      <c r="H135" s="32"/>
    </row>
    <row r="136" spans="2:8" s="1" customFormat="1" ht="10.199999999999999"/>
  </sheetData>
  <sheetProtection algorithmName="SHA-512" hashValue="7t93Sv5XiYbC/d6t1d0rdHWS5zNeRRRirhEN1J97sCbC8Z4rLeET0jfBTG+cukj5qcQ0V5lBNa/DALwQcfuh1Q==" saltValue="uHx0FuROOP9I8ya4cGmEUyGZxFZThX9oNGjPWp0floF1pylJswYx/nMV+wWRZcW3CSvFhp9LSYP0cdy1u8r6kg==" spinCount="100000" sheet="1" objects="1" scenarios="1" formatColumns="0" formatRows="0"/>
  <mergeCells count="2">
    <mergeCell ref="D5:F5"/>
    <mergeCell ref="D6:F6"/>
  </mergeCells>
  <pageMargins left="0.7" right="0.7" top="0.75" bottom="0.75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Rekapitulace stavby</vt:lpstr>
      <vt:lpstr>01.1 - Hlavní stavební úp...</vt:lpstr>
      <vt:lpstr>01.2 - Elektroinstalace</vt:lpstr>
      <vt:lpstr>01.3 - Zdravotní technika</vt:lpstr>
      <vt:lpstr>SO 02 - Parterové úpravy</vt:lpstr>
      <vt:lpstr>VRN - Vedlejší rozpočtové...</vt:lpstr>
      <vt:lpstr>Seznam figur</vt:lpstr>
      <vt:lpstr>'01.1 - Hlavní stavební úp...'!Print_Area</vt:lpstr>
      <vt:lpstr>'01.2 - Elektroinstalace'!Print_Area</vt:lpstr>
      <vt:lpstr>'01.3 - Zdravotní technika'!Print_Area</vt:lpstr>
      <vt:lpstr>'Rekapitulace stavby'!Print_Area</vt:lpstr>
      <vt:lpstr>'Seznam figur'!Print_Area</vt:lpstr>
      <vt:lpstr>'SO 02 - Parterové úpravy'!Print_Area</vt:lpstr>
      <vt:lpstr>'VRN - Vedlejší rozpočtové...'!Print_Area</vt:lpstr>
      <vt:lpstr>'01.1 - Hlavní stavební úp...'!Print_Titles</vt:lpstr>
      <vt:lpstr>'01.2 - Elektroinstalace'!Print_Titles</vt:lpstr>
      <vt:lpstr>'01.3 - Zdravotní technika'!Print_Titles</vt:lpstr>
      <vt:lpstr>'Rekapitulace stavby'!Print_Titles</vt:lpstr>
      <vt:lpstr>'Seznam figur'!Print_Titles</vt:lpstr>
      <vt:lpstr>'SO 02 - Parterové úpravy'!Print_Titles</vt:lpstr>
      <vt:lpstr>'VRN - Vedlejší rozpočtové...'!Print_Titles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Terezie horackova</dc:creator>
  <cp:lastModifiedBy>Terezie horackova</cp:lastModifiedBy>
  <dcterms:created xsi:type="dcterms:W3CDTF">2024-01-15T20:39:44Z</dcterms:created>
  <dcterms:modified xsi:type="dcterms:W3CDTF">2024-01-15T20:44:29Z</dcterms:modified>
</cp:coreProperties>
</file>