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231"/>
  <workbookPr/>
  <bookViews>
    <workbookView xWindow="65416" yWindow="65416" windowWidth="29040" windowHeight="15840" activeTab="1"/>
  </bookViews>
  <sheets>
    <sheet name="Rekapitulace stavby" sheetId="1" r:id="rId1"/>
    <sheet name=" Jesle Neštěmic..." sheetId="2" r:id="rId2"/>
  </sheets>
  <definedNames>
    <definedName name="_xlnm._FilterDatabase" localSheetId="1" hidden="1">' Jesle Neštěmic...'!$C$122:$K$170</definedName>
    <definedName name="_xlnm.Print_Area" localSheetId="1">' Jesle Neštěmic...'!$C$4:$J$76,' Jesle Neštěmic...'!$C$82:$J$106,' Jesle Neštěmic...'!$C$112:$J$170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 Jesle Neštěmic...'!$122:$122</definedName>
  </definedNames>
  <calcPr calcId="191029"/>
  <extLst/>
</workbook>
</file>

<file path=xl/sharedStrings.xml><?xml version="1.0" encoding="utf-8"?>
<sst xmlns="http://schemas.openxmlformats.org/spreadsheetml/2006/main" count="813" uniqueCount="274">
  <si>
    <t>Export Komplet</t>
  </si>
  <si>
    <t/>
  </si>
  <si>
    <t>2.0</t>
  </si>
  <si>
    <t>False</t>
  </si>
  <si>
    <t>{d329619f-cd6a-48af-a4f3-be52e3e69aac}</t>
  </si>
  <si>
    <t>&gt;&gt;  skryté sloupce  &lt;&lt;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</si>
  <si>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</si>
  <si>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</si>
  <si>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</si>
  <si>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</si>
  <si>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</si>
  <si>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</si>
  <si>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</si>
  <si>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</si>
  <si>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2024-020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</si>
  <si>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</si>
  <si>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</si>
  <si>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Jesle Neštěmice - malby celého objektu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</si>
  <si>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</si>
  <si>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</si>
  <si>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</si>
  <si>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</si>
  <si>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</si>
  <si>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</si>
  <si>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</si>
  <si>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</si>
  <si>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</si>
  <si>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</si>
  <si>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</si>
  <si>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</si>
  <si>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</si>
  <si>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</si>
  <si>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</si>
  <si>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</si>
  <si>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</si>
  <si>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</si>
  <si>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</si>
  <si>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</si>
  <si>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</si>
  <si>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</si>
  <si>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</si>
  <si>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</si>
  <si>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</si>
  <si>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</si>
  <si>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</si>
  <si>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</si>
  <si>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</si>
  <si>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</si>
  <si>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</si>
  <si>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</si>
  <si>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</si>
  <si>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</si>
  <si>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</si>
  <si>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</si>
  <si>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</si>
  <si>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</si>
  <si>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</si>
  <si>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</si>
  <si>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</si>
  <si>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</si>
  <si>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</si>
  <si>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</si>
  <si>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</si>
  <si>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</si>
  <si>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</si>
  <si>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</si>
  <si>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</si>
  <si>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</si>
  <si>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</si>
  <si>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</si>
  <si>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</si>
  <si>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</si>
  <si>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</si>
  <si>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</si>
  <si>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</si>
  <si>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</si>
  <si>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</si>
  <si>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</si>
  <si>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</si>
  <si>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</si>
  <si>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</si>
  <si>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</si>
  <si>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</si>
  <si>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</si>
  <si>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</si>
  <si>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</si>
  <si>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</si>
  <si>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</si>
  <si>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</si>
  <si>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</si>
  <si>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</si>
  <si>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</si>
  <si>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</si>
  <si>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</si>
  <si>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</si>
  <si>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VRN3 - VRN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</si>
  <si>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</si>
  <si>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</si>
  <si>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</si>
  <si>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</si>
  <si>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</si>
  <si>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</si>
  <si>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</si>
  <si>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</si>
  <si>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</si>
  <si>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</si>
  <si>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</si>
  <si>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</si>
  <si>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</si>
  <si>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</si>
  <si>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</si>
  <si>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</si>
  <si>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</si>
  <si>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</si>
  <si>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</si>
  <si>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19</t>
  </si>
  <si>
    <t>K</t>
  </si>
  <si>
    <t>611325222</t>
  </si>
  <si>
    <t>Vápenocementová štuková omítka malých ploch přes 0,09 do 0,25 m2 na stropech</t>
  </si>
  <si>
    <t>kus</t>
  </si>
  <si>
    <t>4</t>
  </si>
  <si>
    <t>1067812844</t>
  </si>
  <si>
    <t>20</t>
  </si>
  <si>
    <t>612325222</t>
  </si>
  <si>
    <t>Vápenocementová štuková omítka malých ploch přes 0,09 do 0,25 m2 na stěnách</t>
  </si>
  <si>
    <t>1411306288</t>
  </si>
  <si>
    <t>612325223</t>
  </si>
  <si>
    <t>Vápenocementová štuková omítka malých ploch přes 0,25 do 1 m2 na stěnách</t>
  </si>
  <si>
    <t>-1931602780</t>
  </si>
  <si>
    <t>23</t>
  </si>
  <si>
    <t>619995001</t>
  </si>
  <si>
    <t>Začištění omítek kolem oken, dveří, podlah nebo obkladů</t>
  </si>
  <si>
    <t>m</t>
  </si>
  <si>
    <t>-757720669</t>
  </si>
  <si>
    <t>9</t>
  </si>
  <si>
    <t>Ostatní konstrukce a práce, bourání</t>
  </si>
  <si>
    <t>22</t>
  </si>
  <si>
    <t>94910111.R</t>
  </si>
  <si>
    <t>Lešení pomocné pro schodiště</t>
  </si>
  <si>
    <t>soub</t>
  </si>
  <si>
    <t>634875104</t>
  </si>
  <si>
    <t>27</t>
  </si>
  <si>
    <t>978011191</t>
  </si>
  <si>
    <t>Otlučení (osekání) vnitřní vápenné nebo vápenocementové omítky stropů v rozsahu přes 50 do 100 %</t>
  </si>
  <si>
    <t>m2</t>
  </si>
  <si>
    <t>1048732475</t>
  </si>
  <si>
    <t>26</t>
  </si>
  <si>
    <t>978015391</t>
  </si>
  <si>
    <t>Otlučení (osekání) vnější vápenné nebo vápenocementové omítky stupně členitosti 1 a 2 v rozsahu přes 80 do 100 %</t>
  </si>
  <si>
    <t>-8087820</t>
  </si>
  <si>
    <t>997</t>
  </si>
  <si>
    <t>Přesun sutě</t>
  </si>
  <si>
    <t>29</t>
  </si>
  <si>
    <t>997013211</t>
  </si>
  <si>
    <t>Vnitrostaveništní doprava suti a vybouraných hmot pro budovy v do 6 m ručně</t>
  </si>
  <si>
    <t>t</t>
  </si>
  <si>
    <t>1206028757</t>
  </si>
  <si>
    <t>31</t>
  </si>
  <si>
    <t>997013509</t>
  </si>
  <si>
    <t>Příplatek k odvozu suti a vybouraných hmot na skládku ZKD 1 km přes 1 km</t>
  </si>
  <si>
    <t>890375188</t>
  </si>
  <si>
    <t>VV</t>
  </si>
  <si>
    <t>0,679*12 'Přepočtené koeficientem množství</t>
  </si>
  <si>
    <t>30</t>
  </si>
  <si>
    <t>997013511</t>
  </si>
  <si>
    <t>Odvoz suti a vybouraných hmot z meziskládky na skládku do 1 km s naložením a se složením</t>
  </si>
  <si>
    <t>-1668222197</t>
  </si>
  <si>
    <t>32</t>
  </si>
  <si>
    <t>997013631</t>
  </si>
  <si>
    <t>Poplatek za uložení na skládce (skládkovné) stavebního odpadu směsného kód odpadu 17 09 04</t>
  </si>
  <si>
    <t>1937884233</t>
  </si>
  <si>
    <t>998</t>
  </si>
  <si>
    <t>Přesun hmot</t>
  </si>
  <si>
    <t>28</t>
  </si>
  <si>
    <t>998018001</t>
  </si>
  <si>
    <t>Přesun hmot pro budovy ruční pro budovy v do 6 m</t>
  </si>
  <si>
    <t>998673663</t>
  </si>
  <si>
    <t>PSV</t>
  </si>
  <si>
    <t>Práce a dodávky PSV</t>
  </si>
  <si>
    <t>783</t>
  </si>
  <si>
    <t>Dokončovací práce - nátěry</t>
  </si>
  <si>
    <t>783801201</t>
  </si>
  <si>
    <t>Obroušení omítek před provedením nátěru</t>
  </si>
  <si>
    <t>16</t>
  </si>
  <si>
    <t>549194955</t>
  </si>
  <si>
    <t>13</t>
  </si>
  <si>
    <t>783801401</t>
  </si>
  <si>
    <t>Ometení omítek před provedením nátěru</t>
  </si>
  <si>
    <t>-1581064194</t>
  </si>
  <si>
    <t>15</t>
  </si>
  <si>
    <t>783813101</t>
  </si>
  <si>
    <t>Penetrační syntetický nátěr hladkých betonových povrchů</t>
  </si>
  <si>
    <t>-226983194</t>
  </si>
  <si>
    <t>783817421</t>
  </si>
  <si>
    <t>Krycí dvojnásobný syntetický nátěr hladkých, zrnitých tenkovrstvých nebo štukových omítek</t>
  </si>
  <si>
    <t>-1017303501</t>
  </si>
  <si>
    <t>14</t>
  </si>
  <si>
    <t>783822213</t>
  </si>
  <si>
    <t>Celoplošné vyrovnání omítky před provedením nátěru modifikovanou cementovou stěrkou tl do 3 mm  15%</t>
  </si>
  <si>
    <t>111720354</t>
  </si>
  <si>
    <t>18</t>
  </si>
  <si>
    <t>783823135</t>
  </si>
  <si>
    <t>Penetrační silikonový nátěr hladkých, tenkovrstvých zrnitých nebo štukových omítek</t>
  </si>
  <si>
    <t>-1282326217</t>
  </si>
  <si>
    <t>17</t>
  </si>
  <si>
    <t>783827425</t>
  </si>
  <si>
    <t>Krycí dvojnásobný silikonový nátěr omítek stupně členitosti 1 a 2</t>
  </si>
  <si>
    <t>1314106606</t>
  </si>
  <si>
    <t>784</t>
  </si>
  <si>
    <t>Dokončovací práce - malby a tapety</t>
  </si>
  <si>
    <t>784111001</t>
  </si>
  <si>
    <t>Oprášení (ometení ) podkladu v místnostech v do 3,80 m</t>
  </si>
  <si>
    <t>-1631755896</t>
  </si>
  <si>
    <t>784121001</t>
  </si>
  <si>
    <t>Oškrabání malby v místnostech v do 3,80 m  50%</t>
  </si>
  <si>
    <t>-1814810016</t>
  </si>
  <si>
    <t>3</t>
  </si>
  <si>
    <t>784121011</t>
  </si>
  <si>
    <t>Rozmývání podkladu po oškrabání malby v místnostech v do 3,80 m</t>
  </si>
  <si>
    <t>1312402474</t>
  </si>
  <si>
    <t>784141001</t>
  </si>
  <si>
    <t>Ošetření plísní napadených ploch včetně odstranění plísní v místnostech v do 3,80 m</t>
  </si>
  <si>
    <t>-1682689406</t>
  </si>
  <si>
    <t>5</t>
  </si>
  <si>
    <t>784151051</t>
  </si>
  <si>
    <t>Dvojnásobné izolování syntetickými barvami v místnostech v do 3,80 m</t>
  </si>
  <si>
    <t>1053318127</t>
  </si>
  <si>
    <t>784161501</t>
  </si>
  <si>
    <t>Vyhlazení podkladu disperzní stěrkou v místnostech v do 3,80 m  15%</t>
  </si>
  <si>
    <t>-975649612</t>
  </si>
  <si>
    <t>7</t>
  </si>
  <si>
    <t>784171001</t>
  </si>
  <si>
    <t>Olepování vnitřních ploch páskou v místnostech v do 3,80 m</t>
  </si>
  <si>
    <t>542088270</t>
  </si>
  <si>
    <t>8</t>
  </si>
  <si>
    <t>M</t>
  </si>
  <si>
    <t>58124838</t>
  </si>
  <si>
    <t>páska maskovací krepová pro malířské potřeby š 50mm</t>
  </si>
  <si>
    <t>-653243435</t>
  </si>
  <si>
    <t>250*1,05 'Přepočtené koeficientem množství</t>
  </si>
  <si>
    <t>784171101</t>
  </si>
  <si>
    <t>Zakrytí vnitřních podlah včetně pozdějšího odkrytí</t>
  </si>
  <si>
    <t>-910949068</t>
  </si>
  <si>
    <t>25</t>
  </si>
  <si>
    <t>HST.5907758504918</t>
  </si>
  <si>
    <t>zakrývací fólie 4 x 5 m standard plus 14 µm</t>
  </si>
  <si>
    <t>-1937158657</t>
  </si>
  <si>
    <t>10</t>
  </si>
  <si>
    <t>784181101</t>
  </si>
  <si>
    <t>Základní akrylátová jednonásobná bezbarvá penetrace podkladu v místnostech v do 3,80 m</t>
  </si>
  <si>
    <t>1979879398</t>
  </si>
  <si>
    <t>24</t>
  </si>
  <si>
    <t>784191007</t>
  </si>
  <si>
    <t>Čištění vnitřních ploch podlah po provedení malířských prací</t>
  </si>
  <si>
    <t>-1952790667</t>
  </si>
  <si>
    <t>11</t>
  </si>
  <si>
    <t>784221101</t>
  </si>
  <si>
    <t>Dvojnásobné bílé malby ze směsí za sucha dobře otěruvzdorných v místnostech do 3,80 m</t>
  </si>
  <si>
    <t>-1960325868</t>
  </si>
  <si>
    <t>VRN</t>
  </si>
  <si>
    <t>Vedlejší rozpočtové náklady</t>
  </si>
  <si>
    <t>VRN3</t>
  </si>
  <si>
    <t>34</t>
  </si>
  <si>
    <t>030001000</t>
  </si>
  <si>
    <t>%</t>
  </si>
  <si>
    <t>1024</t>
  </si>
  <si>
    <t>1453802852</t>
  </si>
  <si>
    <t>VRN9</t>
  </si>
  <si>
    <t>Ostatní náklady</t>
  </si>
  <si>
    <t>33</t>
  </si>
  <si>
    <t>090001000</t>
  </si>
  <si>
    <t>Ostatní náklady - dopravné</t>
  </si>
  <si>
    <t>1094235478</t>
  </si>
  <si>
    <t>Jesle Neštěmice - malba celého objektu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</si>
</sst>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1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1" fillId="4" borderId="0" xfId="0" applyFont="1" applyFill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9" fillId="0" borderId="17" xfId="0" applyNumberFormat="1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166" fontId="19" fillId="0" borderId="0" xfId="0" applyNumberFormat="1" applyFont="1" applyAlignment="1">
      <alignment vertical="center"/>
    </xf>
    <xf numFmtId="4" fontId="19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7" fillId="0" borderId="18" xfId="0" applyNumberFormat="1" applyFont="1" applyBorder="1" applyAlignment="1">
      <alignment vertical="center"/>
    </xf>
    <xf numFmtId="4" fontId="27" fillId="0" borderId="19" xfId="0" applyNumberFormat="1" applyFont="1" applyBorder="1" applyAlignment="1">
      <alignment vertical="center"/>
    </xf>
    <xf numFmtId="166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1" fillId="4" borderId="0" xfId="0" applyFont="1" applyFill="1" applyAlignment="1">
      <alignment horizontal="left" vertical="center"/>
    </xf>
    <xf numFmtId="0" fontId="21" fillId="4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15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166" fontId="30" fillId="0" borderId="10" xfId="0" applyNumberFormat="1" applyFont="1" applyBorder="1"/>
    <xf numFmtId="166" fontId="30" fillId="0" borderId="11" xfId="0" applyNumberFormat="1" applyFont="1" applyBorder="1"/>
    <xf numFmtId="4" fontId="31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22" fillId="2" borderId="17" xfId="0" applyFont="1" applyFill="1" applyBorder="1" applyAlignment="1" applyProtection="1">
      <alignment horizontal="left" vertical="center"/>
      <protection locked="0"/>
    </xf>
    <xf numFmtId="0" fontId="22" fillId="0" borderId="0" xfId="0" applyFont="1" applyAlignment="1">
      <alignment horizontal="center" vertical="center"/>
    </xf>
    <xf numFmtId="166" fontId="22" fillId="0" borderId="0" xfId="0" applyNumberFormat="1" applyFont="1" applyAlignment="1">
      <alignment vertical="center"/>
    </xf>
    <xf numFmtId="166" fontId="22" fillId="0" borderId="12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0" fontId="34" fillId="0" borderId="22" xfId="0" applyFont="1" applyBorder="1" applyAlignment="1" applyProtection="1">
      <alignment vertical="center"/>
      <protection locked="0"/>
    </xf>
    <xf numFmtId="0" fontId="34" fillId="0" borderId="3" xfId="0" applyFont="1" applyBorder="1" applyAlignment="1">
      <alignment vertical="center"/>
    </xf>
    <xf numFmtId="0" fontId="33" fillId="2" borderId="17" xfId="0" applyFont="1" applyFill="1" applyBorder="1" applyAlignment="1" applyProtection="1">
      <alignment horizontal="left" vertical="center"/>
      <protection locked="0"/>
    </xf>
    <xf numFmtId="0" fontId="33" fillId="0" borderId="0" xfId="0" applyFont="1" applyAlignment="1">
      <alignment horizontal="center" vertical="center"/>
    </xf>
    <xf numFmtId="167" fontId="21" fillId="2" borderId="22" xfId="0" applyNumberFormat="1" applyFont="1" applyFill="1" applyBorder="1" applyAlignment="1" applyProtection="1">
      <alignment vertical="center"/>
      <protection locked="0"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166" fontId="22" fillId="0" borderId="19" xfId="0" applyNumberFormat="1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0" fontId="21" fillId="0" borderId="22" xfId="0" applyFont="1" applyBorder="1" applyAlignment="1">
      <alignment horizontal="center" vertical="center"/>
    </xf>
    <xf numFmtId="49" fontId="21" fillId="0" borderId="22" xfId="0" applyNumberFormat="1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center" vertical="center" wrapText="1"/>
    </xf>
    <xf numFmtId="167" fontId="21" fillId="0" borderId="22" xfId="0" applyNumberFormat="1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33" fillId="0" borderId="22" xfId="0" applyFont="1" applyBorder="1" applyAlignment="1">
      <alignment horizontal="center" vertical="center"/>
    </xf>
    <xf numFmtId="49" fontId="33" fillId="0" borderId="22" xfId="0" applyNumberFormat="1" applyFont="1" applyBorder="1" applyAlignment="1">
      <alignment horizontal="left" vertical="center" wrapText="1"/>
    </xf>
    <xf numFmtId="0" fontId="33" fillId="0" borderId="22" xfId="0" applyFont="1" applyBorder="1" applyAlignment="1">
      <alignment horizontal="left" vertical="center" wrapText="1"/>
    </xf>
    <xf numFmtId="0" fontId="33" fillId="0" borderId="22" xfId="0" applyFont="1" applyBorder="1" applyAlignment="1">
      <alignment horizontal="center" vertical="center" wrapText="1"/>
    </xf>
    <xf numFmtId="167" fontId="33" fillId="0" borderId="22" xfId="0" applyNumberFormat="1" applyFont="1" applyBorder="1" applyAlignment="1">
      <alignment vertical="center"/>
    </xf>
    <xf numFmtId="4" fontId="23" fillId="0" borderId="0" xfId="0" applyNumberFormat="1" applyFont="1"/>
    <xf numFmtId="4" fontId="7" fillId="0" borderId="0" xfId="0" applyNumberFormat="1" applyFont="1"/>
    <xf numFmtId="4" fontId="8" fillId="0" borderId="0" xfId="0" applyNumberFormat="1" applyFont="1"/>
    <xf numFmtId="4" fontId="21" fillId="0" borderId="22" xfId="0" applyNumberFormat="1" applyFont="1" applyBorder="1" applyAlignment="1">
      <alignment vertical="center"/>
    </xf>
    <xf numFmtId="4" fontId="33" fillId="0" borderId="22" xfId="0" applyNumberFormat="1" applyFont="1" applyBorder="1" applyAlignment="1">
      <alignment vertical="center"/>
    </xf>
    <xf numFmtId="0" fontId="12" fillId="5" borderId="0" xfId="0" applyFont="1" applyFill="1" applyAlignment="1">
      <alignment horizontal="center" vertical="center"/>
    </xf>
    <xf numFmtId="0" fontId="0" fillId="0" borderId="0" xfId="0"/>
    <xf numFmtId="0" fontId="21" fillId="4" borderId="6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left" vertical="center"/>
    </xf>
    <xf numFmtId="0" fontId="21" fillId="4" borderId="7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right" vertical="center"/>
    </xf>
    <xf numFmtId="0" fontId="21" fillId="4" borderId="21" xfId="0" applyFont="1" applyFill="1" applyBorder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97"/>
  <sheetViews>
    <sheetView showGridLines="0" workbookViewId="0" topLeftCell="A1">
      <selection activeCell="AN8" sqref="AN8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44:72" ht="36.95" customHeight="1">
      <c r="AR2" s="169" t="s">
        <v>5</v>
      </c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S2" s="14" t="s">
        <v>6</v>
      </c>
      <c r="BT2" s="14" t="s">
        <v>7</v>
      </c>
    </row>
    <row r="3" spans="2:72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ht="24.95" customHeight="1">
      <c r="B4" s="17"/>
      <c r="D4" s="18" t="s">
        <v>9</v>
      </c>
      <c r="AR4" s="17"/>
      <c r="AS4" s="19" t="s">
        <v>10</v>
      </c>
      <c r="BE4" s="20" t="s">
        <v>11</v>
      </c>
      <c r="BS4" s="14" t="s">
        <v>12</v>
      </c>
    </row>
    <row r="5" spans="2:71" ht="12" customHeight="1">
      <c r="B5" s="17"/>
      <c r="D5" s="21" t="s">
        <v>13</v>
      </c>
      <c r="K5" s="20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R5" s="17"/>
      <c r="BE5" s="197" t="s">
        <v>15</v>
      </c>
      <c r="BS5" s="14" t="s">
        <v>6</v>
      </c>
    </row>
    <row r="6" spans="2:71" ht="36.95" customHeight="1">
      <c r="B6" s="17"/>
      <c r="D6" s="23" t="s">
        <v>16</v>
      </c>
      <c r="K6" s="201" t="s">
        <v>273</v>
      </c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R6" s="17"/>
      <c r="BE6" s="198"/>
      <c r="BS6" s="14" t="s">
        <v>6</v>
      </c>
    </row>
    <row r="7" spans="2:71" ht="12" customHeight="1">
      <c r="B7" s="17"/>
      <c r="D7" s="24" t="s">
        <v>18</v>
      </c>
      <c r="K7" s="22" t="s">
        <v>1</v>
      </c>
      <c r="AK7" s="24" t="s">
        <v>19</v>
      </c>
      <c r="AN7" s="22" t="s">
        <v>1</v>
      </c>
      <c r="AR7" s="17"/>
      <c r="BE7" s="198"/>
      <c r="BS7" s="14" t="s">
        <v>6</v>
      </c>
    </row>
    <row r="8" spans="2:71" ht="12" customHeight="1">
      <c r="B8" s="17"/>
      <c r="D8" s="24" t="s">
        <v>20</v>
      </c>
      <c r="K8" s="22" t="s">
        <v>21</v>
      </c>
      <c r="AK8" s="24" t="s">
        <v>22</v>
      </c>
      <c r="AN8" s="25"/>
      <c r="AR8" s="17"/>
      <c r="BE8" s="198"/>
      <c r="BS8" s="14" t="s">
        <v>6</v>
      </c>
    </row>
    <row r="9" spans="2:71" ht="14.45" customHeight="1">
      <c r="B9" s="17"/>
      <c r="AR9" s="17"/>
      <c r="BE9" s="198"/>
      <c r="BS9" s="14" t="s">
        <v>6</v>
      </c>
    </row>
    <row r="10" spans="2:71" ht="12" customHeight="1">
      <c r="B10" s="17"/>
      <c r="D10" s="24" t="s">
        <v>23</v>
      </c>
      <c r="AK10" s="24" t="s">
        <v>24</v>
      </c>
      <c r="AN10" s="22" t="s">
        <v>1</v>
      </c>
      <c r="AR10" s="17"/>
      <c r="BE10" s="198"/>
      <c r="BS10" s="14" t="s">
        <v>6</v>
      </c>
    </row>
    <row r="11" spans="2:71" ht="18.4" customHeight="1">
      <c r="B11" s="17"/>
      <c r="E11" s="22" t="s">
        <v>21</v>
      </c>
      <c r="AK11" s="24" t="s">
        <v>25</v>
      </c>
      <c r="AN11" s="22" t="s">
        <v>1</v>
      </c>
      <c r="AR11" s="17"/>
      <c r="BE11" s="198"/>
      <c r="BS11" s="14" t="s">
        <v>6</v>
      </c>
    </row>
    <row r="12" spans="2:71" ht="6.95" customHeight="1">
      <c r="B12" s="17"/>
      <c r="AR12" s="17"/>
      <c r="BE12" s="198"/>
      <c r="BS12" s="14" t="s">
        <v>6</v>
      </c>
    </row>
    <row r="13" spans="2:71" ht="12" customHeight="1">
      <c r="B13" s="17"/>
      <c r="D13" s="24" t="s">
        <v>26</v>
      </c>
      <c r="AK13" s="24" t="s">
        <v>24</v>
      </c>
      <c r="AN13" s="26" t="s">
        <v>27</v>
      </c>
      <c r="AR13" s="17"/>
      <c r="BE13" s="198"/>
      <c r="BS13" s="14" t="s">
        <v>6</v>
      </c>
    </row>
    <row r="14" spans="2:71" ht="12.75">
      <c r="B14" s="17"/>
      <c r="E14" s="202" t="s">
        <v>27</v>
      </c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4" t="s">
        <v>25</v>
      </c>
      <c r="AN14" s="26" t="s">
        <v>27</v>
      </c>
      <c r="AR14" s="17"/>
      <c r="BE14" s="198"/>
      <c r="BS14" s="14" t="s">
        <v>6</v>
      </c>
    </row>
    <row r="15" spans="2:71" ht="6.95" customHeight="1">
      <c r="B15" s="17"/>
      <c r="AR15" s="17"/>
      <c r="BE15" s="198"/>
      <c r="BS15" s="14" t="s">
        <v>3</v>
      </c>
    </row>
    <row r="16" spans="2:71" ht="12" customHeight="1">
      <c r="B16" s="17"/>
      <c r="D16" s="24" t="s">
        <v>28</v>
      </c>
      <c r="AK16" s="24" t="s">
        <v>24</v>
      </c>
      <c r="AN16" s="22" t="s">
        <v>1</v>
      </c>
      <c r="AR16" s="17"/>
      <c r="BE16" s="198"/>
      <c r="BS16" s="14" t="s">
        <v>3</v>
      </c>
    </row>
    <row r="17" spans="2:71" ht="18.4" customHeight="1">
      <c r="B17" s="17"/>
      <c r="E17" s="22" t="s">
        <v>21</v>
      </c>
      <c r="AK17" s="24" t="s">
        <v>25</v>
      </c>
      <c r="AN17" s="22" t="s">
        <v>1</v>
      </c>
      <c r="AR17" s="17"/>
      <c r="BE17" s="198"/>
      <c r="BS17" s="14" t="s">
        <v>29</v>
      </c>
    </row>
    <row r="18" spans="2:71" ht="6.95" customHeight="1">
      <c r="B18" s="17"/>
      <c r="AR18" s="17"/>
      <c r="BE18" s="198"/>
      <c r="BS18" s="14" t="s">
        <v>6</v>
      </c>
    </row>
    <row r="19" spans="2:71" ht="12" customHeight="1">
      <c r="B19" s="17"/>
      <c r="D19" s="24" t="s">
        <v>30</v>
      </c>
      <c r="AK19" s="24" t="s">
        <v>24</v>
      </c>
      <c r="AN19" s="22" t="s">
        <v>1</v>
      </c>
      <c r="AR19" s="17"/>
      <c r="BE19" s="198"/>
      <c r="BS19" s="14" t="s">
        <v>6</v>
      </c>
    </row>
    <row r="20" spans="2:71" ht="18.4" customHeight="1">
      <c r="B20" s="17"/>
      <c r="E20" s="22" t="s">
        <v>21</v>
      </c>
      <c r="AK20" s="24" t="s">
        <v>25</v>
      </c>
      <c r="AN20" s="22" t="s">
        <v>1</v>
      </c>
      <c r="AR20" s="17"/>
      <c r="BE20" s="198"/>
      <c r="BS20" s="14" t="s">
        <v>29</v>
      </c>
    </row>
    <row r="21" spans="2:57" ht="6.95" customHeight="1">
      <c r="B21" s="17"/>
      <c r="AR21" s="17"/>
      <c r="BE21" s="198"/>
    </row>
    <row r="22" spans="2:57" ht="12" customHeight="1">
      <c r="B22" s="17"/>
      <c r="D22" s="24" t="s">
        <v>31</v>
      </c>
      <c r="AR22" s="17"/>
      <c r="BE22" s="198"/>
    </row>
    <row r="23" spans="2:57" ht="16.5" customHeight="1">
      <c r="B23" s="17"/>
      <c r="E23" s="204" t="s">
        <v>1</v>
      </c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R23" s="17"/>
      <c r="BE23" s="198"/>
    </row>
    <row r="24" spans="2:57" ht="6.95" customHeight="1">
      <c r="B24" s="17"/>
      <c r="AR24" s="17"/>
      <c r="BE24" s="198"/>
    </row>
    <row r="25" spans="2:57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198"/>
    </row>
    <row r="26" spans="2:57" s="1" customFormat="1" ht="25.9" customHeight="1">
      <c r="B26" s="29"/>
      <c r="D26" s="30" t="s">
        <v>32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205">
        <f>ROUND(AG94,2)</f>
        <v>0</v>
      </c>
      <c r="AL26" s="206"/>
      <c r="AM26" s="206"/>
      <c r="AN26" s="206"/>
      <c r="AO26" s="206"/>
      <c r="AR26" s="29"/>
      <c r="BE26" s="198"/>
    </row>
    <row r="27" spans="2:57" s="1" customFormat="1" ht="6.95" customHeight="1">
      <c r="B27" s="29"/>
      <c r="AR27" s="29"/>
      <c r="BE27" s="198"/>
    </row>
    <row r="28" spans="2:57" s="1" customFormat="1" ht="12.75">
      <c r="B28" s="29"/>
      <c r="L28" s="207" t="s">
        <v>33</v>
      </c>
      <c r="M28" s="207"/>
      <c r="N28" s="207"/>
      <c r="O28" s="207"/>
      <c r="P28" s="207"/>
      <c r="W28" s="207" t="s">
        <v>34</v>
      </c>
      <c r="X28" s="207"/>
      <c r="Y28" s="207"/>
      <c r="Z28" s="207"/>
      <c r="AA28" s="207"/>
      <c r="AB28" s="207"/>
      <c r="AC28" s="207"/>
      <c r="AD28" s="207"/>
      <c r="AE28" s="207"/>
      <c r="AK28" s="207" t="s">
        <v>35</v>
      </c>
      <c r="AL28" s="207"/>
      <c r="AM28" s="207"/>
      <c r="AN28" s="207"/>
      <c r="AO28" s="207"/>
      <c r="AR28" s="29"/>
      <c r="BE28" s="198"/>
    </row>
    <row r="29" spans="2:57" s="2" customFormat="1" ht="14.45" customHeight="1">
      <c r="B29" s="33"/>
      <c r="D29" s="24" t="s">
        <v>36</v>
      </c>
      <c r="F29" s="24" t="s">
        <v>37</v>
      </c>
      <c r="L29" s="192">
        <v>0.21</v>
      </c>
      <c r="M29" s="191"/>
      <c r="N29" s="191"/>
      <c r="O29" s="191"/>
      <c r="P29" s="191"/>
      <c r="W29" s="190">
        <f>ROUND(AZ94,2)</f>
        <v>0</v>
      </c>
      <c r="X29" s="191"/>
      <c r="Y29" s="191"/>
      <c r="Z29" s="191"/>
      <c r="AA29" s="191"/>
      <c r="AB29" s="191"/>
      <c r="AC29" s="191"/>
      <c r="AD29" s="191"/>
      <c r="AE29" s="191"/>
      <c r="AK29" s="190">
        <f>ROUND(AV94,2)</f>
        <v>0</v>
      </c>
      <c r="AL29" s="191"/>
      <c r="AM29" s="191"/>
      <c r="AN29" s="191"/>
      <c r="AO29" s="191"/>
      <c r="AR29" s="33"/>
      <c r="BE29" s="199"/>
    </row>
    <row r="30" spans="2:57" s="2" customFormat="1" ht="14.45" customHeight="1">
      <c r="B30" s="33"/>
      <c r="F30" s="24" t="s">
        <v>38</v>
      </c>
      <c r="L30" s="192">
        <v>0.12</v>
      </c>
      <c r="M30" s="191"/>
      <c r="N30" s="191"/>
      <c r="O30" s="191"/>
      <c r="P30" s="191"/>
      <c r="W30" s="190">
        <f>ROUND(BA94,2)</f>
        <v>0</v>
      </c>
      <c r="X30" s="191"/>
      <c r="Y30" s="191"/>
      <c r="Z30" s="191"/>
      <c r="AA30" s="191"/>
      <c r="AB30" s="191"/>
      <c r="AC30" s="191"/>
      <c r="AD30" s="191"/>
      <c r="AE30" s="191"/>
      <c r="AK30" s="190">
        <f>ROUND(AW94,2)</f>
        <v>0</v>
      </c>
      <c r="AL30" s="191"/>
      <c r="AM30" s="191"/>
      <c r="AN30" s="191"/>
      <c r="AO30" s="191"/>
      <c r="AR30" s="33"/>
      <c r="BE30" s="199"/>
    </row>
    <row r="31" spans="2:57" s="2" customFormat="1" ht="14.45" customHeight="1" hidden="1">
      <c r="B31" s="33"/>
      <c r="F31" s="24" t="s">
        <v>39</v>
      </c>
      <c r="L31" s="192">
        <v>0.21</v>
      </c>
      <c r="M31" s="191"/>
      <c r="N31" s="191"/>
      <c r="O31" s="191"/>
      <c r="P31" s="191"/>
      <c r="W31" s="190">
        <f>ROUND(BB94,2)</f>
        <v>0</v>
      </c>
      <c r="X31" s="191"/>
      <c r="Y31" s="191"/>
      <c r="Z31" s="191"/>
      <c r="AA31" s="191"/>
      <c r="AB31" s="191"/>
      <c r="AC31" s="191"/>
      <c r="AD31" s="191"/>
      <c r="AE31" s="191"/>
      <c r="AK31" s="190">
        <v>0</v>
      </c>
      <c r="AL31" s="191"/>
      <c r="AM31" s="191"/>
      <c r="AN31" s="191"/>
      <c r="AO31" s="191"/>
      <c r="AR31" s="33"/>
      <c r="BE31" s="199"/>
    </row>
    <row r="32" spans="2:57" s="2" customFormat="1" ht="14.45" customHeight="1" hidden="1">
      <c r="B32" s="33"/>
      <c r="F32" s="24" t="s">
        <v>40</v>
      </c>
      <c r="L32" s="192">
        <v>0.12</v>
      </c>
      <c r="M32" s="191"/>
      <c r="N32" s="191"/>
      <c r="O32" s="191"/>
      <c r="P32" s="191"/>
      <c r="W32" s="190">
        <f>ROUND(BC94,2)</f>
        <v>0</v>
      </c>
      <c r="X32" s="191"/>
      <c r="Y32" s="191"/>
      <c r="Z32" s="191"/>
      <c r="AA32" s="191"/>
      <c r="AB32" s="191"/>
      <c r="AC32" s="191"/>
      <c r="AD32" s="191"/>
      <c r="AE32" s="191"/>
      <c r="AK32" s="190">
        <v>0</v>
      </c>
      <c r="AL32" s="191"/>
      <c r="AM32" s="191"/>
      <c r="AN32" s="191"/>
      <c r="AO32" s="191"/>
      <c r="AR32" s="33"/>
      <c r="BE32" s="199"/>
    </row>
    <row r="33" spans="2:57" s="2" customFormat="1" ht="14.45" customHeight="1" hidden="1">
      <c r="B33" s="33"/>
      <c r="F33" s="24" t="s">
        <v>41</v>
      </c>
      <c r="L33" s="192">
        <v>0</v>
      </c>
      <c r="M33" s="191"/>
      <c r="N33" s="191"/>
      <c r="O33" s="191"/>
      <c r="P33" s="191"/>
      <c r="W33" s="190">
        <f>ROUND(BD94,2)</f>
        <v>0</v>
      </c>
      <c r="X33" s="191"/>
      <c r="Y33" s="191"/>
      <c r="Z33" s="191"/>
      <c r="AA33" s="191"/>
      <c r="AB33" s="191"/>
      <c r="AC33" s="191"/>
      <c r="AD33" s="191"/>
      <c r="AE33" s="191"/>
      <c r="AK33" s="190">
        <v>0</v>
      </c>
      <c r="AL33" s="191"/>
      <c r="AM33" s="191"/>
      <c r="AN33" s="191"/>
      <c r="AO33" s="191"/>
      <c r="AR33" s="33"/>
      <c r="BE33" s="199"/>
    </row>
    <row r="34" spans="2:57" s="1" customFormat="1" ht="6.95" customHeight="1">
      <c r="B34" s="29"/>
      <c r="AR34" s="29"/>
      <c r="BE34" s="198"/>
    </row>
    <row r="35" spans="2:44" s="1" customFormat="1" ht="25.9" customHeight="1">
      <c r="B35" s="29"/>
      <c r="C35" s="34"/>
      <c r="D35" s="35" t="s">
        <v>42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7" t="s">
        <v>43</v>
      </c>
      <c r="U35" s="36"/>
      <c r="V35" s="36"/>
      <c r="W35" s="36"/>
      <c r="X35" s="193" t="s">
        <v>44</v>
      </c>
      <c r="Y35" s="194"/>
      <c r="Z35" s="194"/>
      <c r="AA35" s="194"/>
      <c r="AB35" s="194"/>
      <c r="AC35" s="36"/>
      <c r="AD35" s="36"/>
      <c r="AE35" s="36"/>
      <c r="AF35" s="36"/>
      <c r="AG35" s="36"/>
      <c r="AH35" s="36"/>
      <c r="AI35" s="36"/>
      <c r="AJ35" s="36"/>
      <c r="AK35" s="195">
        <f>SUM(AK26:AK33)</f>
        <v>0</v>
      </c>
      <c r="AL35" s="194"/>
      <c r="AM35" s="194"/>
      <c r="AN35" s="194"/>
      <c r="AO35" s="196"/>
      <c r="AP35" s="34"/>
      <c r="AQ35" s="34"/>
      <c r="AR35" s="29"/>
    </row>
    <row r="36" spans="2:44" s="1" customFormat="1" ht="6.95" customHeight="1">
      <c r="B36" s="29"/>
      <c r="AR36" s="29"/>
    </row>
    <row r="37" spans="2:44" s="1" customFormat="1" ht="14.45" customHeight="1">
      <c r="B37" s="29"/>
      <c r="AR37" s="29"/>
    </row>
    <row r="38" spans="2:44" ht="14.45" customHeight="1">
      <c r="B38" s="17"/>
      <c r="AR38" s="17"/>
    </row>
    <row r="39" spans="2:44" ht="14.45" customHeight="1">
      <c r="B39" s="17"/>
      <c r="AR39" s="17"/>
    </row>
    <row r="40" spans="2:44" ht="14.45" customHeight="1">
      <c r="B40" s="17"/>
      <c r="AR40" s="17"/>
    </row>
    <row r="41" spans="2:44" ht="14.45" customHeight="1">
      <c r="B41" s="17"/>
      <c r="AR41" s="17"/>
    </row>
    <row r="42" spans="2:44" ht="14.45" customHeight="1">
      <c r="B42" s="17"/>
      <c r="AR42" s="17"/>
    </row>
    <row r="43" spans="2:44" ht="14.45" customHeight="1">
      <c r="B43" s="17"/>
      <c r="AR43" s="17"/>
    </row>
    <row r="44" spans="2:44" ht="14.45" customHeight="1">
      <c r="B44" s="17"/>
      <c r="AR44" s="17"/>
    </row>
    <row r="45" spans="2:44" ht="14.45" customHeight="1">
      <c r="B45" s="17"/>
      <c r="AR45" s="17"/>
    </row>
    <row r="46" spans="2:44" ht="14.45" customHeight="1">
      <c r="B46" s="17"/>
      <c r="AR46" s="17"/>
    </row>
    <row r="47" spans="2:44" ht="14.45" customHeight="1">
      <c r="B47" s="17"/>
      <c r="AR47" s="17"/>
    </row>
    <row r="48" spans="2:44" ht="14.45" customHeight="1">
      <c r="B48" s="17"/>
      <c r="AR48" s="17"/>
    </row>
    <row r="49" spans="2:44" s="1" customFormat="1" ht="14.45" customHeight="1">
      <c r="B49" s="29"/>
      <c r="D49" s="38" t="s">
        <v>45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8" t="s">
        <v>46</v>
      </c>
      <c r="AI49" s="39"/>
      <c r="AJ49" s="39"/>
      <c r="AK49" s="39"/>
      <c r="AL49" s="39"/>
      <c r="AM49" s="39"/>
      <c r="AN49" s="39"/>
      <c r="AO49" s="39"/>
      <c r="AR49" s="29"/>
    </row>
    <row r="50" spans="2:44" ht="12">
      <c r="B50" s="17"/>
      <c r="AR50" s="17"/>
    </row>
    <row r="51" spans="2:44" ht="12">
      <c r="B51" s="17"/>
      <c r="AR51" s="17"/>
    </row>
    <row r="52" spans="2:44" ht="12">
      <c r="B52" s="17"/>
      <c r="AR52" s="17"/>
    </row>
    <row r="53" spans="2:44" ht="12">
      <c r="B53" s="17"/>
      <c r="AR53" s="17"/>
    </row>
    <row r="54" spans="2:44" ht="12">
      <c r="B54" s="17"/>
      <c r="AR54" s="17"/>
    </row>
    <row r="55" spans="2:44" ht="12">
      <c r="B55" s="17"/>
      <c r="AR55" s="17"/>
    </row>
    <row r="56" spans="2:44" ht="12">
      <c r="B56" s="17"/>
      <c r="AR56" s="17"/>
    </row>
    <row r="57" spans="2:44" ht="12">
      <c r="B57" s="17"/>
      <c r="AR57" s="17"/>
    </row>
    <row r="58" spans="2:44" ht="12">
      <c r="B58" s="17"/>
      <c r="AR58" s="17"/>
    </row>
    <row r="59" spans="2:44" ht="12">
      <c r="B59" s="17"/>
      <c r="AR59" s="17"/>
    </row>
    <row r="60" spans="2:44" s="1" customFormat="1" ht="12.75">
      <c r="B60" s="29"/>
      <c r="D60" s="40" t="s">
        <v>47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40" t="s">
        <v>48</v>
      </c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40" t="s">
        <v>47</v>
      </c>
      <c r="AI60" s="31"/>
      <c r="AJ60" s="31"/>
      <c r="AK60" s="31"/>
      <c r="AL60" s="31"/>
      <c r="AM60" s="40" t="s">
        <v>48</v>
      </c>
      <c r="AN60" s="31"/>
      <c r="AO60" s="31"/>
      <c r="AR60" s="29"/>
    </row>
    <row r="61" spans="2:44" ht="12">
      <c r="B61" s="17"/>
      <c r="AR61" s="17"/>
    </row>
    <row r="62" spans="2:44" ht="12">
      <c r="B62" s="17"/>
      <c r="AR62" s="17"/>
    </row>
    <row r="63" spans="2:44" ht="12">
      <c r="B63" s="17"/>
      <c r="AR63" s="17"/>
    </row>
    <row r="64" spans="2:44" s="1" customFormat="1" ht="12.75">
      <c r="B64" s="29"/>
      <c r="D64" s="38" t="s">
        <v>49</v>
      </c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8" t="s">
        <v>50</v>
      </c>
      <c r="AI64" s="39"/>
      <c r="AJ64" s="39"/>
      <c r="AK64" s="39"/>
      <c r="AL64" s="39"/>
      <c r="AM64" s="39"/>
      <c r="AN64" s="39"/>
      <c r="AO64" s="39"/>
      <c r="AR64" s="29"/>
    </row>
    <row r="65" spans="2:44" ht="12">
      <c r="B65" s="17"/>
      <c r="AR65" s="17"/>
    </row>
    <row r="66" spans="2:44" ht="12">
      <c r="B66" s="17"/>
      <c r="AR66" s="17"/>
    </row>
    <row r="67" spans="2:44" ht="12">
      <c r="B67" s="17"/>
      <c r="AR67" s="17"/>
    </row>
    <row r="68" spans="2:44" ht="12">
      <c r="B68" s="17"/>
      <c r="AR68" s="17"/>
    </row>
    <row r="69" spans="2:44" ht="12">
      <c r="B69" s="17"/>
      <c r="AR69" s="17"/>
    </row>
    <row r="70" spans="2:44" ht="12">
      <c r="B70" s="17"/>
      <c r="AR70" s="17"/>
    </row>
    <row r="71" spans="2:44" ht="12">
      <c r="B71" s="17"/>
      <c r="AR71" s="17"/>
    </row>
    <row r="72" spans="2:44" ht="12">
      <c r="B72" s="17"/>
      <c r="AR72" s="17"/>
    </row>
    <row r="73" spans="2:44" ht="12">
      <c r="B73" s="17"/>
      <c r="AR73" s="17"/>
    </row>
    <row r="74" spans="2:44" ht="12">
      <c r="B74" s="17"/>
      <c r="AR74" s="17"/>
    </row>
    <row r="75" spans="2:44" s="1" customFormat="1" ht="12.75">
      <c r="B75" s="29"/>
      <c r="D75" s="40" t="s">
        <v>47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40" t="s">
        <v>48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40" t="s">
        <v>47</v>
      </c>
      <c r="AI75" s="31"/>
      <c r="AJ75" s="31"/>
      <c r="AK75" s="31"/>
      <c r="AL75" s="31"/>
      <c r="AM75" s="40" t="s">
        <v>48</v>
      </c>
      <c r="AN75" s="31"/>
      <c r="AO75" s="31"/>
      <c r="AR75" s="29"/>
    </row>
    <row r="76" spans="2:44" s="1" customFormat="1" ht="12">
      <c r="B76" s="29"/>
      <c r="AR76" s="29"/>
    </row>
    <row r="77" spans="2:44" s="1" customFormat="1" ht="6.9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9"/>
    </row>
    <row r="81" spans="2:44" s="1" customFormat="1" ht="6.95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9"/>
    </row>
    <row r="82" spans="2:44" s="1" customFormat="1" ht="24.95" customHeight="1">
      <c r="B82" s="29"/>
      <c r="C82" s="18" t="s">
        <v>51</v>
      </c>
      <c r="AR82" s="29"/>
    </row>
    <row r="83" spans="2:44" s="1" customFormat="1" ht="6.95" customHeight="1">
      <c r="B83" s="29"/>
      <c r="AR83" s="29"/>
    </row>
    <row r="84" spans="2:44" s="3" customFormat="1" ht="12" customHeight="1">
      <c r="B84" s="45"/>
      <c r="C84" s="24" t="s">
        <v>13</v>
      </c>
      <c r="L84" s="3">
        <f>K5</f>
        <v>0</v>
      </c>
      <c r="AR84" s="45"/>
    </row>
    <row r="85" spans="2:44" s="4" customFormat="1" ht="36.95" customHeight="1">
      <c r="B85" s="46"/>
      <c r="C85" s="47" t="s">
        <v>16</v>
      </c>
      <c r="L85" s="181" t="str">
        <f>K6</f>
        <v>Jesle Neštěmice - malba celého objektu</v>
      </c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  <c r="AJ85" s="182"/>
      <c r="AK85" s="182"/>
      <c r="AL85" s="182"/>
      <c r="AM85" s="182"/>
      <c r="AN85" s="182"/>
      <c r="AO85" s="182"/>
      <c r="AR85" s="46"/>
    </row>
    <row r="86" spans="2:44" s="1" customFormat="1" ht="6.95" customHeight="1">
      <c r="B86" s="29"/>
      <c r="AR86" s="29"/>
    </row>
    <row r="87" spans="2:44" s="1" customFormat="1" ht="12" customHeight="1">
      <c r="B87" s="29"/>
      <c r="C87" s="24" t="s">
        <v>20</v>
      </c>
      <c r="L87" s="48" t="str">
        <f>IF(K8="","",K8)</f>
        <v xml:space="preserve"> </v>
      </c>
      <c r="AI87" s="24" t="s">
        <v>22</v>
      </c>
      <c r="AM87" s="183" t="str">
        <f>IF(AN8="","",AN8)</f>
        <v/>
      </c>
      <c r="AN87" s="183"/>
      <c r="AR87" s="29"/>
    </row>
    <row r="88" spans="2:44" s="1" customFormat="1" ht="6.95" customHeight="1">
      <c r="B88" s="29"/>
      <c r="AR88" s="29"/>
    </row>
    <row r="89" spans="2:56" s="1" customFormat="1" ht="15.2" customHeight="1">
      <c r="B89" s="29"/>
      <c r="C89" s="24" t="s">
        <v>23</v>
      </c>
      <c r="L89" s="3" t="str">
        <f>IF(E11="","",E11)</f>
        <v xml:space="preserve"> </v>
      </c>
      <c r="AI89" s="24" t="s">
        <v>28</v>
      </c>
      <c r="AM89" s="184" t="str">
        <f>IF(E17="","",E17)</f>
        <v xml:space="preserve"> </v>
      </c>
      <c r="AN89" s="185"/>
      <c r="AO89" s="185"/>
      <c r="AP89" s="185"/>
      <c r="AR89" s="29"/>
      <c r="AS89" s="186" t="s">
        <v>52</v>
      </c>
      <c r="AT89" s="187"/>
      <c r="AU89" s="50"/>
      <c r="AV89" s="50"/>
      <c r="AW89" s="50"/>
      <c r="AX89" s="50"/>
      <c r="AY89" s="50"/>
      <c r="AZ89" s="50"/>
      <c r="BA89" s="50"/>
      <c r="BB89" s="50"/>
      <c r="BC89" s="50"/>
      <c r="BD89" s="51"/>
    </row>
    <row r="90" spans="2:56" s="1" customFormat="1" ht="15.2" customHeight="1">
      <c r="B90" s="29"/>
      <c r="C90" s="24" t="s">
        <v>26</v>
      </c>
      <c r="L90" s="3" t="str">
        <f>IF(E14="Vyplň údaj","",E14)</f>
        <v/>
      </c>
      <c r="AI90" s="24" t="s">
        <v>30</v>
      </c>
      <c r="AM90" s="184" t="str">
        <f>IF(E20="","",E20)</f>
        <v xml:space="preserve"> </v>
      </c>
      <c r="AN90" s="185"/>
      <c r="AO90" s="185"/>
      <c r="AP90" s="185"/>
      <c r="AR90" s="29"/>
      <c r="AS90" s="188"/>
      <c r="AT90" s="189"/>
      <c r="BD90" s="52"/>
    </row>
    <row r="91" spans="2:56" s="1" customFormat="1" ht="10.9" customHeight="1">
      <c r="B91" s="29"/>
      <c r="AR91" s="29"/>
      <c r="AS91" s="188"/>
      <c r="AT91" s="189"/>
      <c r="BD91" s="52"/>
    </row>
    <row r="92" spans="2:56" s="1" customFormat="1" ht="29.25" customHeight="1">
      <c r="B92" s="29"/>
      <c r="C92" s="171" t="s">
        <v>53</v>
      </c>
      <c r="D92" s="172"/>
      <c r="E92" s="172"/>
      <c r="F92" s="172"/>
      <c r="G92" s="172"/>
      <c r="H92" s="53"/>
      <c r="I92" s="173" t="s">
        <v>54</v>
      </c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  <c r="AA92" s="172"/>
      <c r="AB92" s="172"/>
      <c r="AC92" s="172"/>
      <c r="AD92" s="172"/>
      <c r="AE92" s="172"/>
      <c r="AF92" s="172"/>
      <c r="AG92" s="174" t="s">
        <v>55</v>
      </c>
      <c r="AH92" s="172"/>
      <c r="AI92" s="172"/>
      <c r="AJ92" s="172"/>
      <c r="AK92" s="172"/>
      <c r="AL92" s="172"/>
      <c r="AM92" s="172"/>
      <c r="AN92" s="173" t="s">
        <v>56</v>
      </c>
      <c r="AO92" s="172"/>
      <c r="AP92" s="175"/>
      <c r="AQ92" s="54" t="s">
        <v>57</v>
      </c>
      <c r="AR92" s="29"/>
      <c r="AS92" s="55" t="s">
        <v>58</v>
      </c>
      <c r="AT92" s="56" t="s">
        <v>59</v>
      </c>
      <c r="AU92" s="56" t="s">
        <v>60</v>
      </c>
      <c r="AV92" s="56" t="s">
        <v>61</v>
      </c>
      <c r="AW92" s="56" t="s">
        <v>62</v>
      </c>
      <c r="AX92" s="56" t="s">
        <v>63</v>
      </c>
      <c r="AY92" s="56" t="s">
        <v>64</v>
      </c>
      <c r="AZ92" s="56" t="s">
        <v>65</v>
      </c>
      <c r="BA92" s="56" t="s">
        <v>66</v>
      </c>
      <c r="BB92" s="56" t="s">
        <v>67</v>
      </c>
      <c r="BC92" s="56" t="s">
        <v>68</v>
      </c>
      <c r="BD92" s="57" t="s">
        <v>69</v>
      </c>
    </row>
    <row r="93" spans="2:56" s="1" customFormat="1" ht="10.9" customHeight="1">
      <c r="B93" s="29"/>
      <c r="AR93" s="29"/>
      <c r="AS93" s="58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1"/>
    </row>
    <row r="94" spans="2:90" s="5" customFormat="1" ht="32.45" customHeight="1">
      <c r="B94" s="59"/>
      <c r="C94" s="60" t="s">
        <v>70</v>
      </c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179">
        <f>ROUND(AG95,2)</f>
        <v>0</v>
      </c>
      <c r="AH94" s="179"/>
      <c r="AI94" s="179"/>
      <c r="AJ94" s="179"/>
      <c r="AK94" s="179"/>
      <c r="AL94" s="179"/>
      <c r="AM94" s="179"/>
      <c r="AN94" s="180">
        <f>SUM(AG94,AT94)</f>
        <v>0</v>
      </c>
      <c r="AO94" s="180"/>
      <c r="AP94" s="180"/>
      <c r="AQ94" s="63" t="s">
        <v>1</v>
      </c>
      <c r="AR94" s="59"/>
      <c r="AS94" s="64">
        <f>ROUND(AS95,2)</f>
        <v>0</v>
      </c>
      <c r="AT94" s="65">
        <f>ROUND(SUM(AV94:AW94),2)</f>
        <v>0</v>
      </c>
      <c r="AU94" s="66">
        <f>ROUND(AU95,5)</f>
        <v>0</v>
      </c>
      <c r="AV94" s="65">
        <f>ROUND(AZ94*L29,2)</f>
        <v>0</v>
      </c>
      <c r="AW94" s="65">
        <f>ROUND(BA94*L30,2)</f>
        <v>0</v>
      </c>
      <c r="AX94" s="65">
        <f>ROUND(BB94*L29,2)</f>
        <v>0</v>
      </c>
      <c r="AY94" s="65">
        <f>ROUND(BC94*L30,2)</f>
        <v>0</v>
      </c>
      <c r="AZ94" s="65">
        <f>ROUND(AZ95,2)</f>
        <v>0</v>
      </c>
      <c r="BA94" s="65">
        <f>ROUND(BA95,2)</f>
        <v>0</v>
      </c>
      <c r="BB94" s="65">
        <f>ROUND(BB95,2)</f>
        <v>0</v>
      </c>
      <c r="BC94" s="65">
        <f>ROUND(BC95,2)</f>
        <v>0</v>
      </c>
      <c r="BD94" s="67">
        <f>ROUND(BD95,2)</f>
        <v>0</v>
      </c>
      <c r="BS94" s="68" t="s">
        <v>71</v>
      </c>
      <c r="BT94" s="68" t="s">
        <v>72</v>
      </c>
      <c r="BV94" s="68" t="s">
        <v>73</v>
      </c>
      <c r="BW94" s="68" t="s">
        <v>4</v>
      </c>
      <c r="BX94" s="68" t="s">
        <v>74</v>
      </c>
      <c r="CL94" s="68" t="s">
        <v>1</v>
      </c>
    </row>
    <row r="95" spans="1:90" s="6" customFormat="1" ht="24.75" customHeight="1">
      <c r="A95" s="69" t="s">
        <v>75</v>
      </c>
      <c r="B95" s="70"/>
      <c r="C95" s="71"/>
      <c r="D95" s="178" t="s">
        <v>14</v>
      </c>
      <c r="E95" s="178"/>
      <c r="F95" s="178"/>
      <c r="G95" s="178"/>
      <c r="H95" s="178"/>
      <c r="I95" s="72"/>
      <c r="J95" s="178" t="s">
        <v>17</v>
      </c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  <c r="AD95" s="178"/>
      <c r="AE95" s="178"/>
      <c r="AF95" s="178"/>
      <c r="AG95" s="176">
        <f>' Jesle Neštěmic...'!J28</f>
        <v>0</v>
      </c>
      <c r="AH95" s="177"/>
      <c r="AI95" s="177"/>
      <c r="AJ95" s="177"/>
      <c r="AK95" s="177"/>
      <c r="AL95" s="177"/>
      <c r="AM95" s="177"/>
      <c r="AN95" s="176">
        <f>SUM(AG95,AT95)</f>
        <v>0</v>
      </c>
      <c r="AO95" s="177"/>
      <c r="AP95" s="177"/>
      <c r="AQ95" s="73" t="s">
        <v>76</v>
      </c>
      <c r="AR95" s="70"/>
      <c r="AS95" s="74">
        <v>0</v>
      </c>
      <c r="AT95" s="75">
        <f>ROUND(SUM(AV95:AW95),2)</f>
        <v>0</v>
      </c>
      <c r="AU95" s="76">
        <f>' Jesle Neštěmic...'!P123</f>
        <v>0</v>
      </c>
      <c r="AV95" s="75">
        <f>' Jesle Neštěmic...'!J31</f>
        <v>0</v>
      </c>
      <c r="AW95" s="75">
        <f>' Jesle Neštěmic...'!J32</f>
        <v>0</v>
      </c>
      <c r="AX95" s="75">
        <f>' Jesle Neštěmic...'!J33</f>
        <v>0</v>
      </c>
      <c r="AY95" s="75">
        <f>' Jesle Neštěmic...'!J34</f>
        <v>0</v>
      </c>
      <c r="AZ95" s="75">
        <f>' Jesle Neštěmic...'!F31</f>
        <v>0</v>
      </c>
      <c r="BA95" s="75">
        <f>' Jesle Neštěmic...'!F32</f>
        <v>0</v>
      </c>
      <c r="BB95" s="75">
        <f>' Jesle Neštěmic...'!F33</f>
        <v>0</v>
      </c>
      <c r="BC95" s="75">
        <f>' Jesle Neštěmic...'!F34</f>
        <v>0</v>
      </c>
      <c r="BD95" s="77">
        <f>' Jesle Neštěmic...'!F35</f>
        <v>0</v>
      </c>
      <c r="BT95" s="78" t="s">
        <v>77</v>
      </c>
      <c r="BU95" s="78" t="s">
        <v>78</v>
      </c>
      <c r="BV95" s="78" t="s">
        <v>73</v>
      </c>
      <c r="BW95" s="78" t="s">
        <v>4</v>
      </c>
      <c r="BX95" s="78" t="s">
        <v>74</v>
      </c>
      <c r="CL95" s="78" t="s">
        <v>1</v>
      </c>
    </row>
    <row r="96" spans="2:44" s="1" customFormat="1" ht="30" customHeight="1">
      <c r="B96" s="29"/>
      <c r="AR96" s="29"/>
    </row>
    <row r="97" spans="2:44" s="1" customFormat="1" ht="6.95" customHeight="1"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29"/>
    </row>
  </sheetData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2024-020 - Jesle Neštěmic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71"/>
  <sheetViews>
    <sheetView showGridLines="0" tabSelected="1" workbookViewId="0" topLeftCell="A1">
      <selection activeCell="F165" sqref="F165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69" t="s">
        <v>5</v>
      </c>
      <c r="M2" s="170"/>
      <c r="N2" s="170"/>
      <c r="O2" s="170"/>
      <c r="P2" s="170"/>
      <c r="Q2" s="170"/>
      <c r="R2" s="170"/>
      <c r="S2" s="170"/>
      <c r="T2" s="170"/>
      <c r="U2" s="170"/>
      <c r="V2" s="170"/>
      <c r="AT2" s="14" t="s">
        <v>4</v>
      </c>
    </row>
    <row r="3" spans="2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79</v>
      </c>
    </row>
    <row r="4" spans="2:46" ht="24.95" customHeight="1">
      <c r="B4" s="17"/>
      <c r="D4" s="18" t="s">
        <v>80</v>
      </c>
      <c r="L4" s="17"/>
      <c r="M4" s="79" t="s">
        <v>10</v>
      </c>
      <c r="AT4" s="14" t="s">
        <v>3</v>
      </c>
    </row>
    <row r="5" spans="2:12" ht="6.95" customHeight="1">
      <c r="B5" s="17"/>
      <c r="L5" s="17"/>
    </row>
    <row r="6" spans="2:12" s="1" customFormat="1" ht="12" customHeight="1">
      <c r="B6" s="29"/>
      <c r="D6" s="24" t="s">
        <v>16</v>
      </c>
      <c r="L6" s="29"/>
    </row>
    <row r="7" spans="2:12" s="1" customFormat="1" ht="16.5" customHeight="1">
      <c r="B7" s="29"/>
      <c r="E7" s="181" t="s">
        <v>273</v>
      </c>
      <c r="F7" s="208"/>
      <c r="G7" s="208"/>
      <c r="H7" s="208"/>
      <c r="L7" s="29"/>
    </row>
    <row r="8" spans="2:12" s="1" customFormat="1" ht="12">
      <c r="B8" s="29"/>
      <c r="L8" s="29"/>
    </row>
    <row r="9" spans="2:12" s="1" customFormat="1" ht="12" customHeight="1">
      <c r="B9" s="29"/>
      <c r="D9" s="24" t="s">
        <v>18</v>
      </c>
      <c r="F9" s="22" t="s">
        <v>1</v>
      </c>
      <c r="I9" s="24" t="s">
        <v>19</v>
      </c>
      <c r="J9" s="22" t="s">
        <v>1</v>
      </c>
      <c r="L9" s="29"/>
    </row>
    <row r="10" spans="2:12" s="1" customFormat="1" ht="12" customHeight="1">
      <c r="B10" s="29"/>
      <c r="D10" s="24" t="s">
        <v>20</v>
      </c>
      <c r="F10" s="22" t="s">
        <v>21</v>
      </c>
      <c r="I10" s="24" t="s">
        <v>22</v>
      </c>
      <c r="J10" s="49"/>
      <c r="L10" s="29"/>
    </row>
    <row r="11" spans="2:12" s="1" customFormat="1" ht="10.9" customHeight="1">
      <c r="B11" s="29"/>
      <c r="L11" s="29"/>
    </row>
    <row r="12" spans="2:12" s="1" customFormat="1" ht="12" customHeight="1">
      <c r="B12" s="29"/>
      <c r="D12" s="24" t="s">
        <v>23</v>
      </c>
      <c r="I12" s="24" t="s">
        <v>24</v>
      </c>
      <c r="J12" s="22" t="str">
        <f>IF('Rekapitulace stavby'!AN10="","",'Rekapitulace stavby'!AN10)</f>
        <v/>
      </c>
      <c r="L12" s="29"/>
    </row>
    <row r="13" spans="2:12" s="1" customFormat="1" ht="18" customHeight="1">
      <c r="B13" s="29"/>
      <c r="E13" s="22" t="str">
        <f>IF('Rekapitulace stavby'!E11="","",'Rekapitulace stavby'!E11)</f>
        <v xml:space="preserve"> </v>
      </c>
      <c r="I13" s="24" t="s">
        <v>25</v>
      </c>
      <c r="J13" s="22" t="str">
        <f>IF('Rekapitulace stavby'!AN11="","",'Rekapitulace stavby'!AN11)</f>
        <v/>
      </c>
      <c r="L13" s="29"/>
    </row>
    <row r="14" spans="2:12" s="1" customFormat="1" ht="6.95" customHeight="1">
      <c r="B14" s="29"/>
      <c r="L14" s="29"/>
    </row>
    <row r="15" spans="2:12" s="1" customFormat="1" ht="12" customHeight="1">
      <c r="B15" s="29"/>
      <c r="D15" s="24" t="s">
        <v>26</v>
      </c>
      <c r="I15" s="24" t="s">
        <v>24</v>
      </c>
      <c r="J15" s="25" t="str">
        <f>'Rekapitulace stavby'!AN13</f>
        <v>Vyplň údaj</v>
      </c>
      <c r="L15" s="29"/>
    </row>
    <row r="16" spans="2:12" s="1" customFormat="1" ht="18" customHeight="1">
      <c r="B16" s="29"/>
      <c r="E16" s="209" t="str">
        <f>'Rekapitulace stavby'!E14</f>
        <v>Vyplň údaj</v>
      </c>
      <c r="F16" s="200"/>
      <c r="G16" s="200"/>
      <c r="H16" s="200"/>
      <c r="I16" s="24" t="s">
        <v>25</v>
      </c>
      <c r="J16" s="25" t="str">
        <f>'Rekapitulace stavby'!AN14</f>
        <v>Vyplň údaj</v>
      </c>
      <c r="L16" s="29"/>
    </row>
    <row r="17" spans="2:12" s="1" customFormat="1" ht="6.95" customHeight="1">
      <c r="B17" s="29"/>
      <c r="L17" s="29"/>
    </row>
    <row r="18" spans="2:12" s="1" customFormat="1" ht="12" customHeight="1">
      <c r="B18" s="29"/>
      <c r="D18" s="24" t="s">
        <v>28</v>
      </c>
      <c r="I18" s="24" t="s">
        <v>24</v>
      </c>
      <c r="J18" s="22" t="str">
        <f>IF('Rekapitulace stavby'!AN16="","",'Rekapitulace stavby'!AN16)</f>
        <v/>
      </c>
      <c r="L18" s="29"/>
    </row>
    <row r="19" spans="2:12" s="1" customFormat="1" ht="18" customHeight="1">
      <c r="B19" s="29"/>
      <c r="E19" s="22" t="str">
        <f>IF('Rekapitulace stavby'!E17="","",'Rekapitulace stavby'!E17)</f>
        <v xml:space="preserve"> </v>
      </c>
      <c r="I19" s="24" t="s">
        <v>25</v>
      </c>
      <c r="J19" s="22" t="str">
        <f>IF('Rekapitulace stavby'!AN17="","",'Rekapitulace stavby'!AN17)</f>
        <v/>
      </c>
      <c r="L19" s="29"/>
    </row>
    <row r="20" spans="2:12" s="1" customFormat="1" ht="6.95" customHeight="1">
      <c r="B20" s="29"/>
      <c r="L20" s="29"/>
    </row>
    <row r="21" spans="2:12" s="1" customFormat="1" ht="12" customHeight="1">
      <c r="B21" s="29"/>
      <c r="D21" s="24" t="s">
        <v>30</v>
      </c>
      <c r="I21" s="24" t="s">
        <v>24</v>
      </c>
      <c r="J21" s="22" t="str">
        <f>IF('Rekapitulace stavby'!AN19="","",'Rekapitulace stavby'!AN19)</f>
        <v/>
      </c>
      <c r="L21" s="29"/>
    </row>
    <row r="22" spans="2:12" s="1" customFormat="1" ht="18" customHeight="1">
      <c r="B22" s="29"/>
      <c r="E22" s="22" t="str">
        <f>IF('Rekapitulace stavby'!E20="","",'Rekapitulace stavby'!E20)</f>
        <v xml:space="preserve"> </v>
      </c>
      <c r="I22" s="24" t="s">
        <v>25</v>
      </c>
      <c r="J22" s="22" t="str">
        <f>IF('Rekapitulace stavby'!AN20="","",'Rekapitulace stavby'!AN20)</f>
        <v/>
      </c>
      <c r="L22" s="29"/>
    </row>
    <row r="23" spans="2:12" s="1" customFormat="1" ht="6.95" customHeight="1">
      <c r="B23" s="29"/>
      <c r="L23" s="29"/>
    </row>
    <row r="24" spans="2:12" s="1" customFormat="1" ht="12" customHeight="1">
      <c r="B24" s="29"/>
      <c r="D24" s="24" t="s">
        <v>31</v>
      </c>
      <c r="L24" s="29"/>
    </row>
    <row r="25" spans="2:12" s="7" customFormat="1" ht="16.5" customHeight="1">
      <c r="B25" s="80"/>
      <c r="E25" s="204" t="s">
        <v>1</v>
      </c>
      <c r="F25" s="204"/>
      <c r="G25" s="204"/>
      <c r="H25" s="204"/>
      <c r="L25" s="80"/>
    </row>
    <row r="26" spans="2:12" s="1" customFormat="1" ht="6.95" customHeight="1">
      <c r="B26" s="29"/>
      <c r="L26" s="29"/>
    </row>
    <row r="27" spans="2:12" s="1" customFormat="1" ht="6.95" customHeight="1">
      <c r="B27" s="29"/>
      <c r="D27" s="50"/>
      <c r="E27" s="50"/>
      <c r="F27" s="50"/>
      <c r="G27" s="50"/>
      <c r="H27" s="50"/>
      <c r="I27" s="50"/>
      <c r="J27" s="50"/>
      <c r="K27" s="50"/>
      <c r="L27" s="29"/>
    </row>
    <row r="28" spans="2:12" s="1" customFormat="1" ht="25.35" customHeight="1">
      <c r="B28" s="29"/>
      <c r="D28" s="81" t="s">
        <v>32</v>
      </c>
      <c r="J28" s="62">
        <f>ROUND(J123,2)</f>
        <v>0</v>
      </c>
      <c r="L28" s="29"/>
    </row>
    <row r="29" spans="2:12" s="1" customFormat="1" ht="6.95" customHeight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14.45" customHeight="1">
      <c r="B30" s="29"/>
      <c r="F30" s="32" t="s">
        <v>34</v>
      </c>
      <c r="I30" s="32" t="s">
        <v>33</v>
      </c>
      <c r="J30" s="32" t="s">
        <v>35</v>
      </c>
      <c r="L30" s="29"/>
    </row>
    <row r="31" spans="2:12" s="1" customFormat="1" ht="14.45" customHeight="1">
      <c r="B31" s="29"/>
      <c r="D31" s="82" t="s">
        <v>36</v>
      </c>
      <c r="E31" s="24" t="s">
        <v>37</v>
      </c>
      <c r="F31" s="83">
        <f>ROUND((SUM(BE123:BE170)),2)</f>
        <v>0</v>
      </c>
      <c r="I31" s="84">
        <v>0.21</v>
      </c>
      <c r="J31" s="83">
        <f>ROUND(((SUM(BE123:BE170))*I31),2)</f>
        <v>0</v>
      </c>
      <c r="L31" s="29"/>
    </row>
    <row r="32" spans="2:12" s="1" customFormat="1" ht="14.45" customHeight="1">
      <c r="B32" s="29"/>
      <c r="E32" s="24" t="s">
        <v>38</v>
      </c>
      <c r="F32" s="83">
        <f>ROUND((SUM(BF123:BF170)),2)</f>
        <v>0</v>
      </c>
      <c r="I32" s="84">
        <v>0.12</v>
      </c>
      <c r="J32" s="83">
        <f>ROUND(((SUM(BF123:BF170))*I32),2)</f>
        <v>0</v>
      </c>
      <c r="L32" s="29"/>
    </row>
    <row r="33" spans="2:12" s="1" customFormat="1" ht="14.45" customHeight="1" hidden="1">
      <c r="B33" s="29"/>
      <c r="E33" s="24" t="s">
        <v>39</v>
      </c>
      <c r="F33" s="83">
        <f>ROUND((SUM(BG123:BG170)),2)</f>
        <v>0</v>
      </c>
      <c r="I33" s="84">
        <v>0.21</v>
      </c>
      <c r="J33" s="83">
        <f>0</f>
        <v>0</v>
      </c>
      <c r="L33" s="29"/>
    </row>
    <row r="34" spans="2:12" s="1" customFormat="1" ht="14.45" customHeight="1" hidden="1">
      <c r="B34" s="29"/>
      <c r="E34" s="24" t="s">
        <v>40</v>
      </c>
      <c r="F34" s="83">
        <f>ROUND((SUM(BH123:BH170)),2)</f>
        <v>0</v>
      </c>
      <c r="I34" s="84">
        <v>0.12</v>
      </c>
      <c r="J34" s="83">
        <f>0</f>
        <v>0</v>
      </c>
      <c r="L34" s="29"/>
    </row>
    <row r="35" spans="2:12" s="1" customFormat="1" ht="14.45" customHeight="1" hidden="1">
      <c r="B35" s="29"/>
      <c r="E35" s="24" t="s">
        <v>41</v>
      </c>
      <c r="F35" s="83">
        <f>ROUND((SUM(BI123:BI170)),2)</f>
        <v>0</v>
      </c>
      <c r="I35" s="84">
        <v>0</v>
      </c>
      <c r="J35" s="83">
        <f>0</f>
        <v>0</v>
      </c>
      <c r="L35" s="29"/>
    </row>
    <row r="36" spans="2:12" s="1" customFormat="1" ht="6.95" customHeight="1">
      <c r="B36" s="29"/>
      <c r="L36" s="29"/>
    </row>
    <row r="37" spans="2:12" s="1" customFormat="1" ht="25.35" customHeight="1">
      <c r="B37" s="29"/>
      <c r="C37" s="85"/>
      <c r="D37" s="86" t="s">
        <v>42</v>
      </c>
      <c r="E37" s="53"/>
      <c r="F37" s="53"/>
      <c r="G37" s="87" t="s">
        <v>43</v>
      </c>
      <c r="H37" s="88" t="s">
        <v>44</v>
      </c>
      <c r="I37" s="53"/>
      <c r="J37" s="89">
        <f>SUM(J28:J35)</f>
        <v>0</v>
      </c>
      <c r="K37" s="90"/>
      <c r="L37" s="29"/>
    </row>
    <row r="38" spans="2:12" s="1" customFormat="1" ht="14.45" customHeight="1">
      <c r="B38" s="29"/>
      <c r="L38" s="29"/>
    </row>
    <row r="39" spans="2:12" ht="14.45" customHeight="1">
      <c r="B39" s="17"/>
      <c r="L39" s="17"/>
    </row>
    <row r="40" spans="2:12" ht="14.45" customHeight="1">
      <c r="B40" s="17"/>
      <c r="L40" s="17"/>
    </row>
    <row r="41" spans="2:12" ht="14.45" customHeight="1">
      <c r="B41" s="17"/>
      <c r="L41" s="17"/>
    </row>
    <row r="42" spans="2:12" ht="14.45" customHeight="1">
      <c r="B42" s="17"/>
      <c r="L42" s="17"/>
    </row>
    <row r="43" spans="2:12" ht="14.45" customHeight="1">
      <c r="B43" s="17"/>
      <c r="L43" s="17"/>
    </row>
    <row r="44" spans="2:12" ht="14.45" customHeight="1">
      <c r="B44" s="17"/>
      <c r="L44" s="17"/>
    </row>
    <row r="45" spans="2:12" ht="14.45" customHeight="1">
      <c r="B45" s="17"/>
      <c r="L45" s="17"/>
    </row>
    <row r="46" spans="2:12" ht="14.45" customHeight="1">
      <c r="B46" s="17"/>
      <c r="L46" s="17"/>
    </row>
    <row r="47" spans="2:12" ht="14.45" customHeight="1">
      <c r="B47" s="17"/>
      <c r="L47" s="17"/>
    </row>
    <row r="48" spans="2:12" ht="14.45" customHeight="1">
      <c r="B48" s="17"/>
      <c r="L48" s="17"/>
    </row>
    <row r="49" spans="2:12" ht="14.45" customHeight="1">
      <c r="B49" s="17"/>
      <c r="L49" s="17"/>
    </row>
    <row r="50" spans="2:12" s="1" customFormat="1" ht="14.45" customHeight="1">
      <c r="B50" s="29"/>
      <c r="D50" s="38" t="s">
        <v>45</v>
      </c>
      <c r="E50" s="39"/>
      <c r="F50" s="39"/>
      <c r="G50" s="38" t="s">
        <v>46</v>
      </c>
      <c r="H50" s="39"/>
      <c r="I50" s="39"/>
      <c r="J50" s="39"/>
      <c r="K50" s="39"/>
      <c r="L50" s="29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2:12" s="1" customFormat="1" ht="12.75">
      <c r="B61" s="29"/>
      <c r="D61" s="40" t="s">
        <v>47</v>
      </c>
      <c r="E61" s="31"/>
      <c r="F61" s="91" t="s">
        <v>48</v>
      </c>
      <c r="G61" s="40" t="s">
        <v>47</v>
      </c>
      <c r="H61" s="31"/>
      <c r="I61" s="31"/>
      <c r="J61" s="92" t="s">
        <v>48</v>
      </c>
      <c r="K61" s="31"/>
      <c r="L61" s="29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2:12" s="1" customFormat="1" ht="12.75">
      <c r="B65" s="29"/>
      <c r="D65" s="38" t="s">
        <v>49</v>
      </c>
      <c r="E65" s="39"/>
      <c r="F65" s="39"/>
      <c r="G65" s="38" t="s">
        <v>50</v>
      </c>
      <c r="H65" s="39"/>
      <c r="I65" s="39"/>
      <c r="J65" s="39"/>
      <c r="K65" s="39"/>
      <c r="L65" s="29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2:12" s="1" customFormat="1" ht="12.75">
      <c r="B76" s="29"/>
      <c r="D76" s="40" t="s">
        <v>47</v>
      </c>
      <c r="E76" s="31"/>
      <c r="F76" s="91" t="s">
        <v>48</v>
      </c>
      <c r="G76" s="40" t="s">
        <v>47</v>
      </c>
      <c r="H76" s="31"/>
      <c r="I76" s="31"/>
      <c r="J76" s="92" t="s">
        <v>48</v>
      </c>
      <c r="K76" s="31"/>
      <c r="L76" s="29"/>
    </row>
    <row r="77" spans="2:12" s="1" customFormat="1" ht="14.4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81" spans="2:12" s="1" customFormat="1" ht="6.95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12" s="1" customFormat="1" ht="24.95" customHeight="1">
      <c r="B82" s="29"/>
      <c r="C82" s="18" t="s">
        <v>81</v>
      </c>
      <c r="L82" s="29"/>
    </row>
    <row r="83" spans="2:12" s="1" customFormat="1" ht="6.95" customHeight="1">
      <c r="B83" s="29"/>
      <c r="L83" s="29"/>
    </row>
    <row r="84" spans="2:12" s="1" customFormat="1" ht="12" customHeight="1">
      <c r="B84" s="29"/>
      <c r="C84" s="24" t="s">
        <v>16</v>
      </c>
      <c r="L84" s="29"/>
    </row>
    <row r="85" spans="2:12" s="1" customFormat="1" ht="16.5" customHeight="1">
      <c r="B85" s="29"/>
      <c r="E85" s="181" t="str">
        <f>E7</f>
        <v>Jesle Neštěmice - malba celého objektu</v>
      </c>
      <c r="F85" s="208"/>
      <c r="G85" s="208"/>
      <c r="H85" s="208"/>
      <c r="L85" s="29"/>
    </row>
    <row r="86" spans="2:12" s="1" customFormat="1" ht="6.95" customHeight="1">
      <c r="B86" s="29"/>
      <c r="L86" s="29"/>
    </row>
    <row r="87" spans="2:12" s="1" customFormat="1" ht="12" customHeight="1">
      <c r="B87" s="29"/>
      <c r="C87" s="24" t="s">
        <v>20</v>
      </c>
      <c r="F87" s="22" t="str">
        <f>F10</f>
        <v xml:space="preserve"> </v>
      </c>
      <c r="I87" s="24" t="s">
        <v>22</v>
      </c>
      <c r="J87" s="49" t="str">
        <f>IF(J10="","",J10)</f>
        <v/>
      </c>
      <c r="L87" s="29"/>
    </row>
    <row r="88" spans="2:12" s="1" customFormat="1" ht="6.95" customHeight="1">
      <c r="B88" s="29"/>
      <c r="L88" s="29"/>
    </row>
    <row r="89" spans="2:12" s="1" customFormat="1" ht="15.2" customHeight="1">
      <c r="B89" s="29"/>
      <c r="C89" s="24" t="s">
        <v>23</v>
      </c>
      <c r="F89" s="22" t="str">
        <f>E13</f>
        <v xml:space="preserve"> </v>
      </c>
      <c r="I89" s="24" t="s">
        <v>28</v>
      </c>
      <c r="J89" s="27" t="str">
        <f>E19</f>
        <v xml:space="preserve"> </v>
      </c>
      <c r="L89" s="29"/>
    </row>
    <row r="90" spans="2:12" s="1" customFormat="1" ht="15.2" customHeight="1">
      <c r="B90" s="29"/>
      <c r="C90" s="24" t="s">
        <v>26</v>
      </c>
      <c r="F90" s="22" t="str">
        <f>IF(E16="","",E16)</f>
        <v>Vyplň údaj</v>
      </c>
      <c r="I90" s="24" t="s">
        <v>30</v>
      </c>
      <c r="J90" s="27" t="str">
        <f>E22</f>
        <v xml:space="preserve"> </v>
      </c>
      <c r="L90" s="29"/>
    </row>
    <row r="91" spans="2:12" s="1" customFormat="1" ht="10.35" customHeight="1">
      <c r="B91" s="29"/>
      <c r="L91" s="29"/>
    </row>
    <row r="92" spans="2:12" s="1" customFormat="1" ht="29.25" customHeight="1">
      <c r="B92" s="29"/>
      <c r="C92" s="93" t="s">
        <v>82</v>
      </c>
      <c r="D92" s="85"/>
      <c r="E92" s="85"/>
      <c r="F92" s="85"/>
      <c r="G92" s="85"/>
      <c r="H92" s="85"/>
      <c r="I92" s="85"/>
      <c r="J92" s="94" t="s">
        <v>83</v>
      </c>
      <c r="K92" s="85"/>
      <c r="L92" s="29"/>
    </row>
    <row r="93" spans="2:12" s="1" customFormat="1" ht="10.35" customHeight="1">
      <c r="B93" s="29"/>
      <c r="L93" s="29"/>
    </row>
    <row r="94" spans="2:47" s="1" customFormat="1" ht="22.9" customHeight="1">
      <c r="B94" s="29"/>
      <c r="C94" s="95" t="s">
        <v>84</v>
      </c>
      <c r="J94" s="62">
        <f>J123</f>
        <v>0</v>
      </c>
      <c r="L94" s="29"/>
      <c r="AU94" s="14" t="s">
        <v>85</v>
      </c>
    </row>
    <row r="95" spans="2:12" s="8" customFormat="1" ht="24.95" customHeight="1">
      <c r="B95" s="96"/>
      <c r="D95" s="97" t="s">
        <v>86</v>
      </c>
      <c r="E95" s="98"/>
      <c r="F95" s="98"/>
      <c r="G95" s="98"/>
      <c r="H95" s="98"/>
      <c r="I95" s="98"/>
      <c r="J95" s="99">
        <f>J124</f>
        <v>0</v>
      </c>
      <c r="L95" s="96"/>
    </row>
    <row r="96" spans="2:12" s="9" customFormat="1" ht="19.9" customHeight="1">
      <c r="B96" s="100"/>
      <c r="D96" s="101" t="s">
        <v>87</v>
      </c>
      <c r="E96" s="102"/>
      <c r="F96" s="102"/>
      <c r="G96" s="102"/>
      <c r="H96" s="102"/>
      <c r="I96" s="102"/>
      <c r="J96" s="103">
        <f>J125</f>
        <v>0</v>
      </c>
      <c r="L96" s="100"/>
    </row>
    <row r="97" spans="2:12" s="9" customFormat="1" ht="19.9" customHeight="1">
      <c r="B97" s="100"/>
      <c r="D97" s="101" t="s">
        <v>88</v>
      </c>
      <c r="E97" s="102"/>
      <c r="F97" s="102"/>
      <c r="G97" s="102"/>
      <c r="H97" s="102"/>
      <c r="I97" s="102"/>
      <c r="J97" s="103">
        <f>J130</f>
        <v>0</v>
      </c>
      <c r="L97" s="100"/>
    </row>
    <row r="98" spans="2:12" s="9" customFormat="1" ht="19.9" customHeight="1">
      <c r="B98" s="100"/>
      <c r="D98" s="101" t="s">
        <v>89</v>
      </c>
      <c r="E98" s="102"/>
      <c r="F98" s="102"/>
      <c r="G98" s="102"/>
      <c r="H98" s="102"/>
      <c r="I98" s="102"/>
      <c r="J98" s="103">
        <f>J134</f>
        <v>0</v>
      </c>
      <c r="L98" s="100"/>
    </row>
    <row r="99" spans="2:12" s="9" customFormat="1" ht="19.9" customHeight="1">
      <c r="B99" s="100"/>
      <c r="D99" s="101" t="s">
        <v>90</v>
      </c>
      <c r="E99" s="102"/>
      <c r="F99" s="102"/>
      <c r="G99" s="102"/>
      <c r="H99" s="102"/>
      <c r="I99" s="102"/>
      <c r="J99" s="103">
        <f>J140</f>
        <v>0</v>
      </c>
      <c r="L99" s="100"/>
    </row>
    <row r="100" spans="2:12" s="8" customFormat="1" ht="24.95" customHeight="1">
      <c r="B100" s="96"/>
      <c r="D100" s="97" t="s">
        <v>91</v>
      </c>
      <c r="E100" s="98"/>
      <c r="F100" s="98"/>
      <c r="G100" s="98"/>
      <c r="H100" s="98"/>
      <c r="I100" s="98"/>
      <c r="J100" s="99">
        <f>J142</f>
        <v>0</v>
      </c>
      <c r="L100" s="96"/>
    </row>
    <row r="101" spans="2:12" s="9" customFormat="1" ht="19.9" customHeight="1">
      <c r="B101" s="100"/>
      <c r="D101" s="101" t="s">
        <v>92</v>
      </c>
      <c r="E101" s="102"/>
      <c r="F101" s="102"/>
      <c r="G101" s="102"/>
      <c r="H101" s="102"/>
      <c r="I101" s="102"/>
      <c r="J101" s="103">
        <f>J143</f>
        <v>0</v>
      </c>
      <c r="L101" s="100"/>
    </row>
    <row r="102" spans="2:12" s="9" customFormat="1" ht="19.9" customHeight="1">
      <c r="B102" s="100"/>
      <c r="D102" s="101" t="s">
        <v>93</v>
      </c>
      <c r="E102" s="102"/>
      <c r="F102" s="102"/>
      <c r="G102" s="102"/>
      <c r="H102" s="102"/>
      <c r="I102" s="102"/>
      <c r="J102" s="103">
        <f>J151</f>
        <v>0</v>
      </c>
      <c r="L102" s="100"/>
    </row>
    <row r="103" spans="2:12" s="8" customFormat="1" ht="24.95" customHeight="1">
      <c r="B103" s="96"/>
      <c r="D103" s="97" t="s">
        <v>94</v>
      </c>
      <c r="E103" s="98"/>
      <c r="F103" s="98"/>
      <c r="G103" s="98"/>
      <c r="H103" s="98"/>
      <c r="I103" s="98"/>
      <c r="J103" s="99">
        <f>J166</f>
        <v>0</v>
      </c>
      <c r="L103" s="96"/>
    </row>
    <row r="104" spans="2:12" s="9" customFormat="1" ht="19.9" customHeight="1">
      <c r="B104" s="100"/>
      <c r="D104" s="101" t="s">
        <v>95</v>
      </c>
      <c r="E104" s="102"/>
      <c r="F104" s="102"/>
      <c r="G104" s="102"/>
      <c r="H104" s="102"/>
      <c r="I104" s="102"/>
      <c r="J104" s="103">
        <f>J167</f>
        <v>0</v>
      </c>
      <c r="L104" s="100"/>
    </row>
    <row r="105" spans="2:12" s="9" customFormat="1" ht="19.9" customHeight="1">
      <c r="B105" s="100"/>
      <c r="D105" s="101" t="s">
        <v>96</v>
      </c>
      <c r="E105" s="102"/>
      <c r="F105" s="102"/>
      <c r="G105" s="102"/>
      <c r="H105" s="102"/>
      <c r="I105" s="102"/>
      <c r="J105" s="103">
        <f>J169</f>
        <v>0</v>
      </c>
      <c r="L105" s="100"/>
    </row>
    <row r="106" spans="2:12" s="1" customFormat="1" ht="21.75" customHeight="1">
      <c r="B106" s="29"/>
      <c r="L106" s="29"/>
    </row>
    <row r="107" spans="2:12" s="1" customFormat="1" ht="6.95" customHeight="1">
      <c r="B107" s="41"/>
      <c r="C107" s="42"/>
      <c r="D107" s="42"/>
      <c r="E107" s="42"/>
      <c r="F107" s="42"/>
      <c r="G107" s="42"/>
      <c r="H107" s="42"/>
      <c r="I107" s="42"/>
      <c r="J107" s="42"/>
      <c r="K107" s="42"/>
      <c r="L107" s="29"/>
    </row>
    <row r="111" spans="2:12" s="1" customFormat="1" ht="6.95" customHeight="1">
      <c r="B111" s="43"/>
      <c r="C111" s="44"/>
      <c r="D111" s="44"/>
      <c r="E111" s="44"/>
      <c r="F111" s="44"/>
      <c r="G111" s="44"/>
      <c r="H111" s="44"/>
      <c r="I111" s="44"/>
      <c r="J111" s="44"/>
      <c r="K111" s="44"/>
      <c r="L111" s="29"/>
    </row>
    <row r="112" spans="2:12" s="1" customFormat="1" ht="24.95" customHeight="1">
      <c r="B112" s="29"/>
      <c r="C112" s="18" t="s">
        <v>97</v>
      </c>
      <c r="L112" s="29"/>
    </row>
    <row r="113" spans="2:12" s="1" customFormat="1" ht="6.95" customHeight="1">
      <c r="B113" s="29"/>
      <c r="L113" s="29"/>
    </row>
    <row r="114" spans="2:12" s="1" customFormat="1" ht="12" customHeight="1">
      <c r="B114" s="29"/>
      <c r="C114" s="24" t="s">
        <v>16</v>
      </c>
      <c r="L114" s="29"/>
    </row>
    <row r="115" spans="2:12" s="1" customFormat="1" ht="16.5" customHeight="1">
      <c r="B115" s="29"/>
      <c r="E115" s="181" t="str">
        <f>E7</f>
        <v>Jesle Neštěmice - malba celého objektu</v>
      </c>
      <c r="F115" s="208"/>
      <c r="G115" s="208"/>
      <c r="H115" s="208"/>
      <c r="L115" s="29"/>
    </row>
    <row r="116" spans="2:12" s="1" customFormat="1" ht="6.95" customHeight="1">
      <c r="B116" s="29"/>
      <c r="L116" s="29"/>
    </row>
    <row r="117" spans="2:12" s="1" customFormat="1" ht="12" customHeight="1">
      <c r="B117" s="29"/>
      <c r="C117" s="24" t="s">
        <v>20</v>
      </c>
      <c r="F117" s="22" t="str">
        <f>F10</f>
        <v xml:space="preserve"> </v>
      </c>
      <c r="I117" s="24" t="s">
        <v>22</v>
      </c>
      <c r="J117" s="49" t="str">
        <f>IF(J10="","",J10)</f>
        <v/>
      </c>
      <c r="L117" s="29"/>
    </row>
    <row r="118" spans="2:12" s="1" customFormat="1" ht="6.95" customHeight="1">
      <c r="B118" s="29"/>
      <c r="L118" s="29"/>
    </row>
    <row r="119" spans="2:12" s="1" customFormat="1" ht="15.2" customHeight="1">
      <c r="B119" s="29"/>
      <c r="C119" s="24" t="s">
        <v>23</v>
      </c>
      <c r="F119" s="22" t="str">
        <f>E13</f>
        <v xml:space="preserve"> </v>
      </c>
      <c r="I119" s="24" t="s">
        <v>28</v>
      </c>
      <c r="J119" s="27" t="str">
        <f>E19</f>
        <v xml:space="preserve"> </v>
      </c>
      <c r="L119" s="29"/>
    </row>
    <row r="120" spans="2:12" s="1" customFormat="1" ht="15.2" customHeight="1">
      <c r="B120" s="29"/>
      <c r="C120" s="24" t="s">
        <v>26</v>
      </c>
      <c r="F120" s="22" t="str">
        <f>IF(E16="","",E16)</f>
        <v>Vyplň údaj</v>
      </c>
      <c r="I120" s="24" t="s">
        <v>30</v>
      </c>
      <c r="J120" s="27" t="str">
        <f>E22</f>
        <v xml:space="preserve"> </v>
      </c>
      <c r="L120" s="29"/>
    </row>
    <row r="121" spans="2:12" s="1" customFormat="1" ht="10.35" customHeight="1">
      <c r="B121" s="29"/>
      <c r="L121" s="29"/>
    </row>
    <row r="122" spans="2:20" s="10" customFormat="1" ht="29.25" customHeight="1">
      <c r="B122" s="104"/>
      <c r="C122" s="105" t="s">
        <v>98</v>
      </c>
      <c r="D122" s="106" t="s">
        <v>57</v>
      </c>
      <c r="E122" s="106" t="s">
        <v>53</v>
      </c>
      <c r="F122" s="106" t="s">
        <v>54</v>
      </c>
      <c r="G122" s="106" t="s">
        <v>99</v>
      </c>
      <c r="H122" s="106" t="s">
        <v>100</v>
      </c>
      <c r="I122" s="106" t="s">
        <v>101</v>
      </c>
      <c r="J122" s="107" t="s">
        <v>83</v>
      </c>
      <c r="K122" s="108" t="s">
        <v>102</v>
      </c>
      <c r="L122" s="104"/>
      <c r="M122" s="55" t="s">
        <v>1</v>
      </c>
      <c r="N122" s="56" t="s">
        <v>36</v>
      </c>
      <c r="O122" s="56" t="s">
        <v>103</v>
      </c>
      <c r="P122" s="56" t="s">
        <v>104</v>
      </c>
      <c r="Q122" s="56" t="s">
        <v>105</v>
      </c>
      <c r="R122" s="56" t="s">
        <v>106</v>
      </c>
      <c r="S122" s="56" t="s">
        <v>107</v>
      </c>
      <c r="T122" s="57" t="s">
        <v>108</v>
      </c>
    </row>
    <row r="123" spans="2:63" s="1" customFormat="1" ht="22.9" customHeight="1">
      <c r="B123" s="29"/>
      <c r="C123" s="60" t="s">
        <v>109</v>
      </c>
      <c r="J123" s="164">
        <f>BK123</f>
        <v>0</v>
      </c>
      <c r="L123" s="29"/>
      <c r="M123" s="58"/>
      <c r="N123" s="50"/>
      <c r="O123" s="50"/>
      <c r="P123" s="109">
        <f>P124+P142+P166</f>
        <v>0</v>
      </c>
      <c r="Q123" s="50"/>
      <c r="R123" s="109">
        <f>R124+R142+R166</f>
        <v>2.7845020000000003</v>
      </c>
      <c r="S123" s="50"/>
      <c r="T123" s="110">
        <f>T124+T142+T166</f>
        <v>0.6792735</v>
      </c>
      <c r="AT123" s="14" t="s">
        <v>71</v>
      </c>
      <c r="AU123" s="14" t="s">
        <v>85</v>
      </c>
      <c r="BK123" s="111">
        <f>BK124+BK142+BK166</f>
        <v>0</v>
      </c>
    </row>
    <row r="124" spans="2:63" s="11" customFormat="1" ht="25.9" customHeight="1">
      <c r="B124" s="112"/>
      <c r="D124" s="113" t="s">
        <v>71</v>
      </c>
      <c r="E124" s="114" t="s">
        <v>110</v>
      </c>
      <c r="F124" s="114" t="s">
        <v>111</v>
      </c>
      <c r="I124" s="115"/>
      <c r="J124" s="165">
        <f>BK124</f>
        <v>0</v>
      </c>
      <c r="L124" s="112"/>
      <c r="M124" s="116"/>
      <c r="P124" s="117">
        <f>P125+P130+P134+P140</f>
        <v>0</v>
      </c>
      <c r="R124" s="117">
        <f>R125+R130+R134+R140</f>
        <v>0.27981</v>
      </c>
      <c r="T124" s="118">
        <f>T125+T130+T134+T140</f>
        <v>0.34049999999999997</v>
      </c>
      <c r="AR124" s="113" t="s">
        <v>77</v>
      </c>
      <c r="AT124" s="119" t="s">
        <v>71</v>
      </c>
      <c r="AU124" s="119" t="s">
        <v>72</v>
      </c>
      <c r="AY124" s="113" t="s">
        <v>112</v>
      </c>
      <c r="BK124" s="120">
        <f>BK125+BK130+BK134+BK140</f>
        <v>0</v>
      </c>
    </row>
    <row r="125" spans="2:63" s="11" customFormat="1" ht="22.9" customHeight="1">
      <c r="B125" s="112"/>
      <c r="D125" s="113" t="s">
        <v>71</v>
      </c>
      <c r="E125" s="121" t="s">
        <v>113</v>
      </c>
      <c r="F125" s="121" t="s">
        <v>114</v>
      </c>
      <c r="I125" s="115"/>
      <c r="J125" s="166">
        <f>BK125</f>
        <v>0</v>
      </c>
      <c r="L125" s="112"/>
      <c r="M125" s="116"/>
      <c r="P125" s="117">
        <f>SUM(P126:P129)</f>
        <v>0</v>
      </c>
      <c r="R125" s="117">
        <f>SUM(R126:R129)</f>
        <v>0.2796</v>
      </c>
      <c r="T125" s="118">
        <f>SUM(T126:T129)</f>
        <v>0</v>
      </c>
      <c r="AR125" s="113" t="s">
        <v>77</v>
      </c>
      <c r="AT125" s="119" t="s">
        <v>71</v>
      </c>
      <c r="AU125" s="119" t="s">
        <v>77</v>
      </c>
      <c r="AY125" s="113" t="s">
        <v>112</v>
      </c>
      <c r="BK125" s="120">
        <f>SUM(BK126:BK129)</f>
        <v>0</v>
      </c>
    </row>
    <row r="126" spans="2:65" s="1" customFormat="1" ht="24.2" customHeight="1">
      <c r="B126" s="122"/>
      <c r="C126" s="151" t="s">
        <v>115</v>
      </c>
      <c r="D126" s="151" t="s">
        <v>116</v>
      </c>
      <c r="E126" s="152" t="s">
        <v>117</v>
      </c>
      <c r="F126" s="153" t="s">
        <v>118</v>
      </c>
      <c r="G126" s="154" t="s">
        <v>119</v>
      </c>
      <c r="H126" s="155">
        <v>5</v>
      </c>
      <c r="I126" s="127"/>
      <c r="J126" s="167">
        <f>ROUND(I126*H126,2)</f>
        <v>0</v>
      </c>
      <c r="K126" s="128"/>
      <c r="L126" s="29"/>
      <c r="M126" s="129" t="s">
        <v>1</v>
      </c>
      <c r="N126" s="130" t="s">
        <v>37</v>
      </c>
      <c r="P126" s="131">
        <f>O126*H126</f>
        <v>0</v>
      </c>
      <c r="Q126" s="131">
        <v>0.0102</v>
      </c>
      <c r="R126" s="131">
        <f>Q126*H126</f>
        <v>0.051000000000000004</v>
      </c>
      <c r="S126" s="131">
        <v>0</v>
      </c>
      <c r="T126" s="132">
        <f>S126*H126</f>
        <v>0</v>
      </c>
      <c r="AR126" s="133" t="s">
        <v>120</v>
      </c>
      <c r="AT126" s="133" t="s">
        <v>116</v>
      </c>
      <c r="AU126" s="133" t="s">
        <v>79</v>
      </c>
      <c r="AY126" s="14" t="s">
        <v>112</v>
      </c>
      <c r="BE126" s="134">
        <f>IF(N126="základní",J126,0)</f>
        <v>0</v>
      </c>
      <c r="BF126" s="134">
        <f>IF(N126="snížená",J126,0)</f>
        <v>0</v>
      </c>
      <c r="BG126" s="134">
        <f>IF(N126="zákl. přenesená",J126,0)</f>
        <v>0</v>
      </c>
      <c r="BH126" s="134">
        <f>IF(N126="sníž. přenesená",J126,0)</f>
        <v>0</v>
      </c>
      <c r="BI126" s="134">
        <f>IF(N126="nulová",J126,0)</f>
        <v>0</v>
      </c>
      <c r="BJ126" s="14" t="s">
        <v>77</v>
      </c>
      <c r="BK126" s="134">
        <f>ROUND(I126*H126,2)</f>
        <v>0</v>
      </c>
      <c r="BL126" s="14" t="s">
        <v>120</v>
      </c>
      <c r="BM126" s="133" t="s">
        <v>121</v>
      </c>
    </row>
    <row r="127" spans="2:65" s="1" customFormat="1" ht="24.2" customHeight="1">
      <c r="B127" s="122"/>
      <c r="C127" s="151" t="s">
        <v>122</v>
      </c>
      <c r="D127" s="151" t="s">
        <v>116</v>
      </c>
      <c r="E127" s="152" t="s">
        <v>123</v>
      </c>
      <c r="F127" s="153" t="s">
        <v>124</v>
      </c>
      <c r="G127" s="154" t="s">
        <v>119</v>
      </c>
      <c r="H127" s="155">
        <v>8</v>
      </c>
      <c r="I127" s="127"/>
      <c r="J127" s="167">
        <f>ROUND(I127*H127,2)</f>
        <v>0</v>
      </c>
      <c r="K127" s="128"/>
      <c r="L127" s="29"/>
      <c r="M127" s="129" t="s">
        <v>1</v>
      </c>
      <c r="N127" s="130" t="s">
        <v>37</v>
      </c>
      <c r="P127" s="131">
        <f>O127*H127</f>
        <v>0</v>
      </c>
      <c r="Q127" s="131">
        <v>0.0102</v>
      </c>
      <c r="R127" s="131">
        <f>Q127*H127</f>
        <v>0.0816</v>
      </c>
      <c r="S127" s="131">
        <v>0</v>
      </c>
      <c r="T127" s="132">
        <f>S127*H127</f>
        <v>0</v>
      </c>
      <c r="AR127" s="133" t="s">
        <v>120</v>
      </c>
      <c r="AT127" s="133" t="s">
        <v>116</v>
      </c>
      <c r="AU127" s="133" t="s">
        <v>79</v>
      </c>
      <c r="AY127" s="14" t="s">
        <v>112</v>
      </c>
      <c r="BE127" s="134">
        <f>IF(N127="základní",J127,0)</f>
        <v>0</v>
      </c>
      <c r="BF127" s="134">
        <f>IF(N127="snížená",J127,0)</f>
        <v>0</v>
      </c>
      <c r="BG127" s="134">
        <f>IF(N127="zákl. přenesená",J127,0)</f>
        <v>0</v>
      </c>
      <c r="BH127" s="134">
        <f>IF(N127="sníž. přenesená",J127,0)</f>
        <v>0</v>
      </c>
      <c r="BI127" s="134">
        <f>IF(N127="nulová",J127,0)</f>
        <v>0</v>
      </c>
      <c r="BJ127" s="14" t="s">
        <v>77</v>
      </c>
      <c r="BK127" s="134">
        <f>ROUND(I127*H127,2)</f>
        <v>0</v>
      </c>
      <c r="BL127" s="14" t="s">
        <v>120</v>
      </c>
      <c r="BM127" s="133" t="s">
        <v>125</v>
      </c>
    </row>
    <row r="128" spans="2:65" s="1" customFormat="1" ht="24.2" customHeight="1">
      <c r="B128" s="122"/>
      <c r="C128" s="151" t="s">
        <v>7</v>
      </c>
      <c r="D128" s="151" t="s">
        <v>116</v>
      </c>
      <c r="E128" s="152" t="s">
        <v>126</v>
      </c>
      <c r="F128" s="153" t="s">
        <v>127</v>
      </c>
      <c r="G128" s="154" t="s">
        <v>119</v>
      </c>
      <c r="H128" s="155">
        <v>3</v>
      </c>
      <c r="I128" s="127"/>
      <c r="J128" s="167">
        <f>ROUND(I128*H128,2)</f>
        <v>0</v>
      </c>
      <c r="K128" s="128"/>
      <c r="L128" s="29"/>
      <c r="M128" s="129" t="s">
        <v>1</v>
      </c>
      <c r="N128" s="130" t="s">
        <v>37</v>
      </c>
      <c r="P128" s="131">
        <f>O128*H128</f>
        <v>0</v>
      </c>
      <c r="Q128" s="131">
        <v>0.0415</v>
      </c>
      <c r="R128" s="131">
        <f>Q128*H128</f>
        <v>0.1245</v>
      </c>
      <c r="S128" s="131">
        <v>0</v>
      </c>
      <c r="T128" s="132">
        <f>S128*H128</f>
        <v>0</v>
      </c>
      <c r="AR128" s="133" t="s">
        <v>120</v>
      </c>
      <c r="AT128" s="133" t="s">
        <v>116</v>
      </c>
      <c r="AU128" s="133" t="s">
        <v>79</v>
      </c>
      <c r="AY128" s="14" t="s">
        <v>112</v>
      </c>
      <c r="BE128" s="134">
        <f>IF(N128="základní",J128,0)</f>
        <v>0</v>
      </c>
      <c r="BF128" s="134">
        <f>IF(N128="snížená",J128,0)</f>
        <v>0</v>
      </c>
      <c r="BG128" s="134">
        <f>IF(N128="zákl. přenesená",J128,0)</f>
        <v>0</v>
      </c>
      <c r="BH128" s="134">
        <f>IF(N128="sníž. přenesená",J128,0)</f>
        <v>0</v>
      </c>
      <c r="BI128" s="134">
        <f>IF(N128="nulová",J128,0)</f>
        <v>0</v>
      </c>
      <c r="BJ128" s="14" t="s">
        <v>77</v>
      </c>
      <c r="BK128" s="134">
        <f>ROUND(I128*H128,2)</f>
        <v>0</v>
      </c>
      <c r="BL128" s="14" t="s">
        <v>120</v>
      </c>
      <c r="BM128" s="133" t="s">
        <v>128</v>
      </c>
    </row>
    <row r="129" spans="2:65" s="1" customFormat="1" ht="24.2" customHeight="1">
      <c r="B129" s="122"/>
      <c r="C129" s="151" t="s">
        <v>129</v>
      </c>
      <c r="D129" s="151" t="s">
        <v>116</v>
      </c>
      <c r="E129" s="152" t="s">
        <v>130</v>
      </c>
      <c r="F129" s="153" t="s">
        <v>131</v>
      </c>
      <c r="G129" s="154" t="s">
        <v>132</v>
      </c>
      <c r="H129" s="155">
        <v>15</v>
      </c>
      <c r="I129" s="127"/>
      <c r="J129" s="167">
        <f>ROUND(I129*H129,2)</f>
        <v>0</v>
      </c>
      <c r="K129" s="128"/>
      <c r="L129" s="29"/>
      <c r="M129" s="129" t="s">
        <v>1</v>
      </c>
      <c r="N129" s="130" t="s">
        <v>37</v>
      </c>
      <c r="P129" s="131">
        <f>O129*H129</f>
        <v>0</v>
      </c>
      <c r="Q129" s="131">
        <v>0.0015</v>
      </c>
      <c r="R129" s="131">
        <f>Q129*H129</f>
        <v>0.0225</v>
      </c>
      <c r="S129" s="131">
        <v>0</v>
      </c>
      <c r="T129" s="132">
        <f>S129*H129</f>
        <v>0</v>
      </c>
      <c r="AR129" s="133" t="s">
        <v>120</v>
      </c>
      <c r="AT129" s="133" t="s">
        <v>116</v>
      </c>
      <c r="AU129" s="133" t="s">
        <v>79</v>
      </c>
      <c r="AY129" s="14" t="s">
        <v>112</v>
      </c>
      <c r="BE129" s="134">
        <f>IF(N129="základní",J129,0)</f>
        <v>0</v>
      </c>
      <c r="BF129" s="134">
        <f>IF(N129="snížená",J129,0)</f>
        <v>0</v>
      </c>
      <c r="BG129" s="134">
        <f>IF(N129="zákl. přenesená",J129,0)</f>
        <v>0</v>
      </c>
      <c r="BH129" s="134">
        <f>IF(N129="sníž. přenesená",J129,0)</f>
        <v>0</v>
      </c>
      <c r="BI129" s="134">
        <f>IF(N129="nulová",J129,0)</f>
        <v>0</v>
      </c>
      <c r="BJ129" s="14" t="s">
        <v>77</v>
      </c>
      <c r="BK129" s="134">
        <f>ROUND(I129*H129,2)</f>
        <v>0</v>
      </c>
      <c r="BL129" s="14" t="s">
        <v>120</v>
      </c>
      <c r="BM129" s="133" t="s">
        <v>133</v>
      </c>
    </row>
    <row r="130" spans="2:63" s="11" customFormat="1" ht="22.9" customHeight="1">
      <c r="B130" s="112"/>
      <c r="D130" s="113" t="s">
        <v>71</v>
      </c>
      <c r="E130" s="121" t="s">
        <v>134</v>
      </c>
      <c r="F130" s="121" t="s">
        <v>135</v>
      </c>
      <c r="I130" s="115"/>
      <c r="J130" s="166">
        <f>BK130</f>
        <v>0</v>
      </c>
      <c r="L130" s="112"/>
      <c r="M130" s="116"/>
      <c r="P130" s="117">
        <f>SUM(P131:P133)</f>
        <v>0</v>
      </c>
      <c r="R130" s="117">
        <f>SUM(R131:R133)</f>
        <v>0.00021</v>
      </c>
      <c r="T130" s="118">
        <f>SUM(T131:T133)</f>
        <v>0.34049999999999997</v>
      </c>
      <c r="AR130" s="113" t="s">
        <v>77</v>
      </c>
      <c r="AT130" s="119" t="s">
        <v>71</v>
      </c>
      <c r="AU130" s="119" t="s">
        <v>77</v>
      </c>
      <c r="AY130" s="113" t="s">
        <v>112</v>
      </c>
      <c r="BK130" s="120">
        <f>SUM(BK131:BK133)</f>
        <v>0</v>
      </c>
    </row>
    <row r="131" spans="2:65" s="1" customFormat="1" ht="16.5" customHeight="1">
      <c r="B131" s="122"/>
      <c r="C131" s="151" t="s">
        <v>136</v>
      </c>
      <c r="D131" s="151" t="s">
        <v>116</v>
      </c>
      <c r="E131" s="152" t="s">
        <v>137</v>
      </c>
      <c r="F131" s="153" t="s">
        <v>138</v>
      </c>
      <c r="G131" s="154" t="s">
        <v>139</v>
      </c>
      <c r="H131" s="155">
        <v>1</v>
      </c>
      <c r="I131" s="127"/>
      <c r="J131" s="167">
        <f>ROUND(I131*H131,2)</f>
        <v>0</v>
      </c>
      <c r="K131" s="128"/>
      <c r="L131" s="29"/>
      <c r="M131" s="129" t="s">
        <v>1</v>
      </c>
      <c r="N131" s="130" t="s">
        <v>37</v>
      </c>
      <c r="P131" s="131">
        <f>O131*H131</f>
        <v>0</v>
      </c>
      <c r="Q131" s="131">
        <v>0.00021</v>
      </c>
      <c r="R131" s="131">
        <f>Q131*H131</f>
        <v>0.00021</v>
      </c>
      <c r="S131" s="131">
        <v>0</v>
      </c>
      <c r="T131" s="132">
        <f>S131*H131</f>
        <v>0</v>
      </c>
      <c r="AR131" s="133" t="s">
        <v>120</v>
      </c>
      <c r="AT131" s="133" t="s">
        <v>116</v>
      </c>
      <c r="AU131" s="133" t="s">
        <v>79</v>
      </c>
      <c r="AY131" s="14" t="s">
        <v>112</v>
      </c>
      <c r="BE131" s="134">
        <f>IF(N131="základní",J131,0)</f>
        <v>0</v>
      </c>
      <c r="BF131" s="134">
        <f>IF(N131="snížená",J131,0)</f>
        <v>0</v>
      </c>
      <c r="BG131" s="134">
        <f>IF(N131="zákl. přenesená",J131,0)</f>
        <v>0</v>
      </c>
      <c r="BH131" s="134">
        <f>IF(N131="sníž. přenesená",J131,0)</f>
        <v>0</v>
      </c>
      <c r="BI131" s="134">
        <f>IF(N131="nulová",J131,0)</f>
        <v>0</v>
      </c>
      <c r="BJ131" s="14" t="s">
        <v>77</v>
      </c>
      <c r="BK131" s="134">
        <f>ROUND(I131*H131,2)</f>
        <v>0</v>
      </c>
      <c r="BL131" s="14" t="s">
        <v>120</v>
      </c>
      <c r="BM131" s="133" t="s">
        <v>140</v>
      </c>
    </row>
    <row r="132" spans="2:65" s="1" customFormat="1" ht="37.9" customHeight="1">
      <c r="B132" s="122"/>
      <c r="C132" s="151" t="s">
        <v>141</v>
      </c>
      <c r="D132" s="151" t="s">
        <v>116</v>
      </c>
      <c r="E132" s="152" t="s">
        <v>142</v>
      </c>
      <c r="F132" s="153" t="s">
        <v>143</v>
      </c>
      <c r="G132" s="154" t="s">
        <v>144</v>
      </c>
      <c r="H132" s="155">
        <v>1.5</v>
      </c>
      <c r="I132" s="127"/>
      <c r="J132" s="167">
        <f>ROUND(I132*H132,2)</f>
        <v>0</v>
      </c>
      <c r="K132" s="128"/>
      <c r="L132" s="29"/>
      <c r="M132" s="129" t="s">
        <v>1</v>
      </c>
      <c r="N132" s="130" t="s">
        <v>37</v>
      </c>
      <c r="P132" s="131">
        <f>O132*H132</f>
        <v>0</v>
      </c>
      <c r="Q132" s="131">
        <v>0</v>
      </c>
      <c r="R132" s="131">
        <f>Q132*H132</f>
        <v>0</v>
      </c>
      <c r="S132" s="131">
        <v>0.05</v>
      </c>
      <c r="T132" s="132">
        <f>S132*H132</f>
        <v>0.07500000000000001</v>
      </c>
      <c r="AR132" s="133" t="s">
        <v>120</v>
      </c>
      <c r="AT132" s="133" t="s">
        <v>116</v>
      </c>
      <c r="AU132" s="133" t="s">
        <v>79</v>
      </c>
      <c r="AY132" s="14" t="s">
        <v>112</v>
      </c>
      <c r="BE132" s="134">
        <f>IF(N132="základní",J132,0)</f>
        <v>0</v>
      </c>
      <c r="BF132" s="134">
        <f>IF(N132="snížená",J132,0)</f>
        <v>0</v>
      </c>
      <c r="BG132" s="134">
        <f>IF(N132="zákl. přenesená",J132,0)</f>
        <v>0</v>
      </c>
      <c r="BH132" s="134">
        <f>IF(N132="sníž. přenesená",J132,0)</f>
        <v>0</v>
      </c>
      <c r="BI132" s="134">
        <f>IF(N132="nulová",J132,0)</f>
        <v>0</v>
      </c>
      <c r="BJ132" s="14" t="s">
        <v>77</v>
      </c>
      <c r="BK132" s="134">
        <f>ROUND(I132*H132,2)</f>
        <v>0</v>
      </c>
      <c r="BL132" s="14" t="s">
        <v>120</v>
      </c>
      <c r="BM132" s="133" t="s">
        <v>145</v>
      </c>
    </row>
    <row r="133" spans="2:65" s="1" customFormat="1" ht="37.9" customHeight="1">
      <c r="B133" s="122"/>
      <c r="C133" s="151" t="s">
        <v>146</v>
      </c>
      <c r="D133" s="151" t="s">
        <v>116</v>
      </c>
      <c r="E133" s="152" t="s">
        <v>147</v>
      </c>
      <c r="F133" s="153" t="s">
        <v>148</v>
      </c>
      <c r="G133" s="154" t="s">
        <v>144</v>
      </c>
      <c r="H133" s="155">
        <v>4.5</v>
      </c>
      <c r="I133" s="127"/>
      <c r="J133" s="167">
        <f>ROUND(I133*H133,2)</f>
        <v>0</v>
      </c>
      <c r="K133" s="128"/>
      <c r="L133" s="29"/>
      <c r="M133" s="129" t="s">
        <v>1</v>
      </c>
      <c r="N133" s="130" t="s">
        <v>37</v>
      </c>
      <c r="P133" s="131">
        <f>O133*H133</f>
        <v>0</v>
      </c>
      <c r="Q133" s="131">
        <v>0</v>
      </c>
      <c r="R133" s="131">
        <f>Q133*H133</f>
        <v>0</v>
      </c>
      <c r="S133" s="131">
        <v>0.059</v>
      </c>
      <c r="T133" s="132">
        <f>S133*H133</f>
        <v>0.26549999999999996</v>
      </c>
      <c r="AR133" s="133" t="s">
        <v>120</v>
      </c>
      <c r="AT133" s="133" t="s">
        <v>116</v>
      </c>
      <c r="AU133" s="133" t="s">
        <v>79</v>
      </c>
      <c r="AY133" s="14" t="s">
        <v>112</v>
      </c>
      <c r="BE133" s="134">
        <f>IF(N133="základní",J133,0)</f>
        <v>0</v>
      </c>
      <c r="BF133" s="134">
        <f>IF(N133="snížená",J133,0)</f>
        <v>0</v>
      </c>
      <c r="BG133" s="134">
        <f>IF(N133="zákl. přenesená",J133,0)</f>
        <v>0</v>
      </c>
      <c r="BH133" s="134">
        <f>IF(N133="sníž. přenesená",J133,0)</f>
        <v>0</v>
      </c>
      <c r="BI133" s="134">
        <f>IF(N133="nulová",J133,0)</f>
        <v>0</v>
      </c>
      <c r="BJ133" s="14" t="s">
        <v>77</v>
      </c>
      <c r="BK133" s="134">
        <f>ROUND(I133*H133,2)</f>
        <v>0</v>
      </c>
      <c r="BL133" s="14" t="s">
        <v>120</v>
      </c>
      <c r="BM133" s="133" t="s">
        <v>149</v>
      </c>
    </row>
    <row r="134" spans="2:63" s="11" customFormat="1" ht="22.9" customHeight="1">
      <c r="B134" s="112"/>
      <c r="D134" s="113" t="s">
        <v>71</v>
      </c>
      <c r="E134" s="121" t="s">
        <v>150</v>
      </c>
      <c r="F134" s="121" t="s">
        <v>151</v>
      </c>
      <c r="I134" s="115"/>
      <c r="J134" s="166">
        <f>BK134</f>
        <v>0</v>
      </c>
      <c r="L134" s="112"/>
      <c r="M134" s="116"/>
      <c r="P134" s="117">
        <f>SUM(P135:P139)</f>
        <v>0</v>
      </c>
      <c r="R134" s="117">
        <f>SUM(R135:R139)</f>
        <v>0</v>
      </c>
      <c r="T134" s="118">
        <f>SUM(T135:T139)</f>
        <v>0</v>
      </c>
      <c r="AR134" s="113" t="s">
        <v>77</v>
      </c>
      <c r="AT134" s="119" t="s">
        <v>71</v>
      </c>
      <c r="AU134" s="119" t="s">
        <v>77</v>
      </c>
      <c r="AY134" s="113" t="s">
        <v>112</v>
      </c>
      <c r="BK134" s="120">
        <f>SUM(BK135:BK139)</f>
        <v>0</v>
      </c>
    </row>
    <row r="135" spans="2:65" s="1" customFormat="1" ht="24.2" customHeight="1">
      <c r="B135" s="122"/>
      <c r="C135" s="151" t="s">
        <v>152</v>
      </c>
      <c r="D135" s="151" t="s">
        <v>116</v>
      </c>
      <c r="E135" s="152" t="s">
        <v>153</v>
      </c>
      <c r="F135" s="153" t="s">
        <v>154</v>
      </c>
      <c r="G135" s="154" t="s">
        <v>155</v>
      </c>
      <c r="H135" s="155">
        <v>0.679</v>
      </c>
      <c r="I135" s="127"/>
      <c r="J135" s="167">
        <f>ROUND(I135*H135,2)</f>
        <v>0</v>
      </c>
      <c r="K135" s="128"/>
      <c r="L135" s="29"/>
      <c r="M135" s="129" t="s">
        <v>1</v>
      </c>
      <c r="N135" s="130" t="s">
        <v>37</v>
      </c>
      <c r="P135" s="131">
        <f>O135*H135</f>
        <v>0</v>
      </c>
      <c r="Q135" s="131">
        <v>0</v>
      </c>
      <c r="R135" s="131">
        <f>Q135*H135</f>
        <v>0</v>
      </c>
      <c r="S135" s="131">
        <v>0</v>
      </c>
      <c r="T135" s="132">
        <f>S135*H135</f>
        <v>0</v>
      </c>
      <c r="AR135" s="133" t="s">
        <v>120</v>
      </c>
      <c r="AT135" s="133" t="s">
        <v>116</v>
      </c>
      <c r="AU135" s="133" t="s">
        <v>79</v>
      </c>
      <c r="AY135" s="14" t="s">
        <v>112</v>
      </c>
      <c r="BE135" s="134">
        <f>IF(N135="základní",J135,0)</f>
        <v>0</v>
      </c>
      <c r="BF135" s="134">
        <f>IF(N135="snížená",J135,0)</f>
        <v>0</v>
      </c>
      <c r="BG135" s="134">
        <f>IF(N135="zákl. přenesená",J135,0)</f>
        <v>0</v>
      </c>
      <c r="BH135" s="134">
        <f>IF(N135="sníž. přenesená",J135,0)</f>
        <v>0</v>
      </c>
      <c r="BI135" s="134">
        <f>IF(N135="nulová",J135,0)</f>
        <v>0</v>
      </c>
      <c r="BJ135" s="14" t="s">
        <v>77</v>
      </c>
      <c r="BK135" s="134">
        <f>ROUND(I135*H135,2)</f>
        <v>0</v>
      </c>
      <c r="BL135" s="14" t="s">
        <v>120</v>
      </c>
      <c r="BM135" s="133" t="s">
        <v>156</v>
      </c>
    </row>
    <row r="136" spans="2:65" s="1" customFormat="1" ht="24.2" customHeight="1">
      <c r="B136" s="122"/>
      <c r="C136" s="151" t="s">
        <v>157</v>
      </c>
      <c r="D136" s="151" t="s">
        <v>116</v>
      </c>
      <c r="E136" s="152" t="s">
        <v>158</v>
      </c>
      <c r="F136" s="153" t="s">
        <v>159</v>
      </c>
      <c r="G136" s="154" t="s">
        <v>155</v>
      </c>
      <c r="H136" s="155">
        <v>8.148</v>
      </c>
      <c r="I136" s="127"/>
      <c r="J136" s="167">
        <f>ROUND(I136*H136,2)</f>
        <v>0</v>
      </c>
      <c r="K136" s="128"/>
      <c r="L136" s="29"/>
      <c r="M136" s="129" t="s">
        <v>1</v>
      </c>
      <c r="N136" s="130" t="s">
        <v>37</v>
      </c>
      <c r="P136" s="131">
        <f>O136*H136</f>
        <v>0</v>
      </c>
      <c r="Q136" s="131">
        <v>0</v>
      </c>
      <c r="R136" s="131">
        <f>Q136*H136</f>
        <v>0</v>
      </c>
      <c r="S136" s="131">
        <v>0</v>
      </c>
      <c r="T136" s="132">
        <f>S136*H136</f>
        <v>0</v>
      </c>
      <c r="AR136" s="133" t="s">
        <v>120</v>
      </c>
      <c r="AT136" s="133" t="s">
        <v>116</v>
      </c>
      <c r="AU136" s="133" t="s">
        <v>79</v>
      </c>
      <c r="AY136" s="14" t="s">
        <v>112</v>
      </c>
      <c r="BE136" s="134">
        <f>IF(N136="základní",J136,0)</f>
        <v>0</v>
      </c>
      <c r="BF136" s="134">
        <f>IF(N136="snížená",J136,0)</f>
        <v>0</v>
      </c>
      <c r="BG136" s="134">
        <f>IF(N136="zákl. přenesená",J136,0)</f>
        <v>0</v>
      </c>
      <c r="BH136" s="134">
        <f>IF(N136="sníž. přenesená",J136,0)</f>
        <v>0</v>
      </c>
      <c r="BI136" s="134">
        <f>IF(N136="nulová",J136,0)</f>
        <v>0</v>
      </c>
      <c r="BJ136" s="14" t="s">
        <v>77</v>
      </c>
      <c r="BK136" s="134">
        <f>ROUND(I136*H136,2)</f>
        <v>0</v>
      </c>
      <c r="BL136" s="14" t="s">
        <v>120</v>
      </c>
      <c r="BM136" s="133" t="s">
        <v>160</v>
      </c>
    </row>
    <row r="137" spans="2:51" s="12" customFormat="1" ht="12">
      <c r="B137" s="135"/>
      <c r="D137" s="156" t="s">
        <v>161</v>
      </c>
      <c r="F137" s="157" t="s">
        <v>162</v>
      </c>
      <c r="H137" s="158">
        <v>8.148</v>
      </c>
      <c r="I137" s="136"/>
      <c r="L137" s="135"/>
      <c r="M137" s="137"/>
      <c r="T137" s="138"/>
      <c r="AT137" s="139" t="s">
        <v>161</v>
      </c>
      <c r="AU137" s="139" t="s">
        <v>79</v>
      </c>
      <c r="AV137" s="12" t="s">
        <v>79</v>
      </c>
      <c r="AW137" s="12" t="s">
        <v>3</v>
      </c>
      <c r="AX137" s="12" t="s">
        <v>77</v>
      </c>
      <c r="AY137" s="139" t="s">
        <v>112</v>
      </c>
    </row>
    <row r="138" spans="2:65" s="1" customFormat="1" ht="33" customHeight="1">
      <c r="B138" s="122"/>
      <c r="C138" s="151" t="s">
        <v>163</v>
      </c>
      <c r="D138" s="151" t="s">
        <v>116</v>
      </c>
      <c r="E138" s="152" t="s">
        <v>164</v>
      </c>
      <c r="F138" s="153" t="s">
        <v>165</v>
      </c>
      <c r="G138" s="154" t="s">
        <v>155</v>
      </c>
      <c r="H138" s="155">
        <v>0.679</v>
      </c>
      <c r="I138" s="127"/>
      <c r="J138" s="167">
        <f>ROUND(I138*H138,2)</f>
        <v>0</v>
      </c>
      <c r="K138" s="128"/>
      <c r="L138" s="29"/>
      <c r="M138" s="129" t="s">
        <v>1</v>
      </c>
      <c r="N138" s="130" t="s">
        <v>37</v>
      </c>
      <c r="P138" s="131">
        <f>O138*H138</f>
        <v>0</v>
      </c>
      <c r="Q138" s="131">
        <v>0</v>
      </c>
      <c r="R138" s="131">
        <f>Q138*H138</f>
        <v>0</v>
      </c>
      <c r="S138" s="131">
        <v>0</v>
      </c>
      <c r="T138" s="132">
        <f>S138*H138</f>
        <v>0</v>
      </c>
      <c r="AR138" s="133" t="s">
        <v>120</v>
      </c>
      <c r="AT138" s="133" t="s">
        <v>116</v>
      </c>
      <c r="AU138" s="133" t="s">
        <v>79</v>
      </c>
      <c r="AY138" s="14" t="s">
        <v>112</v>
      </c>
      <c r="BE138" s="134">
        <f>IF(N138="základní",J138,0)</f>
        <v>0</v>
      </c>
      <c r="BF138" s="134">
        <f>IF(N138="snížená",J138,0)</f>
        <v>0</v>
      </c>
      <c r="BG138" s="134">
        <f>IF(N138="zákl. přenesená",J138,0)</f>
        <v>0</v>
      </c>
      <c r="BH138" s="134">
        <f>IF(N138="sníž. přenesená",J138,0)</f>
        <v>0</v>
      </c>
      <c r="BI138" s="134">
        <f>IF(N138="nulová",J138,0)</f>
        <v>0</v>
      </c>
      <c r="BJ138" s="14" t="s">
        <v>77</v>
      </c>
      <c r="BK138" s="134">
        <f>ROUND(I138*H138,2)</f>
        <v>0</v>
      </c>
      <c r="BL138" s="14" t="s">
        <v>120</v>
      </c>
      <c r="BM138" s="133" t="s">
        <v>166</v>
      </c>
    </row>
    <row r="139" spans="2:65" s="1" customFormat="1" ht="33" customHeight="1">
      <c r="B139" s="122"/>
      <c r="C139" s="151" t="s">
        <v>167</v>
      </c>
      <c r="D139" s="151" t="s">
        <v>116</v>
      </c>
      <c r="E139" s="152" t="s">
        <v>168</v>
      </c>
      <c r="F139" s="153" t="s">
        <v>169</v>
      </c>
      <c r="G139" s="154" t="s">
        <v>155</v>
      </c>
      <c r="H139" s="155">
        <v>0.679</v>
      </c>
      <c r="I139" s="127"/>
      <c r="J139" s="167">
        <f>ROUND(I139*H139,2)</f>
        <v>0</v>
      </c>
      <c r="K139" s="128"/>
      <c r="L139" s="29"/>
      <c r="M139" s="129" t="s">
        <v>1</v>
      </c>
      <c r="N139" s="130" t="s">
        <v>37</v>
      </c>
      <c r="P139" s="131">
        <f>O139*H139</f>
        <v>0</v>
      </c>
      <c r="Q139" s="131">
        <v>0</v>
      </c>
      <c r="R139" s="131">
        <f>Q139*H139</f>
        <v>0</v>
      </c>
      <c r="S139" s="131">
        <v>0</v>
      </c>
      <c r="T139" s="132">
        <f>S139*H139</f>
        <v>0</v>
      </c>
      <c r="AR139" s="133" t="s">
        <v>120</v>
      </c>
      <c r="AT139" s="133" t="s">
        <v>116</v>
      </c>
      <c r="AU139" s="133" t="s">
        <v>79</v>
      </c>
      <c r="AY139" s="14" t="s">
        <v>112</v>
      </c>
      <c r="BE139" s="134">
        <f>IF(N139="základní",J139,0)</f>
        <v>0</v>
      </c>
      <c r="BF139" s="134">
        <f>IF(N139="snížená",J139,0)</f>
        <v>0</v>
      </c>
      <c r="BG139" s="134">
        <f>IF(N139="zákl. přenesená",J139,0)</f>
        <v>0</v>
      </c>
      <c r="BH139" s="134">
        <f>IF(N139="sníž. přenesená",J139,0)</f>
        <v>0</v>
      </c>
      <c r="BI139" s="134">
        <f>IF(N139="nulová",J139,0)</f>
        <v>0</v>
      </c>
      <c r="BJ139" s="14" t="s">
        <v>77</v>
      </c>
      <c r="BK139" s="134">
        <f>ROUND(I139*H139,2)</f>
        <v>0</v>
      </c>
      <c r="BL139" s="14" t="s">
        <v>120</v>
      </c>
      <c r="BM139" s="133" t="s">
        <v>170</v>
      </c>
    </row>
    <row r="140" spans="2:63" s="11" customFormat="1" ht="22.9" customHeight="1">
      <c r="B140" s="112"/>
      <c r="D140" s="113" t="s">
        <v>71</v>
      </c>
      <c r="E140" s="121" t="s">
        <v>171</v>
      </c>
      <c r="F140" s="121" t="s">
        <v>172</v>
      </c>
      <c r="I140" s="115"/>
      <c r="J140" s="166">
        <f>BK140</f>
        <v>0</v>
      </c>
      <c r="L140" s="112"/>
      <c r="M140" s="116"/>
      <c r="P140" s="117">
        <f>P141</f>
        <v>0</v>
      </c>
      <c r="R140" s="117">
        <f>R141</f>
        <v>0</v>
      </c>
      <c r="T140" s="118">
        <f>T141</f>
        <v>0</v>
      </c>
      <c r="AR140" s="113" t="s">
        <v>77</v>
      </c>
      <c r="AT140" s="119" t="s">
        <v>71</v>
      </c>
      <c r="AU140" s="119" t="s">
        <v>77</v>
      </c>
      <c r="AY140" s="113" t="s">
        <v>112</v>
      </c>
      <c r="BK140" s="120">
        <f>BK141</f>
        <v>0</v>
      </c>
    </row>
    <row r="141" spans="2:65" s="1" customFormat="1" ht="21.75" customHeight="1">
      <c r="B141" s="122"/>
      <c r="C141" s="151" t="s">
        <v>173</v>
      </c>
      <c r="D141" s="151" t="s">
        <v>116</v>
      </c>
      <c r="E141" s="152" t="s">
        <v>174</v>
      </c>
      <c r="F141" s="153" t="s">
        <v>175</v>
      </c>
      <c r="G141" s="154" t="s">
        <v>155</v>
      </c>
      <c r="H141" s="155">
        <v>0.28</v>
      </c>
      <c r="I141" s="127"/>
      <c r="J141" s="167">
        <f>ROUND(I141*H141,2)</f>
        <v>0</v>
      </c>
      <c r="K141" s="128"/>
      <c r="L141" s="29"/>
      <c r="M141" s="129" t="s">
        <v>1</v>
      </c>
      <c r="N141" s="130" t="s">
        <v>37</v>
      </c>
      <c r="P141" s="131">
        <f>O141*H141</f>
        <v>0</v>
      </c>
      <c r="Q141" s="131">
        <v>0</v>
      </c>
      <c r="R141" s="131">
        <f>Q141*H141</f>
        <v>0</v>
      </c>
      <c r="S141" s="131">
        <v>0</v>
      </c>
      <c r="T141" s="132">
        <f>S141*H141</f>
        <v>0</v>
      </c>
      <c r="AR141" s="133" t="s">
        <v>120</v>
      </c>
      <c r="AT141" s="133" t="s">
        <v>116</v>
      </c>
      <c r="AU141" s="133" t="s">
        <v>79</v>
      </c>
      <c r="AY141" s="14" t="s">
        <v>112</v>
      </c>
      <c r="BE141" s="134">
        <f>IF(N141="základní",J141,0)</f>
        <v>0</v>
      </c>
      <c r="BF141" s="134">
        <f>IF(N141="snížená",J141,0)</f>
        <v>0</v>
      </c>
      <c r="BG141" s="134">
        <f>IF(N141="zákl. přenesená",J141,0)</f>
        <v>0</v>
      </c>
      <c r="BH141" s="134">
        <f>IF(N141="sníž. přenesená",J141,0)</f>
        <v>0</v>
      </c>
      <c r="BI141" s="134">
        <f>IF(N141="nulová",J141,0)</f>
        <v>0</v>
      </c>
      <c r="BJ141" s="14" t="s">
        <v>77</v>
      </c>
      <c r="BK141" s="134">
        <f>ROUND(I141*H141,2)</f>
        <v>0</v>
      </c>
      <c r="BL141" s="14" t="s">
        <v>120</v>
      </c>
      <c r="BM141" s="133" t="s">
        <v>176</v>
      </c>
    </row>
    <row r="142" spans="2:63" s="11" customFormat="1" ht="25.9" customHeight="1">
      <c r="B142" s="112"/>
      <c r="D142" s="113" t="s">
        <v>71</v>
      </c>
      <c r="E142" s="114" t="s">
        <v>177</v>
      </c>
      <c r="F142" s="114" t="s">
        <v>178</v>
      </c>
      <c r="I142" s="115"/>
      <c r="J142" s="165">
        <f>BK142</f>
        <v>0</v>
      </c>
      <c r="L142" s="112"/>
      <c r="M142" s="116"/>
      <c r="P142" s="117">
        <f>P143+P151</f>
        <v>0</v>
      </c>
      <c r="R142" s="117">
        <f>R143+R151</f>
        <v>2.5046920000000004</v>
      </c>
      <c r="T142" s="118">
        <f>T143+T151</f>
        <v>0.3387735</v>
      </c>
      <c r="AR142" s="113" t="s">
        <v>79</v>
      </c>
      <c r="AT142" s="119" t="s">
        <v>71</v>
      </c>
      <c r="AU142" s="119" t="s">
        <v>72</v>
      </c>
      <c r="AY142" s="113" t="s">
        <v>112</v>
      </c>
      <c r="BK142" s="120">
        <f>BK143+BK151</f>
        <v>0</v>
      </c>
    </row>
    <row r="143" spans="2:63" s="11" customFormat="1" ht="22.9" customHeight="1">
      <c r="B143" s="112"/>
      <c r="D143" s="113" t="s">
        <v>71</v>
      </c>
      <c r="E143" s="121" t="s">
        <v>179</v>
      </c>
      <c r="F143" s="121" t="s">
        <v>180</v>
      </c>
      <c r="I143" s="115"/>
      <c r="J143" s="166">
        <f>BK143</f>
        <v>0</v>
      </c>
      <c r="L143" s="112"/>
      <c r="M143" s="116"/>
      <c r="P143" s="117">
        <f>SUM(P144:P150)</f>
        <v>0</v>
      </c>
      <c r="R143" s="117">
        <f>SUM(R144:R150)</f>
        <v>0.355294</v>
      </c>
      <c r="T143" s="118">
        <f>SUM(T144:T150)</f>
        <v>0</v>
      </c>
      <c r="AR143" s="113" t="s">
        <v>79</v>
      </c>
      <c r="AT143" s="119" t="s">
        <v>71</v>
      </c>
      <c r="AU143" s="119" t="s">
        <v>77</v>
      </c>
      <c r="AY143" s="113" t="s">
        <v>112</v>
      </c>
      <c r="BK143" s="120">
        <f>SUM(BK144:BK150)</f>
        <v>0</v>
      </c>
    </row>
    <row r="144" spans="2:65" s="1" customFormat="1" ht="16.5" customHeight="1">
      <c r="B144" s="122"/>
      <c r="C144" s="151" t="s">
        <v>8</v>
      </c>
      <c r="D144" s="151" t="s">
        <v>116</v>
      </c>
      <c r="E144" s="152" t="s">
        <v>181</v>
      </c>
      <c r="F144" s="153" t="s">
        <v>182</v>
      </c>
      <c r="G144" s="154" t="s">
        <v>144</v>
      </c>
      <c r="H144" s="155">
        <v>275.4</v>
      </c>
      <c r="I144" s="127"/>
      <c r="J144" s="167">
        <f aca="true" t="shared" si="0" ref="J144:J150">ROUND(I144*H144,2)</f>
        <v>0</v>
      </c>
      <c r="K144" s="128"/>
      <c r="L144" s="29"/>
      <c r="M144" s="129" t="s">
        <v>1</v>
      </c>
      <c r="N144" s="130" t="s">
        <v>37</v>
      </c>
      <c r="P144" s="131">
        <f aca="true" t="shared" si="1" ref="P144:P150">O144*H144</f>
        <v>0</v>
      </c>
      <c r="Q144" s="131">
        <v>0</v>
      </c>
      <c r="R144" s="131">
        <f aca="true" t="shared" si="2" ref="R144:R150">Q144*H144</f>
        <v>0</v>
      </c>
      <c r="S144" s="131">
        <v>0</v>
      </c>
      <c r="T144" s="132">
        <f aca="true" t="shared" si="3" ref="T144:T150">S144*H144</f>
        <v>0</v>
      </c>
      <c r="AR144" s="133" t="s">
        <v>183</v>
      </c>
      <c r="AT144" s="133" t="s">
        <v>116</v>
      </c>
      <c r="AU144" s="133" t="s">
        <v>79</v>
      </c>
      <c r="AY144" s="14" t="s">
        <v>112</v>
      </c>
      <c r="BE144" s="134">
        <f aca="true" t="shared" si="4" ref="BE144:BE150">IF(N144="základní",J144,0)</f>
        <v>0</v>
      </c>
      <c r="BF144" s="134">
        <f aca="true" t="shared" si="5" ref="BF144:BF150">IF(N144="snížená",J144,0)</f>
        <v>0</v>
      </c>
      <c r="BG144" s="134">
        <f aca="true" t="shared" si="6" ref="BG144:BG150">IF(N144="zákl. přenesená",J144,0)</f>
        <v>0</v>
      </c>
      <c r="BH144" s="134">
        <f aca="true" t="shared" si="7" ref="BH144:BH150">IF(N144="sníž. přenesená",J144,0)</f>
        <v>0</v>
      </c>
      <c r="BI144" s="134">
        <f aca="true" t="shared" si="8" ref="BI144:BI150">IF(N144="nulová",J144,0)</f>
        <v>0</v>
      </c>
      <c r="BJ144" s="14" t="s">
        <v>77</v>
      </c>
      <c r="BK144" s="134">
        <f aca="true" t="shared" si="9" ref="BK144:BK150">ROUND(I144*H144,2)</f>
        <v>0</v>
      </c>
      <c r="BL144" s="14" t="s">
        <v>183</v>
      </c>
      <c r="BM144" s="133" t="s">
        <v>184</v>
      </c>
    </row>
    <row r="145" spans="2:65" s="1" customFormat="1" ht="16.5" customHeight="1">
      <c r="B145" s="122"/>
      <c r="C145" s="151" t="s">
        <v>185</v>
      </c>
      <c r="D145" s="151" t="s">
        <v>116</v>
      </c>
      <c r="E145" s="152" t="s">
        <v>186</v>
      </c>
      <c r="F145" s="153" t="s">
        <v>187</v>
      </c>
      <c r="G145" s="154" t="s">
        <v>144</v>
      </c>
      <c r="H145" s="155">
        <v>275.4</v>
      </c>
      <c r="I145" s="127"/>
      <c r="J145" s="167">
        <f t="shared" si="0"/>
        <v>0</v>
      </c>
      <c r="K145" s="128"/>
      <c r="L145" s="29"/>
      <c r="M145" s="129" t="s">
        <v>1</v>
      </c>
      <c r="N145" s="130" t="s">
        <v>37</v>
      </c>
      <c r="P145" s="131">
        <f t="shared" si="1"/>
        <v>0</v>
      </c>
      <c r="Q145" s="131">
        <v>0</v>
      </c>
      <c r="R145" s="131">
        <f t="shared" si="2"/>
        <v>0</v>
      </c>
      <c r="S145" s="131">
        <v>0</v>
      </c>
      <c r="T145" s="132">
        <f t="shared" si="3"/>
        <v>0</v>
      </c>
      <c r="AR145" s="133" t="s">
        <v>183</v>
      </c>
      <c r="AT145" s="133" t="s">
        <v>116</v>
      </c>
      <c r="AU145" s="133" t="s">
        <v>79</v>
      </c>
      <c r="AY145" s="14" t="s">
        <v>112</v>
      </c>
      <c r="BE145" s="134">
        <f t="shared" si="4"/>
        <v>0</v>
      </c>
      <c r="BF145" s="134">
        <f t="shared" si="5"/>
        <v>0</v>
      </c>
      <c r="BG145" s="134">
        <f t="shared" si="6"/>
        <v>0</v>
      </c>
      <c r="BH145" s="134">
        <f t="shared" si="7"/>
        <v>0</v>
      </c>
      <c r="BI145" s="134">
        <f t="shared" si="8"/>
        <v>0</v>
      </c>
      <c r="BJ145" s="14" t="s">
        <v>77</v>
      </c>
      <c r="BK145" s="134">
        <f t="shared" si="9"/>
        <v>0</v>
      </c>
      <c r="BL145" s="14" t="s">
        <v>183</v>
      </c>
      <c r="BM145" s="133" t="s">
        <v>188</v>
      </c>
    </row>
    <row r="146" spans="2:65" s="1" customFormat="1" ht="24.2" customHeight="1">
      <c r="B146" s="122"/>
      <c r="C146" s="151" t="s">
        <v>189</v>
      </c>
      <c r="D146" s="151" t="s">
        <v>116</v>
      </c>
      <c r="E146" s="152" t="s">
        <v>190</v>
      </c>
      <c r="F146" s="153" t="s">
        <v>191</v>
      </c>
      <c r="G146" s="154" t="s">
        <v>144</v>
      </c>
      <c r="H146" s="155">
        <v>275.4</v>
      </c>
      <c r="I146" s="127"/>
      <c r="J146" s="167">
        <f t="shared" si="0"/>
        <v>0</v>
      </c>
      <c r="K146" s="128"/>
      <c r="L146" s="29"/>
      <c r="M146" s="129" t="s">
        <v>1</v>
      </c>
      <c r="N146" s="130" t="s">
        <v>37</v>
      </c>
      <c r="P146" s="131">
        <f t="shared" si="1"/>
        <v>0</v>
      </c>
      <c r="Q146" s="131">
        <v>0.00015</v>
      </c>
      <c r="R146" s="131">
        <f t="shared" si="2"/>
        <v>0.04130999999999999</v>
      </c>
      <c r="S146" s="131">
        <v>0</v>
      </c>
      <c r="T146" s="132">
        <f t="shared" si="3"/>
        <v>0</v>
      </c>
      <c r="AR146" s="133" t="s">
        <v>183</v>
      </c>
      <c r="AT146" s="133" t="s">
        <v>116</v>
      </c>
      <c r="AU146" s="133" t="s">
        <v>79</v>
      </c>
      <c r="AY146" s="14" t="s">
        <v>112</v>
      </c>
      <c r="BE146" s="134">
        <f t="shared" si="4"/>
        <v>0</v>
      </c>
      <c r="BF146" s="134">
        <f t="shared" si="5"/>
        <v>0</v>
      </c>
      <c r="BG146" s="134">
        <f t="shared" si="6"/>
        <v>0</v>
      </c>
      <c r="BH146" s="134">
        <f t="shared" si="7"/>
        <v>0</v>
      </c>
      <c r="BI146" s="134">
        <f t="shared" si="8"/>
        <v>0</v>
      </c>
      <c r="BJ146" s="14" t="s">
        <v>77</v>
      </c>
      <c r="BK146" s="134">
        <f t="shared" si="9"/>
        <v>0</v>
      </c>
      <c r="BL146" s="14" t="s">
        <v>183</v>
      </c>
      <c r="BM146" s="133" t="s">
        <v>192</v>
      </c>
    </row>
    <row r="147" spans="2:65" s="1" customFormat="1" ht="24.2" customHeight="1">
      <c r="B147" s="122"/>
      <c r="C147" s="151" t="s">
        <v>183</v>
      </c>
      <c r="D147" s="151" t="s">
        <v>116</v>
      </c>
      <c r="E147" s="152" t="s">
        <v>193</v>
      </c>
      <c r="F147" s="153" t="s">
        <v>194</v>
      </c>
      <c r="G147" s="154" t="s">
        <v>144</v>
      </c>
      <c r="H147" s="155">
        <v>275.4</v>
      </c>
      <c r="I147" s="127"/>
      <c r="J147" s="167">
        <f t="shared" si="0"/>
        <v>0</v>
      </c>
      <c r="K147" s="128"/>
      <c r="L147" s="29"/>
      <c r="M147" s="129" t="s">
        <v>1</v>
      </c>
      <c r="N147" s="130" t="s">
        <v>37</v>
      </c>
      <c r="P147" s="131">
        <f t="shared" si="1"/>
        <v>0</v>
      </c>
      <c r="Q147" s="131">
        <v>0.00041</v>
      </c>
      <c r="R147" s="131">
        <f t="shared" si="2"/>
        <v>0.11291399999999999</v>
      </c>
      <c r="S147" s="131">
        <v>0</v>
      </c>
      <c r="T147" s="132">
        <f t="shared" si="3"/>
        <v>0</v>
      </c>
      <c r="AR147" s="133" t="s">
        <v>183</v>
      </c>
      <c r="AT147" s="133" t="s">
        <v>116</v>
      </c>
      <c r="AU147" s="133" t="s">
        <v>79</v>
      </c>
      <c r="AY147" s="14" t="s">
        <v>112</v>
      </c>
      <c r="BE147" s="134">
        <f t="shared" si="4"/>
        <v>0</v>
      </c>
      <c r="BF147" s="134">
        <f t="shared" si="5"/>
        <v>0</v>
      </c>
      <c r="BG147" s="134">
        <f t="shared" si="6"/>
        <v>0</v>
      </c>
      <c r="BH147" s="134">
        <f t="shared" si="7"/>
        <v>0</v>
      </c>
      <c r="BI147" s="134">
        <f t="shared" si="8"/>
        <v>0</v>
      </c>
      <c r="BJ147" s="14" t="s">
        <v>77</v>
      </c>
      <c r="BK147" s="134">
        <f t="shared" si="9"/>
        <v>0</v>
      </c>
      <c r="BL147" s="14" t="s">
        <v>183</v>
      </c>
      <c r="BM147" s="133" t="s">
        <v>195</v>
      </c>
    </row>
    <row r="148" spans="2:65" s="1" customFormat="1" ht="33" customHeight="1">
      <c r="B148" s="122"/>
      <c r="C148" s="151" t="s">
        <v>196</v>
      </c>
      <c r="D148" s="151" t="s">
        <v>116</v>
      </c>
      <c r="E148" s="152" t="s">
        <v>197</v>
      </c>
      <c r="F148" s="153" t="s">
        <v>198</v>
      </c>
      <c r="G148" s="154" t="s">
        <v>144</v>
      </c>
      <c r="H148" s="155">
        <v>38.5</v>
      </c>
      <c r="I148" s="127"/>
      <c r="J148" s="167">
        <f t="shared" si="0"/>
        <v>0</v>
      </c>
      <c r="K148" s="128"/>
      <c r="L148" s="29"/>
      <c r="M148" s="129" t="s">
        <v>1</v>
      </c>
      <c r="N148" s="130" t="s">
        <v>37</v>
      </c>
      <c r="P148" s="131">
        <f t="shared" si="1"/>
        <v>0</v>
      </c>
      <c r="Q148" s="131">
        <v>0.00472</v>
      </c>
      <c r="R148" s="131">
        <f t="shared" si="2"/>
        <v>0.18172000000000002</v>
      </c>
      <c r="S148" s="131">
        <v>0</v>
      </c>
      <c r="T148" s="132">
        <f t="shared" si="3"/>
        <v>0</v>
      </c>
      <c r="AR148" s="133" t="s">
        <v>183</v>
      </c>
      <c r="AT148" s="133" t="s">
        <v>116</v>
      </c>
      <c r="AU148" s="133" t="s">
        <v>79</v>
      </c>
      <c r="AY148" s="14" t="s">
        <v>112</v>
      </c>
      <c r="BE148" s="134">
        <f t="shared" si="4"/>
        <v>0</v>
      </c>
      <c r="BF148" s="134">
        <f t="shared" si="5"/>
        <v>0</v>
      </c>
      <c r="BG148" s="134">
        <f t="shared" si="6"/>
        <v>0</v>
      </c>
      <c r="BH148" s="134">
        <f t="shared" si="7"/>
        <v>0</v>
      </c>
      <c r="BI148" s="134">
        <f t="shared" si="8"/>
        <v>0</v>
      </c>
      <c r="BJ148" s="14" t="s">
        <v>77</v>
      </c>
      <c r="BK148" s="134">
        <f t="shared" si="9"/>
        <v>0</v>
      </c>
      <c r="BL148" s="14" t="s">
        <v>183</v>
      </c>
      <c r="BM148" s="133" t="s">
        <v>199</v>
      </c>
    </row>
    <row r="149" spans="2:65" s="1" customFormat="1" ht="24.2" customHeight="1">
      <c r="B149" s="122"/>
      <c r="C149" s="151" t="s">
        <v>200</v>
      </c>
      <c r="D149" s="151" t="s">
        <v>116</v>
      </c>
      <c r="E149" s="152" t="s">
        <v>201</v>
      </c>
      <c r="F149" s="153" t="s">
        <v>202</v>
      </c>
      <c r="G149" s="154" t="s">
        <v>144</v>
      </c>
      <c r="H149" s="155">
        <v>22.5</v>
      </c>
      <c r="I149" s="127"/>
      <c r="J149" s="167">
        <f t="shared" si="0"/>
        <v>0</v>
      </c>
      <c r="K149" s="128"/>
      <c r="L149" s="29"/>
      <c r="M149" s="129" t="s">
        <v>1</v>
      </c>
      <c r="N149" s="130" t="s">
        <v>37</v>
      </c>
      <c r="P149" s="131">
        <f t="shared" si="1"/>
        <v>0</v>
      </c>
      <c r="Q149" s="131">
        <v>0.00014</v>
      </c>
      <c r="R149" s="131">
        <f t="shared" si="2"/>
        <v>0.0031499999999999996</v>
      </c>
      <c r="S149" s="131">
        <v>0</v>
      </c>
      <c r="T149" s="132">
        <f t="shared" si="3"/>
        <v>0</v>
      </c>
      <c r="AR149" s="133" t="s">
        <v>183</v>
      </c>
      <c r="AT149" s="133" t="s">
        <v>116</v>
      </c>
      <c r="AU149" s="133" t="s">
        <v>79</v>
      </c>
      <c r="AY149" s="14" t="s">
        <v>112</v>
      </c>
      <c r="BE149" s="134">
        <f t="shared" si="4"/>
        <v>0</v>
      </c>
      <c r="BF149" s="134">
        <f t="shared" si="5"/>
        <v>0</v>
      </c>
      <c r="BG149" s="134">
        <f t="shared" si="6"/>
        <v>0</v>
      </c>
      <c r="BH149" s="134">
        <f t="shared" si="7"/>
        <v>0</v>
      </c>
      <c r="BI149" s="134">
        <f t="shared" si="8"/>
        <v>0</v>
      </c>
      <c r="BJ149" s="14" t="s">
        <v>77</v>
      </c>
      <c r="BK149" s="134">
        <f t="shared" si="9"/>
        <v>0</v>
      </c>
      <c r="BL149" s="14" t="s">
        <v>183</v>
      </c>
      <c r="BM149" s="133" t="s">
        <v>203</v>
      </c>
    </row>
    <row r="150" spans="2:65" s="1" customFormat="1" ht="24.2" customHeight="1">
      <c r="B150" s="122"/>
      <c r="C150" s="151" t="s">
        <v>204</v>
      </c>
      <c r="D150" s="151" t="s">
        <v>116</v>
      </c>
      <c r="E150" s="152" t="s">
        <v>205</v>
      </c>
      <c r="F150" s="153" t="s">
        <v>206</v>
      </c>
      <c r="G150" s="154" t="s">
        <v>144</v>
      </c>
      <c r="H150" s="155">
        <v>22.5</v>
      </c>
      <c r="I150" s="127"/>
      <c r="J150" s="167">
        <f t="shared" si="0"/>
        <v>0</v>
      </c>
      <c r="K150" s="128"/>
      <c r="L150" s="29"/>
      <c r="M150" s="129" t="s">
        <v>1</v>
      </c>
      <c r="N150" s="130" t="s">
        <v>37</v>
      </c>
      <c r="P150" s="131">
        <f t="shared" si="1"/>
        <v>0</v>
      </c>
      <c r="Q150" s="131">
        <v>0.00072</v>
      </c>
      <c r="R150" s="131">
        <f t="shared" si="2"/>
        <v>0.016200000000000003</v>
      </c>
      <c r="S150" s="131">
        <v>0</v>
      </c>
      <c r="T150" s="132">
        <f t="shared" si="3"/>
        <v>0</v>
      </c>
      <c r="AR150" s="133" t="s">
        <v>183</v>
      </c>
      <c r="AT150" s="133" t="s">
        <v>116</v>
      </c>
      <c r="AU150" s="133" t="s">
        <v>79</v>
      </c>
      <c r="AY150" s="14" t="s">
        <v>112</v>
      </c>
      <c r="BE150" s="134">
        <f t="shared" si="4"/>
        <v>0</v>
      </c>
      <c r="BF150" s="134">
        <f t="shared" si="5"/>
        <v>0</v>
      </c>
      <c r="BG150" s="134">
        <f t="shared" si="6"/>
        <v>0</v>
      </c>
      <c r="BH150" s="134">
        <f t="shared" si="7"/>
        <v>0</v>
      </c>
      <c r="BI150" s="134">
        <f t="shared" si="8"/>
        <v>0</v>
      </c>
      <c r="BJ150" s="14" t="s">
        <v>77</v>
      </c>
      <c r="BK150" s="134">
        <f t="shared" si="9"/>
        <v>0</v>
      </c>
      <c r="BL150" s="14" t="s">
        <v>183</v>
      </c>
      <c r="BM150" s="133" t="s">
        <v>207</v>
      </c>
    </row>
    <row r="151" spans="2:63" s="11" customFormat="1" ht="22.9" customHeight="1">
      <c r="B151" s="112"/>
      <c r="D151" s="113" t="s">
        <v>71</v>
      </c>
      <c r="E151" s="121" t="s">
        <v>208</v>
      </c>
      <c r="F151" s="121" t="s">
        <v>209</v>
      </c>
      <c r="I151" s="115"/>
      <c r="J151" s="166">
        <f>BK151</f>
        <v>0</v>
      </c>
      <c r="L151" s="112"/>
      <c r="M151" s="116"/>
      <c r="P151" s="117">
        <f>SUM(P152:P165)</f>
        <v>0</v>
      </c>
      <c r="R151" s="117">
        <f>SUM(R152:R165)</f>
        <v>2.149398</v>
      </c>
      <c r="T151" s="118">
        <f>SUM(T152:T165)</f>
        <v>0.3387735</v>
      </c>
      <c r="AR151" s="113" t="s">
        <v>79</v>
      </c>
      <c r="AT151" s="119" t="s">
        <v>71</v>
      </c>
      <c r="AU151" s="119" t="s">
        <v>77</v>
      </c>
      <c r="AY151" s="113" t="s">
        <v>112</v>
      </c>
      <c r="BK151" s="120">
        <f>SUM(BK152:BK165)</f>
        <v>0</v>
      </c>
    </row>
    <row r="152" spans="2:65" s="1" customFormat="1" ht="24.2" customHeight="1">
      <c r="B152" s="122"/>
      <c r="C152" s="151" t="s">
        <v>77</v>
      </c>
      <c r="D152" s="151" t="s">
        <v>116</v>
      </c>
      <c r="E152" s="152" t="s">
        <v>210</v>
      </c>
      <c r="F152" s="153" t="s">
        <v>211</v>
      </c>
      <c r="G152" s="154" t="s">
        <v>144</v>
      </c>
      <c r="H152" s="155">
        <v>2056.5</v>
      </c>
      <c r="I152" s="127"/>
      <c r="J152" s="167">
        <f aca="true" t="shared" si="10" ref="J152:J159">ROUND(I152*H152,2)</f>
        <v>0</v>
      </c>
      <c r="K152" s="128"/>
      <c r="L152" s="29"/>
      <c r="M152" s="129" t="s">
        <v>1</v>
      </c>
      <c r="N152" s="130" t="s">
        <v>37</v>
      </c>
      <c r="P152" s="131">
        <f aca="true" t="shared" si="11" ref="P152:P159">O152*H152</f>
        <v>0</v>
      </c>
      <c r="Q152" s="131">
        <v>0</v>
      </c>
      <c r="R152" s="131">
        <f aca="true" t="shared" si="12" ref="R152:R159">Q152*H152</f>
        <v>0</v>
      </c>
      <c r="S152" s="131">
        <v>0</v>
      </c>
      <c r="T152" s="132">
        <f aca="true" t="shared" si="13" ref="T152:T159">S152*H152</f>
        <v>0</v>
      </c>
      <c r="AR152" s="133" t="s">
        <v>183</v>
      </c>
      <c r="AT152" s="133" t="s">
        <v>116</v>
      </c>
      <c r="AU152" s="133" t="s">
        <v>79</v>
      </c>
      <c r="AY152" s="14" t="s">
        <v>112</v>
      </c>
      <c r="BE152" s="134">
        <f aca="true" t="shared" si="14" ref="BE152:BE159">IF(N152="základní",J152,0)</f>
        <v>0</v>
      </c>
      <c r="BF152" s="134">
        <f aca="true" t="shared" si="15" ref="BF152:BF159">IF(N152="snížená",J152,0)</f>
        <v>0</v>
      </c>
      <c r="BG152" s="134">
        <f aca="true" t="shared" si="16" ref="BG152:BG159">IF(N152="zákl. přenesená",J152,0)</f>
        <v>0</v>
      </c>
      <c r="BH152" s="134">
        <f aca="true" t="shared" si="17" ref="BH152:BH159">IF(N152="sníž. přenesená",J152,0)</f>
        <v>0</v>
      </c>
      <c r="BI152" s="134">
        <f aca="true" t="shared" si="18" ref="BI152:BI159">IF(N152="nulová",J152,0)</f>
        <v>0</v>
      </c>
      <c r="BJ152" s="14" t="s">
        <v>77</v>
      </c>
      <c r="BK152" s="134">
        <f aca="true" t="shared" si="19" ref="BK152:BK159">ROUND(I152*H152,2)</f>
        <v>0</v>
      </c>
      <c r="BL152" s="14" t="s">
        <v>183</v>
      </c>
      <c r="BM152" s="133" t="s">
        <v>212</v>
      </c>
    </row>
    <row r="153" spans="2:65" s="1" customFormat="1" ht="21.75" customHeight="1">
      <c r="B153" s="122"/>
      <c r="C153" s="151" t="s">
        <v>79</v>
      </c>
      <c r="D153" s="151" t="s">
        <v>116</v>
      </c>
      <c r="E153" s="152" t="s">
        <v>213</v>
      </c>
      <c r="F153" s="153" t="s">
        <v>214</v>
      </c>
      <c r="G153" s="154" t="s">
        <v>144</v>
      </c>
      <c r="H153" s="155">
        <v>1028.25</v>
      </c>
      <c r="I153" s="127"/>
      <c r="J153" s="167">
        <f t="shared" si="10"/>
        <v>0</v>
      </c>
      <c r="K153" s="128"/>
      <c r="L153" s="29"/>
      <c r="M153" s="129" t="s">
        <v>1</v>
      </c>
      <c r="N153" s="130" t="s">
        <v>37</v>
      </c>
      <c r="P153" s="131">
        <f t="shared" si="11"/>
        <v>0</v>
      </c>
      <c r="Q153" s="131">
        <v>0.001</v>
      </c>
      <c r="R153" s="131">
        <f t="shared" si="12"/>
        <v>1.02825</v>
      </c>
      <c r="S153" s="131">
        <v>0.00031</v>
      </c>
      <c r="T153" s="132">
        <f t="shared" si="13"/>
        <v>0.3187575</v>
      </c>
      <c r="AR153" s="133" t="s">
        <v>183</v>
      </c>
      <c r="AT153" s="133" t="s">
        <v>116</v>
      </c>
      <c r="AU153" s="133" t="s">
        <v>79</v>
      </c>
      <c r="AY153" s="14" t="s">
        <v>112</v>
      </c>
      <c r="BE153" s="134">
        <f t="shared" si="14"/>
        <v>0</v>
      </c>
      <c r="BF153" s="134">
        <f t="shared" si="15"/>
        <v>0</v>
      </c>
      <c r="BG153" s="134">
        <f t="shared" si="16"/>
        <v>0</v>
      </c>
      <c r="BH153" s="134">
        <f t="shared" si="17"/>
        <v>0</v>
      </c>
      <c r="BI153" s="134">
        <f t="shared" si="18"/>
        <v>0</v>
      </c>
      <c r="BJ153" s="14" t="s">
        <v>77</v>
      </c>
      <c r="BK153" s="134">
        <f t="shared" si="19"/>
        <v>0</v>
      </c>
      <c r="BL153" s="14" t="s">
        <v>183</v>
      </c>
      <c r="BM153" s="133" t="s">
        <v>215</v>
      </c>
    </row>
    <row r="154" spans="2:65" s="1" customFormat="1" ht="24.2" customHeight="1">
      <c r="B154" s="122"/>
      <c r="C154" s="151" t="s">
        <v>216</v>
      </c>
      <c r="D154" s="151" t="s">
        <v>116</v>
      </c>
      <c r="E154" s="152" t="s">
        <v>217</v>
      </c>
      <c r="F154" s="153" t="s">
        <v>218</v>
      </c>
      <c r="G154" s="154" t="s">
        <v>144</v>
      </c>
      <c r="H154" s="155">
        <v>1028.25</v>
      </c>
      <c r="I154" s="127"/>
      <c r="J154" s="167">
        <f t="shared" si="10"/>
        <v>0</v>
      </c>
      <c r="K154" s="128"/>
      <c r="L154" s="29"/>
      <c r="M154" s="129" t="s">
        <v>1</v>
      </c>
      <c r="N154" s="130" t="s">
        <v>37</v>
      </c>
      <c r="P154" s="131">
        <f t="shared" si="11"/>
        <v>0</v>
      </c>
      <c r="Q154" s="131">
        <v>0</v>
      </c>
      <c r="R154" s="131">
        <f t="shared" si="12"/>
        <v>0</v>
      </c>
      <c r="S154" s="131">
        <v>0</v>
      </c>
      <c r="T154" s="132">
        <f t="shared" si="13"/>
        <v>0</v>
      </c>
      <c r="AR154" s="133" t="s">
        <v>183</v>
      </c>
      <c r="AT154" s="133" t="s">
        <v>116</v>
      </c>
      <c r="AU154" s="133" t="s">
        <v>79</v>
      </c>
      <c r="AY154" s="14" t="s">
        <v>112</v>
      </c>
      <c r="BE154" s="134">
        <f t="shared" si="14"/>
        <v>0</v>
      </c>
      <c r="BF154" s="134">
        <f t="shared" si="15"/>
        <v>0</v>
      </c>
      <c r="BG154" s="134">
        <f t="shared" si="16"/>
        <v>0</v>
      </c>
      <c r="BH154" s="134">
        <f t="shared" si="17"/>
        <v>0</v>
      </c>
      <c r="BI154" s="134">
        <f t="shared" si="18"/>
        <v>0</v>
      </c>
      <c r="BJ154" s="14" t="s">
        <v>77</v>
      </c>
      <c r="BK154" s="134">
        <f t="shared" si="19"/>
        <v>0</v>
      </c>
      <c r="BL154" s="14" t="s">
        <v>183</v>
      </c>
      <c r="BM154" s="133" t="s">
        <v>219</v>
      </c>
    </row>
    <row r="155" spans="2:65" s="1" customFormat="1" ht="24.2" customHeight="1">
      <c r="B155" s="122"/>
      <c r="C155" s="151" t="s">
        <v>120</v>
      </c>
      <c r="D155" s="151" t="s">
        <v>116</v>
      </c>
      <c r="E155" s="152" t="s">
        <v>220</v>
      </c>
      <c r="F155" s="153" t="s">
        <v>221</v>
      </c>
      <c r="G155" s="154" t="s">
        <v>144</v>
      </c>
      <c r="H155" s="155">
        <v>12.5</v>
      </c>
      <c r="I155" s="127"/>
      <c r="J155" s="167">
        <f t="shared" si="10"/>
        <v>0</v>
      </c>
      <c r="K155" s="128"/>
      <c r="L155" s="29"/>
      <c r="M155" s="129" t="s">
        <v>1</v>
      </c>
      <c r="N155" s="130" t="s">
        <v>37</v>
      </c>
      <c r="P155" s="131">
        <f t="shared" si="11"/>
        <v>0</v>
      </c>
      <c r="Q155" s="131">
        <v>0.00025</v>
      </c>
      <c r="R155" s="131">
        <f t="shared" si="12"/>
        <v>0.003125</v>
      </c>
      <c r="S155" s="131">
        <v>0</v>
      </c>
      <c r="T155" s="132">
        <f t="shared" si="13"/>
        <v>0</v>
      </c>
      <c r="AR155" s="133" t="s">
        <v>183</v>
      </c>
      <c r="AT155" s="133" t="s">
        <v>116</v>
      </c>
      <c r="AU155" s="133" t="s">
        <v>79</v>
      </c>
      <c r="AY155" s="14" t="s">
        <v>112</v>
      </c>
      <c r="BE155" s="134">
        <f t="shared" si="14"/>
        <v>0</v>
      </c>
      <c r="BF155" s="134">
        <f t="shared" si="15"/>
        <v>0</v>
      </c>
      <c r="BG155" s="134">
        <f t="shared" si="16"/>
        <v>0</v>
      </c>
      <c r="BH155" s="134">
        <f t="shared" si="17"/>
        <v>0</v>
      </c>
      <c r="BI155" s="134">
        <f t="shared" si="18"/>
        <v>0</v>
      </c>
      <c r="BJ155" s="14" t="s">
        <v>77</v>
      </c>
      <c r="BK155" s="134">
        <f t="shared" si="19"/>
        <v>0</v>
      </c>
      <c r="BL155" s="14" t="s">
        <v>183</v>
      </c>
      <c r="BM155" s="133" t="s">
        <v>222</v>
      </c>
    </row>
    <row r="156" spans="2:65" s="1" customFormat="1" ht="24.2" customHeight="1">
      <c r="B156" s="122"/>
      <c r="C156" s="151" t="s">
        <v>223</v>
      </c>
      <c r="D156" s="151" t="s">
        <v>116</v>
      </c>
      <c r="E156" s="152" t="s">
        <v>224</v>
      </c>
      <c r="F156" s="153" t="s">
        <v>225</v>
      </c>
      <c r="G156" s="154" t="s">
        <v>144</v>
      </c>
      <c r="H156" s="155">
        <v>12.5</v>
      </c>
      <c r="I156" s="127"/>
      <c r="J156" s="167">
        <f t="shared" si="10"/>
        <v>0</v>
      </c>
      <c r="K156" s="128"/>
      <c r="L156" s="29"/>
      <c r="M156" s="129" t="s">
        <v>1</v>
      </c>
      <c r="N156" s="130" t="s">
        <v>37</v>
      </c>
      <c r="P156" s="131">
        <f t="shared" si="11"/>
        <v>0</v>
      </c>
      <c r="Q156" s="131">
        <v>0.00025</v>
      </c>
      <c r="R156" s="131">
        <f t="shared" si="12"/>
        <v>0.003125</v>
      </c>
      <c r="S156" s="131">
        <v>0</v>
      </c>
      <c r="T156" s="132">
        <f t="shared" si="13"/>
        <v>0</v>
      </c>
      <c r="AR156" s="133" t="s">
        <v>183</v>
      </c>
      <c r="AT156" s="133" t="s">
        <v>116</v>
      </c>
      <c r="AU156" s="133" t="s">
        <v>79</v>
      </c>
      <c r="AY156" s="14" t="s">
        <v>112</v>
      </c>
      <c r="BE156" s="134">
        <f t="shared" si="14"/>
        <v>0</v>
      </c>
      <c r="BF156" s="134">
        <f t="shared" si="15"/>
        <v>0</v>
      </c>
      <c r="BG156" s="134">
        <f t="shared" si="16"/>
        <v>0</v>
      </c>
      <c r="BH156" s="134">
        <f t="shared" si="17"/>
        <v>0</v>
      </c>
      <c r="BI156" s="134">
        <f t="shared" si="18"/>
        <v>0</v>
      </c>
      <c r="BJ156" s="14" t="s">
        <v>77</v>
      </c>
      <c r="BK156" s="134">
        <f t="shared" si="19"/>
        <v>0</v>
      </c>
      <c r="BL156" s="14" t="s">
        <v>183</v>
      </c>
      <c r="BM156" s="133" t="s">
        <v>226</v>
      </c>
    </row>
    <row r="157" spans="2:65" s="1" customFormat="1" ht="24.2" customHeight="1">
      <c r="B157" s="122"/>
      <c r="C157" s="151" t="s">
        <v>113</v>
      </c>
      <c r="D157" s="151" t="s">
        <v>116</v>
      </c>
      <c r="E157" s="152" t="s">
        <v>227</v>
      </c>
      <c r="F157" s="153" t="s">
        <v>228</v>
      </c>
      <c r="G157" s="154" t="s">
        <v>144</v>
      </c>
      <c r="H157" s="155">
        <v>308.47</v>
      </c>
      <c r="I157" s="127"/>
      <c r="J157" s="167">
        <f t="shared" si="10"/>
        <v>0</v>
      </c>
      <c r="K157" s="128"/>
      <c r="L157" s="29"/>
      <c r="M157" s="129" t="s">
        <v>1</v>
      </c>
      <c r="N157" s="130" t="s">
        <v>37</v>
      </c>
      <c r="P157" s="131">
        <f t="shared" si="11"/>
        <v>0</v>
      </c>
      <c r="Q157" s="131">
        <v>0.0003</v>
      </c>
      <c r="R157" s="131">
        <f t="shared" si="12"/>
        <v>0.092541</v>
      </c>
      <c r="S157" s="131">
        <v>0</v>
      </c>
      <c r="T157" s="132">
        <f t="shared" si="13"/>
        <v>0</v>
      </c>
      <c r="AR157" s="133" t="s">
        <v>183</v>
      </c>
      <c r="AT157" s="133" t="s">
        <v>116</v>
      </c>
      <c r="AU157" s="133" t="s">
        <v>79</v>
      </c>
      <c r="AY157" s="14" t="s">
        <v>112</v>
      </c>
      <c r="BE157" s="134">
        <f t="shared" si="14"/>
        <v>0</v>
      </c>
      <c r="BF157" s="134">
        <f t="shared" si="15"/>
        <v>0</v>
      </c>
      <c r="BG157" s="134">
        <f t="shared" si="16"/>
        <v>0</v>
      </c>
      <c r="BH157" s="134">
        <f t="shared" si="17"/>
        <v>0</v>
      </c>
      <c r="BI157" s="134">
        <f t="shared" si="18"/>
        <v>0</v>
      </c>
      <c r="BJ157" s="14" t="s">
        <v>77</v>
      </c>
      <c r="BK157" s="134">
        <f t="shared" si="19"/>
        <v>0</v>
      </c>
      <c r="BL157" s="14" t="s">
        <v>183</v>
      </c>
      <c r="BM157" s="133" t="s">
        <v>229</v>
      </c>
    </row>
    <row r="158" spans="2:65" s="1" customFormat="1" ht="24.2" customHeight="1">
      <c r="B158" s="122"/>
      <c r="C158" s="151" t="s">
        <v>230</v>
      </c>
      <c r="D158" s="151" t="s">
        <v>116</v>
      </c>
      <c r="E158" s="152" t="s">
        <v>231</v>
      </c>
      <c r="F158" s="153" t="s">
        <v>232</v>
      </c>
      <c r="G158" s="154" t="s">
        <v>132</v>
      </c>
      <c r="H158" s="155">
        <v>250</v>
      </c>
      <c r="I158" s="127"/>
      <c r="J158" s="167">
        <f t="shared" si="10"/>
        <v>0</v>
      </c>
      <c r="K158" s="128"/>
      <c r="L158" s="29"/>
      <c r="M158" s="129" t="s">
        <v>1</v>
      </c>
      <c r="N158" s="130" t="s">
        <v>37</v>
      </c>
      <c r="P158" s="131">
        <f t="shared" si="11"/>
        <v>0</v>
      </c>
      <c r="Q158" s="131">
        <v>0</v>
      </c>
      <c r="R158" s="131">
        <f t="shared" si="12"/>
        <v>0</v>
      </c>
      <c r="S158" s="131">
        <v>0</v>
      </c>
      <c r="T158" s="132">
        <f t="shared" si="13"/>
        <v>0</v>
      </c>
      <c r="AR158" s="133" t="s">
        <v>183</v>
      </c>
      <c r="AT158" s="133" t="s">
        <v>116</v>
      </c>
      <c r="AU158" s="133" t="s">
        <v>79</v>
      </c>
      <c r="AY158" s="14" t="s">
        <v>112</v>
      </c>
      <c r="BE158" s="134">
        <f t="shared" si="14"/>
        <v>0</v>
      </c>
      <c r="BF158" s="134">
        <f t="shared" si="15"/>
        <v>0</v>
      </c>
      <c r="BG158" s="134">
        <f t="shared" si="16"/>
        <v>0</v>
      </c>
      <c r="BH158" s="134">
        <f t="shared" si="17"/>
        <v>0</v>
      </c>
      <c r="BI158" s="134">
        <f t="shared" si="18"/>
        <v>0</v>
      </c>
      <c r="BJ158" s="14" t="s">
        <v>77</v>
      </c>
      <c r="BK158" s="134">
        <f t="shared" si="19"/>
        <v>0</v>
      </c>
      <c r="BL158" s="14" t="s">
        <v>183</v>
      </c>
      <c r="BM158" s="133" t="s">
        <v>233</v>
      </c>
    </row>
    <row r="159" spans="2:65" s="1" customFormat="1" ht="24.2" customHeight="1">
      <c r="B159" s="122"/>
      <c r="C159" s="159" t="s">
        <v>234</v>
      </c>
      <c r="D159" s="159" t="s">
        <v>235</v>
      </c>
      <c r="E159" s="160" t="s">
        <v>236</v>
      </c>
      <c r="F159" s="161" t="s">
        <v>237</v>
      </c>
      <c r="G159" s="162" t="s">
        <v>132</v>
      </c>
      <c r="H159" s="163">
        <v>262.5</v>
      </c>
      <c r="I159" s="140"/>
      <c r="J159" s="168">
        <f t="shared" si="10"/>
        <v>0</v>
      </c>
      <c r="K159" s="141"/>
      <c r="L159" s="142"/>
      <c r="M159" s="143" t="s">
        <v>1</v>
      </c>
      <c r="N159" s="144" t="s">
        <v>37</v>
      </c>
      <c r="P159" s="131">
        <f t="shared" si="11"/>
        <v>0</v>
      </c>
      <c r="Q159" s="131">
        <v>0</v>
      </c>
      <c r="R159" s="131">
        <f t="shared" si="12"/>
        <v>0</v>
      </c>
      <c r="S159" s="131">
        <v>0</v>
      </c>
      <c r="T159" s="132">
        <f t="shared" si="13"/>
        <v>0</v>
      </c>
      <c r="AR159" s="133" t="s">
        <v>167</v>
      </c>
      <c r="AT159" s="133" t="s">
        <v>235</v>
      </c>
      <c r="AU159" s="133" t="s">
        <v>79</v>
      </c>
      <c r="AY159" s="14" t="s">
        <v>112</v>
      </c>
      <c r="BE159" s="134">
        <f t="shared" si="14"/>
        <v>0</v>
      </c>
      <c r="BF159" s="134">
        <f t="shared" si="15"/>
        <v>0</v>
      </c>
      <c r="BG159" s="134">
        <f t="shared" si="16"/>
        <v>0</v>
      </c>
      <c r="BH159" s="134">
        <f t="shared" si="17"/>
        <v>0</v>
      </c>
      <c r="BI159" s="134">
        <f t="shared" si="18"/>
        <v>0</v>
      </c>
      <c r="BJ159" s="14" t="s">
        <v>77</v>
      </c>
      <c r="BK159" s="134">
        <f t="shared" si="19"/>
        <v>0</v>
      </c>
      <c r="BL159" s="14" t="s">
        <v>183</v>
      </c>
      <c r="BM159" s="133" t="s">
        <v>238</v>
      </c>
    </row>
    <row r="160" spans="2:51" s="12" customFormat="1" ht="12">
      <c r="B160" s="135"/>
      <c r="D160" s="156" t="s">
        <v>161</v>
      </c>
      <c r="F160" s="157" t="s">
        <v>239</v>
      </c>
      <c r="H160" s="158">
        <v>262.5</v>
      </c>
      <c r="I160" s="136"/>
      <c r="L160" s="135"/>
      <c r="M160" s="137"/>
      <c r="T160" s="138"/>
      <c r="AT160" s="139" t="s">
        <v>161</v>
      </c>
      <c r="AU160" s="139" t="s">
        <v>79</v>
      </c>
      <c r="AV160" s="12" t="s">
        <v>79</v>
      </c>
      <c r="AW160" s="12" t="s">
        <v>3</v>
      </c>
      <c r="AX160" s="12" t="s">
        <v>77</v>
      </c>
      <c r="AY160" s="139" t="s">
        <v>112</v>
      </c>
    </row>
    <row r="161" spans="2:65" s="1" customFormat="1" ht="16.5" customHeight="1">
      <c r="B161" s="122"/>
      <c r="C161" s="151" t="s">
        <v>134</v>
      </c>
      <c r="D161" s="151" t="s">
        <v>116</v>
      </c>
      <c r="E161" s="152" t="s">
        <v>240</v>
      </c>
      <c r="F161" s="153" t="s">
        <v>241</v>
      </c>
      <c r="G161" s="154" t="s">
        <v>144</v>
      </c>
      <c r="H161" s="155">
        <v>667.2</v>
      </c>
      <c r="I161" s="127"/>
      <c r="J161" s="167">
        <f>ROUND(I161*H161,2)</f>
        <v>0</v>
      </c>
      <c r="K161" s="128"/>
      <c r="L161" s="29"/>
      <c r="M161" s="129" t="s">
        <v>1</v>
      </c>
      <c r="N161" s="130" t="s">
        <v>37</v>
      </c>
      <c r="P161" s="131">
        <f>O161*H161</f>
        <v>0</v>
      </c>
      <c r="Q161" s="131">
        <v>0</v>
      </c>
      <c r="R161" s="131">
        <f>Q161*H161</f>
        <v>0</v>
      </c>
      <c r="S161" s="131">
        <v>3E-05</v>
      </c>
      <c r="T161" s="132">
        <f>S161*H161</f>
        <v>0.020016000000000003</v>
      </c>
      <c r="AR161" s="133" t="s">
        <v>183</v>
      </c>
      <c r="AT161" s="133" t="s">
        <v>116</v>
      </c>
      <c r="AU161" s="133" t="s">
        <v>79</v>
      </c>
      <c r="AY161" s="14" t="s">
        <v>112</v>
      </c>
      <c r="BE161" s="134">
        <f>IF(N161="základní",J161,0)</f>
        <v>0</v>
      </c>
      <c r="BF161" s="134">
        <f>IF(N161="snížená",J161,0)</f>
        <v>0</v>
      </c>
      <c r="BG161" s="134">
        <f>IF(N161="zákl. přenesená",J161,0)</f>
        <v>0</v>
      </c>
      <c r="BH161" s="134">
        <f>IF(N161="sníž. přenesená",J161,0)</f>
        <v>0</v>
      </c>
      <c r="BI161" s="134">
        <f>IF(N161="nulová",J161,0)</f>
        <v>0</v>
      </c>
      <c r="BJ161" s="14" t="s">
        <v>77</v>
      </c>
      <c r="BK161" s="134">
        <f>ROUND(I161*H161,2)</f>
        <v>0</v>
      </c>
      <c r="BL161" s="14" t="s">
        <v>183</v>
      </c>
      <c r="BM161" s="133" t="s">
        <v>242</v>
      </c>
    </row>
    <row r="162" spans="2:65" s="1" customFormat="1" ht="24.2" customHeight="1">
      <c r="B162" s="122"/>
      <c r="C162" s="159" t="s">
        <v>243</v>
      </c>
      <c r="D162" s="159" t="s">
        <v>235</v>
      </c>
      <c r="E162" s="160" t="s">
        <v>244</v>
      </c>
      <c r="F162" s="161" t="s">
        <v>245</v>
      </c>
      <c r="G162" s="162" t="s">
        <v>119</v>
      </c>
      <c r="H162" s="163">
        <v>40</v>
      </c>
      <c r="I162" s="140"/>
      <c r="J162" s="168">
        <f>ROUND(I162*H162,2)</f>
        <v>0</v>
      </c>
      <c r="K162" s="141"/>
      <c r="L162" s="142"/>
      <c r="M162" s="143" t="s">
        <v>1</v>
      </c>
      <c r="N162" s="144" t="s">
        <v>37</v>
      </c>
      <c r="P162" s="131">
        <f>O162*H162</f>
        <v>0</v>
      </c>
      <c r="Q162" s="131">
        <v>0.0002</v>
      </c>
      <c r="R162" s="131">
        <f>Q162*H162</f>
        <v>0.008</v>
      </c>
      <c r="S162" s="131">
        <v>0</v>
      </c>
      <c r="T162" s="132">
        <f>S162*H162</f>
        <v>0</v>
      </c>
      <c r="AR162" s="133" t="s">
        <v>167</v>
      </c>
      <c r="AT162" s="133" t="s">
        <v>235</v>
      </c>
      <c r="AU162" s="133" t="s">
        <v>79</v>
      </c>
      <c r="AY162" s="14" t="s">
        <v>112</v>
      </c>
      <c r="BE162" s="134">
        <f>IF(N162="základní",J162,0)</f>
        <v>0</v>
      </c>
      <c r="BF162" s="134">
        <f>IF(N162="snížená",J162,0)</f>
        <v>0</v>
      </c>
      <c r="BG162" s="134">
        <f>IF(N162="zákl. přenesená",J162,0)</f>
        <v>0</v>
      </c>
      <c r="BH162" s="134">
        <f>IF(N162="sníž. přenesená",J162,0)</f>
        <v>0</v>
      </c>
      <c r="BI162" s="134">
        <f>IF(N162="nulová",J162,0)</f>
        <v>0</v>
      </c>
      <c r="BJ162" s="14" t="s">
        <v>77</v>
      </c>
      <c r="BK162" s="134">
        <f>ROUND(I162*H162,2)</f>
        <v>0</v>
      </c>
      <c r="BL162" s="14" t="s">
        <v>183</v>
      </c>
      <c r="BM162" s="133" t="s">
        <v>246</v>
      </c>
    </row>
    <row r="163" spans="2:65" s="1" customFormat="1" ht="24.2" customHeight="1">
      <c r="B163" s="122"/>
      <c r="C163" s="151" t="s">
        <v>247</v>
      </c>
      <c r="D163" s="151" t="s">
        <v>116</v>
      </c>
      <c r="E163" s="152" t="s">
        <v>248</v>
      </c>
      <c r="F163" s="153" t="s">
        <v>249</v>
      </c>
      <c r="G163" s="154" t="s">
        <v>144</v>
      </c>
      <c r="H163" s="155">
        <v>2056.5</v>
      </c>
      <c r="I163" s="127"/>
      <c r="J163" s="167">
        <f>ROUND(I163*H163,2)</f>
        <v>0</v>
      </c>
      <c r="K163" s="128"/>
      <c r="L163" s="29"/>
      <c r="M163" s="129" t="s">
        <v>1</v>
      </c>
      <c r="N163" s="130" t="s">
        <v>37</v>
      </c>
      <c r="P163" s="131">
        <f>O163*H163</f>
        <v>0</v>
      </c>
      <c r="Q163" s="131">
        <v>0.0002</v>
      </c>
      <c r="R163" s="131">
        <f>Q163*H163</f>
        <v>0.4113</v>
      </c>
      <c r="S163" s="131">
        <v>0</v>
      </c>
      <c r="T163" s="132">
        <f>S163*H163</f>
        <v>0</v>
      </c>
      <c r="AR163" s="133" t="s">
        <v>183</v>
      </c>
      <c r="AT163" s="133" t="s">
        <v>116</v>
      </c>
      <c r="AU163" s="133" t="s">
        <v>79</v>
      </c>
      <c r="AY163" s="14" t="s">
        <v>112</v>
      </c>
      <c r="BE163" s="134">
        <f>IF(N163="základní",J163,0)</f>
        <v>0</v>
      </c>
      <c r="BF163" s="134">
        <f>IF(N163="snížená",J163,0)</f>
        <v>0</v>
      </c>
      <c r="BG163" s="134">
        <f>IF(N163="zákl. přenesená",J163,0)</f>
        <v>0</v>
      </c>
      <c r="BH163" s="134">
        <f>IF(N163="sníž. přenesená",J163,0)</f>
        <v>0</v>
      </c>
      <c r="BI163" s="134">
        <f>IF(N163="nulová",J163,0)</f>
        <v>0</v>
      </c>
      <c r="BJ163" s="14" t="s">
        <v>77</v>
      </c>
      <c r="BK163" s="134">
        <f>ROUND(I163*H163,2)</f>
        <v>0</v>
      </c>
      <c r="BL163" s="14" t="s">
        <v>183</v>
      </c>
      <c r="BM163" s="133" t="s">
        <v>250</v>
      </c>
    </row>
    <row r="164" spans="2:65" s="1" customFormat="1" ht="24.2" customHeight="1">
      <c r="B164" s="122"/>
      <c r="C164" s="151" t="s">
        <v>251</v>
      </c>
      <c r="D164" s="151" t="s">
        <v>116</v>
      </c>
      <c r="E164" s="152" t="s">
        <v>252</v>
      </c>
      <c r="F164" s="153" t="s">
        <v>253</v>
      </c>
      <c r="G164" s="154" t="s">
        <v>144</v>
      </c>
      <c r="H164" s="155">
        <v>667.2</v>
      </c>
      <c r="I164" s="127"/>
      <c r="J164" s="167">
        <f>ROUND(I164*H164,2)</f>
        <v>0</v>
      </c>
      <c r="K164" s="128"/>
      <c r="L164" s="29"/>
      <c r="M164" s="129" t="s">
        <v>1</v>
      </c>
      <c r="N164" s="130" t="s">
        <v>37</v>
      </c>
      <c r="P164" s="131">
        <f>O164*H164</f>
        <v>0</v>
      </c>
      <c r="Q164" s="131">
        <v>1E-05</v>
      </c>
      <c r="R164" s="131">
        <f>Q164*H164</f>
        <v>0.006672000000000001</v>
      </c>
      <c r="S164" s="131">
        <v>0</v>
      </c>
      <c r="T164" s="132">
        <f>S164*H164</f>
        <v>0</v>
      </c>
      <c r="AR164" s="133" t="s">
        <v>183</v>
      </c>
      <c r="AT164" s="133" t="s">
        <v>116</v>
      </c>
      <c r="AU164" s="133" t="s">
        <v>79</v>
      </c>
      <c r="AY164" s="14" t="s">
        <v>112</v>
      </c>
      <c r="BE164" s="134">
        <f>IF(N164="základní",J164,0)</f>
        <v>0</v>
      </c>
      <c r="BF164" s="134">
        <f>IF(N164="snížená",J164,0)</f>
        <v>0</v>
      </c>
      <c r="BG164" s="134">
        <f>IF(N164="zákl. přenesená",J164,0)</f>
        <v>0</v>
      </c>
      <c r="BH164" s="134">
        <f>IF(N164="sníž. přenesená",J164,0)</f>
        <v>0</v>
      </c>
      <c r="BI164" s="134">
        <f>IF(N164="nulová",J164,0)</f>
        <v>0</v>
      </c>
      <c r="BJ164" s="14" t="s">
        <v>77</v>
      </c>
      <c r="BK164" s="134">
        <f>ROUND(I164*H164,2)</f>
        <v>0</v>
      </c>
      <c r="BL164" s="14" t="s">
        <v>183</v>
      </c>
      <c r="BM164" s="133" t="s">
        <v>254</v>
      </c>
    </row>
    <row r="165" spans="2:65" s="1" customFormat="1" ht="24.2" customHeight="1">
      <c r="B165" s="122"/>
      <c r="C165" s="151" t="s">
        <v>255</v>
      </c>
      <c r="D165" s="151" t="s">
        <v>116</v>
      </c>
      <c r="E165" s="152" t="s">
        <v>256</v>
      </c>
      <c r="F165" s="153" t="s">
        <v>257</v>
      </c>
      <c r="G165" s="154" t="s">
        <v>144</v>
      </c>
      <c r="H165" s="155">
        <v>2056.5</v>
      </c>
      <c r="I165" s="127"/>
      <c r="J165" s="167">
        <f>ROUND(I165*H165,2)</f>
        <v>0</v>
      </c>
      <c r="K165" s="128"/>
      <c r="L165" s="29"/>
      <c r="M165" s="129" t="s">
        <v>1</v>
      </c>
      <c r="N165" s="130" t="s">
        <v>37</v>
      </c>
      <c r="P165" s="131">
        <f>O165*H165</f>
        <v>0</v>
      </c>
      <c r="Q165" s="131">
        <v>0.00029</v>
      </c>
      <c r="R165" s="131">
        <f>Q165*H165</f>
        <v>0.596385</v>
      </c>
      <c r="S165" s="131">
        <v>0</v>
      </c>
      <c r="T165" s="132">
        <f>S165*H165</f>
        <v>0</v>
      </c>
      <c r="AR165" s="133" t="s">
        <v>183</v>
      </c>
      <c r="AT165" s="133" t="s">
        <v>116</v>
      </c>
      <c r="AU165" s="133" t="s">
        <v>79</v>
      </c>
      <c r="AY165" s="14" t="s">
        <v>112</v>
      </c>
      <c r="BE165" s="134">
        <f>IF(N165="základní",J165,0)</f>
        <v>0</v>
      </c>
      <c r="BF165" s="134">
        <f>IF(N165="snížená",J165,0)</f>
        <v>0</v>
      </c>
      <c r="BG165" s="134">
        <f>IF(N165="zákl. přenesená",J165,0)</f>
        <v>0</v>
      </c>
      <c r="BH165" s="134">
        <f>IF(N165="sníž. přenesená",J165,0)</f>
        <v>0</v>
      </c>
      <c r="BI165" s="134">
        <f>IF(N165="nulová",J165,0)</f>
        <v>0</v>
      </c>
      <c r="BJ165" s="14" t="s">
        <v>77</v>
      </c>
      <c r="BK165" s="134">
        <f>ROUND(I165*H165,2)</f>
        <v>0</v>
      </c>
      <c r="BL165" s="14" t="s">
        <v>183</v>
      </c>
      <c r="BM165" s="133" t="s">
        <v>258</v>
      </c>
    </row>
    <row r="166" spans="2:63" s="11" customFormat="1" ht="25.9" customHeight="1">
      <c r="B166" s="112"/>
      <c r="D166" s="113" t="s">
        <v>71</v>
      </c>
      <c r="E166" s="114" t="s">
        <v>259</v>
      </c>
      <c r="F166" s="114" t="s">
        <v>260</v>
      </c>
      <c r="I166" s="115"/>
      <c r="J166" s="165">
        <f>BK166</f>
        <v>0</v>
      </c>
      <c r="L166" s="112"/>
      <c r="M166" s="116"/>
      <c r="P166" s="117">
        <f>P167+P169</f>
        <v>0</v>
      </c>
      <c r="R166" s="117">
        <f>R167+R169</f>
        <v>0</v>
      </c>
      <c r="T166" s="118">
        <f>T167+T169</f>
        <v>0</v>
      </c>
      <c r="AR166" s="113" t="s">
        <v>223</v>
      </c>
      <c r="AT166" s="119" t="s">
        <v>71</v>
      </c>
      <c r="AU166" s="119" t="s">
        <v>72</v>
      </c>
      <c r="AY166" s="113" t="s">
        <v>112</v>
      </c>
      <c r="BK166" s="120">
        <f>BK167+BK169</f>
        <v>0</v>
      </c>
    </row>
    <row r="167" spans="2:63" s="11" customFormat="1" ht="22.9" customHeight="1">
      <c r="B167" s="112"/>
      <c r="D167" s="113" t="s">
        <v>71</v>
      </c>
      <c r="E167" s="121" t="s">
        <v>261</v>
      </c>
      <c r="F167" s="121" t="s">
        <v>259</v>
      </c>
      <c r="I167" s="115"/>
      <c r="J167" s="166">
        <f>BK167</f>
        <v>0</v>
      </c>
      <c r="L167" s="112"/>
      <c r="M167" s="116"/>
      <c r="P167" s="117">
        <f>P168</f>
        <v>0</v>
      </c>
      <c r="R167" s="117">
        <f>R168</f>
        <v>0</v>
      </c>
      <c r="T167" s="118">
        <f>T168</f>
        <v>0</v>
      </c>
      <c r="AR167" s="113" t="s">
        <v>223</v>
      </c>
      <c r="AT167" s="119" t="s">
        <v>71</v>
      </c>
      <c r="AU167" s="119" t="s">
        <v>77</v>
      </c>
      <c r="AY167" s="113" t="s">
        <v>112</v>
      </c>
      <c r="BK167" s="120">
        <f>BK168</f>
        <v>0</v>
      </c>
    </row>
    <row r="168" spans="2:65" s="1" customFormat="1" ht="16.5" customHeight="1">
      <c r="B168" s="122"/>
      <c r="C168" s="123" t="s">
        <v>262</v>
      </c>
      <c r="D168" s="123" t="s">
        <v>116</v>
      </c>
      <c r="E168" s="124" t="s">
        <v>263</v>
      </c>
      <c r="F168" s="125" t="s">
        <v>259</v>
      </c>
      <c r="G168" s="126" t="s">
        <v>264</v>
      </c>
      <c r="H168" s="145"/>
      <c r="I168" s="127"/>
      <c r="J168" s="167">
        <f>ROUND(I168*H168,2)</f>
        <v>0</v>
      </c>
      <c r="K168" s="128"/>
      <c r="L168" s="29"/>
      <c r="M168" s="129" t="s">
        <v>1</v>
      </c>
      <c r="N168" s="130" t="s">
        <v>37</v>
      </c>
      <c r="P168" s="131">
        <f>O168*H168</f>
        <v>0</v>
      </c>
      <c r="Q168" s="131">
        <v>0</v>
      </c>
      <c r="R168" s="131">
        <f>Q168*H168</f>
        <v>0</v>
      </c>
      <c r="S168" s="131">
        <v>0</v>
      </c>
      <c r="T168" s="132">
        <f>S168*H168</f>
        <v>0</v>
      </c>
      <c r="AR168" s="133" t="s">
        <v>265</v>
      </c>
      <c r="AT168" s="133" t="s">
        <v>116</v>
      </c>
      <c r="AU168" s="133" t="s">
        <v>79</v>
      </c>
      <c r="AY168" s="14" t="s">
        <v>112</v>
      </c>
      <c r="BE168" s="134">
        <f>IF(N168="základní",J168,0)</f>
        <v>0</v>
      </c>
      <c r="BF168" s="134">
        <f>IF(N168="snížená",J168,0)</f>
        <v>0</v>
      </c>
      <c r="BG168" s="134">
        <f>IF(N168="zákl. přenesená",J168,0)</f>
        <v>0</v>
      </c>
      <c r="BH168" s="134">
        <f>IF(N168="sníž. přenesená",J168,0)</f>
        <v>0</v>
      </c>
      <c r="BI168" s="134">
        <f>IF(N168="nulová",J168,0)</f>
        <v>0</v>
      </c>
      <c r="BJ168" s="14" t="s">
        <v>77</v>
      </c>
      <c r="BK168" s="134">
        <f>ROUND(I168*H168,2)</f>
        <v>0</v>
      </c>
      <c r="BL168" s="14" t="s">
        <v>265</v>
      </c>
      <c r="BM168" s="133" t="s">
        <v>266</v>
      </c>
    </row>
    <row r="169" spans="2:63" s="11" customFormat="1" ht="22.9" customHeight="1">
      <c r="B169" s="112"/>
      <c r="D169" s="113" t="s">
        <v>71</v>
      </c>
      <c r="E169" s="121" t="s">
        <v>267</v>
      </c>
      <c r="F169" s="121" t="s">
        <v>268</v>
      </c>
      <c r="I169" s="115"/>
      <c r="J169" s="166">
        <f>BK169</f>
        <v>0</v>
      </c>
      <c r="L169" s="112"/>
      <c r="M169" s="116"/>
      <c r="P169" s="117">
        <f>P170</f>
        <v>0</v>
      </c>
      <c r="R169" s="117">
        <f>R170</f>
        <v>0</v>
      </c>
      <c r="T169" s="118">
        <f>T170</f>
        <v>0</v>
      </c>
      <c r="AR169" s="113" t="s">
        <v>223</v>
      </c>
      <c r="AT169" s="119" t="s">
        <v>71</v>
      </c>
      <c r="AU169" s="119" t="s">
        <v>77</v>
      </c>
      <c r="AY169" s="113" t="s">
        <v>112</v>
      </c>
      <c r="BK169" s="120">
        <f>BK170</f>
        <v>0</v>
      </c>
    </row>
    <row r="170" spans="2:65" s="1" customFormat="1" ht="16.5" customHeight="1">
      <c r="B170" s="122"/>
      <c r="C170" s="123" t="s">
        <v>269</v>
      </c>
      <c r="D170" s="123" t="s">
        <v>116</v>
      </c>
      <c r="E170" s="124" t="s">
        <v>270</v>
      </c>
      <c r="F170" s="125" t="s">
        <v>271</v>
      </c>
      <c r="G170" s="126" t="s">
        <v>264</v>
      </c>
      <c r="H170" s="145"/>
      <c r="I170" s="127"/>
      <c r="J170" s="167">
        <f>ROUND(I170*H170,2)</f>
        <v>0</v>
      </c>
      <c r="K170" s="128"/>
      <c r="L170" s="29"/>
      <c r="M170" s="146" t="s">
        <v>1</v>
      </c>
      <c r="N170" s="147" t="s">
        <v>37</v>
      </c>
      <c r="O170" s="148"/>
      <c r="P170" s="149">
        <f>O170*H170</f>
        <v>0</v>
      </c>
      <c r="Q170" s="149">
        <v>0</v>
      </c>
      <c r="R170" s="149">
        <f>Q170*H170</f>
        <v>0</v>
      </c>
      <c r="S170" s="149">
        <v>0</v>
      </c>
      <c r="T170" s="150">
        <f>S170*H170</f>
        <v>0</v>
      </c>
      <c r="AR170" s="133" t="s">
        <v>265</v>
      </c>
      <c r="AT170" s="133" t="s">
        <v>116</v>
      </c>
      <c r="AU170" s="133" t="s">
        <v>79</v>
      </c>
      <c r="AY170" s="14" t="s">
        <v>112</v>
      </c>
      <c r="BE170" s="134">
        <f>IF(N170="základní",J170,0)</f>
        <v>0</v>
      </c>
      <c r="BF170" s="134">
        <f>IF(N170="snížená",J170,0)</f>
        <v>0</v>
      </c>
      <c r="BG170" s="134">
        <f>IF(N170="zákl. přenesená",J170,0)</f>
        <v>0</v>
      </c>
      <c r="BH170" s="134">
        <f>IF(N170="sníž. přenesená",J170,0)</f>
        <v>0</v>
      </c>
      <c r="BI170" s="134">
        <f>IF(N170="nulová",J170,0)</f>
        <v>0</v>
      </c>
      <c r="BJ170" s="14" t="s">
        <v>77</v>
      </c>
      <c r="BK170" s="134">
        <f>ROUND(I170*H170,2)</f>
        <v>0</v>
      </c>
      <c r="BL170" s="14" t="s">
        <v>265</v>
      </c>
      <c r="BM170" s="133" t="s">
        <v>272</v>
      </c>
    </row>
    <row r="171" spans="2:12" s="1" customFormat="1" ht="6.95" customHeight="1">
      <c r="B171" s="41"/>
      <c r="C171" s="42"/>
      <c r="D171" s="42"/>
      <c r="E171" s="42"/>
      <c r="F171" s="42"/>
      <c r="G171" s="42"/>
      <c r="H171" s="42"/>
      <c r="I171" s="42"/>
      <c r="J171" s="42"/>
      <c r="K171" s="42"/>
      <c r="L171" s="29"/>
    </row>
  </sheetData>
  <sheetProtection algorithmName="SHA-512" hashValue="w9Vz7EFkKVZ5bsVonBlvBCkx70aJisuMVIMKxw3P0ujgLB8dvb6i2w3a+8waJtC5MibwBFidX/YlpdwKdpVEFg==" saltValue="Hxrx3stWwoa908X9q/fn+g==" spinCount="100000" sheet="1" objects="1" scenarios="1"/>
  <autoFilter ref="C122:K170"/>
  <mergeCells count="6">
    <mergeCell ref="E115:H115"/>
    <mergeCell ref="L2:V2"/>
    <mergeCell ref="E7:H7"/>
    <mergeCell ref="E16:H16"/>
    <mergeCell ref="E25:H25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Antošová Kateřina, Mgr.</cp:lastModifiedBy>
  <dcterms:created xsi:type="dcterms:W3CDTF">2024-02-27T07:45:27Z</dcterms:created>
  <dcterms:modified xsi:type="dcterms:W3CDTF">2024-03-21T09:45:52Z</dcterms:modified>
  <cp:category/>
  <cp:version/>
  <cp:contentType/>
  <cp:contentStatus/>
</cp:coreProperties>
</file>