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16" yWindow="65416" windowWidth="24240" windowHeight="13740" activeTab="1"/>
  </bookViews>
  <sheets>
    <sheet name="Rekapitulace stavby" sheetId="1" r:id="rId1"/>
    <sheet name="001 - Lávka pro chodce a ..." sheetId="2" r:id="rId2"/>
  </sheets>
  <definedNames>
    <definedName name="_xlnm._FilterDatabase" localSheetId="1" hidden="1">'001 - Lávka pro chodce a ...'!$C$125:$K$190</definedName>
    <definedName name="_xlnm.Print_Area" localSheetId="1">'001 - Lávka pro chodce a ...'!$C$4:$J$76,'001 - Lávka pro chodce a ...'!$C$82:$J$107,'001 - Lávka pro chodce a ...'!$C$113:$K$190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'001 - Lávka pro chodce a ...'!$125:$125</definedName>
  </definedNames>
  <calcPr calcId="191029"/>
  <extLst/>
</workbook>
</file>

<file path=xl/sharedStrings.xml><?xml version="1.0" encoding="utf-8"?>
<sst xmlns="http://schemas.openxmlformats.org/spreadsheetml/2006/main" count="740" uniqueCount="236">
  <si>
    <t>Export Komplet</t>
  </si>
  <si>
    <t/>
  </si>
  <si>
    <t>2.0</t>
  </si>
  <si>
    <t>ZAMOK</t>
  </si>
  <si>
    <t>False</t>
  </si>
  <si>
    <t>{bec84469-da61-41f9-be89-98c90613d2d8}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</si>
  <si>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</si>
  <si>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</si>
  <si>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</si>
  <si>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</si>
  <si>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</si>
  <si>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</si>
  <si>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</si>
  <si>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</si>
  <si>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</si>
  <si>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</si>
  <si>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</si>
  <si>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Železniční most přes Labe - Lávka pro pěší</t>
  </si>
  <si>
    <t>KSO:</t>
  </si>
  <si>
    <t>CC-CZ:</t>
  </si>
  <si>
    <t>Místo:</t>
  </si>
  <si>
    <t xml:space="preserve"> </t>
  </si>
  <si>
    <t>Datum:</t>
  </si>
  <si>
    <t>5. 2. 2024</t>
  </si>
  <si>
    <t>Zadavatel:</t>
  </si>
  <si>
    <t>IČ:</t>
  </si>
  <si>
    <t>DIČ:</t>
  </si>
  <si>
    <t>Uchazeč:</t>
  </si>
  <si>
    <t>Vyplň údaj</t>
  </si>
  <si>
    <t>Projektant:</t>
  </si>
  <si>
    <t>Ing. Petr Novák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</si>
  <si>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</si>
  <si>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</si>
  <si>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</si>
  <si>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</si>
  <si>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</si>
  <si>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</si>
  <si>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</si>
  <si>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</si>
  <si>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</si>
  <si>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</si>
  <si>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</si>
  <si>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</si>
  <si>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</si>
  <si>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</si>
  <si>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</si>
  <si>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</si>
  <si>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</si>
  <si>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</si>
  <si>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</si>
  <si>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</si>
  <si>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</si>
  <si>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</si>
  <si>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</si>
  <si>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</si>
  <si>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</si>
  <si>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</si>
  <si>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</si>
  <si>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</si>
  <si>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</si>
  <si>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</si>
  <si>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</si>
  <si>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</si>
  <si>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</si>
  <si>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</si>
  <si>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</si>
  <si>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</si>
  <si>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</si>
  <si>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</si>
  <si>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</si>
  <si>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</si>
  <si>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</si>
  <si>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</si>
  <si>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</si>
  <si>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</si>
  <si>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</si>
  <si>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</si>
  <si>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</si>
  <si>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</si>
  <si>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Lávka pro chodce a cyklisty</t>
  </si>
  <si>
    <t>STA</t>
  </si>
  <si>
    <t>1</t>
  </si>
  <si>
    <t>{9e929321-8fa6-4010-bd41-54d3f99c4dd4}</t>
  </si>
  <si>
    <t>2</t>
  </si>
  <si>
    <t>KRYCÍ LIST SOUPISU PRACÍ</t>
  </si>
  <si>
    <t>Objekt:</t>
  </si>
  <si>
    <t>001 - Lávka pro chodce a cyklisty</t>
  </si>
  <si>
    <t>44595018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</si>
  <si>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</si>
  <si>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</si>
  <si>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</si>
  <si>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</si>
  <si>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</si>
  <si>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</si>
  <si>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</si>
  <si>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</si>
  <si>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</si>
  <si>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</si>
  <si>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762 - Konstrukce tesařské</t>
  </si>
  <si>
    <t xml:space="preserve">      767 - Konstrukce zámečnické</t>
  </si>
  <si>
    <t xml:space="preserve">      VRN - Vedlejší rozpočtové náklady</t>
  </si>
  <si>
    <t xml:space="preserve">        VRN7 - Provozní vlivy</t>
  </si>
  <si>
    <t xml:space="preserve">  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</si>
  <si>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</si>
  <si>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</si>
  <si>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</si>
  <si>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</si>
  <si>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</si>
  <si>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</si>
  <si>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</si>
  <si>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</si>
  <si>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</si>
  <si>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</si>
  <si>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</si>
  <si>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</si>
  <si>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</si>
  <si>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</si>
  <si>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</si>
  <si>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</si>
  <si>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</si>
  <si>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</si>
  <si>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28</t>
  </si>
  <si>
    <t>K</t>
  </si>
  <si>
    <t>6286132331R</t>
  </si>
  <si>
    <t>Protikorozní ochrana OK mostu III. tř.- základní a podkladní epoxidový, vrchní PU nátěr</t>
  </si>
  <si>
    <t>m2</t>
  </si>
  <si>
    <t>4</t>
  </si>
  <si>
    <t>-614097446</t>
  </si>
  <si>
    <t>PP</t>
  </si>
  <si>
    <t>Protikorozní ochrana ocelových mostních konstrukcí včetně otryskání povrchu základní a podkladní epoxidový a vrchní polyuretanový nátěr s metalizací III. třídy</t>
  </si>
  <si>
    <t>P</t>
  </si>
  <si>
    <t>Poznámka k položce:
Obnova PKO konstrukcí lávky, včetně očištění rzi a starých nátěrů</t>
  </si>
  <si>
    <t>VV</t>
  </si>
  <si>
    <t>Lokální opravy PKO odhad</t>
  </si>
  <si>
    <t>54</t>
  </si>
  <si>
    <t>Součet</t>
  </si>
  <si>
    <t>9</t>
  </si>
  <si>
    <t>Ostatní konstrukce a práce, bourání</t>
  </si>
  <si>
    <t>30</t>
  </si>
  <si>
    <t>944611111R</t>
  </si>
  <si>
    <t>Ochrana z ochranné plachty z textilie z umělých vláken</t>
  </si>
  <si>
    <t>1125359497</t>
  </si>
  <si>
    <t>Plachta ochranná zavěšená na konstrukci lešení z textilie z umělých vláken montáž</t>
  </si>
  <si>
    <t>Poznámka k položce:
Zaplachtování konstrukce, plachta bude namontována na akonstrukci mostu
V ceně je i demontáž a případný pronájem plachty.</t>
  </si>
  <si>
    <t>372,6</t>
  </si>
  <si>
    <t>997</t>
  </si>
  <si>
    <t>Přesun sutě</t>
  </si>
  <si>
    <t>8</t>
  </si>
  <si>
    <t>997013501</t>
  </si>
  <si>
    <t>Odvoz suti a vybouraných hmot na skládku nebo meziskládku do 1 km se složením</t>
  </si>
  <si>
    <t>t</t>
  </si>
  <si>
    <t>CS ÚRS 2024 01</t>
  </si>
  <si>
    <t>-903926282</t>
  </si>
  <si>
    <t>Odvoz suti a vybouraných hmot na skládku nebo meziskládku se složením, na vzdálenost do 1 km</t>
  </si>
  <si>
    <t>Online PSC</t>
  </si>
  <si>
    <t>https://podminky.urs.cz/item/CS_URS_2024_01/997013501</t>
  </si>
  <si>
    <t>Poznámka k položce:
Odvoz dřevěné mostovky na skládku</t>
  </si>
  <si>
    <t>997013509</t>
  </si>
  <si>
    <t>Příplatek k odvozu suti a vybouraných hmot na skládku ZKD 1 km přes 1 km</t>
  </si>
  <si>
    <t>918385442</t>
  </si>
  <si>
    <t>Odvoz suti a vybouraných hmot na skládku nebo meziskládku se složením, na vzdálenost Příplatek k ceně za každý další započatý 1 km přes 1 km</t>
  </si>
  <si>
    <t>https://podminky.urs.cz/item/CS_URS_2024_01/997013509</t>
  </si>
  <si>
    <t>Poznámka k položce:
předpoklad 10 km</t>
  </si>
  <si>
    <t>10*8,942</t>
  </si>
  <si>
    <t>7</t>
  </si>
  <si>
    <t>9970138111R</t>
  </si>
  <si>
    <t>Poplatek za uložení na skládce (skládkovné) stavebního odpadu Sklo, plasty a dřevo obsahující nebezpečné látky nebo nebezpečnými látkami znečištěné kód odpadu 17 02 04</t>
  </si>
  <si>
    <t>-1569980827</t>
  </si>
  <si>
    <t>Poplatek za uložení stavebního odpadu na skládce (skládkovné) dřevěného zatříděného do Katalogu odpadů pod kódem 17 02 01</t>
  </si>
  <si>
    <t>8,942</t>
  </si>
  <si>
    <t>PSV</t>
  </si>
  <si>
    <t>Práce a dodávky PSV</t>
  </si>
  <si>
    <t>762</t>
  </si>
  <si>
    <t>Konstrukce tesařské</t>
  </si>
  <si>
    <t>5</t>
  </si>
  <si>
    <t>762521812</t>
  </si>
  <si>
    <t>Demontáž podlah bez polštářů z prken nebo fošen tloušťky přes 32 mm</t>
  </si>
  <si>
    <t>16</t>
  </si>
  <si>
    <t>-278487282</t>
  </si>
  <si>
    <t>Demontáž podlah bez polštářů z prken nebo fošen tl. přes 32 mm</t>
  </si>
  <si>
    <t>https://podminky.urs.cz/item/CS_URS_2024_01/762521812</t>
  </si>
  <si>
    <t>Poznámka k položce:
Demontáž stávajících podlah na mostě včetně přemístění k naložení na předpolí</t>
  </si>
  <si>
    <t>998762102</t>
  </si>
  <si>
    <t>Přesun hmot tonážní pro kce tesařské v objektech v přes 6 do 12 m</t>
  </si>
  <si>
    <t>-670778022</t>
  </si>
  <si>
    <t>Přesun hmot pro konstrukce tesařské stanovený z hmotnosti přesunovaného materiálu vodorovná dopravní vzdálenost do 50 m základní v objektech výšky přes 6 do 12 m</t>
  </si>
  <si>
    <t>https://podminky.urs.cz/item/CS_URS_2024_01/998762102</t>
  </si>
  <si>
    <t>767</t>
  </si>
  <si>
    <t>Konstrukce zámečnické</t>
  </si>
  <si>
    <t>767591001</t>
  </si>
  <si>
    <t>Montáž podlah nebo podest z kompozitních pochůzných litých roštů o hm do 15 kg/m2</t>
  </si>
  <si>
    <t>3</t>
  </si>
  <si>
    <t>1586148188</t>
  </si>
  <si>
    <t>Montáž výrobků z kompozitů podlah nebo podest z pochůzných litých roštů hmotnosti do 15 kg/m2</t>
  </si>
  <si>
    <t>https://podminky.urs.cz/item/CS_URS_2024_01/767591001</t>
  </si>
  <si>
    <t>Poznámka k položce:
Montáž kompozitních podlah včetně řezání</t>
  </si>
  <si>
    <t>372,64</t>
  </si>
  <si>
    <t>22</t>
  </si>
  <si>
    <t>M</t>
  </si>
  <si>
    <t>6312600101R</t>
  </si>
  <si>
    <t>rošt kompozitní pochůzný litý 30 mm výška rozměr otvoru 14x14 mm</t>
  </si>
  <si>
    <t>32</t>
  </si>
  <si>
    <t>-1303554515</t>
  </si>
  <si>
    <t>rošt kompozitní pochůzný litý 44x44/13mm A15</t>
  </si>
  <si>
    <t>23</t>
  </si>
  <si>
    <t>6312600102R</t>
  </si>
  <si>
    <t>Kompozitní U profil 200x80x8</t>
  </si>
  <si>
    <t>m</t>
  </si>
  <si>
    <t>146244723</t>
  </si>
  <si>
    <t>200</t>
  </si>
  <si>
    <t>24</t>
  </si>
  <si>
    <t>6312600103R</t>
  </si>
  <si>
    <t>Spojovací materiál A4, A2 nerez</t>
  </si>
  <si>
    <t>ks</t>
  </si>
  <si>
    <t>47155552</t>
  </si>
  <si>
    <t>Poznámka k položce:
Matka M8 s plastem A4, 
Šroub M8x60 A2
Podložka M8, A2
Podložka velkoplošná M8 A2</t>
  </si>
  <si>
    <t>VRN</t>
  </si>
  <si>
    <t>Vedlejší rozpočtové náklady</t>
  </si>
  <si>
    <t>VRN7</t>
  </si>
  <si>
    <t>Provozní vlivy</t>
  </si>
  <si>
    <t>29</t>
  </si>
  <si>
    <t>072002000</t>
  </si>
  <si>
    <t>Silniční provoz</t>
  </si>
  <si>
    <t>KPL…</t>
  </si>
  <si>
    <t>1024</t>
  </si>
  <si>
    <t>1900250764</t>
  </si>
  <si>
    <t>https://podminky.urs.cz/item/CS_URS_2024_01/072002000</t>
  </si>
  <si>
    <t>Poznámka k položce:
Dopravní opatření uzavření lávky a označení obchozí trasy</t>
  </si>
  <si>
    <t>VRN3</t>
  </si>
  <si>
    <t>Zařízení staveniště</t>
  </si>
  <si>
    <t>27</t>
  </si>
  <si>
    <t>030001000</t>
  </si>
  <si>
    <t>KPL</t>
  </si>
  <si>
    <t>-949564213</t>
  </si>
  <si>
    <t>https://podminky.urs.cz/item/CS_URS_2024_01/030001000</t>
  </si>
  <si>
    <t>Poznámka k položce:
kompletní zařízení staveniště včetně jeho zabezpečení dle plánu BOZP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</si>
</sst>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4" fontId="26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4" fillId="0" borderId="22" xfId="0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 wrapText="1"/>
    </xf>
    <xf numFmtId="167" fontId="24" fillId="0" borderId="22" xfId="0" applyNumberFormat="1" applyFont="1" applyBorder="1" applyAlignment="1">
      <alignment vertical="center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>
      <alignment vertical="center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38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0" fillId="0" borderId="0" xfId="20" applyFont="1" applyAlignment="1" applyProtection="1">
      <alignment vertical="center" wrapText="1"/>
      <protection/>
    </xf>
    <xf numFmtId="0" fontId="41" fillId="0" borderId="22" xfId="0" applyFont="1" applyBorder="1" applyAlignment="1">
      <alignment horizontal="center" vertical="center"/>
    </xf>
    <xf numFmtId="49" fontId="41" fillId="0" borderId="22" xfId="0" applyNumberFormat="1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center" vertical="center" wrapText="1"/>
    </xf>
    <xf numFmtId="167" fontId="41" fillId="0" borderId="22" xfId="0" applyNumberFormat="1" applyFont="1" applyBorder="1" applyAlignment="1">
      <alignment vertical="center"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>
      <alignment vertical="center"/>
    </xf>
    <xf numFmtId="0" fontId="42" fillId="0" borderId="3" xfId="0" applyFont="1" applyBorder="1" applyAlignment="1">
      <alignment vertical="center"/>
    </xf>
    <xf numFmtId="0" fontId="41" fillId="2" borderId="17" xfId="0" applyFont="1" applyFill="1" applyBorder="1" applyAlignment="1" applyProtection="1">
      <alignment horizontal="left" vertical="center"/>
      <protection locked="0"/>
    </xf>
    <xf numFmtId="0" fontId="41" fillId="0" borderId="0" xfId="0" applyFont="1" applyAlignment="1">
      <alignment horizontal="center" vertical="center"/>
    </xf>
    <xf numFmtId="0" fontId="13" fillId="0" borderId="3" xfId="0" applyFont="1" applyBorder="1"/>
    <xf numFmtId="0" fontId="13" fillId="0" borderId="0" xfId="0" applyFont="1" applyAlignment="1">
      <alignment horizontal="left"/>
    </xf>
    <xf numFmtId="0" fontId="13" fillId="0" borderId="0" xfId="0" applyFont="1" applyProtection="1">
      <protection locked="0"/>
    </xf>
    <xf numFmtId="4" fontId="13" fillId="0" borderId="0" xfId="0" applyNumberFormat="1" applyFont="1"/>
    <xf numFmtId="0" fontId="13" fillId="0" borderId="17" xfId="0" applyFont="1" applyBorder="1"/>
    <xf numFmtId="166" fontId="13" fillId="0" borderId="0" xfId="0" applyNumberFormat="1" applyFont="1"/>
    <xf numFmtId="166" fontId="13" fillId="0" borderId="12" xfId="0" applyNumberFormat="1" applyFont="1" applyBorder="1"/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0" fillId="0" borderId="0" xfId="0"/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21" xfId="0" applyFont="1" applyFill="1" applyBorder="1" applyAlignment="1">
      <alignment horizontal="lef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97013501" TargetMode="External" /><Relationship Id="rId2" Type="http://schemas.openxmlformats.org/officeDocument/2006/relationships/hyperlink" Target="https://podminky.urs.cz/item/CS_URS_2024_01/997013509" TargetMode="External" /><Relationship Id="rId3" Type="http://schemas.openxmlformats.org/officeDocument/2006/relationships/hyperlink" Target="https://podminky.urs.cz/item/CS_URS_2024_01/762521812" TargetMode="External" /><Relationship Id="rId4" Type="http://schemas.openxmlformats.org/officeDocument/2006/relationships/hyperlink" Target="https://podminky.urs.cz/item/CS_URS_2024_01/998762102" TargetMode="External" /><Relationship Id="rId5" Type="http://schemas.openxmlformats.org/officeDocument/2006/relationships/hyperlink" Target="https://podminky.urs.cz/item/CS_URS_2024_01/767591001" TargetMode="External" /><Relationship Id="rId6" Type="http://schemas.openxmlformats.org/officeDocument/2006/relationships/hyperlink" Target="https://podminky.urs.cz/item/CS_URS_2024_01/072002000" TargetMode="External" /><Relationship Id="rId7" Type="http://schemas.openxmlformats.org/officeDocument/2006/relationships/hyperlink" Target="https://podminky.urs.cz/item/CS_URS_2024_01/030001000" TargetMode="Externa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 topLeftCell="A18">
      <selection activeCell="Z102" sqref="Z10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20" t="s">
        <v>14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R5" s="20"/>
      <c r="BE5" s="217" t="s">
        <v>15</v>
      </c>
      <c r="BS5" s="17" t="s">
        <v>6</v>
      </c>
    </row>
    <row r="6" spans="2:71" ht="36.95" customHeight="1">
      <c r="B6" s="20"/>
      <c r="D6" s="26" t="s">
        <v>16</v>
      </c>
      <c r="K6" s="221" t="s">
        <v>17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R6" s="20"/>
      <c r="BE6" s="218"/>
      <c r="BS6" s="17" t="s">
        <v>6</v>
      </c>
    </row>
    <row r="7" spans="2:7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8"/>
      <c r="BS7" s="17" t="s">
        <v>6</v>
      </c>
    </row>
    <row r="8" spans="2:7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8"/>
      <c r="BS8" s="17" t="s">
        <v>6</v>
      </c>
    </row>
    <row r="9" spans="2:71" ht="14.45" customHeight="1">
      <c r="B9" s="20"/>
      <c r="AR9" s="20"/>
      <c r="BE9" s="218"/>
      <c r="BS9" s="17" t="s">
        <v>6</v>
      </c>
    </row>
    <row r="10" spans="2:7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8"/>
      <c r="BS10" s="17" t="s">
        <v>6</v>
      </c>
    </row>
    <row r="11" spans="2:7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8"/>
      <c r="BS11" s="17" t="s">
        <v>6</v>
      </c>
    </row>
    <row r="12" spans="2:71" ht="6.95" customHeight="1">
      <c r="B12" s="20"/>
      <c r="AR12" s="20"/>
      <c r="BE12" s="218"/>
      <c r="BS12" s="17" t="s">
        <v>6</v>
      </c>
    </row>
    <row r="13" spans="2:7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8"/>
      <c r="BS13" s="17" t="s">
        <v>6</v>
      </c>
    </row>
    <row r="14" spans="2:71" ht="12.75">
      <c r="B14" s="20"/>
      <c r="E14" s="222" t="s">
        <v>28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7" t="s">
        <v>26</v>
      </c>
      <c r="AN14" s="29" t="s">
        <v>28</v>
      </c>
      <c r="AR14" s="20"/>
      <c r="BE14" s="218"/>
      <c r="BS14" s="17" t="s">
        <v>6</v>
      </c>
    </row>
    <row r="15" spans="2:71" ht="6.95" customHeight="1">
      <c r="B15" s="20"/>
      <c r="AR15" s="20"/>
      <c r="BE15" s="218"/>
      <c r="BS15" s="17" t="s">
        <v>4</v>
      </c>
    </row>
    <row r="16" spans="2:71" ht="12" customHeight="1">
      <c r="B16" s="20"/>
      <c r="D16" s="27" t="s">
        <v>29</v>
      </c>
      <c r="AK16" s="27" t="s">
        <v>25</v>
      </c>
      <c r="AN16" s="25" t="s">
        <v>1</v>
      </c>
      <c r="AR16" s="20"/>
      <c r="BE16" s="218"/>
      <c r="BS16" s="17" t="s">
        <v>4</v>
      </c>
    </row>
    <row r="17" spans="2:71" ht="18.4" customHeight="1">
      <c r="B17" s="20"/>
      <c r="E17" s="25" t="s">
        <v>30</v>
      </c>
      <c r="AK17" s="27" t="s">
        <v>26</v>
      </c>
      <c r="AN17" s="25" t="s">
        <v>1</v>
      </c>
      <c r="AR17" s="20"/>
      <c r="BE17" s="218"/>
      <c r="BS17" s="17" t="s">
        <v>31</v>
      </c>
    </row>
    <row r="18" spans="2:71" ht="6.95" customHeight="1">
      <c r="B18" s="20"/>
      <c r="AR18" s="20"/>
      <c r="BE18" s="218"/>
      <c r="BS18" s="17" t="s">
        <v>6</v>
      </c>
    </row>
    <row r="19" spans="2:71" ht="12" customHeight="1">
      <c r="B19" s="20"/>
      <c r="D19" s="27" t="s">
        <v>32</v>
      </c>
      <c r="AK19" s="27" t="s">
        <v>25</v>
      </c>
      <c r="AN19" s="25" t="s">
        <v>1</v>
      </c>
      <c r="AR19" s="20"/>
      <c r="BE19" s="218"/>
      <c r="BS19" s="17" t="s">
        <v>6</v>
      </c>
    </row>
    <row r="20" spans="2:7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8"/>
      <c r="BS20" s="17" t="s">
        <v>31</v>
      </c>
    </row>
    <row r="21" spans="2:57" ht="6.95" customHeight="1">
      <c r="B21" s="20"/>
      <c r="AR21" s="20"/>
      <c r="BE21" s="218"/>
    </row>
    <row r="22" spans="2:57" ht="12" customHeight="1">
      <c r="B22" s="20"/>
      <c r="D22" s="27" t="s">
        <v>33</v>
      </c>
      <c r="AR22" s="20"/>
      <c r="BE22" s="218"/>
    </row>
    <row r="23" spans="2:57" ht="16.5" customHeight="1">
      <c r="B23" s="20"/>
      <c r="E23" s="224" t="s">
        <v>1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R23" s="20"/>
      <c r="BE23" s="218"/>
    </row>
    <row r="24" spans="2:57" ht="6.95" customHeight="1">
      <c r="B24" s="20"/>
      <c r="AR24" s="20"/>
      <c r="BE24" s="218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8"/>
    </row>
    <row r="26" spans="2:57" s="1" customFormat="1" ht="25.9" customHeight="1">
      <c r="B26" s="32"/>
      <c r="D26" s="33" t="s">
        <v>34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5">
        <f>ROUND(AG94,2)</f>
        <v>0</v>
      </c>
      <c r="AL26" s="226"/>
      <c r="AM26" s="226"/>
      <c r="AN26" s="226"/>
      <c r="AO26" s="226"/>
      <c r="AR26" s="32"/>
      <c r="BE26" s="218"/>
    </row>
    <row r="27" spans="2:57" s="1" customFormat="1" ht="6.95" customHeight="1">
      <c r="B27" s="32"/>
      <c r="AR27" s="32"/>
      <c r="BE27" s="218"/>
    </row>
    <row r="28" spans="2:57" s="1" customFormat="1" ht="12.75">
      <c r="B28" s="32"/>
      <c r="L28" s="227" t="s">
        <v>35</v>
      </c>
      <c r="M28" s="227"/>
      <c r="N28" s="227"/>
      <c r="O28" s="227"/>
      <c r="P28" s="227"/>
      <c r="W28" s="227" t="s">
        <v>36</v>
      </c>
      <c r="X28" s="227"/>
      <c r="Y28" s="227"/>
      <c r="Z28" s="227"/>
      <c r="AA28" s="227"/>
      <c r="AB28" s="227"/>
      <c r="AC28" s="227"/>
      <c r="AD28" s="227"/>
      <c r="AE28" s="227"/>
      <c r="AK28" s="227" t="s">
        <v>37</v>
      </c>
      <c r="AL28" s="227"/>
      <c r="AM28" s="227"/>
      <c r="AN28" s="227"/>
      <c r="AO28" s="227"/>
      <c r="AR28" s="32"/>
      <c r="BE28" s="218"/>
    </row>
    <row r="29" spans="2:57" s="2" customFormat="1" ht="14.45" customHeight="1">
      <c r="B29" s="36"/>
      <c r="D29" s="27" t="s">
        <v>38</v>
      </c>
      <c r="F29" s="27" t="s">
        <v>39</v>
      </c>
      <c r="L29" s="212">
        <v>0.21</v>
      </c>
      <c r="M29" s="211"/>
      <c r="N29" s="211"/>
      <c r="O29" s="211"/>
      <c r="P29" s="211"/>
      <c r="W29" s="210">
        <f>ROUND(AZ94,2)</f>
        <v>0</v>
      </c>
      <c r="X29" s="211"/>
      <c r="Y29" s="211"/>
      <c r="Z29" s="211"/>
      <c r="AA29" s="211"/>
      <c r="AB29" s="211"/>
      <c r="AC29" s="211"/>
      <c r="AD29" s="211"/>
      <c r="AE29" s="211"/>
      <c r="AK29" s="210">
        <f>ROUND(AV94,2)</f>
        <v>0</v>
      </c>
      <c r="AL29" s="211"/>
      <c r="AM29" s="211"/>
      <c r="AN29" s="211"/>
      <c r="AO29" s="211"/>
      <c r="AR29" s="36"/>
      <c r="BE29" s="219"/>
    </row>
    <row r="30" spans="2:57" s="2" customFormat="1" ht="14.45" customHeight="1">
      <c r="B30" s="36"/>
      <c r="F30" s="27" t="s">
        <v>40</v>
      </c>
      <c r="L30" s="212">
        <v>0.12</v>
      </c>
      <c r="M30" s="211"/>
      <c r="N30" s="211"/>
      <c r="O30" s="211"/>
      <c r="P30" s="211"/>
      <c r="W30" s="210">
        <f>ROUND(BA94,2)</f>
        <v>0</v>
      </c>
      <c r="X30" s="211"/>
      <c r="Y30" s="211"/>
      <c r="Z30" s="211"/>
      <c r="AA30" s="211"/>
      <c r="AB30" s="211"/>
      <c r="AC30" s="211"/>
      <c r="AD30" s="211"/>
      <c r="AE30" s="211"/>
      <c r="AK30" s="210">
        <f>ROUND(AW94,2)</f>
        <v>0</v>
      </c>
      <c r="AL30" s="211"/>
      <c r="AM30" s="211"/>
      <c r="AN30" s="211"/>
      <c r="AO30" s="211"/>
      <c r="AR30" s="36"/>
      <c r="BE30" s="219"/>
    </row>
    <row r="31" spans="2:57" s="2" customFormat="1" ht="14.45" customHeight="1" hidden="1">
      <c r="B31" s="36"/>
      <c r="F31" s="27" t="s">
        <v>41</v>
      </c>
      <c r="L31" s="212">
        <v>0.21</v>
      </c>
      <c r="M31" s="211"/>
      <c r="N31" s="211"/>
      <c r="O31" s="211"/>
      <c r="P31" s="211"/>
      <c r="W31" s="210">
        <f>ROUND(BB94,2)</f>
        <v>0</v>
      </c>
      <c r="X31" s="211"/>
      <c r="Y31" s="211"/>
      <c r="Z31" s="211"/>
      <c r="AA31" s="211"/>
      <c r="AB31" s="211"/>
      <c r="AC31" s="211"/>
      <c r="AD31" s="211"/>
      <c r="AE31" s="211"/>
      <c r="AK31" s="210">
        <v>0</v>
      </c>
      <c r="AL31" s="211"/>
      <c r="AM31" s="211"/>
      <c r="AN31" s="211"/>
      <c r="AO31" s="211"/>
      <c r="AR31" s="36"/>
      <c r="BE31" s="219"/>
    </row>
    <row r="32" spans="2:57" s="2" customFormat="1" ht="14.45" customHeight="1" hidden="1">
      <c r="B32" s="36"/>
      <c r="F32" s="27" t="s">
        <v>42</v>
      </c>
      <c r="L32" s="212">
        <v>0.12</v>
      </c>
      <c r="M32" s="211"/>
      <c r="N32" s="211"/>
      <c r="O32" s="211"/>
      <c r="P32" s="211"/>
      <c r="W32" s="210">
        <f>ROUND(BC94,2)</f>
        <v>0</v>
      </c>
      <c r="X32" s="211"/>
      <c r="Y32" s="211"/>
      <c r="Z32" s="211"/>
      <c r="AA32" s="211"/>
      <c r="AB32" s="211"/>
      <c r="AC32" s="211"/>
      <c r="AD32" s="211"/>
      <c r="AE32" s="211"/>
      <c r="AK32" s="210">
        <v>0</v>
      </c>
      <c r="AL32" s="211"/>
      <c r="AM32" s="211"/>
      <c r="AN32" s="211"/>
      <c r="AO32" s="211"/>
      <c r="AR32" s="36"/>
      <c r="BE32" s="219"/>
    </row>
    <row r="33" spans="2:57" s="2" customFormat="1" ht="14.45" customHeight="1" hidden="1">
      <c r="B33" s="36"/>
      <c r="F33" s="27" t="s">
        <v>43</v>
      </c>
      <c r="L33" s="212">
        <v>0</v>
      </c>
      <c r="M33" s="211"/>
      <c r="N33" s="211"/>
      <c r="O33" s="211"/>
      <c r="P33" s="211"/>
      <c r="W33" s="210">
        <f>ROUND(BD94,2)</f>
        <v>0</v>
      </c>
      <c r="X33" s="211"/>
      <c r="Y33" s="211"/>
      <c r="Z33" s="211"/>
      <c r="AA33" s="211"/>
      <c r="AB33" s="211"/>
      <c r="AC33" s="211"/>
      <c r="AD33" s="211"/>
      <c r="AE33" s="211"/>
      <c r="AK33" s="210">
        <v>0</v>
      </c>
      <c r="AL33" s="211"/>
      <c r="AM33" s="211"/>
      <c r="AN33" s="211"/>
      <c r="AO33" s="211"/>
      <c r="AR33" s="36"/>
      <c r="BE33" s="219"/>
    </row>
    <row r="34" spans="2:57" s="1" customFormat="1" ht="6.95" customHeight="1">
      <c r="B34" s="32"/>
      <c r="AR34" s="32"/>
      <c r="BE34" s="218"/>
    </row>
    <row r="35" spans="2:44" s="1" customFormat="1" ht="25.9" customHeight="1">
      <c r="B35" s="32"/>
      <c r="C35" s="37"/>
      <c r="D35" s="38" t="s">
        <v>44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45</v>
      </c>
      <c r="U35" s="39"/>
      <c r="V35" s="39"/>
      <c r="W35" s="39"/>
      <c r="X35" s="213" t="s">
        <v>46</v>
      </c>
      <c r="Y35" s="214"/>
      <c r="Z35" s="214"/>
      <c r="AA35" s="214"/>
      <c r="AB35" s="214"/>
      <c r="AC35" s="39"/>
      <c r="AD35" s="39"/>
      <c r="AE35" s="39"/>
      <c r="AF35" s="39"/>
      <c r="AG35" s="39"/>
      <c r="AH35" s="39"/>
      <c r="AI35" s="39"/>
      <c r="AJ35" s="39"/>
      <c r="AK35" s="215">
        <f>SUM(AK26:AK33)</f>
        <v>0</v>
      </c>
      <c r="AL35" s="214"/>
      <c r="AM35" s="214"/>
      <c r="AN35" s="214"/>
      <c r="AO35" s="216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14.45" customHeight="1">
      <c r="B37" s="32"/>
      <c r="AR37" s="32"/>
    </row>
    <row r="38" spans="2:44" ht="14.45" customHeight="1">
      <c r="B38" s="20"/>
      <c r="AR38" s="20"/>
    </row>
    <row r="39" spans="2:44" ht="14.45" customHeight="1">
      <c r="B39" s="20"/>
      <c r="AR39" s="20"/>
    </row>
    <row r="40" spans="2:44" ht="14.45" customHeight="1">
      <c r="B40" s="20"/>
      <c r="AR40" s="20"/>
    </row>
    <row r="41" spans="2:44" ht="14.45" customHeight="1">
      <c r="B41" s="20"/>
      <c r="AR41" s="20"/>
    </row>
    <row r="42" spans="2:44" ht="14.45" customHeight="1">
      <c r="B42" s="20"/>
      <c r="AR42" s="20"/>
    </row>
    <row r="43" spans="2:44" ht="14.45" customHeight="1">
      <c r="B43" s="20"/>
      <c r="AR43" s="20"/>
    </row>
    <row r="44" spans="2:44" ht="14.45" customHeight="1">
      <c r="B44" s="20"/>
      <c r="AR44" s="20"/>
    </row>
    <row r="45" spans="2:44" ht="14.45" customHeight="1">
      <c r="B45" s="20"/>
      <c r="AR45" s="20"/>
    </row>
    <row r="46" spans="2:44" ht="14.45" customHeight="1">
      <c r="B46" s="20"/>
      <c r="AR46" s="20"/>
    </row>
    <row r="47" spans="2:44" ht="14.45" customHeight="1">
      <c r="B47" s="20"/>
      <c r="AR47" s="20"/>
    </row>
    <row r="48" spans="2:44" ht="14.45" customHeight="1">
      <c r="B48" s="20"/>
      <c r="AR48" s="20"/>
    </row>
    <row r="49" spans="2:44" s="1" customFormat="1" ht="14.45" customHeight="1">
      <c r="B49" s="32"/>
      <c r="D49" s="41" t="s">
        <v>47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48</v>
      </c>
      <c r="AI49" s="42"/>
      <c r="AJ49" s="42"/>
      <c r="AK49" s="42"/>
      <c r="AL49" s="42"/>
      <c r="AM49" s="42"/>
      <c r="AN49" s="42"/>
      <c r="AO49" s="42"/>
      <c r="AR49" s="3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2:44" s="1" customFormat="1" ht="12.75">
      <c r="B60" s="32"/>
      <c r="D60" s="43" t="s">
        <v>49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50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49</v>
      </c>
      <c r="AI60" s="34"/>
      <c r="AJ60" s="34"/>
      <c r="AK60" s="34"/>
      <c r="AL60" s="34"/>
      <c r="AM60" s="43" t="s">
        <v>50</v>
      </c>
      <c r="AN60" s="34"/>
      <c r="AO60" s="34"/>
      <c r="AR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2:44" s="1" customFormat="1" ht="12.75">
      <c r="B64" s="32"/>
      <c r="D64" s="41" t="s">
        <v>51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52</v>
      </c>
      <c r="AI64" s="42"/>
      <c r="AJ64" s="42"/>
      <c r="AK64" s="42"/>
      <c r="AL64" s="42"/>
      <c r="AM64" s="42"/>
      <c r="AN64" s="42"/>
      <c r="AO64" s="42"/>
      <c r="AR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2:44" s="1" customFormat="1" ht="12.75">
      <c r="B75" s="32"/>
      <c r="D75" s="43" t="s">
        <v>49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50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49</v>
      </c>
      <c r="AI75" s="34"/>
      <c r="AJ75" s="34"/>
      <c r="AK75" s="34"/>
      <c r="AL75" s="34"/>
      <c r="AM75" s="43" t="s">
        <v>50</v>
      </c>
      <c r="AN75" s="34"/>
      <c r="AO75" s="34"/>
      <c r="AR75" s="32"/>
    </row>
    <row r="76" spans="2:44" s="1" customFormat="1" ht="12">
      <c r="B76" s="32"/>
      <c r="AR76" s="32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2:44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2:44" s="1" customFormat="1" ht="24.95" customHeight="1">
      <c r="B82" s="32"/>
      <c r="C82" s="21" t="s">
        <v>53</v>
      </c>
      <c r="AR82" s="32"/>
    </row>
    <row r="83" spans="2:44" s="1" customFormat="1" ht="6.95" customHeight="1">
      <c r="B83" s="32"/>
      <c r="AR83" s="32"/>
    </row>
    <row r="84" spans="2:44" s="3" customFormat="1" ht="12" customHeight="1">
      <c r="B84" s="48"/>
      <c r="C84" s="27" t="s">
        <v>13</v>
      </c>
      <c r="L84" s="3" t="str">
        <f>K5</f>
        <v>001</v>
      </c>
      <c r="AR84" s="48"/>
    </row>
    <row r="85" spans="2:44" s="4" customFormat="1" ht="36.95" customHeight="1">
      <c r="B85" s="49"/>
      <c r="C85" s="50" t="s">
        <v>16</v>
      </c>
      <c r="L85" s="201" t="str">
        <f>K6</f>
        <v>Železniční most přes Labe - Lávka pro pěší</v>
      </c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R85" s="49"/>
    </row>
    <row r="86" spans="2:44" s="1" customFormat="1" ht="6.95" customHeight="1">
      <c r="B86" s="32"/>
      <c r="AR86" s="32"/>
    </row>
    <row r="87" spans="2:44" s="1" customFormat="1" ht="12" customHeight="1">
      <c r="B87" s="32"/>
      <c r="C87" s="27" t="s">
        <v>20</v>
      </c>
      <c r="L87" s="51" t="str">
        <f>IF(K8="","",K8)</f>
        <v xml:space="preserve"> </v>
      </c>
      <c r="AI87" s="27" t="s">
        <v>22</v>
      </c>
      <c r="AM87" s="203" t="str">
        <f>IF(AN8="","",AN8)</f>
        <v>5. 2. 2024</v>
      </c>
      <c r="AN87" s="203"/>
      <c r="AR87" s="32"/>
    </row>
    <row r="88" spans="2:44" s="1" customFormat="1" ht="6.95" customHeight="1">
      <c r="B88" s="32"/>
      <c r="AR88" s="32"/>
    </row>
    <row r="89" spans="2:56" s="1" customFormat="1" ht="15.2" customHeight="1">
      <c r="B89" s="32"/>
      <c r="C89" s="27" t="s">
        <v>24</v>
      </c>
      <c r="L89" s="3" t="str">
        <f>IF(E11="","",E11)</f>
        <v xml:space="preserve"> </v>
      </c>
      <c r="AI89" s="27" t="s">
        <v>29</v>
      </c>
      <c r="AM89" s="204" t="str">
        <f>IF(E17="","",E17)</f>
        <v>Ing. Petr Novák</v>
      </c>
      <c r="AN89" s="205"/>
      <c r="AO89" s="205"/>
      <c r="AP89" s="205"/>
      <c r="AR89" s="32"/>
      <c r="AS89" s="206" t="s">
        <v>54</v>
      </c>
      <c r="AT89" s="207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2:56" s="1" customFormat="1" ht="15.2" customHeight="1">
      <c r="B90" s="32"/>
      <c r="C90" s="27" t="s">
        <v>27</v>
      </c>
      <c r="L90" s="3" t="str">
        <f>IF(E14="Vyplň údaj","",E14)</f>
        <v/>
      </c>
      <c r="AI90" s="27" t="s">
        <v>32</v>
      </c>
      <c r="AM90" s="204" t="str">
        <f>IF(E20="","",E20)</f>
        <v xml:space="preserve"> </v>
      </c>
      <c r="AN90" s="205"/>
      <c r="AO90" s="205"/>
      <c r="AP90" s="205"/>
      <c r="AR90" s="32"/>
      <c r="AS90" s="208"/>
      <c r="AT90" s="209"/>
      <c r="BD90" s="56"/>
    </row>
    <row r="91" spans="2:56" s="1" customFormat="1" ht="10.9" customHeight="1">
      <c r="B91" s="32"/>
      <c r="AR91" s="32"/>
      <c r="AS91" s="208"/>
      <c r="AT91" s="209"/>
      <c r="BD91" s="56"/>
    </row>
    <row r="92" spans="2:56" s="1" customFormat="1" ht="29.25" customHeight="1">
      <c r="B92" s="32"/>
      <c r="C92" s="191" t="s">
        <v>55</v>
      </c>
      <c r="D92" s="192"/>
      <c r="E92" s="192"/>
      <c r="F92" s="192"/>
      <c r="G92" s="192"/>
      <c r="H92" s="57"/>
      <c r="I92" s="193" t="s">
        <v>56</v>
      </c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4" t="s">
        <v>57</v>
      </c>
      <c r="AH92" s="192"/>
      <c r="AI92" s="192"/>
      <c r="AJ92" s="192"/>
      <c r="AK92" s="192"/>
      <c r="AL92" s="192"/>
      <c r="AM92" s="192"/>
      <c r="AN92" s="193" t="s">
        <v>58</v>
      </c>
      <c r="AO92" s="192"/>
      <c r="AP92" s="195"/>
      <c r="AQ92" s="58" t="s">
        <v>59</v>
      </c>
      <c r="AR92" s="32"/>
      <c r="AS92" s="59" t="s">
        <v>60</v>
      </c>
      <c r="AT92" s="60" t="s">
        <v>61</v>
      </c>
      <c r="AU92" s="60" t="s">
        <v>62</v>
      </c>
      <c r="AV92" s="60" t="s">
        <v>63</v>
      </c>
      <c r="AW92" s="60" t="s">
        <v>64</v>
      </c>
      <c r="AX92" s="60" t="s">
        <v>65</v>
      </c>
      <c r="AY92" s="60" t="s">
        <v>66</v>
      </c>
      <c r="AZ92" s="60" t="s">
        <v>67</v>
      </c>
      <c r="BA92" s="60" t="s">
        <v>68</v>
      </c>
      <c r="BB92" s="60" t="s">
        <v>69</v>
      </c>
      <c r="BC92" s="60" t="s">
        <v>70</v>
      </c>
      <c r="BD92" s="61" t="s">
        <v>71</v>
      </c>
    </row>
    <row r="93" spans="2:56" s="1" customFormat="1" ht="10.9" customHeight="1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2:90" s="5" customFormat="1" ht="32.45" customHeight="1">
      <c r="B94" s="63"/>
      <c r="C94" s="64" t="s">
        <v>72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99">
        <f>ROUND(AG95,2)</f>
        <v>0</v>
      </c>
      <c r="AH94" s="199"/>
      <c r="AI94" s="199"/>
      <c r="AJ94" s="199"/>
      <c r="AK94" s="199"/>
      <c r="AL94" s="199"/>
      <c r="AM94" s="199"/>
      <c r="AN94" s="200">
        <f>SUM(AG94,AT94)</f>
        <v>0</v>
      </c>
      <c r="AO94" s="200"/>
      <c r="AP94" s="200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73</v>
      </c>
      <c r="BT94" s="72" t="s">
        <v>74</v>
      </c>
      <c r="BU94" s="73" t="s">
        <v>75</v>
      </c>
      <c r="BV94" s="72" t="s">
        <v>76</v>
      </c>
      <c r="BW94" s="72" t="s">
        <v>5</v>
      </c>
      <c r="BX94" s="72" t="s">
        <v>77</v>
      </c>
      <c r="CL94" s="72" t="s">
        <v>1</v>
      </c>
    </row>
    <row r="95" spans="1:91" s="6" customFormat="1" ht="16.5" customHeight="1">
      <c r="A95" s="74" t="s">
        <v>78</v>
      </c>
      <c r="B95" s="75"/>
      <c r="C95" s="76"/>
      <c r="D95" s="198" t="s">
        <v>14</v>
      </c>
      <c r="E95" s="198"/>
      <c r="F95" s="198"/>
      <c r="G95" s="198"/>
      <c r="H95" s="198"/>
      <c r="I95" s="77"/>
      <c r="J95" s="198" t="s">
        <v>79</v>
      </c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6">
        <f>'001 - Lávka pro chodce a ...'!J30</f>
        <v>0</v>
      </c>
      <c r="AH95" s="197"/>
      <c r="AI95" s="197"/>
      <c r="AJ95" s="197"/>
      <c r="AK95" s="197"/>
      <c r="AL95" s="197"/>
      <c r="AM95" s="197"/>
      <c r="AN95" s="196">
        <f>SUM(AG95,AT95)</f>
        <v>0</v>
      </c>
      <c r="AO95" s="197"/>
      <c r="AP95" s="197"/>
      <c r="AQ95" s="78" t="s">
        <v>80</v>
      </c>
      <c r="AR95" s="75"/>
      <c r="AS95" s="79">
        <v>0</v>
      </c>
      <c r="AT95" s="80">
        <f>ROUND(SUM(AV95:AW95),2)</f>
        <v>0</v>
      </c>
      <c r="AU95" s="81">
        <f>'001 - Lávka pro chodce a ...'!P126</f>
        <v>0</v>
      </c>
      <c r="AV95" s="80">
        <f>'001 - Lávka pro chodce a ...'!J33</f>
        <v>0</v>
      </c>
      <c r="AW95" s="80">
        <f>'001 - Lávka pro chodce a ...'!J34</f>
        <v>0</v>
      </c>
      <c r="AX95" s="80">
        <f>'001 - Lávka pro chodce a ...'!J35</f>
        <v>0</v>
      </c>
      <c r="AY95" s="80">
        <f>'001 - Lávka pro chodce a ...'!J36</f>
        <v>0</v>
      </c>
      <c r="AZ95" s="80">
        <f>'001 - Lávka pro chodce a ...'!F33</f>
        <v>0</v>
      </c>
      <c r="BA95" s="80">
        <f>'001 - Lávka pro chodce a ...'!F34</f>
        <v>0</v>
      </c>
      <c r="BB95" s="80">
        <f>'001 - Lávka pro chodce a ...'!F35</f>
        <v>0</v>
      </c>
      <c r="BC95" s="80">
        <f>'001 - Lávka pro chodce a ...'!F36</f>
        <v>0</v>
      </c>
      <c r="BD95" s="82">
        <f>'001 - Lávka pro chodce a ...'!F37</f>
        <v>0</v>
      </c>
      <c r="BT95" s="83" t="s">
        <v>81</v>
      </c>
      <c r="BV95" s="83" t="s">
        <v>76</v>
      </c>
      <c r="BW95" s="83" t="s">
        <v>82</v>
      </c>
      <c r="BX95" s="83" t="s">
        <v>5</v>
      </c>
      <c r="CL95" s="83" t="s">
        <v>1</v>
      </c>
      <c r="CM95" s="83" t="s">
        <v>83</v>
      </c>
    </row>
    <row r="96" spans="2:44" s="1" customFormat="1" ht="30" customHeight="1">
      <c r="B96" s="32"/>
      <c r="AR96" s="32"/>
    </row>
    <row r="97" spans="2:44" s="1" customFormat="1" ht="6.9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2"/>
    </row>
  </sheetData>
  <sheetProtection algorithmName="SHA-512" hashValue="CdOiOb/J4UaFmVmtLkc0zYNPo3iVbA5qqFDZ8M7O9MWlx9F85uv9WnZt1WzVl0SNzyicnNqBY2NaORWBFZ5sOw==" saltValue="avO2jzc7YZsfmOrHKltnWJX8SNwBBcY/M9GDwvreMxmXg9YGVOxPYqLMEuQrg7st3+dQasmgUas9X3hOKso7nw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01 - Lávka pro chodce a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91"/>
  <sheetViews>
    <sheetView showGridLines="0" tabSelected="1" workbookViewId="0" topLeftCell="A118">
      <selection activeCell="I130" sqref="I13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7" t="s">
        <v>82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ht="24.95" customHeight="1">
      <c r="B4" s="20"/>
      <c r="D4" s="21" t="s">
        <v>84</v>
      </c>
      <c r="L4" s="20"/>
      <c r="M4" s="8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29" t="str">
        <f>'Rekapitulace stavby'!K6</f>
        <v>Železniční most přes Labe - Lávka pro pěší</v>
      </c>
      <c r="F7" s="230"/>
      <c r="G7" s="230"/>
      <c r="H7" s="230"/>
      <c r="L7" s="20"/>
    </row>
    <row r="8" spans="2:12" s="1" customFormat="1" ht="12" customHeight="1">
      <c r="B8" s="32"/>
      <c r="D8" s="27" t="s">
        <v>85</v>
      </c>
      <c r="L8" s="32"/>
    </row>
    <row r="9" spans="2:12" s="1" customFormat="1" ht="16.5" customHeight="1">
      <c r="B9" s="32"/>
      <c r="E9" s="201" t="s">
        <v>86</v>
      </c>
      <c r="F9" s="228"/>
      <c r="G9" s="228"/>
      <c r="H9" s="228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5. 2. 2024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26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27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1" t="str">
        <f>'Rekapitulace stavby'!E14</f>
        <v>Vyplň údaj</v>
      </c>
      <c r="F18" s="220"/>
      <c r="G18" s="220"/>
      <c r="H18" s="220"/>
      <c r="I18" s="27" t="s">
        <v>26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29</v>
      </c>
      <c r="I20" s="27" t="s">
        <v>25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>Ing. Petr Novák</v>
      </c>
      <c r="I21" s="27" t="s">
        <v>26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32</v>
      </c>
      <c r="I23" s="27" t="s">
        <v>25</v>
      </c>
      <c r="J23" s="25" t="s">
        <v>87</v>
      </c>
      <c r="L23" s="32"/>
    </row>
    <row r="24" spans="2:12" s="1" customFormat="1" ht="18" customHeight="1">
      <c r="B24" s="32"/>
      <c r="E24" s="25" t="s">
        <v>30</v>
      </c>
      <c r="I24" s="27" t="s">
        <v>26</v>
      </c>
      <c r="J24" s="25" t="s">
        <v>1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33</v>
      </c>
      <c r="L26" s="32"/>
    </row>
    <row r="27" spans="2:12" s="7" customFormat="1" ht="16.5" customHeight="1">
      <c r="B27" s="85"/>
      <c r="E27" s="224" t="s">
        <v>1</v>
      </c>
      <c r="F27" s="224"/>
      <c r="G27" s="224"/>
      <c r="H27" s="224"/>
      <c r="L27" s="85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86" t="s">
        <v>34</v>
      </c>
      <c r="J30" s="66">
        <f>ROUND(J126,2)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36</v>
      </c>
      <c r="I32" s="35" t="s">
        <v>35</v>
      </c>
      <c r="J32" s="35" t="s">
        <v>37</v>
      </c>
      <c r="L32" s="32"/>
    </row>
    <row r="33" spans="2:12" s="1" customFormat="1" ht="14.45" customHeight="1">
      <c r="B33" s="32"/>
      <c r="D33" s="55" t="s">
        <v>38</v>
      </c>
      <c r="E33" s="27" t="s">
        <v>39</v>
      </c>
      <c r="F33" s="87">
        <f>ROUND((SUM(BE126:BE190)),2)</f>
        <v>0</v>
      </c>
      <c r="I33" s="88">
        <v>0.21</v>
      </c>
      <c r="J33" s="87">
        <f>ROUND(((SUM(BE126:BE190))*I33),2)</f>
        <v>0</v>
      </c>
      <c r="L33" s="32"/>
    </row>
    <row r="34" spans="2:12" s="1" customFormat="1" ht="14.45" customHeight="1">
      <c r="B34" s="32"/>
      <c r="E34" s="27" t="s">
        <v>40</v>
      </c>
      <c r="F34" s="87">
        <f>ROUND((SUM(BF126:BF190)),2)</f>
        <v>0</v>
      </c>
      <c r="I34" s="88">
        <v>0.12</v>
      </c>
      <c r="J34" s="87">
        <f>ROUND(((SUM(BF126:BF190))*I34),2)</f>
        <v>0</v>
      </c>
      <c r="L34" s="32"/>
    </row>
    <row r="35" spans="2:12" s="1" customFormat="1" ht="14.45" customHeight="1" hidden="1">
      <c r="B35" s="32"/>
      <c r="E35" s="27" t="s">
        <v>41</v>
      </c>
      <c r="F35" s="87">
        <f>ROUND((SUM(BG126:BG190)),2)</f>
        <v>0</v>
      </c>
      <c r="I35" s="88">
        <v>0.21</v>
      </c>
      <c r="J35" s="87">
        <f>0</f>
        <v>0</v>
      </c>
      <c r="L35" s="32"/>
    </row>
    <row r="36" spans="2:12" s="1" customFormat="1" ht="14.45" customHeight="1" hidden="1">
      <c r="B36" s="32"/>
      <c r="E36" s="27" t="s">
        <v>42</v>
      </c>
      <c r="F36" s="87">
        <f>ROUND((SUM(BH126:BH190)),2)</f>
        <v>0</v>
      </c>
      <c r="I36" s="88">
        <v>0.12</v>
      </c>
      <c r="J36" s="87">
        <f>0</f>
        <v>0</v>
      </c>
      <c r="L36" s="32"/>
    </row>
    <row r="37" spans="2:12" s="1" customFormat="1" ht="14.45" customHeight="1" hidden="1">
      <c r="B37" s="32"/>
      <c r="E37" s="27" t="s">
        <v>43</v>
      </c>
      <c r="F37" s="87">
        <f>ROUND((SUM(BI126:BI190)),2)</f>
        <v>0</v>
      </c>
      <c r="I37" s="88">
        <v>0</v>
      </c>
      <c r="J37" s="87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89"/>
      <c r="D39" s="90" t="s">
        <v>44</v>
      </c>
      <c r="E39" s="57"/>
      <c r="F39" s="57"/>
      <c r="G39" s="91" t="s">
        <v>45</v>
      </c>
      <c r="H39" s="92" t="s">
        <v>46</v>
      </c>
      <c r="I39" s="57"/>
      <c r="J39" s="93">
        <f>SUM(J30:J37)</f>
        <v>0</v>
      </c>
      <c r="K39" s="94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49</v>
      </c>
      <c r="E61" s="34"/>
      <c r="F61" s="95" t="s">
        <v>50</v>
      </c>
      <c r="G61" s="43" t="s">
        <v>49</v>
      </c>
      <c r="H61" s="34"/>
      <c r="I61" s="34"/>
      <c r="J61" s="96" t="s">
        <v>50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51</v>
      </c>
      <c r="E65" s="42"/>
      <c r="F65" s="42"/>
      <c r="G65" s="41" t="s">
        <v>52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49</v>
      </c>
      <c r="E76" s="34"/>
      <c r="F76" s="95" t="s">
        <v>50</v>
      </c>
      <c r="G76" s="43" t="s">
        <v>49</v>
      </c>
      <c r="H76" s="34"/>
      <c r="I76" s="34"/>
      <c r="J76" s="96" t="s">
        <v>50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88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29" t="str">
        <f>E7</f>
        <v>Železniční most přes Labe - Lávka pro pěší</v>
      </c>
      <c r="F85" s="230"/>
      <c r="G85" s="230"/>
      <c r="H85" s="230"/>
      <c r="L85" s="32"/>
    </row>
    <row r="86" spans="2:12" s="1" customFormat="1" ht="12" customHeight="1">
      <c r="B86" s="32"/>
      <c r="C86" s="27" t="s">
        <v>85</v>
      </c>
      <c r="L86" s="32"/>
    </row>
    <row r="87" spans="2:12" s="1" customFormat="1" ht="16.5" customHeight="1">
      <c r="B87" s="32"/>
      <c r="E87" s="201" t="str">
        <f>E9</f>
        <v>001 - Lávka pro chodce a cyklisty</v>
      </c>
      <c r="F87" s="228"/>
      <c r="G87" s="228"/>
      <c r="H87" s="228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 t="str">
        <f>IF(J12="","",J12)</f>
        <v>5. 2. 2024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24</v>
      </c>
      <c r="F91" s="25" t="str">
        <f>E15</f>
        <v xml:space="preserve"> </v>
      </c>
      <c r="I91" s="27" t="s">
        <v>29</v>
      </c>
      <c r="J91" s="30" t="str">
        <f>E21</f>
        <v>Ing. Petr Novák</v>
      </c>
      <c r="L91" s="32"/>
    </row>
    <row r="92" spans="2:12" s="1" customFormat="1" ht="15.2" customHeight="1">
      <c r="B92" s="32"/>
      <c r="C92" s="27" t="s">
        <v>27</v>
      </c>
      <c r="F92" s="25" t="str">
        <f>IF(E18="","",E18)</f>
        <v>Vyplň údaj</v>
      </c>
      <c r="I92" s="27" t="s">
        <v>32</v>
      </c>
      <c r="J92" s="30" t="str">
        <f>E24</f>
        <v>Ing. Petr Novák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97" t="s">
        <v>89</v>
      </c>
      <c r="D94" s="89"/>
      <c r="E94" s="89"/>
      <c r="F94" s="89"/>
      <c r="G94" s="89"/>
      <c r="H94" s="89"/>
      <c r="I94" s="89"/>
      <c r="J94" s="98" t="s">
        <v>90</v>
      </c>
      <c r="K94" s="89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99" t="s">
        <v>91</v>
      </c>
      <c r="J96" s="66">
        <f>J126</f>
        <v>0</v>
      </c>
      <c r="L96" s="32"/>
      <c r="AU96" s="17" t="s">
        <v>92</v>
      </c>
    </row>
    <row r="97" spans="2:12" s="8" customFormat="1" ht="24.95" customHeight="1">
      <c r="B97" s="100"/>
      <c r="D97" s="101" t="s">
        <v>93</v>
      </c>
      <c r="E97" s="102"/>
      <c r="F97" s="102"/>
      <c r="G97" s="102"/>
      <c r="H97" s="102"/>
      <c r="I97" s="102"/>
      <c r="J97" s="103">
        <f>J127</f>
        <v>0</v>
      </c>
      <c r="L97" s="100"/>
    </row>
    <row r="98" spans="2:12" s="9" customFormat="1" ht="19.9" customHeight="1">
      <c r="B98" s="104"/>
      <c r="D98" s="105" t="s">
        <v>94</v>
      </c>
      <c r="E98" s="106"/>
      <c r="F98" s="106"/>
      <c r="G98" s="106"/>
      <c r="H98" s="106"/>
      <c r="I98" s="106"/>
      <c r="J98" s="107">
        <f>J128</f>
        <v>0</v>
      </c>
      <c r="L98" s="104"/>
    </row>
    <row r="99" spans="2:12" s="9" customFormat="1" ht="19.9" customHeight="1">
      <c r="B99" s="104"/>
      <c r="D99" s="105" t="s">
        <v>95</v>
      </c>
      <c r="E99" s="106"/>
      <c r="F99" s="106"/>
      <c r="G99" s="106"/>
      <c r="H99" s="106"/>
      <c r="I99" s="106"/>
      <c r="J99" s="107">
        <f>J135</f>
        <v>0</v>
      </c>
      <c r="L99" s="104"/>
    </row>
    <row r="100" spans="2:12" s="9" customFormat="1" ht="19.9" customHeight="1">
      <c r="B100" s="104"/>
      <c r="D100" s="105" t="s">
        <v>96</v>
      </c>
      <c r="E100" s="106"/>
      <c r="F100" s="106"/>
      <c r="G100" s="106"/>
      <c r="H100" s="106"/>
      <c r="I100" s="106"/>
      <c r="J100" s="107">
        <f>J141</f>
        <v>0</v>
      </c>
      <c r="L100" s="104"/>
    </row>
    <row r="101" spans="2:12" s="8" customFormat="1" ht="24.95" customHeight="1">
      <c r="B101" s="100"/>
      <c r="D101" s="101" t="s">
        <v>97</v>
      </c>
      <c r="E101" s="102"/>
      <c r="F101" s="102"/>
      <c r="G101" s="102"/>
      <c r="H101" s="102"/>
      <c r="I101" s="102"/>
      <c r="J101" s="103">
        <f>J154</f>
        <v>0</v>
      </c>
      <c r="L101" s="100"/>
    </row>
    <row r="102" spans="2:12" s="9" customFormat="1" ht="19.9" customHeight="1">
      <c r="B102" s="104"/>
      <c r="D102" s="105" t="s">
        <v>98</v>
      </c>
      <c r="E102" s="106"/>
      <c r="F102" s="106"/>
      <c r="G102" s="106"/>
      <c r="H102" s="106"/>
      <c r="I102" s="106"/>
      <c r="J102" s="107">
        <f>J155</f>
        <v>0</v>
      </c>
      <c r="L102" s="104"/>
    </row>
    <row r="103" spans="2:12" s="9" customFormat="1" ht="14.85" customHeight="1">
      <c r="B103" s="104"/>
      <c r="D103" s="105" t="s">
        <v>99</v>
      </c>
      <c r="E103" s="106"/>
      <c r="F103" s="106"/>
      <c r="G103" s="106"/>
      <c r="H103" s="106"/>
      <c r="I103" s="106"/>
      <c r="J103" s="107">
        <f>J164</f>
        <v>0</v>
      </c>
      <c r="L103" s="104"/>
    </row>
    <row r="104" spans="2:12" s="9" customFormat="1" ht="14.85" customHeight="1">
      <c r="B104" s="104"/>
      <c r="D104" s="105" t="s">
        <v>100</v>
      </c>
      <c r="E104" s="106"/>
      <c r="F104" s="106"/>
      <c r="G104" s="106"/>
      <c r="H104" s="106"/>
      <c r="I104" s="106"/>
      <c r="J104" s="107">
        <f>J179</f>
        <v>0</v>
      </c>
      <c r="L104" s="104"/>
    </row>
    <row r="105" spans="2:12" s="9" customFormat="1" ht="21.75" customHeight="1">
      <c r="B105" s="104"/>
      <c r="D105" s="105" t="s">
        <v>101</v>
      </c>
      <c r="E105" s="106"/>
      <c r="F105" s="106"/>
      <c r="G105" s="106"/>
      <c r="H105" s="106"/>
      <c r="I105" s="106"/>
      <c r="J105" s="107">
        <f>J180</f>
        <v>0</v>
      </c>
      <c r="L105" s="104"/>
    </row>
    <row r="106" spans="2:12" s="9" customFormat="1" ht="14.85" customHeight="1">
      <c r="B106" s="104"/>
      <c r="D106" s="105" t="s">
        <v>102</v>
      </c>
      <c r="E106" s="106"/>
      <c r="F106" s="106"/>
      <c r="G106" s="106"/>
      <c r="H106" s="106"/>
      <c r="I106" s="106"/>
      <c r="J106" s="107">
        <f>J185</f>
        <v>0</v>
      </c>
      <c r="L106" s="104"/>
    </row>
    <row r="107" spans="2:12" s="1" customFormat="1" ht="21.75" customHeight="1">
      <c r="B107" s="32"/>
      <c r="L107" s="32"/>
    </row>
    <row r="108" spans="2:12" s="1" customFormat="1" ht="6.9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2"/>
    </row>
    <row r="112" spans="2:12" s="1" customFormat="1" ht="6.95" customHeight="1"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2"/>
    </row>
    <row r="113" spans="2:12" s="1" customFormat="1" ht="24.95" customHeight="1">
      <c r="B113" s="32"/>
      <c r="C113" s="21" t="s">
        <v>103</v>
      </c>
      <c r="L113" s="32"/>
    </row>
    <row r="114" spans="2:12" s="1" customFormat="1" ht="6.95" customHeight="1">
      <c r="B114" s="32"/>
      <c r="L114" s="32"/>
    </row>
    <row r="115" spans="2:12" s="1" customFormat="1" ht="12" customHeight="1">
      <c r="B115" s="32"/>
      <c r="C115" s="27" t="s">
        <v>16</v>
      </c>
      <c r="L115" s="32"/>
    </row>
    <row r="116" spans="2:12" s="1" customFormat="1" ht="16.5" customHeight="1">
      <c r="B116" s="32"/>
      <c r="E116" s="229" t="str">
        <f>E7</f>
        <v>Železniční most přes Labe - Lávka pro pěší</v>
      </c>
      <c r="F116" s="230"/>
      <c r="G116" s="230"/>
      <c r="H116" s="230"/>
      <c r="L116" s="32"/>
    </row>
    <row r="117" spans="2:12" s="1" customFormat="1" ht="12" customHeight="1">
      <c r="B117" s="32"/>
      <c r="C117" s="27" t="s">
        <v>85</v>
      </c>
      <c r="L117" s="32"/>
    </row>
    <row r="118" spans="2:12" s="1" customFormat="1" ht="16.5" customHeight="1">
      <c r="B118" s="32"/>
      <c r="E118" s="201" t="str">
        <f>E9</f>
        <v>001 - Lávka pro chodce a cyklisty</v>
      </c>
      <c r="F118" s="228"/>
      <c r="G118" s="228"/>
      <c r="H118" s="228"/>
      <c r="L118" s="32"/>
    </row>
    <row r="119" spans="2:12" s="1" customFormat="1" ht="6.95" customHeight="1">
      <c r="B119" s="32"/>
      <c r="L119" s="32"/>
    </row>
    <row r="120" spans="2:12" s="1" customFormat="1" ht="12" customHeight="1">
      <c r="B120" s="32"/>
      <c r="C120" s="27" t="s">
        <v>20</v>
      </c>
      <c r="F120" s="25" t="str">
        <f>F12</f>
        <v xml:space="preserve"> </v>
      </c>
      <c r="I120" s="27" t="s">
        <v>22</v>
      </c>
      <c r="J120" s="52" t="str">
        <f>IF(J12="","",J12)</f>
        <v>5. 2. 2024</v>
      </c>
      <c r="L120" s="32"/>
    </row>
    <row r="121" spans="2:12" s="1" customFormat="1" ht="6.95" customHeight="1">
      <c r="B121" s="32"/>
      <c r="L121" s="32"/>
    </row>
    <row r="122" spans="2:12" s="1" customFormat="1" ht="15.2" customHeight="1">
      <c r="B122" s="32"/>
      <c r="C122" s="27" t="s">
        <v>24</v>
      </c>
      <c r="F122" s="25" t="str">
        <f>E15</f>
        <v xml:space="preserve"> </v>
      </c>
      <c r="I122" s="27" t="s">
        <v>29</v>
      </c>
      <c r="J122" s="30" t="str">
        <f>E21</f>
        <v>Ing. Petr Novák</v>
      </c>
      <c r="L122" s="32"/>
    </row>
    <row r="123" spans="2:12" s="1" customFormat="1" ht="15.2" customHeight="1">
      <c r="B123" s="32"/>
      <c r="C123" s="27" t="s">
        <v>27</v>
      </c>
      <c r="F123" s="25" t="str">
        <f>IF(E18="","",E18)</f>
        <v>Vyplň údaj</v>
      </c>
      <c r="I123" s="27" t="s">
        <v>32</v>
      </c>
      <c r="J123" s="30" t="str">
        <f>E24</f>
        <v>Ing. Petr Novák</v>
      </c>
      <c r="L123" s="32"/>
    </row>
    <row r="124" spans="2:12" s="1" customFormat="1" ht="10.35" customHeight="1">
      <c r="B124" s="32"/>
      <c r="L124" s="32"/>
    </row>
    <row r="125" spans="2:20" s="10" customFormat="1" ht="29.25" customHeight="1">
      <c r="B125" s="108"/>
      <c r="C125" s="109" t="s">
        <v>104</v>
      </c>
      <c r="D125" s="110" t="s">
        <v>59</v>
      </c>
      <c r="E125" s="110" t="s">
        <v>55</v>
      </c>
      <c r="F125" s="110" t="s">
        <v>56</v>
      </c>
      <c r="G125" s="110" t="s">
        <v>105</v>
      </c>
      <c r="H125" s="110" t="s">
        <v>106</v>
      </c>
      <c r="I125" s="110" t="s">
        <v>107</v>
      </c>
      <c r="J125" s="110" t="s">
        <v>90</v>
      </c>
      <c r="K125" s="111" t="s">
        <v>108</v>
      </c>
      <c r="L125" s="108"/>
      <c r="M125" s="59" t="s">
        <v>1</v>
      </c>
      <c r="N125" s="60" t="s">
        <v>38</v>
      </c>
      <c r="O125" s="60" t="s">
        <v>109</v>
      </c>
      <c r="P125" s="60" t="s">
        <v>110</v>
      </c>
      <c r="Q125" s="60" t="s">
        <v>111</v>
      </c>
      <c r="R125" s="60" t="s">
        <v>112</v>
      </c>
      <c r="S125" s="60" t="s">
        <v>113</v>
      </c>
      <c r="T125" s="61" t="s">
        <v>114</v>
      </c>
    </row>
    <row r="126" spans="2:63" s="1" customFormat="1" ht="22.9" customHeight="1">
      <c r="B126" s="32"/>
      <c r="C126" s="64" t="s">
        <v>115</v>
      </c>
      <c r="J126" s="112">
        <f>BK126</f>
        <v>0</v>
      </c>
      <c r="L126" s="32"/>
      <c r="M126" s="62"/>
      <c r="N126" s="53"/>
      <c r="O126" s="53"/>
      <c r="P126" s="113">
        <f>P127+P154</f>
        <v>0</v>
      </c>
      <c r="Q126" s="53"/>
      <c r="R126" s="113">
        <f>R127+R154</f>
        <v>12.8035136</v>
      </c>
      <c r="S126" s="53"/>
      <c r="T126" s="114">
        <f>T127+T154</f>
        <v>12.9924</v>
      </c>
      <c r="AT126" s="17" t="s">
        <v>73</v>
      </c>
      <c r="AU126" s="17" t="s">
        <v>92</v>
      </c>
      <c r="BK126" s="115">
        <f>BK127+BK154</f>
        <v>0</v>
      </c>
    </row>
    <row r="127" spans="2:63" s="11" customFormat="1" ht="25.9" customHeight="1">
      <c r="B127" s="116"/>
      <c r="D127" s="117" t="s">
        <v>73</v>
      </c>
      <c r="E127" s="118" t="s">
        <v>116</v>
      </c>
      <c r="F127" s="118" t="s">
        <v>117</v>
      </c>
      <c r="I127" s="119"/>
      <c r="J127" s="120">
        <f>BK127</f>
        <v>0</v>
      </c>
      <c r="L127" s="116"/>
      <c r="M127" s="121"/>
      <c r="P127" s="122">
        <f>P128+P135+P141</f>
        <v>0</v>
      </c>
      <c r="R127" s="122">
        <f>R128+R135+R141</f>
        <v>3.6158400000000004</v>
      </c>
      <c r="T127" s="123">
        <f>T128+T135+T141</f>
        <v>4.05</v>
      </c>
      <c r="AR127" s="117" t="s">
        <v>81</v>
      </c>
      <c r="AT127" s="124" t="s">
        <v>73</v>
      </c>
      <c r="AU127" s="124" t="s">
        <v>74</v>
      </c>
      <c r="AY127" s="117" t="s">
        <v>118</v>
      </c>
      <c r="BK127" s="125">
        <f>BK128+BK135+BK141</f>
        <v>0</v>
      </c>
    </row>
    <row r="128" spans="2:63" s="11" customFormat="1" ht="22.9" customHeight="1">
      <c r="B128" s="116"/>
      <c r="D128" s="117" t="s">
        <v>73</v>
      </c>
      <c r="E128" s="126" t="s">
        <v>119</v>
      </c>
      <c r="F128" s="126" t="s">
        <v>120</v>
      </c>
      <c r="I128" s="119"/>
      <c r="J128" s="127">
        <f>BK128</f>
        <v>0</v>
      </c>
      <c r="L128" s="116"/>
      <c r="M128" s="121"/>
      <c r="P128" s="122">
        <f>SUM(P129:P134)</f>
        <v>0</v>
      </c>
      <c r="R128" s="122">
        <f>SUM(R129:R134)</f>
        <v>3.6158400000000004</v>
      </c>
      <c r="T128" s="123">
        <f>SUM(T129:T134)</f>
        <v>4.05</v>
      </c>
      <c r="AR128" s="117" t="s">
        <v>81</v>
      </c>
      <c r="AT128" s="124" t="s">
        <v>73</v>
      </c>
      <c r="AU128" s="124" t="s">
        <v>81</v>
      </c>
      <c r="AY128" s="117" t="s">
        <v>118</v>
      </c>
      <c r="BK128" s="125">
        <f>SUM(BK129:BK134)</f>
        <v>0</v>
      </c>
    </row>
    <row r="129" spans="2:65" s="1" customFormat="1" ht="24.2" customHeight="1">
      <c r="B129" s="32"/>
      <c r="C129" s="128" t="s">
        <v>121</v>
      </c>
      <c r="D129" s="128" t="s">
        <v>122</v>
      </c>
      <c r="E129" s="129" t="s">
        <v>123</v>
      </c>
      <c r="F129" s="130" t="s">
        <v>124</v>
      </c>
      <c r="G129" s="131" t="s">
        <v>125</v>
      </c>
      <c r="H129" s="132">
        <v>54</v>
      </c>
      <c r="I129" s="133"/>
      <c r="J129" s="134">
        <f>ROUND(I129*H129,2)</f>
        <v>0</v>
      </c>
      <c r="K129" s="130" t="s">
        <v>1</v>
      </c>
      <c r="L129" s="32"/>
      <c r="M129" s="135" t="s">
        <v>1</v>
      </c>
      <c r="N129" s="136" t="s">
        <v>39</v>
      </c>
      <c r="P129" s="137">
        <f>O129*H129</f>
        <v>0</v>
      </c>
      <c r="Q129" s="137">
        <v>0.06696</v>
      </c>
      <c r="R129" s="137">
        <f>Q129*H129</f>
        <v>3.6158400000000004</v>
      </c>
      <c r="S129" s="137">
        <v>0.075</v>
      </c>
      <c r="T129" s="138">
        <f>S129*H129</f>
        <v>4.05</v>
      </c>
      <c r="AR129" s="139" t="s">
        <v>126</v>
      </c>
      <c r="AT129" s="139" t="s">
        <v>122</v>
      </c>
      <c r="AU129" s="139" t="s">
        <v>83</v>
      </c>
      <c r="AY129" s="17" t="s">
        <v>118</v>
      </c>
      <c r="BE129" s="140">
        <f>IF(N129="základní",J129,0)</f>
        <v>0</v>
      </c>
      <c r="BF129" s="140">
        <f>IF(N129="snížená",J129,0)</f>
        <v>0</v>
      </c>
      <c r="BG129" s="140">
        <f>IF(N129="zákl. přenesená",J129,0)</f>
        <v>0</v>
      </c>
      <c r="BH129" s="140">
        <f>IF(N129="sníž. přenesená",J129,0)</f>
        <v>0</v>
      </c>
      <c r="BI129" s="140">
        <f>IF(N129="nulová",J129,0)</f>
        <v>0</v>
      </c>
      <c r="BJ129" s="17" t="s">
        <v>81</v>
      </c>
      <c r="BK129" s="140">
        <f>ROUND(I129*H129,2)</f>
        <v>0</v>
      </c>
      <c r="BL129" s="17" t="s">
        <v>126</v>
      </c>
      <c r="BM129" s="139" t="s">
        <v>127</v>
      </c>
    </row>
    <row r="130" spans="2:47" s="1" customFormat="1" ht="29.25">
      <c r="B130" s="32"/>
      <c r="D130" s="141" t="s">
        <v>128</v>
      </c>
      <c r="F130" s="142" t="s">
        <v>129</v>
      </c>
      <c r="I130" s="143"/>
      <c r="L130" s="32"/>
      <c r="M130" s="144"/>
      <c r="T130" s="56"/>
      <c r="AT130" s="17" t="s">
        <v>128</v>
      </c>
      <c r="AU130" s="17" t="s">
        <v>83</v>
      </c>
    </row>
    <row r="131" spans="2:47" s="1" customFormat="1" ht="19.5">
      <c r="B131" s="32"/>
      <c r="D131" s="141" t="s">
        <v>130</v>
      </c>
      <c r="F131" s="145" t="s">
        <v>131</v>
      </c>
      <c r="I131" s="143"/>
      <c r="L131" s="32"/>
      <c r="M131" s="144"/>
      <c r="T131" s="56"/>
      <c r="AT131" s="17" t="s">
        <v>130</v>
      </c>
      <c r="AU131" s="17" t="s">
        <v>83</v>
      </c>
    </row>
    <row r="132" spans="2:51" s="12" customFormat="1" ht="12">
      <c r="B132" s="146"/>
      <c r="D132" s="141" t="s">
        <v>132</v>
      </c>
      <c r="E132" s="147" t="s">
        <v>1</v>
      </c>
      <c r="F132" s="148" t="s">
        <v>133</v>
      </c>
      <c r="H132" s="147" t="s">
        <v>1</v>
      </c>
      <c r="I132" s="149"/>
      <c r="L132" s="146"/>
      <c r="M132" s="150"/>
      <c r="T132" s="151"/>
      <c r="AT132" s="147" t="s">
        <v>132</v>
      </c>
      <c r="AU132" s="147" t="s">
        <v>83</v>
      </c>
      <c r="AV132" s="12" t="s">
        <v>81</v>
      </c>
      <c r="AW132" s="12" t="s">
        <v>31</v>
      </c>
      <c r="AX132" s="12" t="s">
        <v>74</v>
      </c>
      <c r="AY132" s="147" t="s">
        <v>118</v>
      </c>
    </row>
    <row r="133" spans="2:51" s="13" customFormat="1" ht="12">
      <c r="B133" s="152"/>
      <c r="D133" s="141" t="s">
        <v>132</v>
      </c>
      <c r="E133" s="153" t="s">
        <v>1</v>
      </c>
      <c r="F133" s="154" t="s">
        <v>134</v>
      </c>
      <c r="H133" s="155">
        <v>54</v>
      </c>
      <c r="I133" s="156"/>
      <c r="L133" s="152"/>
      <c r="M133" s="157"/>
      <c r="T133" s="158"/>
      <c r="AT133" s="153" t="s">
        <v>132</v>
      </c>
      <c r="AU133" s="153" t="s">
        <v>83</v>
      </c>
      <c r="AV133" s="13" t="s">
        <v>83</v>
      </c>
      <c r="AW133" s="13" t="s">
        <v>31</v>
      </c>
      <c r="AX133" s="13" t="s">
        <v>74</v>
      </c>
      <c r="AY133" s="153" t="s">
        <v>118</v>
      </c>
    </row>
    <row r="134" spans="2:51" s="14" customFormat="1" ht="12">
      <c r="B134" s="159"/>
      <c r="D134" s="141" t="s">
        <v>132</v>
      </c>
      <c r="E134" s="160" t="s">
        <v>1</v>
      </c>
      <c r="F134" s="161" t="s">
        <v>135</v>
      </c>
      <c r="H134" s="162">
        <v>54</v>
      </c>
      <c r="I134" s="163"/>
      <c r="L134" s="159"/>
      <c r="M134" s="164"/>
      <c r="T134" s="165"/>
      <c r="AT134" s="160" t="s">
        <v>132</v>
      </c>
      <c r="AU134" s="160" t="s">
        <v>83</v>
      </c>
      <c r="AV134" s="14" t="s">
        <v>126</v>
      </c>
      <c r="AW134" s="14" t="s">
        <v>31</v>
      </c>
      <c r="AX134" s="14" t="s">
        <v>81</v>
      </c>
      <c r="AY134" s="160" t="s">
        <v>118</v>
      </c>
    </row>
    <row r="135" spans="2:63" s="11" customFormat="1" ht="22.9" customHeight="1">
      <c r="B135" s="116"/>
      <c r="D135" s="117" t="s">
        <v>73</v>
      </c>
      <c r="E135" s="126" t="s">
        <v>136</v>
      </c>
      <c r="F135" s="126" t="s">
        <v>137</v>
      </c>
      <c r="I135" s="119"/>
      <c r="J135" s="127">
        <f>BK135</f>
        <v>0</v>
      </c>
      <c r="L135" s="116"/>
      <c r="M135" s="121"/>
      <c r="P135" s="122">
        <f>SUM(P136:P140)</f>
        <v>0</v>
      </c>
      <c r="R135" s="122">
        <f>SUM(R136:R140)</f>
        <v>0</v>
      </c>
      <c r="T135" s="123">
        <f>SUM(T136:T140)</f>
        <v>0</v>
      </c>
      <c r="AR135" s="117" t="s">
        <v>81</v>
      </c>
      <c r="AT135" s="124" t="s">
        <v>73</v>
      </c>
      <c r="AU135" s="124" t="s">
        <v>81</v>
      </c>
      <c r="AY135" s="117" t="s">
        <v>118</v>
      </c>
      <c r="BK135" s="125">
        <f>SUM(BK136:BK140)</f>
        <v>0</v>
      </c>
    </row>
    <row r="136" spans="2:65" s="1" customFormat="1" ht="21.75" customHeight="1">
      <c r="B136" s="32"/>
      <c r="C136" s="128" t="s">
        <v>138</v>
      </c>
      <c r="D136" s="128" t="s">
        <v>122</v>
      </c>
      <c r="E136" s="129" t="s">
        <v>139</v>
      </c>
      <c r="F136" s="130" t="s">
        <v>140</v>
      </c>
      <c r="G136" s="131" t="s">
        <v>125</v>
      </c>
      <c r="H136" s="132">
        <v>372.6</v>
      </c>
      <c r="I136" s="133"/>
      <c r="J136" s="134">
        <f>ROUND(I136*H136,2)</f>
        <v>0</v>
      </c>
      <c r="K136" s="130" t="s">
        <v>1</v>
      </c>
      <c r="L136" s="32"/>
      <c r="M136" s="135" t="s">
        <v>1</v>
      </c>
      <c r="N136" s="136" t="s">
        <v>39</v>
      </c>
      <c r="P136" s="137">
        <f>O136*H136</f>
        <v>0</v>
      </c>
      <c r="Q136" s="137">
        <v>0</v>
      </c>
      <c r="R136" s="137">
        <f>Q136*H136</f>
        <v>0</v>
      </c>
      <c r="S136" s="137">
        <v>0</v>
      </c>
      <c r="T136" s="138">
        <f>S136*H136</f>
        <v>0</v>
      </c>
      <c r="AR136" s="139" t="s">
        <v>126</v>
      </c>
      <c r="AT136" s="139" t="s">
        <v>122</v>
      </c>
      <c r="AU136" s="139" t="s">
        <v>83</v>
      </c>
      <c r="AY136" s="17" t="s">
        <v>118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7" t="s">
        <v>81</v>
      </c>
      <c r="BK136" s="140">
        <f>ROUND(I136*H136,2)</f>
        <v>0</v>
      </c>
      <c r="BL136" s="17" t="s">
        <v>126</v>
      </c>
      <c r="BM136" s="139" t="s">
        <v>141</v>
      </c>
    </row>
    <row r="137" spans="2:47" s="1" customFormat="1" ht="19.5">
      <c r="B137" s="32"/>
      <c r="D137" s="141" t="s">
        <v>128</v>
      </c>
      <c r="F137" s="142" t="s">
        <v>142</v>
      </c>
      <c r="I137" s="143"/>
      <c r="L137" s="32"/>
      <c r="M137" s="144"/>
      <c r="T137" s="56"/>
      <c r="AT137" s="17" t="s">
        <v>128</v>
      </c>
      <c r="AU137" s="17" t="s">
        <v>83</v>
      </c>
    </row>
    <row r="138" spans="2:47" s="1" customFormat="1" ht="39">
      <c r="B138" s="32"/>
      <c r="D138" s="141" t="s">
        <v>130</v>
      </c>
      <c r="F138" s="145" t="s">
        <v>143</v>
      </c>
      <c r="I138" s="143"/>
      <c r="L138" s="32"/>
      <c r="M138" s="144"/>
      <c r="T138" s="56"/>
      <c r="AT138" s="17" t="s">
        <v>130</v>
      </c>
      <c r="AU138" s="17" t="s">
        <v>83</v>
      </c>
    </row>
    <row r="139" spans="2:51" s="13" customFormat="1" ht="12">
      <c r="B139" s="152"/>
      <c r="D139" s="141" t="s">
        <v>132</v>
      </c>
      <c r="E139" s="153" t="s">
        <v>1</v>
      </c>
      <c r="F139" s="154" t="s">
        <v>144</v>
      </c>
      <c r="H139" s="155">
        <v>372.6</v>
      </c>
      <c r="I139" s="156"/>
      <c r="L139" s="152"/>
      <c r="M139" s="157"/>
      <c r="T139" s="158"/>
      <c r="AT139" s="153" t="s">
        <v>132</v>
      </c>
      <c r="AU139" s="153" t="s">
        <v>83</v>
      </c>
      <c r="AV139" s="13" t="s">
        <v>83</v>
      </c>
      <c r="AW139" s="13" t="s">
        <v>31</v>
      </c>
      <c r="AX139" s="13" t="s">
        <v>74</v>
      </c>
      <c r="AY139" s="153" t="s">
        <v>118</v>
      </c>
    </row>
    <row r="140" spans="2:51" s="14" customFormat="1" ht="12">
      <c r="B140" s="159"/>
      <c r="D140" s="141" t="s">
        <v>132</v>
      </c>
      <c r="E140" s="160" t="s">
        <v>1</v>
      </c>
      <c r="F140" s="161" t="s">
        <v>135</v>
      </c>
      <c r="H140" s="162">
        <v>372.6</v>
      </c>
      <c r="I140" s="163"/>
      <c r="L140" s="159"/>
      <c r="M140" s="164"/>
      <c r="T140" s="165"/>
      <c r="AT140" s="160" t="s">
        <v>132</v>
      </c>
      <c r="AU140" s="160" t="s">
        <v>83</v>
      </c>
      <c r="AV140" s="14" t="s">
        <v>126</v>
      </c>
      <c r="AW140" s="14" t="s">
        <v>31</v>
      </c>
      <c r="AX140" s="14" t="s">
        <v>81</v>
      </c>
      <c r="AY140" s="160" t="s">
        <v>118</v>
      </c>
    </row>
    <row r="141" spans="2:63" s="11" customFormat="1" ht="22.9" customHeight="1">
      <c r="B141" s="116"/>
      <c r="D141" s="117" t="s">
        <v>73</v>
      </c>
      <c r="E141" s="126" t="s">
        <v>145</v>
      </c>
      <c r="F141" s="126" t="s">
        <v>146</v>
      </c>
      <c r="I141" s="119"/>
      <c r="J141" s="127">
        <f>BK141</f>
        <v>0</v>
      </c>
      <c r="L141" s="116"/>
      <c r="M141" s="121"/>
      <c r="P141" s="122">
        <f>SUM(P142:P153)</f>
        <v>0</v>
      </c>
      <c r="R141" s="122">
        <f>SUM(R142:R153)</f>
        <v>0</v>
      </c>
      <c r="T141" s="123">
        <f>SUM(T142:T153)</f>
        <v>0</v>
      </c>
      <c r="AR141" s="117" t="s">
        <v>81</v>
      </c>
      <c r="AT141" s="124" t="s">
        <v>73</v>
      </c>
      <c r="AU141" s="124" t="s">
        <v>81</v>
      </c>
      <c r="AY141" s="117" t="s">
        <v>118</v>
      </c>
      <c r="BK141" s="125">
        <f>SUM(BK142:BK153)</f>
        <v>0</v>
      </c>
    </row>
    <row r="142" spans="2:65" s="1" customFormat="1" ht="24.2" customHeight="1">
      <c r="B142" s="32"/>
      <c r="C142" s="128" t="s">
        <v>147</v>
      </c>
      <c r="D142" s="128" t="s">
        <v>122</v>
      </c>
      <c r="E142" s="129" t="s">
        <v>148</v>
      </c>
      <c r="F142" s="130" t="s">
        <v>149</v>
      </c>
      <c r="G142" s="131" t="s">
        <v>150</v>
      </c>
      <c r="H142" s="132">
        <v>8.942</v>
      </c>
      <c r="I142" s="133"/>
      <c r="J142" s="134">
        <f>ROUND(I142*H142,2)</f>
        <v>0</v>
      </c>
      <c r="K142" s="130" t="s">
        <v>151</v>
      </c>
      <c r="L142" s="32"/>
      <c r="M142" s="135" t="s">
        <v>1</v>
      </c>
      <c r="N142" s="136" t="s">
        <v>39</v>
      </c>
      <c r="P142" s="137">
        <f>O142*H142</f>
        <v>0</v>
      </c>
      <c r="Q142" s="137">
        <v>0</v>
      </c>
      <c r="R142" s="137">
        <f>Q142*H142</f>
        <v>0</v>
      </c>
      <c r="S142" s="137">
        <v>0</v>
      </c>
      <c r="T142" s="138">
        <f>S142*H142</f>
        <v>0</v>
      </c>
      <c r="AR142" s="139" t="s">
        <v>126</v>
      </c>
      <c r="AT142" s="139" t="s">
        <v>122</v>
      </c>
      <c r="AU142" s="139" t="s">
        <v>83</v>
      </c>
      <c r="AY142" s="17" t="s">
        <v>118</v>
      </c>
      <c r="BE142" s="140">
        <f>IF(N142="základní",J142,0)</f>
        <v>0</v>
      </c>
      <c r="BF142" s="140">
        <f>IF(N142="snížená",J142,0)</f>
        <v>0</v>
      </c>
      <c r="BG142" s="140">
        <f>IF(N142="zákl. přenesená",J142,0)</f>
        <v>0</v>
      </c>
      <c r="BH142" s="140">
        <f>IF(N142="sníž. přenesená",J142,0)</f>
        <v>0</v>
      </c>
      <c r="BI142" s="140">
        <f>IF(N142="nulová",J142,0)</f>
        <v>0</v>
      </c>
      <c r="BJ142" s="17" t="s">
        <v>81</v>
      </c>
      <c r="BK142" s="140">
        <f>ROUND(I142*H142,2)</f>
        <v>0</v>
      </c>
      <c r="BL142" s="17" t="s">
        <v>126</v>
      </c>
      <c r="BM142" s="139" t="s">
        <v>152</v>
      </c>
    </row>
    <row r="143" spans="2:47" s="1" customFormat="1" ht="19.5">
      <c r="B143" s="32"/>
      <c r="D143" s="141" t="s">
        <v>128</v>
      </c>
      <c r="F143" s="142" t="s">
        <v>153</v>
      </c>
      <c r="I143" s="143"/>
      <c r="L143" s="32"/>
      <c r="M143" s="144"/>
      <c r="T143" s="56"/>
      <c r="AT143" s="17" t="s">
        <v>128</v>
      </c>
      <c r="AU143" s="17" t="s">
        <v>83</v>
      </c>
    </row>
    <row r="144" spans="2:47" s="1" customFormat="1" ht="12">
      <c r="B144" s="32"/>
      <c r="D144" s="166" t="s">
        <v>154</v>
      </c>
      <c r="F144" s="167" t="s">
        <v>155</v>
      </c>
      <c r="I144" s="143"/>
      <c r="L144" s="32"/>
      <c r="M144" s="144"/>
      <c r="T144" s="56"/>
      <c r="AT144" s="17" t="s">
        <v>154</v>
      </c>
      <c r="AU144" s="17" t="s">
        <v>83</v>
      </c>
    </row>
    <row r="145" spans="2:47" s="1" customFormat="1" ht="19.5">
      <c r="B145" s="32"/>
      <c r="D145" s="141" t="s">
        <v>130</v>
      </c>
      <c r="F145" s="145" t="s">
        <v>156</v>
      </c>
      <c r="I145" s="143"/>
      <c r="L145" s="32"/>
      <c r="M145" s="144"/>
      <c r="T145" s="56"/>
      <c r="AT145" s="17" t="s">
        <v>130</v>
      </c>
      <c r="AU145" s="17" t="s">
        <v>83</v>
      </c>
    </row>
    <row r="146" spans="2:65" s="1" customFormat="1" ht="24.2" customHeight="1">
      <c r="B146" s="32"/>
      <c r="C146" s="128" t="s">
        <v>136</v>
      </c>
      <c r="D146" s="128" t="s">
        <v>122</v>
      </c>
      <c r="E146" s="129" t="s">
        <v>157</v>
      </c>
      <c r="F146" s="130" t="s">
        <v>158</v>
      </c>
      <c r="G146" s="131" t="s">
        <v>150</v>
      </c>
      <c r="H146" s="132">
        <v>89.42</v>
      </c>
      <c r="I146" s="133"/>
      <c r="J146" s="134">
        <f>ROUND(I146*H146,2)</f>
        <v>0</v>
      </c>
      <c r="K146" s="130" t="s">
        <v>151</v>
      </c>
      <c r="L146" s="32"/>
      <c r="M146" s="135" t="s">
        <v>1</v>
      </c>
      <c r="N146" s="136" t="s">
        <v>39</v>
      </c>
      <c r="P146" s="137">
        <f>O146*H146</f>
        <v>0</v>
      </c>
      <c r="Q146" s="137">
        <v>0</v>
      </c>
      <c r="R146" s="137">
        <f>Q146*H146</f>
        <v>0</v>
      </c>
      <c r="S146" s="137">
        <v>0</v>
      </c>
      <c r="T146" s="138">
        <f>S146*H146</f>
        <v>0</v>
      </c>
      <c r="AR146" s="139" t="s">
        <v>126</v>
      </c>
      <c r="AT146" s="139" t="s">
        <v>122</v>
      </c>
      <c r="AU146" s="139" t="s">
        <v>83</v>
      </c>
      <c r="AY146" s="17" t="s">
        <v>118</v>
      </c>
      <c r="BE146" s="140">
        <f>IF(N146="základní",J146,0)</f>
        <v>0</v>
      </c>
      <c r="BF146" s="140">
        <f>IF(N146="snížená",J146,0)</f>
        <v>0</v>
      </c>
      <c r="BG146" s="140">
        <f>IF(N146="zákl. přenesená",J146,0)</f>
        <v>0</v>
      </c>
      <c r="BH146" s="140">
        <f>IF(N146="sníž. přenesená",J146,0)</f>
        <v>0</v>
      </c>
      <c r="BI146" s="140">
        <f>IF(N146="nulová",J146,0)</f>
        <v>0</v>
      </c>
      <c r="BJ146" s="17" t="s">
        <v>81</v>
      </c>
      <c r="BK146" s="140">
        <f>ROUND(I146*H146,2)</f>
        <v>0</v>
      </c>
      <c r="BL146" s="17" t="s">
        <v>126</v>
      </c>
      <c r="BM146" s="139" t="s">
        <v>159</v>
      </c>
    </row>
    <row r="147" spans="2:47" s="1" customFormat="1" ht="29.25">
      <c r="B147" s="32"/>
      <c r="D147" s="141" t="s">
        <v>128</v>
      </c>
      <c r="F147" s="142" t="s">
        <v>160</v>
      </c>
      <c r="I147" s="143"/>
      <c r="L147" s="32"/>
      <c r="M147" s="144"/>
      <c r="T147" s="56"/>
      <c r="AT147" s="17" t="s">
        <v>128</v>
      </c>
      <c r="AU147" s="17" t="s">
        <v>83</v>
      </c>
    </row>
    <row r="148" spans="2:47" s="1" customFormat="1" ht="12">
      <c r="B148" s="32"/>
      <c r="D148" s="166" t="s">
        <v>154</v>
      </c>
      <c r="F148" s="167" t="s">
        <v>161</v>
      </c>
      <c r="I148" s="143"/>
      <c r="L148" s="32"/>
      <c r="M148" s="144"/>
      <c r="T148" s="56"/>
      <c r="AT148" s="17" t="s">
        <v>154</v>
      </c>
      <c r="AU148" s="17" t="s">
        <v>83</v>
      </c>
    </row>
    <row r="149" spans="2:47" s="1" customFormat="1" ht="19.5">
      <c r="B149" s="32"/>
      <c r="D149" s="141" t="s">
        <v>130</v>
      </c>
      <c r="F149" s="145" t="s">
        <v>162</v>
      </c>
      <c r="I149" s="143"/>
      <c r="L149" s="32"/>
      <c r="M149" s="144"/>
      <c r="T149" s="56"/>
      <c r="AT149" s="17" t="s">
        <v>130</v>
      </c>
      <c r="AU149" s="17" t="s">
        <v>83</v>
      </c>
    </row>
    <row r="150" spans="2:51" s="13" customFormat="1" ht="12">
      <c r="B150" s="152"/>
      <c r="D150" s="141" t="s">
        <v>132</v>
      </c>
      <c r="E150" s="153" t="s">
        <v>1</v>
      </c>
      <c r="F150" s="154" t="s">
        <v>163</v>
      </c>
      <c r="H150" s="155">
        <v>89.42</v>
      </c>
      <c r="I150" s="156"/>
      <c r="L150" s="152"/>
      <c r="M150" s="157"/>
      <c r="T150" s="158"/>
      <c r="AT150" s="153" t="s">
        <v>132</v>
      </c>
      <c r="AU150" s="153" t="s">
        <v>83</v>
      </c>
      <c r="AV150" s="13" t="s">
        <v>83</v>
      </c>
      <c r="AW150" s="13" t="s">
        <v>31</v>
      </c>
      <c r="AX150" s="13" t="s">
        <v>81</v>
      </c>
      <c r="AY150" s="153" t="s">
        <v>118</v>
      </c>
    </row>
    <row r="151" spans="2:65" s="1" customFormat="1" ht="49.15" customHeight="1">
      <c r="B151" s="32"/>
      <c r="C151" s="128" t="s">
        <v>164</v>
      </c>
      <c r="D151" s="128" t="s">
        <v>122</v>
      </c>
      <c r="E151" s="129" t="s">
        <v>165</v>
      </c>
      <c r="F151" s="130" t="s">
        <v>166</v>
      </c>
      <c r="G151" s="131" t="s">
        <v>150</v>
      </c>
      <c r="H151" s="132">
        <v>8.942</v>
      </c>
      <c r="I151" s="133"/>
      <c r="J151" s="134">
        <f>ROUND(I151*H151,2)</f>
        <v>0</v>
      </c>
      <c r="K151" s="130" t="s">
        <v>1</v>
      </c>
      <c r="L151" s="32"/>
      <c r="M151" s="135" t="s">
        <v>1</v>
      </c>
      <c r="N151" s="136" t="s">
        <v>39</v>
      </c>
      <c r="P151" s="137">
        <f>O151*H151</f>
        <v>0</v>
      </c>
      <c r="Q151" s="137">
        <v>0</v>
      </c>
      <c r="R151" s="137">
        <f>Q151*H151</f>
        <v>0</v>
      </c>
      <c r="S151" s="137">
        <v>0</v>
      </c>
      <c r="T151" s="138">
        <f>S151*H151</f>
        <v>0</v>
      </c>
      <c r="AR151" s="139" t="s">
        <v>126</v>
      </c>
      <c r="AT151" s="139" t="s">
        <v>122</v>
      </c>
      <c r="AU151" s="139" t="s">
        <v>83</v>
      </c>
      <c r="AY151" s="17" t="s">
        <v>118</v>
      </c>
      <c r="BE151" s="140">
        <f>IF(N151="základní",J151,0)</f>
        <v>0</v>
      </c>
      <c r="BF151" s="140">
        <f>IF(N151="snížená",J151,0)</f>
        <v>0</v>
      </c>
      <c r="BG151" s="140">
        <f>IF(N151="zákl. přenesená",J151,0)</f>
        <v>0</v>
      </c>
      <c r="BH151" s="140">
        <f>IF(N151="sníž. přenesená",J151,0)</f>
        <v>0</v>
      </c>
      <c r="BI151" s="140">
        <f>IF(N151="nulová",J151,0)</f>
        <v>0</v>
      </c>
      <c r="BJ151" s="17" t="s">
        <v>81</v>
      </c>
      <c r="BK151" s="140">
        <f>ROUND(I151*H151,2)</f>
        <v>0</v>
      </c>
      <c r="BL151" s="17" t="s">
        <v>126</v>
      </c>
      <c r="BM151" s="139" t="s">
        <v>167</v>
      </c>
    </row>
    <row r="152" spans="2:47" s="1" customFormat="1" ht="19.5">
      <c r="B152" s="32"/>
      <c r="D152" s="141" t="s">
        <v>128</v>
      </c>
      <c r="F152" s="142" t="s">
        <v>168</v>
      </c>
      <c r="I152" s="143"/>
      <c r="L152" s="32"/>
      <c r="M152" s="144"/>
      <c r="T152" s="56"/>
      <c r="AT152" s="17" t="s">
        <v>128</v>
      </c>
      <c r="AU152" s="17" t="s">
        <v>83</v>
      </c>
    </row>
    <row r="153" spans="2:51" s="13" customFormat="1" ht="12">
      <c r="B153" s="152"/>
      <c r="D153" s="141" t="s">
        <v>132</v>
      </c>
      <c r="E153" s="153" t="s">
        <v>1</v>
      </c>
      <c r="F153" s="154" t="s">
        <v>169</v>
      </c>
      <c r="H153" s="155">
        <v>8.942</v>
      </c>
      <c r="I153" s="156"/>
      <c r="L153" s="152"/>
      <c r="M153" s="157"/>
      <c r="T153" s="158"/>
      <c r="AT153" s="153" t="s">
        <v>132</v>
      </c>
      <c r="AU153" s="153" t="s">
        <v>83</v>
      </c>
      <c r="AV153" s="13" t="s">
        <v>83</v>
      </c>
      <c r="AW153" s="13" t="s">
        <v>31</v>
      </c>
      <c r="AX153" s="13" t="s">
        <v>81</v>
      </c>
      <c r="AY153" s="153" t="s">
        <v>118</v>
      </c>
    </row>
    <row r="154" spans="2:63" s="11" customFormat="1" ht="25.9" customHeight="1">
      <c r="B154" s="116"/>
      <c r="D154" s="117" t="s">
        <v>73</v>
      </c>
      <c r="E154" s="118" t="s">
        <v>170</v>
      </c>
      <c r="F154" s="118" t="s">
        <v>171</v>
      </c>
      <c r="I154" s="119"/>
      <c r="J154" s="120">
        <f>BK154</f>
        <v>0</v>
      </c>
      <c r="L154" s="116"/>
      <c r="M154" s="121"/>
      <c r="P154" s="122">
        <f>P155</f>
        <v>0</v>
      </c>
      <c r="R154" s="122">
        <f>R155</f>
        <v>9.1876736</v>
      </c>
      <c r="T154" s="123">
        <f>T155</f>
        <v>8.942400000000001</v>
      </c>
      <c r="AR154" s="117" t="s">
        <v>83</v>
      </c>
      <c r="AT154" s="124" t="s">
        <v>73</v>
      </c>
      <c r="AU154" s="124" t="s">
        <v>74</v>
      </c>
      <c r="AY154" s="117" t="s">
        <v>118</v>
      </c>
      <c r="BK154" s="125">
        <f>BK155</f>
        <v>0</v>
      </c>
    </row>
    <row r="155" spans="2:63" s="11" customFormat="1" ht="22.9" customHeight="1">
      <c r="B155" s="116"/>
      <c r="D155" s="117" t="s">
        <v>73</v>
      </c>
      <c r="E155" s="126" t="s">
        <v>172</v>
      </c>
      <c r="F155" s="126" t="s">
        <v>173</v>
      </c>
      <c r="I155" s="119"/>
      <c r="J155" s="127">
        <f>BK155</f>
        <v>0</v>
      </c>
      <c r="L155" s="116"/>
      <c r="M155" s="121"/>
      <c r="P155" s="122">
        <f>P156+SUM(P157:P164)+P179+P185</f>
        <v>0</v>
      </c>
      <c r="R155" s="122">
        <f>R156+SUM(R157:R164)+R179+R185</f>
        <v>9.1876736</v>
      </c>
      <c r="T155" s="123">
        <f>T156+SUM(T157:T164)+T179+T185</f>
        <v>8.942400000000001</v>
      </c>
      <c r="AR155" s="117" t="s">
        <v>83</v>
      </c>
      <c r="AT155" s="124" t="s">
        <v>73</v>
      </c>
      <c r="AU155" s="124" t="s">
        <v>81</v>
      </c>
      <c r="AY155" s="117" t="s">
        <v>118</v>
      </c>
      <c r="BK155" s="125">
        <f>BK156+SUM(BK157:BK164)+BK179+BK185</f>
        <v>0</v>
      </c>
    </row>
    <row r="156" spans="2:65" s="1" customFormat="1" ht="24.2" customHeight="1">
      <c r="B156" s="32"/>
      <c r="C156" s="128" t="s">
        <v>174</v>
      </c>
      <c r="D156" s="128" t="s">
        <v>122</v>
      </c>
      <c r="E156" s="129" t="s">
        <v>175</v>
      </c>
      <c r="F156" s="130" t="s">
        <v>176</v>
      </c>
      <c r="G156" s="131" t="s">
        <v>125</v>
      </c>
      <c r="H156" s="132">
        <v>372.6</v>
      </c>
      <c r="I156" s="133"/>
      <c r="J156" s="134">
        <f>ROUND(I156*H156,2)</f>
        <v>0</v>
      </c>
      <c r="K156" s="130" t="s">
        <v>151</v>
      </c>
      <c r="L156" s="32"/>
      <c r="M156" s="135" t="s">
        <v>1</v>
      </c>
      <c r="N156" s="136" t="s">
        <v>39</v>
      </c>
      <c r="P156" s="137">
        <f>O156*H156</f>
        <v>0</v>
      </c>
      <c r="Q156" s="137">
        <v>0</v>
      </c>
      <c r="R156" s="137">
        <f>Q156*H156</f>
        <v>0</v>
      </c>
      <c r="S156" s="137">
        <v>0.024</v>
      </c>
      <c r="T156" s="138">
        <f>S156*H156</f>
        <v>8.942400000000001</v>
      </c>
      <c r="AR156" s="139" t="s">
        <v>177</v>
      </c>
      <c r="AT156" s="139" t="s">
        <v>122</v>
      </c>
      <c r="AU156" s="139" t="s">
        <v>83</v>
      </c>
      <c r="AY156" s="17" t="s">
        <v>118</v>
      </c>
      <c r="BE156" s="140">
        <f>IF(N156="základní",J156,0)</f>
        <v>0</v>
      </c>
      <c r="BF156" s="140">
        <f>IF(N156="snížená",J156,0)</f>
        <v>0</v>
      </c>
      <c r="BG156" s="140">
        <f>IF(N156="zákl. přenesená",J156,0)</f>
        <v>0</v>
      </c>
      <c r="BH156" s="140">
        <f>IF(N156="sníž. přenesená",J156,0)</f>
        <v>0</v>
      </c>
      <c r="BI156" s="140">
        <f>IF(N156="nulová",J156,0)</f>
        <v>0</v>
      </c>
      <c r="BJ156" s="17" t="s">
        <v>81</v>
      </c>
      <c r="BK156" s="140">
        <f>ROUND(I156*H156,2)</f>
        <v>0</v>
      </c>
      <c r="BL156" s="17" t="s">
        <v>177</v>
      </c>
      <c r="BM156" s="139" t="s">
        <v>178</v>
      </c>
    </row>
    <row r="157" spans="2:47" s="1" customFormat="1" ht="12">
      <c r="B157" s="32"/>
      <c r="D157" s="141" t="s">
        <v>128</v>
      </c>
      <c r="F157" s="142" t="s">
        <v>179</v>
      </c>
      <c r="I157" s="143"/>
      <c r="L157" s="32"/>
      <c r="M157" s="144"/>
      <c r="T157" s="56"/>
      <c r="AT157" s="17" t="s">
        <v>128</v>
      </c>
      <c r="AU157" s="17" t="s">
        <v>83</v>
      </c>
    </row>
    <row r="158" spans="2:47" s="1" customFormat="1" ht="12">
      <c r="B158" s="32"/>
      <c r="D158" s="166" t="s">
        <v>154</v>
      </c>
      <c r="F158" s="167" t="s">
        <v>180</v>
      </c>
      <c r="I158" s="143"/>
      <c r="L158" s="32"/>
      <c r="M158" s="144"/>
      <c r="T158" s="56"/>
      <c r="AT158" s="17" t="s">
        <v>154</v>
      </c>
      <c r="AU158" s="17" t="s">
        <v>83</v>
      </c>
    </row>
    <row r="159" spans="2:47" s="1" customFormat="1" ht="29.25">
      <c r="B159" s="32"/>
      <c r="D159" s="141" t="s">
        <v>130</v>
      </c>
      <c r="F159" s="145" t="s">
        <v>181</v>
      </c>
      <c r="I159" s="143"/>
      <c r="L159" s="32"/>
      <c r="M159" s="144"/>
      <c r="T159" s="56"/>
      <c r="AT159" s="17" t="s">
        <v>130</v>
      </c>
      <c r="AU159" s="17" t="s">
        <v>83</v>
      </c>
    </row>
    <row r="160" spans="2:51" s="13" customFormat="1" ht="12">
      <c r="B160" s="152"/>
      <c r="D160" s="141" t="s">
        <v>132</v>
      </c>
      <c r="E160" s="153" t="s">
        <v>1</v>
      </c>
      <c r="F160" s="154" t="s">
        <v>144</v>
      </c>
      <c r="H160" s="155">
        <v>372.6</v>
      </c>
      <c r="I160" s="156"/>
      <c r="L160" s="152"/>
      <c r="M160" s="157"/>
      <c r="T160" s="158"/>
      <c r="AT160" s="153" t="s">
        <v>132</v>
      </c>
      <c r="AU160" s="153" t="s">
        <v>83</v>
      </c>
      <c r="AV160" s="13" t="s">
        <v>83</v>
      </c>
      <c r="AW160" s="13" t="s">
        <v>31</v>
      </c>
      <c r="AX160" s="13" t="s">
        <v>81</v>
      </c>
      <c r="AY160" s="153" t="s">
        <v>118</v>
      </c>
    </row>
    <row r="161" spans="2:65" s="1" customFormat="1" ht="24.2" customHeight="1">
      <c r="B161" s="32"/>
      <c r="C161" s="128" t="s">
        <v>119</v>
      </c>
      <c r="D161" s="128" t="s">
        <v>122</v>
      </c>
      <c r="E161" s="129" t="s">
        <v>182</v>
      </c>
      <c r="F161" s="130" t="s">
        <v>183</v>
      </c>
      <c r="G161" s="131" t="s">
        <v>150</v>
      </c>
      <c r="H161" s="132">
        <v>8.942</v>
      </c>
      <c r="I161" s="133"/>
      <c r="J161" s="134">
        <f>ROUND(I161*H161,2)</f>
        <v>0</v>
      </c>
      <c r="K161" s="130" t="s">
        <v>151</v>
      </c>
      <c r="L161" s="32"/>
      <c r="M161" s="135" t="s">
        <v>1</v>
      </c>
      <c r="N161" s="136" t="s">
        <v>39</v>
      </c>
      <c r="P161" s="137">
        <f>O161*H161</f>
        <v>0</v>
      </c>
      <c r="Q161" s="137">
        <v>0</v>
      </c>
      <c r="R161" s="137">
        <f>Q161*H161</f>
        <v>0</v>
      </c>
      <c r="S161" s="137">
        <v>0</v>
      </c>
      <c r="T161" s="138">
        <f>S161*H161</f>
        <v>0</v>
      </c>
      <c r="AR161" s="139" t="s">
        <v>177</v>
      </c>
      <c r="AT161" s="139" t="s">
        <v>122</v>
      </c>
      <c r="AU161" s="139" t="s">
        <v>83</v>
      </c>
      <c r="AY161" s="17" t="s">
        <v>118</v>
      </c>
      <c r="BE161" s="140">
        <f>IF(N161="základní",J161,0)</f>
        <v>0</v>
      </c>
      <c r="BF161" s="140">
        <f>IF(N161="snížená",J161,0)</f>
        <v>0</v>
      </c>
      <c r="BG161" s="140">
        <f>IF(N161="zákl. přenesená",J161,0)</f>
        <v>0</v>
      </c>
      <c r="BH161" s="140">
        <f>IF(N161="sníž. přenesená",J161,0)</f>
        <v>0</v>
      </c>
      <c r="BI161" s="140">
        <f>IF(N161="nulová",J161,0)</f>
        <v>0</v>
      </c>
      <c r="BJ161" s="17" t="s">
        <v>81</v>
      </c>
      <c r="BK161" s="140">
        <f>ROUND(I161*H161,2)</f>
        <v>0</v>
      </c>
      <c r="BL161" s="17" t="s">
        <v>177</v>
      </c>
      <c r="BM161" s="139" t="s">
        <v>184</v>
      </c>
    </row>
    <row r="162" spans="2:47" s="1" customFormat="1" ht="29.25">
      <c r="B162" s="32"/>
      <c r="D162" s="141" t="s">
        <v>128</v>
      </c>
      <c r="F162" s="142" t="s">
        <v>185</v>
      </c>
      <c r="I162" s="143"/>
      <c r="L162" s="32"/>
      <c r="M162" s="144"/>
      <c r="T162" s="56"/>
      <c r="AT162" s="17" t="s">
        <v>128</v>
      </c>
      <c r="AU162" s="17" t="s">
        <v>83</v>
      </c>
    </row>
    <row r="163" spans="2:47" s="1" customFormat="1" ht="12">
      <c r="B163" s="32"/>
      <c r="D163" s="166" t="s">
        <v>154</v>
      </c>
      <c r="F163" s="167" t="s">
        <v>186</v>
      </c>
      <c r="I163" s="143"/>
      <c r="L163" s="32"/>
      <c r="M163" s="144"/>
      <c r="T163" s="56"/>
      <c r="AT163" s="17" t="s">
        <v>154</v>
      </c>
      <c r="AU163" s="17" t="s">
        <v>83</v>
      </c>
    </row>
    <row r="164" spans="2:63" s="11" customFormat="1" ht="20.85" customHeight="1">
      <c r="B164" s="116"/>
      <c r="D164" s="117" t="s">
        <v>73</v>
      </c>
      <c r="E164" s="126" t="s">
        <v>187</v>
      </c>
      <c r="F164" s="126" t="s">
        <v>188</v>
      </c>
      <c r="I164" s="119"/>
      <c r="J164" s="127">
        <f>BK164</f>
        <v>0</v>
      </c>
      <c r="L164" s="116"/>
      <c r="M164" s="121"/>
      <c r="P164" s="122">
        <f>SUM(P165:P178)</f>
        <v>0</v>
      </c>
      <c r="R164" s="122">
        <f>SUM(R165:R178)</f>
        <v>9.1876736</v>
      </c>
      <c r="T164" s="123">
        <f>SUM(T165:T178)</f>
        <v>0</v>
      </c>
      <c r="AR164" s="117" t="s">
        <v>83</v>
      </c>
      <c r="AT164" s="124" t="s">
        <v>73</v>
      </c>
      <c r="AU164" s="124" t="s">
        <v>83</v>
      </c>
      <c r="AY164" s="117" t="s">
        <v>118</v>
      </c>
      <c r="BK164" s="125">
        <f>SUM(BK165:BK178)</f>
        <v>0</v>
      </c>
    </row>
    <row r="165" spans="2:65" s="1" customFormat="1" ht="24.2" customHeight="1">
      <c r="B165" s="32"/>
      <c r="C165" s="128" t="s">
        <v>7</v>
      </c>
      <c r="D165" s="128" t="s">
        <v>122</v>
      </c>
      <c r="E165" s="129" t="s">
        <v>189</v>
      </c>
      <c r="F165" s="130" t="s">
        <v>190</v>
      </c>
      <c r="G165" s="131" t="s">
        <v>125</v>
      </c>
      <c r="H165" s="132">
        <v>372.64</v>
      </c>
      <c r="I165" s="133"/>
      <c r="J165" s="134">
        <f>ROUND(I165*H165,2)</f>
        <v>0</v>
      </c>
      <c r="K165" s="130" t="s">
        <v>151</v>
      </c>
      <c r="L165" s="32"/>
      <c r="M165" s="135" t="s">
        <v>1</v>
      </c>
      <c r="N165" s="136" t="s">
        <v>39</v>
      </c>
      <c r="P165" s="137">
        <f>O165*H165</f>
        <v>0</v>
      </c>
      <c r="Q165" s="137">
        <v>0.00049</v>
      </c>
      <c r="R165" s="137">
        <f>Q165*H165</f>
        <v>0.1825936</v>
      </c>
      <c r="S165" s="137">
        <v>0</v>
      </c>
      <c r="T165" s="138">
        <f>S165*H165</f>
        <v>0</v>
      </c>
      <c r="AR165" s="139" t="s">
        <v>177</v>
      </c>
      <c r="AT165" s="139" t="s">
        <v>122</v>
      </c>
      <c r="AU165" s="139" t="s">
        <v>191</v>
      </c>
      <c r="AY165" s="17" t="s">
        <v>118</v>
      </c>
      <c r="BE165" s="140">
        <f>IF(N165="základní",J165,0)</f>
        <v>0</v>
      </c>
      <c r="BF165" s="140">
        <f>IF(N165="snížená",J165,0)</f>
        <v>0</v>
      </c>
      <c r="BG165" s="140">
        <f>IF(N165="zákl. přenesená",J165,0)</f>
        <v>0</v>
      </c>
      <c r="BH165" s="140">
        <f>IF(N165="sníž. přenesená",J165,0)</f>
        <v>0</v>
      </c>
      <c r="BI165" s="140">
        <f>IF(N165="nulová",J165,0)</f>
        <v>0</v>
      </c>
      <c r="BJ165" s="17" t="s">
        <v>81</v>
      </c>
      <c r="BK165" s="140">
        <f>ROUND(I165*H165,2)</f>
        <v>0</v>
      </c>
      <c r="BL165" s="17" t="s">
        <v>177</v>
      </c>
      <c r="BM165" s="139" t="s">
        <v>192</v>
      </c>
    </row>
    <row r="166" spans="2:47" s="1" customFormat="1" ht="19.5">
      <c r="B166" s="32"/>
      <c r="D166" s="141" t="s">
        <v>128</v>
      </c>
      <c r="F166" s="142" t="s">
        <v>193</v>
      </c>
      <c r="I166" s="143"/>
      <c r="L166" s="32"/>
      <c r="M166" s="144"/>
      <c r="T166" s="56"/>
      <c r="AT166" s="17" t="s">
        <v>128</v>
      </c>
      <c r="AU166" s="17" t="s">
        <v>191</v>
      </c>
    </row>
    <row r="167" spans="2:47" s="1" customFormat="1" ht="12">
      <c r="B167" s="32"/>
      <c r="D167" s="166" t="s">
        <v>154</v>
      </c>
      <c r="F167" s="167" t="s">
        <v>194</v>
      </c>
      <c r="I167" s="143"/>
      <c r="L167" s="32"/>
      <c r="M167" s="144"/>
      <c r="T167" s="56"/>
      <c r="AT167" s="17" t="s">
        <v>154</v>
      </c>
      <c r="AU167" s="17" t="s">
        <v>191</v>
      </c>
    </row>
    <row r="168" spans="2:47" s="1" customFormat="1" ht="19.5">
      <c r="B168" s="32"/>
      <c r="D168" s="141" t="s">
        <v>130</v>
      </c>
      <c r="F168" s="145" t="s">
        <v>195</v>
      </c>
      <c r="I168" s="143"/>
      <c r="L168" s="32"/>
      <c r="M168" s="144"/>
      <c r="T168" s="56"/>
      <c r="AT168" s="17" t="s">
        <v>130</v>
      </c>
      <c r="AU168" s="17" t="s">
        <v>191</v>
      </c>
    </row>
    <row r="169" spans="2:51" s="13" customFormat="1" ht="12">
      <c r="B169" s="152"/>
      <c r="D169" s="141" t="s">
        <v>132</v>
      </c>
      <c r="E169" s="153" t="s">
        <v>1</v>
      </c>
      <c r="F169" s="154" t="s">
        <v>196</v>
      </c>
      <c r="H169" s="155">
        <v>372.64</v>
      </c>
      <c r="I169" s="156"/>
      <c r="L169" s="152"/>
      <c r="M169" s="157"/>
      <c r="T169" s="158"/>
      <c r="AT169" s="153" t="s">
        <v>132</v>
      </c>
      <c r="AU169" s="153" t="s">
        <v>191</v>
      </c>
      <c r="AV169" s="13" t="s">
        <v>83</v>
      </c>
      <c r="AW169" s="13" t="s">
        <v>31</v>
      </c>
      <c r="AX169" s="13" t="s">
        <v>81</v>
      </c>
      <c r="AY169" s="153" t="s">
        <v>118</v>
      </c>
    </row>
    <row r="170" spans="2:65" s="1" customFormat="1" ht="24.2" customHeight="1">
      <c r="B170" s="32"/>
      <c r="C170" s="168" t="s">
        <v>197</v>
      </c>
      <c r="D170" s="168" t="s">
        <v>198</v>
      </c>
      <c r="E170" s="169" t="s">
        <v>199</v>
      </c>
      <c r="F170" s="170" t="s">
        <v>200</v>
      </c>
      <c r="G170" s="171" t="s">
        <v>125</v>
      </c>
      <c r="H170" s="172">
        <v>372.6</v>
      </c>
      <c r="I170" s="173"/>
      <c r="J170" s="174">
        <f>ROUND(I170*H170,2)</f>
        <v>0</v>
      </c>
      <c r="K170" s="170" t="s">
        <v>1</v>
      </c>
      <c r="L170" s="175"/>
      <c r="M170" s="176" t="s">
        <v>1</v>
      </c>
      <c r="N170" s="177" t="s">
        <v>39</v>
      </c>
      <c r="P170" s="137">
        <f>O170*H170</f>
        <v>0</v>
      </c>
      <c r="Q170" s="137">
        <v>0.0058</v>
      </c>
      <c r="R170" s="137">
        <f>Q170*H170</f>
        <v>2.16108</v>
      </c>
      <c r="S170" s="137">
        <v>0</v>
      </c>
      <c r="T170" s="138">
        <f>S170*H170</f>
        <v>0</v>
      </c>
      <c r="AR170" s="139" t="s">
        <v>201</v>
      </c>
      <c r="AT170" s="139" t="s">
        <v>198</v>
      </c>
      <c r="AU170" s="139" t="s">
        <v>191</v>
      </c>
      <c r="AY170" s="17" t="s">
        <v>118</v>
      </c>
      <c r="BE170" s="140">
        <f>IF(N170="základní",J170,0)</f>
        <v>0</v>
      </c>
      <c r="BF170" s="140">
        <f>IF(N170="snížená",J170,0)</f>
        <v>0</v>
      </c>
      <c r="BG170" s="140">
        <f>IF(N170="zákl. přenesená",J170,0)</f>
        <v>0</v>
      </c>
      <c r="BH170" s="140">
        <f>IF(N170="sníž. přenesená",J170,0)</f>
        <v>0</v>
      </c>
      <c r="BI170" s="140">
        <f>IF(N170="nulová",J170,0)</f>
        <v>0</v>
      </c>
      <c r="BJ170" s="17" t="s">
        <v>81</v>
      </c>
      <c r="BK170" s="140">
        <f>ROUND(I170*H170,2)</f>
        <v>0</v>
      </c>
      <c r="BL170" s="17" t="s">
        <v>177</v>
      </c>
      <c r="BM170" s="139" t="s">
        <v>202</v>
      </c>
    </row>
    <row r="171" spans="2:47" s="1" customFormat="1" ht="12">
      <c r="B171" s="32"/>
      <c r="D171" s="141" t="s">
        <v>128</v>
      </c>
      <c r="F171" s="142" t="s">
        <v>203</v>
      </c>
      <c r="I171" s="143"/>
      <c r="L171" s="32"/>
      <c r="M171" s="144"/>
      <c r="T171" s="56"/>
      <c r="AT171" s="17" t="s">
        <v>128</v>
      </c>
      <c r="AU171" s="17" t="s">
        <v>191</v>
      </c>
    </row>
    <row r="172" spans="2:51" s="13" customFormat="1" ht="12">
      <c r="B172" s="152"/>
      <c r="D172" s="141" t="s">
        <v>132</v>
      </c>
      <c r="E172" s="153" t="s">
        <v>1</v>
      </c>
      <c r="F172" s="154" t="s">
        <v>144</v>
      </c>
      <c r="H172" s="155">
        <v>372.6</v>
      </c>
      <c r="I172" s="156"/>
      <c r="L172" s="152"/>
      <c r="M172" s="157"/>
      <c r="T172" s="158"/>
      <c r="AT172" s="153" t="s">
        <v>132</v>
      </c>
      <c r="AU172" s="153" t="s">
        <v>191</v>
      </c>
      <c r="AV172" s="13" t="s">
        <v>83</v>
      </c>
      <c r="AW172" s="13" t="s">
        <v>31</v>
      </c>
      <c r="AX172" s="13" t="s">
        <v>81</v>
      </c>
      <c r="AY172" s="153" t="s">
        <v>118</v>
      </c>
    </row>
    <row r="173" spans="2:65" s="1" customFormat="1" ht="16.5" customHeight="1">
      <c r="B173" s="32"/>
      <c r="C173" s="168" t="s">
        <v>204</v>
      </c>
      <c r="D173" s="168" t="s">
        <v>198</v>
      </c>
      <c r="E173" s="169" t="s">
        <v>205</v>
      </c>
      <c r="F173" s="170" t="s">
        <v>206</v>
      </c>
      <c r="G173" s="171" t="s">
        <v>207</v>
      </c>
      <c r="H173" s="172">
        <v>200</v>
      </c>
      <c r="I173" s="173"/>
      <c r="J173" s="174">
        <f>ROUND(I173*H173,2)</f>
        <v>0</v>
      </c>
      <c r="K173" s="170" t="s">
        <v>1</v>
      </c>
      <c r="L173" s="175"/>
      <c r="M173" s="176" t="s">
        <v>1</v>
      </c>
      <c r="N173" s="177" t="s">
        <v>39</v>
      </c>
      <c r="P173" s="137">
        <f>O173*H173</f>
        <v>0</v>
      </c>
      <c r="Q173" s="137">
        <v>0.0058</v>
      </c>
      <c r="R173" s="137">
        <f>Q173*H173</f>
        <v>1.16</v>
      </c>
      <c r="S173" s="137">
        <v>0</v>
      </c>
      <c r="T173" s="138">
        <f>S173*H173</f>
        <v>0</v>
      </c>
      <c r="AR173" s="139" t="s">
        <v>201</v>
      </c>
      <c r="AT173" s="139" t="s">
        <v>198</v>
      </c>
      <c r="AU173" s="139" t="s">
        <v>191</v>
      </c>
      <c r="AY173" s="17" t="s">
        <v>118</v>
      </c>
      <c r="BE173" s="140">
        <f>IF(N173="základní",J173,0)</f>
        <v>0</v>
      </c>
      <c r="BF173" s="140">
        <f>IF(N173="snížená",J173,0)</f>
        <v>0</v>
      </c>
      <c r="BG173" s="140">
        <f>IF(N173="zákl. přenesená",J173,0)</f>
        <v>0</v>
      </c>
      <c r="BH173" s="140">
        <f>IF(N173="sníž. přenesená",J173,0)</f>
        <v>0</v>
      </c>
      <c r="BI173" s="140">
        <f>IF(N173="nulová",J173,0)</f>
        <v>0</v>
      </c>
      <c r="BJ173" s="17" t="s">
        <v>81</v>
      </c>
      <c r="BK173" s="140">
        <f>ROUND(I173*H173,2)</f>
        <v>0</v>
      </c>
      <c r="BL173" s="17" t="s">
        <v>177</v>
      </c>
      <c r="BM173" s="139" t="s">
        <v>208</v>
      </c>
    </row>
    <row r="174" spans="2:47" s="1" customFormat="1" ht="12">
      <c r="B174" s="32"/>
      <c r="D174" s="141" t="s">
        <v>128</v>
      </c>
      <c r="F174" s="142" t="s">
        <v>203</v>
      </c>
      <c r="I174" s="143"/>
      <c r="L174" s="32"/>
      <c r="M174" s="144"/>
      <c r="T174" s="56"/>
      <c r="AT174" s="17" t="s">
        <v>128</v>
      </c>
      <c r="AU174" s="17" t="s">
        <v>191</v>
      </c>
    </row>
    <row r="175" spans="2:51" s="13" customFormat="1" ht="12">
      <c r="B175" s="152"/>
      <c r="D175" s="141" t="s">
        <v>132</v>
      </c>
      <c r="E175" s="153" t="s">
        <v>1</v>
      </c>
      <c r="F175" s="154" t="s">
        <v>209</v>
      </c>
      <c r="H175" s="155">
        <v>200</v>
      </c>
      <c r="I175" s="156"/>
      <c r="L175" s="152"/>
      <c r="M175" s="157"/>
      <c r="T175" s="158"/>
      <c r="AT175" s="153" t="s">
        <v>132</v>
      </c>
      <c r="AU175" s="153" t="s">
        <v>191</v>
      </c>
      <c r="AV175" s="13" t="s">
        <v>83</v>
      </c>
      <c r="AW175" s="13" t="s">
        <v>31</v>
      </c>
      <c r="AX175" s="13" t="s">
        <v>81</v>
      </c>
      <c r="AY175" s="153" t="s">
        <v>118</v>
      </c>
    </row>
    <row r="176" spans="2:65" s="1" customFormat="1" ht="16.5" customHeight="1">
      <c r="B176" s="32"/>
      <c r="C176" s="168" t="s">
        <v>210</v>
      </c>
      <c r="D176" s="168" t="s">
        <v>198</v>
      </c>
      <c r="E176" s="169" t="s">
        <v>211</v>
      </c>
      <c r="F176" s="170" t="s">
        <v>212</v>
      </c>
      <c r="G176" s="171" t="s">
        <v>213</v>
      </c>
      <c r="H176" s="172">
        <v>980</v>
      </c>
      <c r="I176" s="173"/>
      <c r="J176" s="174">
        <f>ROUND(I176*H176,2)</f>
        <v>0</v>
      </c>
      <c r="K176" s="170" t="s">
        <v>1</v>
      </c>
      <c r="L176" s="175"/>
      <c r="M176" s="176" t="s">
        <v>1</v>
      </c>
      <c r="N176" s="177" t="s">
        <v>39</v>
      </c>
      <c r="P176" s="137">
        <f>O176*H176</f>
        <v>0</v>
      </c>
      <c r="Q176" s="137">
        <v>0.0058</v>
      </c>
      <c r="R176" s="137">
        <f>Q176*H176</f>
        <v>5.683999999999999</v>
      </c>
      <c r="S176" s="137">
        <v>0</v>
      </c>
      <c r="T176" s="138">
        <f>S176*H176</f>
        <v>0</v>
      </c>
      <c r="AR176" s="139" t="s">
        <v>201</v>
      </c>
      <c r="AT176" s="139" t="s">
        <v>198</v>
      </c>
      <c r="AU176" s="139" t="s">
        <v>191</v>
      </c>
      <c r="AY176" s="17" t="s">
        <v>118</v>
      </c>
      <c r="BE176" s="140">
        <f>IF(N176="základní",J176,0)</f>
        <v>0</v>
      </c>
      <c r="BF176" s="140">
        <f>IF(N176="snížená",J176,0)</f>
        <v>0</v>
      </c>
      <c r="BG176" s="140">
        <f>IF(N176="zákl. přenesená",J176,0)</f>
        <v>0</v>
      </c>
      <c r="BH176" s="140">
        <f>IF(N176="sníž. přenesená",J176,0)</f>
        <v>0</v>
      </c>
      <c r="BI176" s="140">
        <f>IF(N176="nulová",J176,0)</f>
        <v>0</v>
      </c>
      <c r="BJ176" s="17" t="s">
        <v>81</v>
      </c>
      <c r="BK176" s="140">
        <f>ROUND(I176*H176,2)</f>
        <v>0</v>
      </c>
      <c r="BL176" s="17" t="s">
        <v>177</v>
      </c>
      <c r="BM176" s="139" t="s">
        <v>214</v>
      </c>
    </row>
    <row r="177" spans="2:47" s="1" customFormat="1" ht="12">
      <c r="B177" s="32"/>
      <c r="D177" s="141" t="s">
        <v>128</v>
      </c>
      <c r="F177" s="142" t="s">
        <v>203</v>
      </c>
      <c r="I177" s="143"/>
      <c r="L177" s="32"/>
      <c r="M177" s="144"/>
      <c r="T177" s="56"/>
      <c r="AT177" s="17" t="s">
        <v>128</v>
      </c>
      <c r="AU177" s="17" t="s">
        <v>191</v>
      </c>
    </row>
    <row r="178" spans="2:47" s="1" customFormat="1" ht="48.75">
      <c r="B178" s="32"/>
      <c r="D178" s="141" t="s">
        <v>130</v>
      </c>
      <c r="F178" s="145" t="s">
        <v>215</v>
      </c>
      <c r="I178" s="143"/>
      <c r="L178" s="32"/>
      <c r="M178" s="144"/>
      <c r="T178" s="56"/>
      <c r="AT178" s="17" t="s">
        <v>130</v>
      </c>
      <c r="AU178" s="17" t="s">
        <v>191</v>
      </c>
    </row>
    <row r="179" spans="2:63" s="11" customFormat="1" ht="20.85" customHeight="1">
      <c r="B179" s="116"/>
      <c r="D179" s="117" t="s">
        <v>73</v>
      </c>
      <c r="E179" s="126" t="s">
        <v>216</v>
      </c>
      <c r="F179" s="126" t="s">
        <v>217</v>
      </c>
      <c r="I179" s="119"/>
      <c r="J179" s="127">
        <f>BK179</f>
        <v>0</v>
      </c>
      <c r="L179" s="116"/>
      <c r="M179" s="121"/>
      <c r="P179" s="122">
        <f>P180</f>
        <v>0</v>
      </c>
      <c r="R179" s="122">
        <f>R180</f>
        <v>0</v>
      </c>
      <c r="T179" s="123">
        <f>T180</f>
        <v>0</v>
      </c>
      <c r="AR179" s="117" t="s">
        <v>174</v>
      </c>
      <c r="AT179" s="124" t="s">
        <v>73</v>
      </c>
      <c r="AU179" s="124" t="s">
        <v>83</v>
      </c>
      <c r="AY179" s="117" t="s">
        <v>118</v>
      </c>
      <c r="BK179" s="125">
        <f>BK180</f>
        <v>0</v>
      </c>
    </row>
    <row r="180" spans="2:63" s="15" customFormat="1" ht="20.85" customHeight="1">
      <c r="B180" s="178"/>
      <c r="D180" s="179" t="s">
        <v>73</v>
      </c>
      <c r="E180" s="179" t="s">
        <v>218</v>
      </c>
      <c r="F180" s="179" t="s">
        <v>219</v>
      </c>
      <c r="I180" s="180"/>
      <c r="J180" s="181">
        <f>BK180</f>
        <v>0</v>
      </c>
      <c r="L180" s="178"/>
      <c r="M180" s="182"/>
      <c r="P180" s="183">
        <f>SUM(P181:P184)</f>
        <v>0</v>
      </c>
      <c r="R180" s="183">
        <f>SUM(R181:R184)</f>
        <v>0</v>
      </c>
      <c r="T180" s="184">
        <f>SUM(T181:T184)</f>
        <v>0</v>
      </c>
      <c r="AR180" s="179" t="s">
        <v>174</v>
      </c>
      <c r="AT180" s="185" t="s">
        <v>73</v>
      </c>
      <c r="AU180" s="185" t="s">
        <v>191</v>
      </c>
      <c r="AY180" s="179" t="s">
        <v>118</v>
      </c>
      <c r="BK180" s="186">
        <f>SUM(BK181:BK184)</f>
        <v>0</v>
      </c>
    </row>
    <row r="181" spans="2:65" s="1" customFormat="1" ht="16.5" customHeight="1">
      <c r="B181" s="32"/>
      <c r="C181" s="128" t="s">
        <v>220</v>
      </c>
      <c r="D181" s="128" t="s">
        <v>122</v>
      </c>
      <c r="E181" s="129" t="s">
        <v>221</v>
      </c>
      <c r="F181" s="130" t="s">
        <v>222</v>
      </c>
      <c r="G181" s="131" t="s">
        <v>223</v>
      </c>
      <c r="H181" s="132">
        <v>1</v>
      </c>
      <c r="I181" s="133"/>
      <c r="J181" s="134">
        <f>ROUND(I181*H181,2)</f>
        <v>0</v>
      </c>
      <c r="K181" s="130" t="s">
        <v>151</v>
      </c>
      <c r="L181" s="32"/>
      <c r="M181" s="135" t="s">
        <v>1</v>
      </c>
      <c r="N181" s="136" t="s">
        <v>39</v>
      </c>
      <c r="P181" s="137">
        <f>O181*H181</f>
        <v>0</v>
      </c>
      <c r="Q181" s="137">
        <v>0</v>
      </c>
      <c r="R181" s="137">
        <f>Q181*H181</f>
        <v>0</v>
      </c>
      <c r="S181" s="137">
        <v>0</v>
      </c>
      <c r="T181" s="138">
        <f>S181*H181</f>
        <v>0</v>
      </c>
      <c r="AR181" s="139" t="s">
        <v>224</v>
      </c>
      <c r="AT181" s="139" t="s">
        <v>122</v>
      </c>
      <c r="AU181" s="139" t="s">
        <v>126</v>
      </c>
      <c r="AY181" s="17" t="s">
        <v>118</v>
      </c>
      <c r="BE181" s="140">
        <f>IF(N181="základní",J181,0)</f>
        <v>0</v>
      </c>
      <c r="BF181" s="140">
        <f>IF(N181="snížená",J181,0)</f>
        <v>0</v>
      </c>
      <c r="BG181" s="140">
        <f>IF(N181="zákl. přenesená",J181,0)</f>
        <v>0</v>
      </c>
      <c r="BH181" s="140">
        <f>IF(N181="sníž. přenesená",J181,0)</f>
        <v>0</v>
      </c>
      <c r="BI181" s="140">
        <f>IF(N181="nulová",J181,0)</f>
        <v>0</v>
      </c>
      <c r="BJ181" s="17" t="s">
        <v>81</v>
      </c>
      <c r="BK181" s="140">
        <f>ROUND(I181*H181,2)</f>
        <v>0</v>
      </c>
      <c r="BL181" s="17" t="s">
        <v>224</v>
      </c>
      <c r="BM181" s="139" t="s">
        <v>225</v>
      </c>
    </row>
    <row r="182" spans="2:47" s="1" customFormat="1" ht="12">
      <c r="B182" s="32"/>
      <c r="D182" s="141" t="s">
        <v>128</v>
      </c>
      <c r="F182" s="142" t="s">
        <v>222</v>
      </c>
      <c r="I182" s="143"/>
      <c r="L182" s="32"/>
      <c r="M182" s="144"/>
      <c r="T182" s="56"/>
      <c r="AT182" s="17" t="s">
        <v>128</v>
      </c>
      <c r="AU182" s="17" t="s">
        <v>126</v>
      </c>
    </row>
    <row r="183" spans="2:47" s="1" customFormat="1" ht="12">
      <c r="B183" s="32"/>
      <c r="D183" s="166" t="s">
        <v>154</v>
      </c>
      <c r="F183" s="167" t="s">
        <v>226</v>
      </c>
      <c r="I183" s="143"/>
      <c r="L183" s="32"/>
      <c r="M183" s="144"/>
      <c r="T183" s="56"/>
      <c r="AT183" s="17" t="s">
        <v>154</v>
      </c>
      <c r="AU183" s="17" t="s">
        <v>126</v>
      </c>
    </row>
    <row r="184" spans="2:47" s="1" customFormat="1" ht="19.5">
      <c r="B184" s="32"/>
      <c r="D184" s="141" t="s">
        <v>130</v>
      </c>
      <c r="F184" s="145" t="s">
        <v>227</v>
      </c>
      <c r="I184" s="143"/>
      <c r="L184" s="32"/>
      <c r="M184" s="144"/>
      <c r="T184" s="56"/>
      <c r="AT184" s="17" t="s">
        <v>130</v>
      </c>
      <c r="AU184" s="17" t="s">
        <v>126</v>
      </c>
    </row>
    <row r="185" spans="2:63" s="11" customFormat="1" ht="20.85" customHeight="1">
      <c r="B185" s="116"/>
      <c r="D185" s="117" t="s">
        <v>73</v>
      </c>
      <c r="E185" s="126" t="s">
        <v>228</v>
      </c>
      <c r="F185" s="126" t="s">
        <v>229</v>
      </c>
      <c r="I185" s="119"/>
      <c r="J185" s="127">
        <f>BK185</f>
        <v>0</v>
      </c>
      <c r="L185" s="116"/>
      <c r="M185" s="121"/>
      <c r="P185" s="122">
        <f>SUM(P186:P190)</f>
        <v>0</v>
      </c>
      <c r="R185" s="122">
        <f>SUM(R186:R190)</f>
        <v>0</v>
      </c>
      <c r="T185" s="123">
        <f>SUM(T186:T190)</f>
        <v>0</v>
      </c>
      <c r="AR185" s="117" t="s">
        <v>174</v>
      </c>
      <c r="AT185" s="124" t="s">
        <v>73</v>
      </c>
      <c r="AU185" s="124" t="s">
        <v>83</v>
      </c>
      <c r="AY185" s="117" t="s">
        <v>118</v>
      </c>
      <c r="BK185" s="125">
        <f>SUM(BK186:BK190)</f>
        <v>0</v>
      </c>
    </row>
    <row r="186" spans="2:65" s="1" customFormat="1" ht="16.5" customHeight="1">
      <c r="B186" s="32"/>
      <c r="C186" s="128" t="s">
        <v>230</v>
      </c>
      <c r="D186" s="128" t="s">
        <v>122</v>
      </c>
      <c r="E186" s="129" t="s">
        <v>231</v>
      </c>
      <c r="F186" s="130" t="s">
        <v>229</v>
      </c>
      <c r="G186" s="131" t="s">
        <v>232</v>
      </c>
      <c r="H186" s="132">
        <v>1</v>
      </c>
      <c r="I186" s="133"/>
      <c r="J186" s="134">
        <f>ROUND(I186*H186,2)</f>
        <v>0</v>
      </c>
      <c r="K186" s="130" t="s">
        <v>151</v>
      </c>
      <c r="L186" s="32"/>
      <c r="M186" s="135" t="s">
        <v>1</v>
      </c>
      <c r="N186" s="136" t="s">
        <v>39</v>
      </c>
      <c r="P186" s="137">
        <f>O186*H186</f>
        <v>0</v>
      </c>
      <c r="Q186" s="137">
        <v>0</v>
      </c>
      <c r="R186" s="137">
        <f>Q186*H186</f>
        <v>0</v>
      </c>
      <c r="S186" s="137">
        <v>0</v>
      </c>
      <c r="T186" s="138">
        <f>S186*H186</f>
        <v>0</v>
      </c>
      <c r="AR186" s="139" t="s">
        <v>224</v>
      </c>
      <c r="AT186" s="139" t="s">
        <v>122</v>
      </c>
      <c r="AU186" s="139" t="s">
        <v>191</v>
      </c>
      <c r="AY186" s="17" t="s">
        <v>118</v>
      </c>
      <c r="BE186" s="140">
        <f>IF(N186="základní",J186,0)</f>
        <v>0</v>
      </c>
      <c r="BF186" s="140">
        <f>IF(N186="snížená",J186,0)</f>
        <v>0</v>
      </c>
      <c r="BG186" s="140">
        <f>IF(N186="zákl. přenesená",J186,0)</f>
        <v>0</v>
      </c>
      <c r="BH186" s="140">
        <f>IF(N186="sníž. přenesená",J186,0)</f>
        <v>0</v>
      </c>
      <c r="BI186" s="140">
        <f>IF(N186="nulová",J186,0)</f>
        <v>0</v>
      </c>
      <c r="BJ186" s="17" t="s">
        <v>81</v>
      </c>
      <c r="BK186" s="140">
        <f>ROUND(I186*H186,2)</f>
        <v>0</v>
      </c>
      <c r="BL186" s="17" t="s">
        <v>224</v>
      </c>
      <c r="BM186" s="139" t="s">
        <v>233</v>
      </c>
    </row>
    <row r="187" spans="2:47" s="1" customFormat="1" ht="12">
      <c r="B187" s="32"/>
      <c r="D187" s="141" t="s">
        <v>128</v>
      </c>
      <c r="F187" s="142" t="s">
        <v>229</v>
      </c>
      <c r="I187" s="143"/>
      <c r="L187" s="32"/>
      <c r="M187" s="144"/>
      <c r="T187" s="56"/>
      <c r="AT187" s="17" t="s">
        <v>128</v>
      </c>
      <c r="AU187" s="17" t="s">
        <v>191</v>
      </c>
    </row>
    <row r="188" spans="2:47" s="1" customFormat="1" ht="12">
      <c r="B188" s="32"/>
      <c r="D188" s="166" t="s">
        <v>154</v>
      </c>
      <c r="F188" s="167" t="s">
        <v>234</v>
      </c>
      <c r="I188" s="143"/>
      <c r="L188" s="32"/>
      <c r="M188" s="144"/>
      <c r="T188" s="56"/>
      <c r="AT188" s="17" t="s">
        <v>154</v>
      </c>
      <c r="AU188" s="17" t="s">
        <v>191</v>
      </c>
    </row>
    <row r="189" spans="2:47" s="1" customFormat="1" ht="29.25">
      <c r="B189" s="32"/>
      <c r="D189" s="141" t="s">
        <v>130</v>
      </c>
      <c r="F189" s="145" t="s">
        <v>235</v>
      </c>
      <c r="I189" s="143"/>
      <c r="L189" s="32"/>
      <c r="M189" s="144"/>
      <c r="T189" s="56"/>
      <c r="AT189" s="17" t="s">
        <v>130</v>
      </c>
      <c r="AU189" s="17" t="s">
        <v>191</v>
      </c>
    </row>
    <row r="190" spans="2:51" s="13" customFormat="1" ht="12">
      <c r="B190" s="152"/>
      <c r="D190" s="141" t="s">
        <v>132</v>
      </c>
      <c r="E190" s="153" t="s">
        <v>1</v>
      </c>
      <c r="F190" s="154" t="s">
        <v>81</v>
      </c>
      <c r="H190" s="155">
        <v>1</v>
      </c>
      <c r="I190" s="156"/>
      <c r="L190" s="152"/>
      <c r="M190" s="187"/>
      <c r="N190" s="188"/>
      <c r="O190" s="188"/>
      <c r="P190" s="188"/>
      <c r="Q190" s="188"/>
      <c r="R190" s="188"/>
      <c r="S190" s="188"/>
      <c r="T190" s="189"/>
      <c r="AT190" s="153" t="s">
        <v>132</v>
      </c>
      <c r="AU190" s="153" t="s">
        <v>191</v>
      </c>
      <c r="AV190" s="13" t="s">
        <v>83</v>
      </c>
      <c r="AW190" s="13" t="s">
        <v>31</v>
      </c>
      <c r="AX190" s="13" t="s">
        <v>81</v>
      </c>
      <c r="AY190" s="153" t="s">
        <v>118</v>
      </c>
    </row>
    <row r="191" spans="2:12" s="1" customFormat="1" ht="6.95" customHeight="1">
      <c r="B191" s="44"/>
      <c r="C191" s="45"/>
      <c r="D191" s="45"/>
      <c r="E191" s="45"/>
      <c r="F191" s="45"/>
      <c r="G191" s="45"/>
      <c r="H191" s="45"/>
      <c r="I191" s="45"/>
      <c r="J191" s="45"/>
      <c r="K191" s="45"/>
      <c r="L191" s="32"/>
    </row>
  </sheetData>
  <sheetProtection algorithmName="SHA-512" hashValue="kZlF4n/9OYBP1rIvYqsQ3qMMqj45TOk4gSgAW5Oo87/OyxHjcB8MUZ2Fq7lVZf0iXl8vCAWtDCKPAe/VtGxEHQ==" saltValue="qq2EgqUHctBP+zWE8uKaEvY9FzxjTOAW6BE/DSAjz0nbARSwelWZq2QcekdRMxmHMJFNI4vp0lGILDELi0DABQ==" spinCount="100000" sheet="1" objects="1" scenarios="1" formatColumns="0" formatRows="0" autoFilter="0"/>
  <autoFilter ref="C125:K190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hyperlinks>
    <hyperlink ref="F144" r:id="rId1" display="https://podminky.urs.cz/item/CS_URS_2024_01/997013501"/>
    <hyperlink ref="F148" r:id="rId2" display="https://podminky.urs.cz/item/CS_URS_2024_01/997013509"/>
    <hyperlink ref="F158" r:id="rId3" display="https://podminky.urs.cz/item/CS_URS_2024_01/762521812"/>
    <hyperlink ref="F163" r:id="rId4" display="https://podminky.urs.cz/item/CS_URS_2024_01/998762102"/>
    <hyperlink ref="F167" r:id="rId5" display="https://podminky.urs.cz/item/CS_URS_2024_01/767591001"/>
    <hyperlink ref="F183" r:id="rId6" display="https://podminky.urs.cz/item/CS_URS_2024_01/072002000"/>
    <hyperlink ref="F188" r:id="rId7" display="https://podminky.urs.cz/item/CS_URS_2024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9"/>
  <headerFooter>
    <oddFooter>&amp;CStrana &amp;P z 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Plšek</dc:creator>
  <cp:keywords/>
  <dc:description/>
  <cp:lastModifiedBy>Vlček Roman</cp:lastModifiedBy>
  <cp:lastPrinted>2024-04-26T12:34:40Z</cp:lastPrinted>
  <dcterms:created xsi:type="dcterms:W3CDTF">2024-04-26T12:31:58Z</dcterms:created>
  <dcterms:modified xsi:type="dcterms:W3CDTF">2024-05-28T08:37:17Z</dcterms:modified>
  <cp:category/>
  <cp:version/>
  <cp:contentType/>
  <cp:contentStatus/>
</cp:coreProperties>
</file>