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mc:AlternateContent xmlns:mc="http://schemas.openxmlformats.org/markup-compatibility/2006">
    <mc:Choice Requires="x15">
      <x15ac:absPath xmlns:x15ac="http://schemas.microsoft.com/office/spreadsheetml/2010/11/ac" url="\\af.se\remote_work\1-prj\CZ\2020_0115_SSZ_Belehradska 205509\03_Projekt\03_04_DSP_PDPS\04_Rozpocet\"/>
    </mc:Choice>
  </mc:AlternateContent>
  <xr:revisionPtr revIDLastSave="0" documentId="13_ncr:1_{3D1D9DB3-03EB-4D4E-BC41-AB59DC8268C1}" xr6:coauthVersionLast="47" xr6:coauthVersionMax="47" xr10:uidLastSave="{00000000-0000-0000-0000-000000000000}"/>
  <bookViews>
    <workbookView xWindow="-27450" yWindow="-8340" windowWidth="24915" windowHeight="15570" xr2:uid="{00000000-000D-0000-FFFF-FFFF00000000}"/>
  </bookViews>
  <sheets>
    <sheet name="Rekapitulace" sheetId="1" r:id="rId1"/>
    <sheet name="SO 010.1" sheetId="2" r:id="rId2"/>
    <sheet name="SO 010.2 nevyplňovat" sheetId="3" r:id="rId3"/>
    <sheet name="SO 101" sheetId="4" r:id="rId4"/>
    <sheet name="SO 102 nevyplňovat" sheetId="5" r:id="rId5"/>
    <sheet name="SO 180.1" sheetId="6" r:id="rId6"/>
    <sheet name="SO 180.2 nevyplňovat" sheetId="7" r:id="rId7"/>
    <sheet name="SO 190.1" sheetId="8" r:id="rId8"/>
    <sheet name="SO 190.2 nevyplňovat" sheetId="9" r:id="rId9"/>
    <sheet name="Rekapitulace SO 400" sheetId="10" r:id="rId10"/>
    <sheet name="PS 400.1 - SSZ křižovatky..." sheetId="13" r:id="rId11"/>
    <sheet name="PS 400.2 - DJČ+MOR křižov..." sheetId="11" r:id="rId12"/>
    <sheet name="PS 401.2 - DJČ přechodu - nevyp" sheetId="12" r:id="rId13"/>
    <sheet name="PS 401.1 - SSZ přechodu nevypl" sheetId="14" r:id="rId14"/>
  </sheets>
  <definedNames>
    <definedName name="_xlnm._FilterDatabase" localSheetId="10" hidden="1">'PS 400.1 - SSZ křižovatky...'!$C$120:$K$306</definedName>
    <definedName name="_xlnm._FilterDatabase" localSheetId="11" hidden="1">'PS 400.2 - DJČ+MOR křižov...'!$C$118:$K$160</definedName>
    <definedName name="_xlnm._FilterDatabase" localSheetId="13" hidden="1">'PS 401.1 - SSZ přechodu nevypl'!$C$120:$K$282</definedName>
    <definedName name="_xlnm._FilterDatabase" localSheetId="12" hidden="1">'PS 401.2 - DJČ přechodu - nevyp'!$C$118:$K$154</definedName>
    <definedName name="_xlnm.Print_Titles" localSheetId="10">'PS 400.1 - SSZ křižovatky...'!$120:$120</definedName>
    <definedName name="_xlnm.Print_Titles" localSheetId="11">'PS 400.2 - DJČ+MOR křižov...'!$118:$118</definedName>
    <definedName name="_xlnm.Print_Titles" localSheetId="13">'PS 401.1 - SSZ přechodu nevypl'!$120:$120</definedName>
    <definedName name="_xlnm.Print_Titles" localSheetId="12">'PS 401.2 - DJČ přechodu - nevyp'!$118:$118</definedName>
    <definedName name="_xlnm.Print_Titles" localSheetId="9">'Rekapitulace SO 400'!$92:$92</definedName>
    <definedName name="_xlnm.Print_Area" localSheetId="10">'PS 400.1 - SSZ křižovatky...'!$C$4:$J$76,'PS 400.1 - SSZ křižovatky...'!$C$82:$J$102,'PS 400.1 - SSZ křižovatky...'!$C$108:$J$306</definedName>
    <definedName name="_xlnm.Print_Area" localSheetId="11">'PS 400.2 - DJČ+MOR křižov...'!$C$4:$J$76,'PS 400.2 - DJČ+MOR křižov...'!$C$82:$J$100,'PS 400.2 - DJČ+MOR křižov...'!$C$106:$J$160</definedName>
    <definedName name="_xlnm.Print_Area" localSheetId="13">'PS 401.1 - SSZ přechodu nevypl'!$C$4:$J$76,'PS 401.1 - SSZ přechodu nevypl'!$C$82:$J$102,'PS 401.1 - SSZ přechodu nevypl'!$C$108:$J$282</definedName>
    <definedName name="_xlnm.Print_Area" localSheetId="12">'PS 401.2 - DJČ přechodu - nevyp'!$C$4:$J$76,'PS 401.2 - DJČ přechodu - nevyp'!$C$82:$J$100,'PS 401.2 - DJČ přechodu - nevyp'!$C$106:$J$154</definedName>
    <definedName name="_xlnm.Print_Area" localSheetId="9">'Rekapitulace SO 400'!$D$4:$AO$76,'Rekapitulace SO 400'!$C$82:$AQ$99</definedName>
  </definedName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1" l="1"/>
  <c r="E7" i="14"/>
  <c r="J12" i="14"/>
  <c r="J89" i="14" s="1"/>
  <c r="J14" i="14"/>
  <c r="E15" i="14"/>
  <c r="J15" i="14"/>
  <c r="J17" i="14"/>
  <c r="E18" i="14"/>
  <c r="F92" i="14" s="1"/>
  <c r="J18" i="14"/>
  <c r="J20" i="14"/>
  <c r="E21" i="14"/>
  <c r="J117" i="14" s="1"/>
  <c r="J21" i="14"/>
  <c r="J23" i="14"/>
  <c r="E24" i="14"/>
  <c r="J92" i="14" s="1"/>
  <c r="J24" i="14"/>
  <c r="J35" i="14"/>
  <c r="J36" i="14"/>
  <c r="J37" i="14"/>
  <c r="E85" i="14"/>
  <c r="E87" i="14"/>
  <c r="F89" i="14"/>
  <c r="F91" i="14"/>
  <c r="E111" i="14"/>
  <c r="E113" i="14"/>
  <c r="F115" i="14"/>
  <c r="J115" i="14"/>
  <c r="F117" i="14"/>
  <c r="F118" i="14"/>
  <c r="J123" i="14"/>
  <c r="P123" i="14"/>
  <c r="P122" i="14" s="1"/>
  <c r="R123" i="14"/>
  <c r="R122" i="14" s="1"/>
  <c r="R121" i="14" s="1"/>
  <c r="T123" i="14"/>
  <c r="BE123" i="14"/>
  <c r="BF123" i="14"/>
  <c r="BG123" i="14"/>
  <c r="BH123" i="14"/>
  <c r="BI123" i="14"/>
  <c r="BK123" i="14"/>
  <c r="J124" i="14"/>
  <c r="P124" i="14"/>
  <c r="R124" i="14"/>
  <c r="T124" i="14"/>
  <c r="BE124" i="14"/>
  <c r="BF124" i="14"/>
  <c r="BG124" i="14"/>
  <c r="BH124" i="14"/>
  <c r="BI124" i="14"/>
  <c r="BK124" i="14"/>
  <c r="J125" i="14"/>
  <c r="BE125" i="14" s="1"/>
  <c r="P125" i="14"/>
  <c r="R125" i="14"/>
  <c r="T125" i="14"/>
  <c r="T122" i="14" s="1"/>
  <c r="T121" i="14" s="1"/>
  <c r="BF125" i="14"/>
  <c r="BG125" i="14"/>
  <c r="BH125" i="14"/>
  <c r="BI125" i="14"/>
  <c r="BK125" i="14"/>
  <c r="J126" i="14"/>
  <c r="P126" i="14"/>
  <c r="R126" i="14"/>
  <c r="T126" i="14"/>
  <c r="BE126" i="14"/>
  <c r="BF126" i="14"/>
  <c r="BG126" i="14"/>
  <c r="BH126" i="14"/>
  <c r="BI126" i="14"/>
  <c r="BK126" i="14"/>
  <c r="J127" i="14"/>
  <c r="BE127" i="14" s="1"/>
  <c r="P127" i="14"/>
  <c r="R127" i="14"/>
  <c r="T127" i="14"/>
  <c r="BF127" i="14"/>
  <c r="BG127" i="14"/>
  <c r="BH127" i="14"/>
  <c r="BI127" i="14"/>
  <c r="BK127" i="14"/>
  <c r="J129" i="14"/>
  <c r="BE129" i="14" s="1"/>
  <c r="P129" i="14"/>
  <c r="P128" i="14" s="1"/>
  <c r="R129" i="14"/>
  <c r="T129" i="14"/>
  <c r="BF129" i="14"/>
  <c r="BG129" i="14"/>
  <c r="BH129" i="14"/>
  <c r="BI129" i="14"/>
  <c r="BK129" i="14"/>
  <c r="J130" i="14"/>
  <c r="BE130" i="14" s="1"/>
  <c r="P130" i="14"/>
  <c r="R130" i="14"/>
  <c r="T130" i="14"/>
  <c r="T128" i="14" s="1"/>
  <c r="BF130" i="14"/>
  <c r="BG130" i="14"/>
  <c r="BH130" i="14"/>
  <c r="BI130" i="14"/>
  <c r="BK130" i="14"/>
  <c r="J131" i="14"/>
  <c r="P131" i="14"/>
  <c r="R131" i="14"/>
  <c r="T131" i="14"/>
  <c r="BE131" i="14"/>
  <c r="BF131" i="14"/>
  <c r="BG131" i="14"/>
  <c r="BH131" i="14"/>
  <c r="BI131" i="14"/>
  <c r="BK131" i="14"/>
  <c r="J132" i="14"/>
  <c r="P132" i="14"/>
  <c r="R132" i="14"/>
  <c r="T132" i="14"/>
  <c r="BE132" i="14"/>
  <c r="BF132" i="14"/>
  <c r="BG132" i="14"/>
  <c r="BH132" i="14"/>
  <c r="BI132" i="14"/>
  <c r="BK132" i="14"/>
  <c r="J133" i="14"/>
  <c r="BE133" i="14" s="1"/>
  <c r="P133" i="14"/>
  <c r="R133" i="14"/>
  <c r="T133" i="14"/>
  <c r="BF133" i="14"/>
  <c r="BG133" i="14"/>
  <c r="BH133" i="14"/>
  <c r="BI133" i="14"/>
  <c r="BK133" i="14"/>
  <c r="J134" i="14"/>
  <c r="BE134" i="14" s="1"/>
  <c r="P134" i="14"/>
  <c r="R134" i="14"/>
  <c r="T134" i="14"/>
  <c r="BF134" i="14"/>
  <c r="BG134" i="14"/>
  <c r="BH134" i="14"/>
  <c r="BI134" i="14"/>
  <c r="BK134" i="14"/>
  <c r="J135" i="14"/>
  <c r="P135" i="14"/>
  <c r="R135" i="14"/>
  <c r="T135" i="14"/>
  <c r="BE135" i="14"/>
  <c r="BF135" i="14"/>
  <c r="BG135" i="14"/>
  <c r="BH135" i="14"/>
  <c r="BI135" i="14"/>
  <c r="BK135" i="14"/>
  <c r="J136" i="14"/>
  <c r="P136" i="14"/>
  <c r="R136" i="14"/>
  <c r="T136" i="14"/>
  <c r="BE136" i="14"/>
  <c r="BF136" i="14"/>
  <c r="BG136" i="14"/>
  <c r="BH136" i="14"/>
  <c r="BI136" i="14"/>
  <c r="BK136" i="14"/>
  <c r="J137" i="14"/>
  <c r="BE137" i="14" s="1"/>
  <c r="P137" i="14"/>
  <c r="R137" i="14"/>
  <c r="T137" i="14"/>
  <c r="BF137" i="14"/>
  <c r="BG137" i="14"/>
  <c r="BH137" i="14"/>
  <c r="BI137" i="14"/>
  <c r="BK137" i="14"/>
  <c r="J138" i="14"/>
  <c r="BE138" i="14" s="1"/>
  <c r="P138" i="14"/>
  <c r="R138" i="14"/>
  <c r="T138" i="14"/>
  <c r="BF138" i="14"/>
  <c r="BG138" i="14"/>
  <c r="BH138" i="14"/>
  <c r="BI138" i="14"/>
  <c r="BK138" i="14"/>
  <c r="J139" i="14"/>
  <c r="P139" i="14"/>
  <c r="R139" i="14"/>
  <c r="T139" i="14"/>
  <c r="BE139" i="14"/>
  <c r="BF139" i="14"/>
  <c r="BG139" i="14"/>
  <c r="BH139" i="14"/>
  <c r="BI139" i="14"/>
  <c r="BK139" i="14"/>
  <c r="J140" i="14"/>
  <c r="P140" i="14"/>
  <c r="R140" i="14"/>
  <c r="T140" i="14"/>
  <c r="BE140" i="14"/>
  <c r="BF140" i="14"/>
  <c r="BG140" i="14"/>
  <c r="BH140" i="14"/>
  <c r="BI140" i="14"/>
  <c r="BK140" i="14"/>
  <c r="J141" i="14"/>
  <c r="BE141" i="14" s="1"/>
  <c r="P141" i="14"/>
  <c r="R141" i="14"/>
  <c r="R128" i="14" s="1"/>
  <c r="T141" i="14"/>
  <c r="BF141" i="14"/>
  <c r="BG141" i="14"/>
  <c r="BH141" i="14"/>
  <c r="BI141" i="14"/>
  <c r="BK141" i="14"/>
  <c r="J142" i="14"/>
  <c r="BE142" i="14" s="1"/>
  <c r="P142" i="14"/>
  <c r="R142" i="14"/>
  <c r="T142" i="14"/>
  <c r="BF142" i="14"/>
  <c r="BG142" i="14"/>
  <c r="BH142" i="14"/>
  <c r="BI142" i="14"/>
  <c r="BK142" i="14"/>
  <c r="J143" i="14"/>
  <c r="P143" i="14"/>
  <c r="R143" i="14"/>
  <c r="T143" i="14"/>
  <c r="BE143" i="14"/>
  <c r="BF143" i="14"/>
  <c r="BG143" i="14"/>
  <c r="BH143" i="14"/>
  <c r="BI143" i="14"/>
  <c r="BK143" i="14"/>
  <c r="J144" i="14"/>
  <c r="P144" i="14"/>
  <c r="R144" i="14"/>
  <c r="T144" i="14"/>
  <c r="BE144" i="14"/>
  <c r="BF144" i="14"/>
  <c r="BG144" i="14"/>
  <c r="BH144" i="14"/>
  <c r="BI144" i="14"/>
  <c r="BK144" i="14"/>
  <c r="J145" i="14"/>
  <c r="BE145" i="14" s="1"/>
  <c r="P145" i="14"/>
  <c r="R145" i="14"/>
  <c r="T145" i="14"/>
  <c r="BF145" i="14"/>
  <c r="BG145" i="14"/>
  <c r="BH145" i="14"/>
  <c r="BI145" i="14"/>
  <c r="BK145" i="14"/>
  <c r="J146" i="14"/>
  <c r="BE146" i="14" s="1"/>
  <c r="P146" i="14"/>
  <c r="R146" i="14"/>
  <c r="T146" i="14"/>
  <c r="BF146" i="14"/>
  <c r="BG146" i="14"/>
  <c r="BH146" i="14"/>
  <c r="BI146" i="14"/>
  <c r="BK146" i="14"/>
  <c r="J147" i="14"/>
  <c r="P147" i="14"/>
  <c r="R147" i="14"/>
  <c r="T147" i="14"/>
  <c r="BE147" i="14"/>
  <c r="BF147" i="14"/>
  <c r="BG147" i="14"/>
  <c r="BH147" i="14"/>
  <c r="BI147" i="14"/>
  <c r="BK147" i="14"/>
  <c r="J148" i="14"/>
  <c r="P148" i="14"/>
  <c r="R148" i="14"/>
  <c r="T148" i="14"/>
  <c r="BE148" i="14"/>
  <c r="BF148" i="14"/>
  <c r="BG148" i="14"/>
  <c r="BH148" i="14"/>
  <c r="BI148" i="14"/>
  <c r="BK148" i="14"/>
  <c r="J149" i="14"/>
  <c r="BE149" i="14" s="1"/>
  <c r="P149" i="14"/>
  <c r="R149" i="14"/>
  <c r="T149" i="14"/>
  <c r="BF149" i="14"/>
  <c r="BG149" i="14"/>
  <c r="BH149" i="14"/>
  <c r="BI149" i="14"/>
  <c r="BK149" i="14"/>
  <c r="J150" i="14"/>
  <c r="BE150" i="14" s="1"/>
  <c r="P150" i="14"/>
  <c r="R150" i="14"/>
  <c r="T150" i="14"/>
  <c r="BF150" i="14"/>
  <c r="BG150" i="14"/>
  <c r="BH150" i="14"/>
  <c r="BI150" i="14"/>
  <c r="BK150" i="14"/>
  <c r="J151" i="14"/>
  <c r="P151" i="14"/>
  <c r="R151" i="14"/>
  <c r="T151" i="14"/>
  <c r="BE151" i="14"/>
  <c r="BF151" i="14"/>
  <c r="BG151" i="14"/>
  <c r="BH151" i="14"/>
  <c r="BI151" i="14"/>
  <c r="BK151" i="14"/>
  <c r="J152" i="14"/>
  <c r="P152" i="14"/>
  <c r="R152" i="14"/>
  <c r="T152" i="14"/>
  <c r="BE152" i="14"/>
  <c r="BF152" i="14"/>
  <c r="BG152" i="14"/>
  <c r="BH152" i="14"/>
  <c r="BI152" i="14"/>
  <c r="BK152" i="14"/>
  <c r="J153" i="14"/>
  <c r="BE153" i="14" s="1"/>
  <c r="P153" i="14"/>
  <c r="R153" i="14"/>
  <c r="T153" i="14"/>
  <c r="BF153" i="14"/>
  <c r="BG153" i="14"/>
  <c r="BH153" i="14"/>
  <c r="BI153" i="14"/>
  <c r="BK153" i="14"/>
  <c r="J154" i="14"/>
  <c r="BE154" i="14" s="1"/>
  <c r="P154" i="14"/>
  <c r="R154" i="14"/>
  <c r="T154" i="14"/>
  <c r="BF154" i="14"/>
  <c r="BG154" i="14"/>
  <c r="BH154" i="14"/>
  <c r="BI154" i="14"/>
  <c r="BK154" i="14"/>
  <c r="J155" i="14"/>
  <c r="P155" i="14"/>
  <c r="R155" i="14"/>
  <c r="T155" i="14"/>
  <c r="BE155" i="14"/>
  <c r="BF155" i="14"/>
  <c r="BG155" i="14"/>
  <c r="BH155" i="14"/>
  <c r="BI155" i="14"/>
  <c r="BK155" i="14"/>
  <c r="J157" i="14"/>
  <c r="P157" i="14"/>
  <c r="R157" i="14"/>
  <c r="T157" i="14"/>
  <c r="BE157" i="14"/>
  <c r="BF157" i="14"/>
  <c r="BG157" i="14"/>
  <c r="BH157" i="14"/>
  <c r="BI157" i="14"/>
  <c r="BK157" i="14"/>
  <c r="J158" i="14"/>
  <c r="BE158" i="14" s="1"/>
  <c r="P158" i="14"/>
  <c r="P156" i="14" s="1"/>
  <c r="R158" i="14"/>
  <c r="T158" i="14"/>
  <c r="BF158" i="14"/>
  <c r="BG158" i="14"/>
  <c r="BH158" i="14"/>
  <c r="BI158" i="14"/>
  <c r="BK158" i="14"/>
  <c r="J159" i="14"/>
  <c r="P159" i="14"/>
  <c r="R159" i="14"/>
  <c r="R156" i="14" s="1"/>
  <c r="T159" i="14"/>
  <c r="T156" i="14" s="1"/>
  <c r="BE159" i="14"/>
  <c r="BF159" i="14"/>
  <c r="BG159" i="14"/>
  <c r="BH159" i="14"/>
  <c r="BI159" i="14"/>
  <c r="BK159" i="14"/>
  <c r="J160" i="14"/>
  <c r="BE160" i="14" s="1"/>
  <c r="P160" i="14"/>
  <c r="R160" i="14"/>
  <c r="T160" i="14"/>
  <c r="BF160" i="14"/>
  <c r="BG160" i="14"/>
  <c r="BH160" i="14"/>
  <c r="BI160" i="14"/>
  <c r="BK160" i="14"/>
  <c r="J161" i="14"/>
  <c r="BE161" i="14" s="1"/>
  <c r="P161" i="14"/>
  <c r="R161" i="14"/>
  <c r="T161" i="14"/>
  <c r="BF161" i="14"/>
  <c r="BG161" i="14"/>
  <c r="BH161" i="14"/>
  <c r="BI161" i="14"/>
  <c r="BK161" i="14"/>
  <c r="J162" i="14"/>
  <c r="P162" i="14"/>
  <c r="R162" i="14"/>
  <c r="T162" i="14"/>
  <c r="BE162" i="14"/>
  <c r="BF162" i="14"/>
  <c r="BG162" i="14"/>
  <c r="BH162" i="14"/>
  <c r="BI162" i="14"/>
  <c r="BK162" i="14"/>
  <c r="J163" i="14"/>
  <c r="BE163" i="14" s="1"/>
  <c r="P163" i="14"/>
  <c r="R163" i="14"/>
  <c r="T163" i="14"/>
  <c r="BF163" i="14"/>
  <c r="BG163" i="14"/>
  <c r="BH163" i="14"/>
  <c r="BI163" i="14"/>
  <c r="BK163" i="14"/>
  <c r="J164" i="14"/>
  <c r="P164" i="14"/>
  <c r="R164" i="14"/>
  <c r="T164" i="14"/>
  <c r="BE164" i="14"/>
  <c r="BF164" i="14"/>
  <c r="BG164" i="14"/>
  <c r="BH164" i="14"/>
  <c r="BI164" i="14"/>
  <c r="BK164" i="14"/>
  <c r="J165" i="14"/>
  <c r="P165" i="14"/>
  <c r="R165" i="14"/>
  <c r="T165" i="14"/>
  <c r="BE165" i="14"/>
  <c r="BF165" i="14"/>
  <c r="BG165" i="14"/>
  <c r="BH165" i="14"/>
  <c r="BI165" i="14"/>
  <c r="BK165" i="14"/>
  <c r="J166" i="14"/>
  <c r="BE166" i="14" s="1"/>
  <c r="P166" i="14"/>
  <c r="R166" i="14"/>
  <c r="T166" i="14"/>
  <c r="BF166" i="14"/>
  <c r="BG166" i="14"/>
  <c r="BH166" i="14"/>
  <c r="BI166" i="14"/>
  <c r="BK166" i="14"/>
  <c r="J167" i="14"/>
  <c r="P167" i="14"/>
  <c r="R167" i="14"/>
  <c r="T167" i="14"/>
  <c r="BE167" i="14"/>
  <c r="BF167" i="14"/>
  <c r="BG167" i="14"/>
  <c r="BH167" i="14"/>
  <c r="BI167" i="14"/>
  <c r="BK167" i="14"/>
  <c r="J168" i="14"/>
  <c r="BE168" i="14" s="1"/>
  <c r="P168" i="14"/>
  <c r="R168" i="14"/>
  <c r="T168" i="14"/>
  <c r="BF168" i="14"/>
  <c r="BG168" i="14"/>
  <c r="BH168" i="14"/>
  <c r="BI168" i="14"/>
  <c r="BK168" i="14"/>
  <c r="J169" i="14"/>
  <c r="BE169" i="14" s="1"/>
  <c r="P169" i="14"/>
  <c r="R169" i="14"/>
  <c r="T169" i="14"/>
  <c r="BF169" i="14"/>
  <c r="BG169" i="14"/>
  <c r="BH169" i="14"/>
  <c r="BI169" i="14"/>
  <c r="BK169" i="14"/>
  <c r="J170" i="14"/>
  <c r="P170" i="14"/>
  <c r="R170" i="14"/>
  <c r="T170" i="14"/>
  <c r="BE170" i="14"/>
  <c r="BF170" i="14"/>
  <c r="BG170" i="14"/>
  <c r="BH170" i="14"/>
  <c r="BI170" i="14"/>
  <c r="BK170" i="14"/>
  <c r="J171" i="14"/>
  <c r="BE171" i="14" s="1"/>
  <c r="P171" i="14"/>
  <c r="R171" i="14"/>
  <c r="T171" i="14"/>
  <c r="BF171" i="14"/>
  <c r="BG171" i="14"/>
  <c r="BH171" i="14"/>
  <c r="BI171" i="14"/>
  <c r="BK171" i="14"/>
  <c r="J172" i="14"/>
  <c r="P172" i="14"/>
  <c r="R172" i="14"/>
  <c r="T172" i="14"/>
  <c r="BE172" i="14"/>
  <c r="BF172" i="14"/>
  <c r="BG172" i="14"/>
  <c r="BH172" i="14"/>
  <c r="BI172" i="14"/>
  <c r="BK172" i="14"/>
  <c r="J173" i="14"/>
  <c r="P173" i="14"/>
  <c r="R173" i="14"/>
  <c r="T173" i="14"/>
  <c r="BE173" i="14"/>
  <c r="BF173" i="14"/>
  <c r="BG173" i="14"/>
  <c r="BH173" i="14"/>
  <c r="BI173" i="14"/>
  <c r="BK173" i="14"/>
  <c r="J174" i="14"/>
  <c r="BE174" i="14" s="1"/>
  <c r="P174" i="14"/>
  <c r="R174" i="14"/>
  <c r="T174" i="14"/>
  <c r="BF174" i="14"/>
  <c r="BG174" i="14"/>
  <c r="BH174" i="14"/>
  <c r="BI174" i="14"/>
  <c r="BK174" i="14"/>
  <c r="J175" i="14"/>
  <c r="P175" i="14"/>
  <c r="R175" i="14"/>
  <c r="T175" i="14"/>
  <c r="BE175" i="14"/>
  <c r="BF175" i="14"/>
  <c r="BG175" i="14"/>
  <c r="BH175" i="14"/>
  <c r="BI175" i="14"/>
  <c r="BK175" i="14"/>
  <c r="J176" i="14"/>
  <c r="BE176" i="14" s="1"/>
  <c r="P176" i="14"/>
  <c r="R176" i="14"/>
  <c r="T176" i="14"/>
  <c r="BF176" i="14"/>
  <c r="BG176" i="14"/>
  <c r="BH176" i="14"/>
  <c r="BI176" i="14"/>
  <c r="BK176" i="14"/>
  <c r="J177" i="14"/>
  <c r="BE177" i="14" s="1"/>
  <c r="P177" i="14"/>
  <c r="R177" i="14"/>
  <c r="T177" i="14"/>
  <c r="BF177" i="14"/>
  <c r="BG177" i="14"/>
  <c r="BH177" i="14"/>
  <c r="BI177" i="14"/>
  <c r="BK177" i="14"/>
  <c r="J178" i="14"/>
  <c r="P178" i="14"/>
  <c r="R178" i="14"/>
  <c r="T178" i="14"/>
  <c r="BE178" i="14"/>
  <c r="BF178" i="14"/>
  <c r="BG178" i="14"/>
  <c r="BH178" i="14"/>
  <c r="BI178" i="14"/>
  <c r="BK178" i="14"/>
  <c r="J179" i="14"/>
  <c r="BE179" i="14" s="1"/>
  <c r="P179" i="14"/>
  <c r="R179" i="14"/>
  <c r="T179" i="14"/>
  <c r="BF179" i="14"/>
  <c r="BG179" i="14"/>
  <c r="BH179" i="14"/>
  <c r="BI179" i="14"/>
  <c r="BK179" i="14"/>
  <c r="J180" i="14"/>
  <c r="P180" i="14"/>
  <c r="R180" i="14"/>
  <c r="T180" i="14"/>
  <c r="BE180" i="14"/>
  <c r="BF180" i="14"/>
  <c r="BG180" i="14"/>
  <c r="BH180" i="14"/>
  <c r="BI180" i="14"/>
  <c r="BK180" i="14"/>
  <c r="J181" i="14"/>
  <c r="P181" i="14"/>
  <c r="R181" i="14"/>
  <c r="T181" i="14"/>
  <c r="BE181" i="14"/>
  <c r="BF181" i="14"/>
  <c r="BG181" i="14"/>
  <c r="BH181" i="14"/>
  <c r="BI181" i="14"/>
  <c r="BK181" i="14"/>
  <c r="J182" i="14"/>
  <c r="BE182" i="14" s="1"/>
  <c r="P182" i="14"/>
  <c r="R182" i="14"/>
  <c r="T182" i="14"/>
  <c r="BF182" i="14"/>
  <c r="BG182" i="14"/>
  <c r="BH182" i="14"/>
  <c r="BI182" i="14"/>
  <c r="BK182" i="14"/>
  <c r="J183" i="14"/>
  <c r="P183" i="14"/>
  <c r="R183" i="14"/>
  <c r="T183" i="14"/>
  <c r="BE183" i="14"/>
  <c r="BF183" i="14"/>
  <c r="BG183" i="14"/>
  <c r="BH183" i="14"/>
  <c r="BI183" i="14"/>
  <c r="BK183" i="14"/>
  <c r="J184" i="14"/>
  <c r="BE184" i="14" s="1"/>
  <c r="P184" i="14"/>
  <c r="R184" i="14"/>
  <c r="T184" i="14"/>
  <c r="BF184" i="14"/>
  <c r="BG184" i="14"/>
  <c r="BH184" i="14"/>
  <c r="BI184" i="14"/>
  <c r="BK184" i="14"/>
  <c r="J185" i="14"/>
  <c r="BE185" i="14" s="1"/>
  <c r="P185" i="14"/>
  <c r="R185" i="14"/>
  <c r="T185" i="14"/>
  <c r="BF185" i="14"/>
  <c r="BG185" i="14"/>
  <c r="BH185" i="14"/>
  <c r="BI185" i="14"/>
  <c r="BK185" i="14"/>
  <c r="J186" i="14"/>
  <c r="P186" i="14"/>
  <c r="R186" i="14"/>
  <c r="T186" i="14"/>
  <c r="BE186" i="14"/>
  <c r="BF186" i="14"/>
  <c r="BG186" i="14"/>
  <c r="BH186" i="14"/>
  <c r="BI186" i="14"/>
  <c r="BK186" i="14"/>
  <c r="J187" i="14"/>
  <c r="BE187" i="14" s="1"/>
  <c r="P187" i="14"/>
  <c r="R187" i="14"/>
  <c r="T187" i="14"/>
  <c r="BF187" i="14"/>
  <c r="BG187" i="14"/>
  <c r="BH187" i="14"/>
  <c r="BI187" i="14"/>
  <c r="BK187" i="14"/>
  <c r="J188" i="14"/>
  <c r="BE188" i="14" s="1"/>
  <c r="P188" i="14"/>
  <c r="R188" i="14"/>
  <c r="T188" i="14"/>
  <c r="BF188" i="14"/>
  <c r="BG188" i="14"/>
  <c r="BH188" i="14"/>
  <c r="BI188" i="14"/>
  <c r="BK188" i="14"/>
  <c r="J189" i="14"/>
  <c r="P189" i="14"/>
  <c r="R189" i="14"/>
  <c r="T189" i="14"/>
  <c r="BE189" i="14"/>
  <c r="BF189" i="14"/>
  <c r="BG189" i="14"/>
  <c r="BH189" i="14"/>
  <c r="BI189" i="14"/>
  <c r="BK189" i="14"/>
  <c r="J190" i="14"/>
  <c r="P190" i="14"/>
  <c r="R190" i="14"/>
  <c r="T190" i="14"/>
  <c r="BE190" i="14"/>
  <c r="BF190" i="14"/>
  <c r="BG190" i="14"/>
  <c r="BH190" i="14"/>
  <c r="BI190" i="14"/>
  <c r="BK190" i="14"/>
  <c r="J191" i="14"/>
  <c r="P191" i="14"/>
  <c r="R191" i="14"/>
  <c r="T191" i="14"/>
  <c r="BE191" i="14"/>
  <c r="BF191" i="14"/>
  <c r="BG191" i="14"/>
  <c r="BH191" i="14"/>
  <c r="BI191" i="14"/>
  <c r="BK191" i="14"/>
  <c r="J192" i="14"/>
  <c r="BE192" i="14" s="1"/>
  <c r="P192" i="14"/>
  <c r="R192" i="14"/>
  <c r="T192" i="14"/>
  <c r="BF192" i="14"/>
  <c r="BG192" i="14"/>
  <c r="BH192" i="14"/>
  <c r="BI192" i="14"/>
  <c r="BK192" i="14"/>
  <c r="J193" i="14"/>
  <c r="BE193" i="14" s="1"/>
  <c r="P193" i="14"/>
  <c r="R193" i="14"/>
  <c r="T193" i="14"/>
  <c r="BF193" i="14"/>
  <c r="BG193" i="14"/>
  <c r="BH193" i="14"/>
  <c r="BI193" i="14"/>
  <c r="BK193" i="14"/>
  <c r="J194" i="14"/>
  <c r="P194" i="14"/>
  <c r="R194" i="14"/>
  <c r="T194" i="14"/>
  <c r="BE194" i="14"/>
  <c r="BF194" i="14"/>
  <c r="BG194" i="14"/>
  <c r="BH194" i="14"/>
  <c r="BI194" i="14"/>
  <c r="BK194" i="14"/>
  <c r="J195" i="14"/>
  <c r="BE195" i="14" s="1"/>
  <c r="P195" i="14"/>
  <c r="R195" i="14"/>
  <c r="T195" i="14"/>
  <c r="BF195" i="14"/>
  <c r="BG195" i="14"/>
  <c r="BH195" i="14"/>
  <c r="BI195" i="14"/>
  <c r="BK195" i="14"/>
  <c r="J196" i="14"/>
  <c r="BE196" i="14" s="1"/>
  <c r="P196" i="14"/>
  <c r="R196" i="14"/>
  <c r="T196" i="14"/>
  <c r="BF196" i="14"/>
  <c r="BG196" i="14"/>
  <c r="BH196" i="14"/>
  <c r="BI196" i="14"/>
  <c r="BK196" i="14"/>
  <c r="J197" i="14"/>
  <c r="P197" i="14"/>
  <c r="R197" i="14"/>
  <c r="T197" i="14"/>
  <c r="BE197" i="14"/>
  <c r="BF197" i="14"/>
  <c r="BG197" i="14"/>
  <c r="BH197" i="14"/>
  <c r="BI197" i="14"/>
  <c r="BK197" i="14"/>
  <c r="J198" i="14"/>
  <c r="P198" i="14"/>
  <c r="R198" i="14"/>
  <c r="T198" i="14"/>
  <c r="BE198" i="14"/>
  <c r="BF198" i="14"/>
  <c r="BG198" i="14"/>
  <c r="BH198" i="14"/>
  <c r="BI198" i="14"/>
  <c r="BK198" i="14"/>
  <c r="J199" i="14"/>
  <c r="P199" i="14"/>
  <c r="R199" i="14"/>
  <c r="T199" i="14"/>
  <c r="BE199" i="14"/>
  <c r="BF199" i="14"/>
  <c r="BG199" i="14"/>
  <c r="BH199" i="14"/>
  <c r="BI199" i="14"/>
  <c r="BK199" i="14"/>
  <c r="J200" i="14"/>
  <c r="BE200" i="14" s="1"/>
  <c r="P200" i="14"/>
  <c r="R200" i="14"/>
  <c r="T200" i="14"/>
  <c r="BF200" i="14"/>
  <c r="BG200" i="14"/>
  <c r="BH200" i="14"/>
  <c r="BI200" i="14"/>
  <c r="BK200" i="14"/>
  <c r="J201" i="14"/>
  <c r="BE201" i="14" s="1"/>
  <c r="P201" i="14"/>
  <c r="R201" i="14"/>
  <c r="T201" i="14"/>
  <c r="BF201" i="14"/>
  <c r="BG201" i="14"/>
  <c r="BH201" i="14"/>
  <c r="BI201" i="14"/>
  <c r="BK201" i="14"/>
  <c r="J202" i="14"/>
  <c r="P202" i="14"/>
  <c r="R202" i="14"/>
  <c r="T202" i="14"/>
  <c r="BE202" i="14"/>
  <c r="BF202" i="14"/>
  <c r="BG202" i="14"/>
  <c r="BH202" i="14"/>
  <c r="BI202" i="14"/>
  <c r="BK202" i="14"/>
  <c r="J203" i="14"/>
  <c r="BE203" i="14" s="1"/>
  <c r="P203" i="14"/>
  <c r="R203" i="14"/>
  <c r="T203" i="14"/>
  <c r="BF203" i="14"/>
  <c r="BG203" i="14"/>
  <c r="BH203" i="14"/>
  <c r="BI203" i="14"/>
  <c r="BK203" i="14"/>
  <c r="J204" i="14"/>
  <c r="BE204" i="14" s="1"/>
  <c r="P204" i="14"/>
  <c r="R204" i="14"/>
  <c r="T204" i="14"/>
  <c r="BF204" i="14"/>
  <c r="BG204" i="14"/>
  <c r="BH204" i="14"/>
  <c r="BI204" i="14"/>
  <c r="BK204" i="14"/>
  <c r="J205" i="14"/>
  <c r="P205" i="14"/>
  <c r="R205" i="14"/>
  <c r="T205" i="14"/>
  <c r="BE205" i="14"/>
  <c r="BF205" i="14"/>
  <c r="BG205" i="14"/>
  <c r="BH205" i="14"/>
  <c r="BI205" i="14"/>
  <c r="BK205" i="14"/>
  <c r="J206" i="14"/>
  <c r="P206" i="14"/>
  <c r="R206" i="14"/>
  <c r="T206" i="14"/>
  <c r="BE206" i="14"/>
  <c r="BF206" i="14"/>
  <c r="BG206" i="14"/>
  <c r="BH206" i="14"/>
  <c r="BI206" i="14"/>
  <c r="BK206" i="14"/>
  <c r="J207" i="14"/>
  <c r="BE207" i="14" s="1"/>
  <c r="P207" i="14"/>
  <c r="R207" i="14"/>
  <c r="T207" i="14"/>
  <c r="BF207" i="14"/>
  <c r="BG207" i="14"/>
  <c r="BH207" i="14"/>
  <c r="BI207" i="14"/>
  <c r="BK207" i="14"/>
  <c r="J208" i="14"/>
  <c r="BE208" i="14" s="1"/>
  <c r="P208" i="14"/>
  <c r="R208" i="14"/>
  <c r="T208" i="14"/>
  <c r="BF208" i="14"/>
  <c r="BG208" i="14"/>
  <c r="BH208" i="14"/>
  <c r="BI208" i="14"/>
  <c r="BK208" i="14"/>
  <c r="J209" i="14"/>
  <c r="BE209" i="14" s="1"/>
  <c r="P209" i="14"/>
  <c r="R209" i="14"/>
  <c r="T209" i="14"/>
  <c r="BF209" i="14"/>
  <c r="BG209" i="14"/>
  <c r="BH209" i="14"/>
  <c r="BI209" i="14"/>
  <c r="BK209" i="14"/>
  <c r="J210" i="14"/>
  <c r="P210" i="14"/>
  <c r="R210" i="14"/>
  <c r="T210" i="14"/>
  <c r="BE210" i="14"/>
  <c r="BF210" i="14"/>
  <c r="BG210" i="14"/>
  <c r="BH210" i="14"/>
  <c r="BI210" i="14"/>
  <c r="BK210" i="14"/>
  <c r="J211" i="14"/>
  <c r="BE211" i="14" s="1"/>
  <c r="P211" i="14"/>
  <c r="R211" i="14"/>
  <c r="T211" i="14"/>
  <c r="BF211" i="14"/>
  <c r="BG211" i="14"/>
  <c r="BH211" i="14"/>
  <c r="BI211" i="14"/>
  <c r="BK211" i="14"/>
  <c r="J212" i="14"/>
  <c r="BE212" i="14" s="1"/>
  <c r="P212" i="14"/>
  <c r="R212" i="14"/>
  <c r="T212" i="14"/>
  <c r="BF212" i="14"/>
  <c r="BG212" i="14"/>
  <c r="BH212" i="14"/>
  <c r="BI212" i="14"/>
  <c r="BK212" i="14"/>
  <c r="J213" i="14"/>
  <c r="P213" i="14"/>
  <c r="R213" i="14"/>
  <c r="T213" i="14"/>
  <c r="BE213" i="14"/>
  <c r="BF213" i="14"/>
  <c r="BG213" i="14"/>
  <c r="BH213" i="14"/>
  <c r="BI213" i="14"/>
  <c r="BK213" i="14"/>
  <c r="J214" i="14"/>
  <c r="P214" i="14"/>
  <c r="R214" i="14"/>
  <c r="T214" i="14"/>
  <c r="BE214" i="14"/>
  <c r="BF214" i="14"/>
  <c r="BG214" i="14"/>
  <c r="BH214" i="14"/>
  <c r="BI214" i="14"/>
  <c r="BK214" i="14"/>
  <c r="J216" i="14"/>
  <c r="P216" i="14"/>
  <c r="P215" i="14" s="1"/>
  <c r="R216" i="14"/>
  <c r="T216" i="14"/>
  <c r="BE216" i="14"/>
  <c r="BF216" i="14"/>
  <c r="BG216" i="14"/>
  <c r="BH216" i="14"/>
  <c r="BI216" i="14"/>
  <c r="BK216" i="14"/>
  <c r="J217" i="14"/>
  <c r="P217" i="14"/>
  <c r="R217" i="14"/>
  <c r="T217" i="14"/>
  <c r="BE217" i="14"/>
  <c r="BF217" i="14"/>
  <c r="BG217" i="14"/>
  <c r="BH217" i="14"/>
  <c r="BI217" i="14"/>
  <c r="BK217" i="14"/>
  <c r="J218" i="14"/>
  <c r="BE218" i="14" s="1"/>
  <c r="P218" i="14"/>
  <c r="R218" i="14"/>
  <c r="T218" i="14"/>
  <c r="BF218" i="14"/>
  <c r="BG218" i="14"/>
  <c r="BH218" i="14"/>
  <c r="BI218" i="14"/>
  <c r="BK218" i="14"/>
  <c r="J219" i="14"/>
  <c r="BE219" i="14" s="1"/>
  <c r="P219" i="14"/>
  <c r="R219" i="14"/>
  <c r="T219" i="14"/>
  <c r="BF219" i="14"/>
  <c r="BG219" i="14"/>
  <c r="BH219" i="14"/>
  <c r="BI219" i="14"/>
  <c r="BK219" i="14"/>
  <c r="J220" i="14"/>
  <c r="P220" i="14"/>
  <c r="R220" i="14"/>
  <c r="T220" i="14"/>
  <c r="BE220" i="14"/>
  <c r="BF220" i="14"/>
  <c r="BG220" i="14"/>
  <c r="BH220" i="14"/>
  <c r="BI220" i="14"/>
  <c r="BK220" i="14"/>
  <c r="J221" i="14"/>
  <c r="P221" i="14"/>
  <c r="R221" i="14"/>
  <c r="T221" i="14"/>
  <c r="BE221" i="14"/>
  <c r="BF221" i="14"/>
  <c r="BG221" i="14"/>
  <c r="BH221" i="14"/>
  <c r="BI221" i="14"/>
  <c r="BK221" i="14"/>
  <c r="J222" i="14"/>
  <c r="BE222" i="14" s="1"/>
  <c r="P222" i="14"/>
  <c r="R222" i="14"/>
  <c r="R215" i="14" s="1"/>
  <c r="T222" i="14"/>
  <c r="T215" i="14" s="1"/>
  <c r="BF222" i="14"/>
  <c r="BG222" i="14"/>
  <c r="BH222" i="14"/>
  <c r="BI222" i="14"/>
  <c r="BK222" i="14"/>
  <c r="J223" i="14"/>
  <c r="BE223" i="14" s="1"/>
  <c r="P223" i="14"/>
  <c r="R223" i="14"/>
  <c r="T223" i="14"/>
  <c r="BF223" i="14"/>
  <c r="BG223" i="14"/>
  <c r="BH223" i="14"/>
  <c r="BI223" i="14"/>
  <c r="BK223" i="14"/>
  <c r="J224" i="14"/>
  <c r="P224" i="14"/>
  <c r="R224" i="14"/>
  <c r="T224" i="14"/>
  <c r="BE224" i="14"/>
  <c r="BF224" i="14"/>
  <c r="BG224" i="14"/>
  <c r="BH224" i="14"/>
  <c r="BI224" i="14"/>
  <c r="BK224" i="14"/>
  <c r="J225" i="14"/>
  <c r="P225" i="14"/>
  <c r="R225" i="14"/>
  <c r="T225" i="14"/>
  <c r="BE225" i="14"/>
  <c r="BF225" i="14"/>
  <c r="BG225" i="14"/>
  <c r="BH225" i="14"/>
  <c r="BI225" i="14"/>
  <c r="BK225" i="14"/>
  <c r="J226" i="14"/>
  <c r="BE226" i="14" s="1"/>
  <c r="P226" i="14"/>
  <c r="R226" i="14"/>
  <c r="T226" i="14"/>
  <c r="BF226" i="14"/>
  <c r="BG226" i="14"/>
  <c r="BH226" i="14"/>
  <c r="BI226" i="14"/>
  <c r="BK226" i="14"/>
  <c r="J227" i="14"/>
  <c r="BE227" i="14" s="1"/>
  <c r="P227" i="14"/>
  <c r="R227" i="14"/>
  <c r="T227" i="14"/>
  <c r="BF227" i="14"/>
  <c r="BG227" i="14"/>
  <c r="BH227" i="14"/>
  <c r="BI227" i="14"/>
  <c r="BK227" i="14"/>
  <c r="J228" i="14"/>
  <c r="P228" i="14"/>
  <c r="R228" i="14"/>
  <c r="T228" i="14"/>
  <c r="BE228" i="14"/>
  <c r="BF228" i="14"/>
  <c r="BG228" i="14"/>
  <c r="BH228" i="14"/>
  <c r="BI228" i="14"/>
  <c r="BK228" i="14"/>
  <c r="J229" i="14"/>
  <c r="P229" i="14"/>
  <c r="R229" i="14"/>
  <c r="T229" i="14"/>
  <c r="BE229" i="14"/>
  <c r="BF229" i="14"/>
  <c r="BG229" i="14"/>
  <c r="BH229" i="14"/>
  <c r="BI229" i="14"/>
  <c r="BK229" i="14"/>
  <c r="J230" i="14"/>
  <c r="BE230" i="14" s="1"/>
  <c r="P230" i="14"/>
  <c r="R230" i="14"/>
  <c r="T230" i="14"/>
  <c r="BF230" i="14"/>
  <c r="BG230" i="14"/>
  <c r="BH230" i="14"/>
  <c r="BI230" i="14"/>
  <c r="BK230" i="14"/>
  <c r="J231" i="14"/>
  <c r="BE231" i="14" s="1"/>
  <c r="P231" i="14"/>
  <c r="R231" i="14"/>
  <c r="T231" i="14"/>
  <c r="BF231" i="14"/>
  <c r="BG231" i="14"/>
  <c r="BH231" i="14"/>
  <c r="BI231" i="14"/>
  <c r="BK231" i="14"/>
  <c r="J232" i="14"/>
  <c r="P232" i="14"/>
  <c r="R232" i="14"/>
  <c r="T232" i="14"/>
  <c r="BE232" i="14"/>
  <c r="BF232" i="14"/>
  <c r="BG232" i="14"/>
  <c r="BH232" i="14"/>
  <c r="BI232" i="14"/>
  <c r="BK232" i="14"/>
  <c r="J233" i="14"/>
  <c r="P233" i="14"/>
  <c r="R233" i="14"/>
  <c r="T233" i="14"/>
  <c r="BE233" i="14"/>
  <c r="BF233" i="14"/>
  <c r="BG233" i="14"/>
  <c r="BH233" i="14"/>
  <c r="BI233" i="14"/>
  <c r="BK233" i="14"/>
  <c r="J234" i="14"/>
  <c r="BE234" i="14" s="1"/>
  <c r="P234" i="14"/>
  <c r="R234" i="14"/>
  <c r="T234" i="14"/>
  <c r="BF234" i="14"/>
  <c r="BG234" i="14"/>
  <c r="BH234" i="14"/>
  <c r="BI234" i="14"/>
  <c r="BK234" i="14"/>
  <c r="J235" i="14"/>
  <c r="BE235" i="14" s="1"/>
  <c r="P235" i="14"/>
  <c r="R235" i="14"/>
  <c r="T235" i="14"/>
  <c r="BF235" i="14"/>
  <c r="BG235" i="14"/>
  <c r="BH235" i="14"/>
  <c r="BI235" i="14"/>
  <c r="BK235" i="14"/>
  <c r="J236" i="14"/>
  <c r="P236" i="14"/>
  <c r="R236" i="14"/>
  <c r="T236" i="14"/>
  <c r="BE236" i="14"/>
  <c r="BF236" i="14"/>
  <c r="BG236" i="14"/>
  <c r="BH236" i="14"/>
  <c r="BI236" i="14"/>
  <c r="BK236" i="14"/>
  <c r="J237" i="14"/>
  <c r="P237" i="14"/>
  <c r="R237" i="14"/>
  <c r="T237" i="14"/>
  <c r="BE237" i="14"/>
  <c r="BF237" i="14"/>
  <c r="BG237" i="14"/>
  <c r="BH237" i="14"/>
  <c r="BI237" i="14"/>
  <c r="BK237" i="14"/>
  <c r="J238" i="14"/>
  <c r="BE238" i="14" s="1"/>
  <c r="P238" i="14"/>
  <c r="R238" i="14"/>
  <c r="T238" i="14"/>
  <c r="BF238" i="14"/>
  <c r="BG238" i="14"/>
  <c r="BH238" i="14"/>
  <c r="BI238" i="14"/>
  <c r="BK238" i="14"/>
  <c r="J239" i="14"/>
  <c r="BE239" i="14" s="1"/>
  <c r="P239" i="14"/>
  <c r="R239" i="14"/>
  <c r="T239" i="14"/>
  <c r="BF239" i="14"/>
  <c r="BG239" i="14"/>
  <c r="BH239" i="14"/>
  <c r="BI239" i="14"/>
  <c r="BK239" i="14"/>
  <c r="J240" i="14"/>
  <c r="P240" i="14"/>
  <c r="R240" i="14"/>
  <c r="T240" i="14"/>
  <c r="BE240" i="14"/>
  <c r="BF240" i="14"/>
  <c r="BG240" i="14"/>
  <c r="BH240" i="14"/>
  <c r="BI240" i="14"/>
  <c r="BK240" i="14"/>
  <c r="J241" i="14"/>
  <c r="P241" i="14"/>
  <c r="R241" i="14"/>
  <c r="T241" i="14"/>
  <c r="BE241" i="14"/>
  <c r="BF241" i="14"/>
  <c r="BG241" i="14"/>
  <c r="BH241" i="14"/>
  <c r="BI241" i="14"/>
  <c r="BK241" i="14"/>
  <c r="J242" i="14"/>
  <c r="BE242" i="14" s="1"/>
  <c r="P242" i="14"/>
  <c r="R242" i="14"/>
  <c r="T242" i="14"/>
  <c r="BF242" i="14"/>
  <c r="BG242" i="14"/>
  <c r="BH242" i="14"/>
  <c r="BI242" i="14"/>
  <c r="BK242" i="14"/>
  <c r="J243" i="14"/>
  <c r="BE243" i="14" s="1"/>
  <c r="P243" i="14"/>
  <c r="R243" i="14"/>
  <c r="T243" i="14"/>
  <c r="BF243" i="14"/>
  <c r="BG243" i="14"/>
  <c r="BH243" i="14"/>
  <c r="BI243" i="14"/>
  <c r="BK243" i="14"/>
  <c r="J244" i="14"/>
  <c r="P244" i="14"/>
  <c r="R244" i="14"/>
  <c r="T244" i="14"/>
  <c r="BE244" i="14"/>
  <c r="BF244" i="14"/>
  <c r="BG244" i="14"/>
  <c r="BH244" i="14"/>
  <c r="BI244" i="14"/>
  <c r="BK244" i="14"/>
  <c r="J245" i="14"/>
  <c r="P245" i="14"/>
  <c r="R245" i="14"/>
  <c r="T245" i="14"/>
  <c r="BE245" i="14"/>
  <c r="BF245" i="14"/>
  <c r="BG245" i="14"/>
  <c r="BH245" i="14"/>
  <c r="BI245" i="14"/>
  <c r="BK245" i="14"/>
  <c r="J246" i="14"/>
  <c r="BE246" i="14" s="1"/>
  <c r="P246" i="14"/>
  <c r="R246" i="14"/>
  <c r="T246" i="14"/>
  <c r="BF246" i="14"/>
  <c r="BG246" i="14"/>
  <c r="BH246" i="14"/>
  <c r="BI246" i="14"/>
  <c r="BK246" i="14"/>
  <c r="J247" i="14"/>
  <c r="BE247" i="14" s="1"/>
  <c r="P247" i="14"/>
  <c r="R247" i="14"/>
  <c r="T247" i="14"/>
  <c r="BF247" i="14"/>
  <c r="BG247" i="14"/>
  <c r="BH247" i="14"/>
  <c r="BI247" i="14"/>
  <c r="BK247" i="14"/>
  <c r="J248" i="14"/>
  <c r="P248" i="14"/>
  <c r="R248" i="14"/>
  <c r="T248" i="14"/>
  <c r="BE248" i="14"/>
  <c r="BF248" i="14"/>
  <c r="BG248" i="14"/>
  <c r="BH248" i="14"/>
  <c r="BI248" i="14"/>
  <c r="BK248" i="14"/>
  <c r="J249" i="14"/>
  <c r="P249" i="14"/>
  <c r="R249" i="14"/>
  <c r="T249" i="14"/>
  <c r="BE249" i="14"/>
  <c r="BF249" i="14"/>
  <c r="BG249" i="14"/>
  <c r="BH249" i="14"/>
  <c r="BI249" i="14"/>
  <c r="BK249" i="14"/>
  <c r="J250" i="14"/>
  <c r="BE250" i="14" s="1"/>
  <c r="P250" i="14"/>
  <c r="R250" i="14"/>
  <c r="T250" i="14"/>
  <c r="BF250" i="14"/>
  <c r="BG250" i="14"/>
  <c r="BH250" i="14"/>
  <c r="BI250" i="14"/>
  <c r="BK250" i="14"/>
  <c r="J251" i="14"/>
  <c r="BE251" i="14" s="1"/>
  <c r="P251" i="14"/>
  <c r="R251" i="14"/>
  <c r="T251" i="14"/>
  <c r="BF251" i="14"/>
  <c r="BG251" i="14"/>
  <c r="BH251" i="14"/>
  <c r="BI251" i="14"/>
  <c r="BK251" i="14"/>
  <c r="J252" i="14"/>
  <c r="P252" i="14"/>
  <c r="R252" i="14"/>
  <c r="T252" i="14"/>
  <c r="BE252" i="14"/>
  <c r="BF252" i="14"/>
  <c r="BG252" i="14"/>
  <c r="BH252" i="14"/>
  <c r="BI252" i="14"/>
  <c r="BK252" i="14"/>
  <c r="J253" i="14"/>
  <c r="P253" i="14"/>
  <c r="R253" i="14"/>
  <c r="T253" i="14"/>
  <c r="BE253" i="14"/>
  <c r="BF253" i="14"/>
  <c r="BG253" i="14"/>
  <c r="BH253" i="14"/>
  <c r="BI253" i="14"/>
  <c r="BK253" i="14"/>
  <c r="J254" i="14"/>
  <c r="BE254" i="14" s="1"/>
  <c r="P254" i="14"/>
  <c r="R254" i="14"/>
  <c r="T254" i="14"/>
  <c r="BF254" i="14"/>
  <c r="BG254" i="14"/>
  <c r="BH254" i="14"/>
  <c r="BI254" i="14"/>
  <c r="BK254" i="14"/>
  <c r="J255" i="14"/>
  <c r="BE255" i="14" s="1"/>
  <c r="P255" i="14"/>
  <c r="R255" i="14"/>
  <c r="T255" i="14"/>
  <c r="BF255" i="14"/>
  <c r="BG255" i="14"/>
  <c r="BH255" i="14"/>
  <c r="BI255" i="14"/>
  <c r="BK255" i="14"/>
  <c r="J256" i="14"/>
  <c r="P256" i="14"/>
  <c r="R256" i="14"/>
  <c r="T256" i="14"/>
  <c r="BE256" i="14"/>
  <c r="BF256" i="14"/>
  <c r="BG256" i="14"/>
  <c r="BH256" i="14"/>
  <c r="BI256" i="14"/>
  <c r="BK256" i="14"/>
  <c r="J257" i="14"/>
  <c r="P257" i="14"/>
  <c r="R257" i="14"/>
  <c r="T257" i="14"/>
  <c r="BE257" i="14"/>
  <c r="BF257" i="14"/>
  <c r="BG257" i="14"/>
  <c r="BH257" i="14"/>
  <c r="BI257" i="14"/>
  <c r="BK257" i="14"/>
  <c r="J258" i="14"/>
  <c r="BE258" i="14" s="1"/>
  <c r="P258" i="14"/>
  <c r="R258" i="14"/>
  <c r="T258" i="14"/>
  <c r="BF258" i="14"/>
  <c r="BG258" i="14"/>
  <c r="BH258" i="14"/>
  <c r="BI258" i="14"/>
  <c r="BK258" i="14"/>
  <c r="J259" i="14"/>
  <c r="BE259" i="14" s="1"/>
  <c r="P259" i="14"/>
  <c r="R259" i="14"/>
  <c r="T259" i="14"/>
  <c r="BF259" i="14"/>
  <c r="BG259" i="14"/>
  <c r="BH259" i="14"/>
  <c r="BI259" i="14"/>
  <c r="BK259" i="14"/>
  <c r="J260" i="14"/>
  <c r="P260" i="14"/>
  <c r="R260" i="14"/>
  <c r="T260" i="14"/>
  <c r="BE260" i="14"/>
  <c r="BF260" i="14"/>
  <c r="BG260" i="14"/>
  <c r="BH260" i="14"/>
  <c r="BI260" i="14"/>
  <c r="BK260" i="14"/>
  <c r="J261" i="14"/>
  <c r="P261" i="14"/>
  <c r="R261" i="14"/>
  <c r="T261" i="14"/>
  <c r="BE261" i="14"/>
  <c r="BF261" i="14"/>
  <c r="BG261" i="14"/>
  <c r="BH261" i="14"/>
  <c r="BI261" i="14"/>
  <c r="BK261" i="14"/>
  <c r="J262" i="14"/>
  <c r="BE262" i="14" s="1"/>
  <c r="P262" i="14"/>
  <c r="R262" i="14"/>
  <c r="T262" i="14"/>
  <c r="BF262" i="14"/>
  <c r="BG262" i="14"/>
  <c r="BH262" i="14"/>
  <c r="BI262" i="14"/>
  <c r="BK262" i="14"/>
  <c r="J263" i="14"/>
  <c r="BE263" i="14" s="1"/>
  <c r="P263" i="14"/>
  <c r="R263" i="14"/>
  <c r="T263" i="14"/>
  <c r="BF263" i="14"/>
  <c r="BG263" i="14"/>
  <c r="BH263" i="14"/>
  <c r="BI263" i="14"/>
  <c r="BK263" i="14"/>
  <c r="J264" i="14"/>
  <c r="P264" i="14"/>
  <c r="R264" i="14"/>
  <c r="T264" i="14"/>
  <c r="BE264" i="14"/>
  <c r="BF264" i="14"/>
  <c r="BG264" i="14"/>
  <c r="BH264" i="14"/>
  <c r="BI264" i="14"/>
  <c r="BK264" i="14"/>
  <c r="J265" i="14"/>
  <c r="P265" i="14"/>
  <c r="R265" i="14"/>
  <c r="T265" i="14"/>
  <c r="BE265" i="14"/>
  <c r="BF265" i="14"/>
  <c r="BG265" i="14"/>
  <c r="BH265" i="14"/>
  <c r="BI265" i="14"/>
  <c r="BK265" i="14"/>
  <c r="J266" i="14"/>
  <c r="BE266" i="14" s="1"/>
  <c r="P266" i="14"/>
  <c r="R266" i="14"/>
  <c r="T266" i="14"/>
  <c r="BF266" i="14"/>
  <c r="BG266" i="14"/>
  <c r="BH266" i="14"/>
  <c r="BI266" i="14"/>
  <c r="BK266" i="14"/>
  <c r="J267" i="14"/>
  <c r="BE267" i="14" s="1"/>
  <c r="P267" i="14"/>
  <c r="R267" i="14"/>
  <c r="T267" i="14"/>
  <c r="BF267" i="14"/>
  <c r="BG267" i="14"/>
  <c r="BH267" i="14"/>
  <c r="BI267" i="14"/>
  <c r="BK267" i="14"/>
  <c r="J268" i="14"/>
  <c r="P268" i="14"/>
  <c r="R268" i="14"/>
  <c r="T268" i="14"/>
  <c r="BE268" i="14"/>
  <c r="BF268" i="14"/>
  <c r="BG268" i="14"/>
  <c r="BH268" i="14"/>
  <c r="BI268" i="14"/>
  <c r="BK268" i="14"/>
  <c r="J269" i="14"/>
  <c r="P269" i="14"/>
  <c r="R269" i="14"/>
  <c r="T269" i="14"/>
  <c r="BE269" i="14"/>
  <c r="BF269" i="14"/>
  <c r="BG269" i="14"/>
  <c r="BH269" i="14"/>
  <c r="BI269" i="14"/>
  <c r="BK269" i="14"/>
  <c r="J270" i="14"/>
  <c r="BE270" i="14" s="1"/>
  <c r="P270" i="14"/>
  <c r="R270" i="14"/>
  <c r="T270" i="14"/>
  <c r="BF270" i="14"/>
  <c r="BG270" i="14"/>
  <c r="BH270" i="14"/>
  <c r="BI270" i="14"/>
  <c r="BK270" i="14"/>
  <c r="J271" i="14"/>
  <c r="BE271" i="14" s="1"/>
  <c r="P271" i="14"/>
  <c r="R271" i="14"/>
  <c r="T271" i="14"/>
  <c r="BF271" i="14"/>
  <c r="BG271" i="14"/>
  <c r="BH271" i="14"/>
  <c r="BI271" i="14"/>
  <c r="BK271" i="14"/>
  <c r="J272" i="14"/>
  <c r="P272" i="14"/>
  <c r="R272" i="14"/>
  <c r="T272" i="14"/>
  <c r="BE272" i="14"/>
  <c r="BF272" i="14"/>
  <c r="BG272" i="14"/>
  <c r="BH272" i="14"/>
  <c r="BI272" i="14"/>
  <c r="BK272" i="14"/>
  <c r="J273" i="14"/>
  <c r="P273" i="14"/>
  <c r="R273" i="14"/>
  <c r="T273" i="14"/>
  <c r="BE273" i="14"/>
  <c r="BF273" i="14"/>
  <c r="BG273" i="14"/>
  <c r="BH273" i="14"/>
  <c r="BI273" i="14"/>
  <c r="BK273" i="14"/>
  <c r="J274" i="14"/>
  <c r="BE274" i="14" s="1"/>
  <c r="P274" i="14"/>
  <c r="R274" i="14"/>
  <c r="T274" i="14"/>
  <c r="BF274" i="14"/>
  <c r="BG274" i="14"/>
  <c r="BH274" i="14"/>
  <c r="BI274" i="14"/>
  <c r="BK274" i="14"/>
  <c r="P275" i="14"/>
  <c r="J276" i="14"/>
  <c r="BE276" i="14" s="1"/>
  <c r="P276" i="14"/>
  <c r="R276" i="14"/>
  <c r="R275" i="14" s="1"/>
  <c r="T276" i="14"/>
  <c r="T275" i="14" s="1"/>
  <c r="BF276" i="14"/>
  <c r="BG276" i="14"/>
  <c r="BH276" i="14"/>
  <c r="BI276" i="14"/>
  <c r="BK276" i="14"/>
  <c r="J277" i="14"/>
  <c r="BE277" i="14" s="1"/>
  <c r="P277" i="14"/>
  <c r="R277" i="14"/>
  <c r="T277" i="14"/>
  <c r="BF277" i="14"/>
  <c r="BG277" i="14"/>
  <c r="BH277" i="14"/>
  <c r="BI277" i="14"/>
  <c r="BK277" i="14"/>
  <c r="J278" i="14"/>
  <c r="P278" i="14"/>
  <c r="R278" i="14"/>
  <c r="T278" i="14"/>
  <c r="BE278" i="14"/>
  <c r="BF278" i="14"/>
  <c r="BG278" i="14"/>
  <c r="BH278" i="14"/>
  <c r="BI278" i="14"/>
  <c r="BK278" i="14"/>
  <c r="J279" i="14"/>
  <c r="P279" i="14"/>
  <c r="R279" i="14"/>
  <c r="T279" i="14"/>
  <c r="BE279" i="14"/>
  <c r="BF279" i="14"/>
  <c r="BG279" i="14"/>
  <c r="BH279" i="14"/>
  <c r="BI279" i="14"/>
  <c r="BK279" i="14"/>
  <c r="J280" i="14"/>
  <c r="P280" i="14"/>
  <c r="R280" i="14"/>
  <c r="T280" i="14"/>
  <c r="BE280" i="14"/>
  <c r="BF280" i="14"/>
  <c r="BG280" i="14"/>
  <c r="BH280" i="14"/>
  <c r="BI280" i="14"/>
  <c r="BK280" i="14"/>
  <c r="J281" i="14"/>
  <c r="BE281" i="14" s="1"/>
  <c r="P281" i="14"/>
  <c r="R281" i="14"/>
  <c r="T281" i="14"/>
  <c r="BF281" i="14"/>
  <c r="BG281" i="14"/>
  <c r="BH281" i="14"/>
  <c r="BI281" i="14"/>
  <c r="BK281" i="14"/>
  <c r="J282" i="14"/>
  <c r="BE282" i="14" s="1"/>
  <c r="P282" i="14"/>
  <c r="R282" i="14"/>
  <c r="T282" i="14"/>
  <c r="BF282" i="14"/>
  <c r="BG282" i="14"/>
  <c r="BH282" i="14"/>
  <c r="BI282" i="14"/>
  <c r="BK282" i="14"/>
  <c r="E7" i="13"/>
  <c r="J12" i="13"/>
  <c r="J14" i="13"/>
  <c r="E15" i="13"/>
  <c r="J15" i="13"/>
  <c r="J17" i="13"/>
  <c r="E18" i="13"/>
  <c r="F92" i="13" s="1"/>
  <c r="J18" i="13"/>
  <c r="J20" i="13"/>
  <c r="E21" i="13"/>
  <c r="J21" i="13"/>
  <c r="J23" i="13"/>
  <c r="E24" i="13"/>
  <c r="J92" i="13" s="1"/>
  <c r="J24" i="13"/>
  <c r="J35" i="13"/>
  <c r="J36" i="13"/>
  <c r="J37" i="13"/>
  <c r="E85" i="13"/>
  <c r="E87" i="13"/>
  <c r="F89" i="13"/>
  <c r="J89" i="13"/>
  <c r="F91" i="13"/>
  <c r="J91" i="13"/>
  <c r="E111" i="13"/>
  <c r="E113" i="13"/>
  <c r="F115" i="13"/>
  <c r="J115" i="13"/>
  <c r="F117" i="13"/>
  <c r="J117" i="13"/>
  <c r="F118" i="13"/>
  <c r="J118" i="13"/>
  <c r="J123" i="13"/>
  <c r="P123" i="13"/>
  <c r="R123" i="13"/>
  <c r="T123" i="13"/>
  <c r="BE123" i="13"/>
  <c r="BF123" i="13"/>
  <c r="BG123" i="13"/>
  <c r="BH123" i="13"/>
  <c r="BI123" i="13"/>
  <c r="BK123" i="13"/>
  <c r="J124" i="13"/>
  <c r="P124" i="13"/>
  <c r="R124" i="13"/>
  <c r="T124" i="13"/>
  <c r="BE124" i="13"/>
  <c r="BF124" i="13"/>
  <c r="BG124" i="13"/>
  <c r="BH124" i="13"/>
  <c r="BI124" i="13"/>
  <c r="BK124" i="13"/>
  <c r="J125" i="13"/>
  <c r="BE125" i="13" s="1"/>
  <c r="P125" i="13"/>
  <c r="R125" i="13"/>
  <c r="T125" i="13"/>
  <c r="BF125" i="13"/>
  <c r="BG125" i="13"/>
  <c r="BH125" i="13"/>
  <c r="BI125" i="13"/>
  <c r="BK125" i="13"/>
  <c r="J126" i="13"/>
  <c r="BE126" i="13" s="1"/>
  <c r="P126" i="13"/>
  <c r="R126" i="13"/>
  <c r="T126" i="13"/>
  <c r="BF126" i="13"/>
  <c r="BG126" i="13"/>
  <c r="BH126" i="13"/>
  <c r="BI126" i="13"/>
  <c r="BK126" i="13"/>
  <c r="J127" i="13"/>
  <c r="P127" i="13"/>
  <c r="R127" i="13"/>
  <c r="T127" i="13"/>
  <c r="BE127" i="13"/>
  <c r="BF127" i="13"/>
  <c r="BG127" i="13"/>
  <c r="BH127" i="13"/>
  <c r="BI127" i="13"/>
  <c r="BK127" i="13"/>
  <c r="J128" i="13"/>
  <c r="BE128" i="13" s="1"/>
  <c r="P128" i="13"/>
  <c r="R128" i="13"/>
  <c r="T128" i="13"/>
  <c r="BF128" i="13"/>
  <c r="BG128" i="13"/>
  <c r="BH128" i="13"/>
  <c r="BI128" i="13"/>
  <c r="BK128" i="13"/>
  <c r="J130" i="13"/>
  <c r="P130" i="13"/>
  <c r="R130" i="13"/>
  <c r="T130" i="13"/>
  <c r="T129" i="13" s="1"/>
  <c r="BE130" i="13"/>
  <c r="BF130" i="13"/>
  <c r="BG130" i="13"/>
  <c r="BH130" i="13"/>
  <c r="BI130" i="13"/>
  <c r="BK130" i="13"/>
  <c r="J131" i="13"/>
  <c r="BE131" i="13" s="1"/>
  <c r="P131" i="13"/>
  <c r="R131" i="13"/>
  <c r="T131" i="13"/>
  <c r="BF131" i="13"/>
  <c r="BG131" i="13"/>
  <c r="BH131" i="13"/>
  <c r="BI131" i="13"/>
  <c r="BK131" i="13"/>
  <c r="J132" i="13"/>
  <c r="BE132" i="13" s="1"/>
  <c r="P132" i="13"/>
  <c r="R132" i="13"/>
  <c r="T132" i="13"/>
  <c r="BF132" i="13"/>
  <c r="BG132" i="13"/>
  <c r="BH132" i="13"/>
  <c r="BI132" i="13"/>
  <c r="BK132" i="13"/>
  <c r="J133" i="13"/>
  <c r="P133" i="13"/>
  <c r="R133" i="13"/>
  <c r="R129" i="13" s="1"/>
  <c r="T133" i="13"/>
  <c r="BE133" i="13"/>
  <c r="BF133" i="13"/>
  <c r="BG133" i="13"/>
  <c r="BH133" i="13"/>
  <c r="BI133" i="13"/>
  <c r="BK133" i="13"/>
  <c r="J134" i="13"/>
  <c r="P134" i="13"/>
  <c r="R134" i="13"/>
  <c r="T134" i="13"/>
  <c r="BE134" i="13"/>
  <c r="BF134" i="13"/>
  <c r="BG134" i="13"/>
  <c r="BH134" i="13"/>
  <c r="BI134" i="13"/>
  <c r="BK134" i="13"/>
  <c r="J135" i="13"/>
  <c r="BE135" i="13" s="1"/>
  <c r="P135" i="13"/>
  <c r="P129" i="13" s="1"/>
  <c r="R135" i="13"/>
  <c r="T135" i="13"/>
  <c r="BF135" i="13"/>
  <c r="BG135" i="13"/>
  <c r="BH135" i="13"/>
  <c r="BI135" i="13"/>
  <c r="BK135" i="13"/>
  <c r="J136" i="13"/>
  <c r="P136" i="13"/>
  <c r="R136" i="13"/>
  <c r="T136" i="13"/>
  <c r="BE136" i="13"/>
  <c r="BF136" i="13"/>
  <c r="BG136" i="13"/>
  <c r="BH136" i="13"/>
  <c r="BI136" i="13"/>
  <c r="BK136" i="13"/>
  <c r="J137" i="13"/>
  <c r="P137" i="13"/>
  <c r="R137" i="13"/>
  <c r="T137" i="13"/>
  <c r="BE137" i="13"/>
  <c r="BF137" i="13"/>
  <c r="BG137" i="13"/>
  <c r="BH137" i="13"/>
  <c r="BI137" i="13"/>
  <c r="BK137" i="13"/>
  <c r="J138" i="13"/>
  <c r="P138" i="13"/>
  <c r="R138" i="13"/>
  <c r="T138" i="13"/>
  <c r="BE138" i="13"/>
  <c r="BF138" i="13"/>
  <c r="BG138" i="13"/>
  <c r="BH138" i="13"/>
  <c r="BI138" i="13"/>
  <c r="BK138" i="13"/>
  <c r="J139" i="13"/>
  <c r="BE139" i="13" s="1"/>
  <c r="P139" i="13"/>
  <c r="R139" i="13"/>
  <c r="T139" i="13"/>
  <c r="BF139" i="13"/>
  <c r="BG139" i="13"/>
  <c r="BH139" i="13"/>
  <c r="BI139" i="13"/>
  <c r="BK139" i="13"/>
  <c r="J140" i="13"/>
  <c r="BE140" i="13" s="1"/>
  <c r="P140" i="13"/>
  <c r="R140" i="13"/>
  <c r="T140" i="13"/>
  <c r="BF140" i="13"/>
  <c r="BG140" i="13"/>
  <c r="BH140" i="13"/>
  <c r="BI140" i="13"/>
  <c r="BK140" i="13"/>
  <c r="J141" i="13"/>
  <c r="P141" i="13"/>
  <c r="R141" i="13"/>
  <c r="T141" i="13"/>
  <c r="BE141" i="13"/>
  <c r="BF141" i="13"/>
  <c r="BG141" i="13"/>
  <c r="BH141" i="13"/>
  <c r="BI141" i="13"/>
  <c r="BK141" i="13"/>
  <c r="J142" i="13"/>
  <c r="P142" i="13"/>
  <c r="R142" i="13"/>
  <c r="T142" i="13"/>
  <c r="BE142" i="13"/>
  <c r="BF142" i="13"/>
  <c r="BG142" i="13"/>
  <c r="BH142" i="13"/>
  <c r="BI142" i="13"/>
  <c r="BK142" i="13"/>
  <c r="J143" i="13"/>
  <c r="BE143" i="13" s="1"/>
  <c r="P143" i="13"/>
  <c r="R143" i="13"/>
  <c r="T143" i="13"/>
  <c r="BF143" i="13"/>
  <c r="BG143" i="13"/>
  <c r="BH143" i="13"/>
  <c r="BI143" i="13"/>
  <c r="BK143" i="13"/>
  <c r="J144" i="13"/>
  <c r="P144" i="13"/>
  <c r="R144" i="13"/>
  <c r="T144" i="13"/>
  <c r="BE144" i="13"/>
  <c r="BF144" i="13"/>
  <c r="BG144" i="13"/>
  <c r="BH144" i="13"/>
  <c r="BI144" i="13"/>
  <c r="BK144" i="13"/>
  <c r="J145" i="13"/>
  <c r="P145" i="13"/>
  <c r="R145" i="13"/>
  <c r="T145" i="13"/>
  <c r="BE145" i="13"/>
  <c r="BF145" i="13"/>
  <c r="BG145" i="13"/>
  <c r="BH145" i="13"/>
  <c r="BI145" i="13"/>
  <c r="BK145" i="13"/>
  <c r="J146" i="13"/>
  <c r="P146" i="13"/>
  <c r="R146" i="13"/>
  <c r="T146" i="13"/>
  <c r="BE146" i="13"/>
  <c r="BF146" i="13"/>
  <c r="BG146" i="13"/>
  <c r="BH146" i="13"/>
  <c r="BI146" i="13"/>
  <c r="BK146" i="13"/>
  <c r="J147" i="13"/>
  <c r="BE147" i="13" s="1"/>
  <c r="P147" i="13"/>
  <c r="R147" i="13"/>
  <c r="T147" i="13"/>
  <c r="BF147" i="13"/>
  <c r="BG147" i="13"/>
  <c r="BH147" i="13"/>
  <c r="BI147" i="13"/>
  <c r="BK147" i="13"/>
  <c r="J148" i="13"/>
  <c r="BE148" i="13" s="1"/>
  <c r="P148" i="13"/>
  <c r="R148" i="13"/>
  <c r="T148" i="13"/>
  <c r="BF148" i="13"/>
  <c r="BG148" i="13"/>
  <c r="BH148" i="13"/>
  <c r="BI148" i="13"/>
  <c r="BK148" i="13"/>
  <c r="J149" i="13"/>
  <c r="P149" i="13"/>
  <c r="R149" i="13"/>
  <c r="T149" i="13"/>
  <c r="BE149" i="13"/>
  <c r="BF149" i="13"/>
  <c r="BG149" i="13"/>
  <c r="BH149" i="13"/>
  <c r="BI149" i="13"/>
  <c r="BK149" i="13"/>
  <c r="J150" i="13"/>
  <c r="P150" i="13"/>
  <c r="R150" i="13"/>
  <c r="T150" i="13"/>
  <c r="BE150" i="13"/>
  <c r="BF150" i="13"/>
  <c r="BG150" i="13"/>
  <c r="BH150" i="13"/>
  <c r="BI150" i="13"/>
  <c r="BK150" i="13"/>
  <c r="J151" i="13"/>
  <c r="BE151" i="13" s="1"/>
  <c r="P151" i="13"/>
  <c r="R151" i="13"/>
  <c r="T151" i="13"/>
  <c r="BF151" i="13"/>
  <c r="BG151" i="13"/>
  <c r="BH151" i="13"/>
  <c r="BI151" i="13"/>
  <c r="BK151" i="13"/>
  <c r="J152" i="13"/>
  <c r="P152" i="13"/>
  <c r="R152" i="13"/>
  <c r="T152" i="13"/>
  <c r="BE152" i="13"/>
  <c r="BF152" i="13"/>
  <c r="BG152" i="13"/>
  <c r="BH152" i="13"/>
  <c r="BI152" i="13"/>
  <c r="BK152" i="13"/>
  <c r="J153" i="13"/>
  <c r="P153" i="13"/>
  <c r="R153" i="13"/>
  <c r="T153" i="13"/>
  <c r="BE153" i="13"/>
  <c r="BF153" i="13"/>
  <c r="BG153" i="13"/>
  <c r="BH153" i="13"/>
  <c r="BI153" i="13"/>
  <c r="BK153" i="13"/>
  <c r="J154" i="13"/>
  <c r="P154" i="13"/>
  <c r="R154" i="13"/>
  <c r="T154" i="13"/>
  <c r="BE154" i="13"/>
  <c r="BF154" i="13"/>
  <c r="BG154" i="13"/>
  <c r="BH154" i="13"/>
  <c r="BI154" i="13"/>
  <c r="BK154" i="13"/>
  <c r="J155" i="13"/>
  <c r="BE155" i="13" s="1"/>
  <c r="P155" i="13"/>
  <c r="R155" i="13"/>
  <c r="T155" i="13"/>
  <c r="BF155" i="13"/>
  <c r="BG155" i="13"/>
  <c r="BH155" i="13"/>
  <c r="BI155" i="13"/>
  <c r="BK155" i="13"/>
  <c r="J156" i="13"/>
  <c r="BE156" i="13" s="1"/>
  <c r="P156" i="13"/>
  <c r="R156" i="13"/>
  <c r="T156" i="13"/>
  <c r="BF156" i="13"/>
  <c r="BG156" i="13"/>
  <c r="BH156" i="13"/>
  <c r="BI156" i="13"/>
  <c r="BK156" i="13"/>
  <c r="J157" i="13"/>
  <c r="P157" i="13"/>
  <c r="R157" i="13"/>
  <c r="T157" i="13"/>
  <c r="BE157" i="13"/>
  <c r="BF157" i="13"/>
  <c r="BG157" i="13"/>
  <c r="BH157" i="13"/>
  <c r="BI157" i="13"/>
  <c r="BK157" i="13"/>
  <c r="J159" i="13"/>
  <c r="BE159" i="13" s="1"/>
  <c r="P159" i="13"/>
  <c r="R159" i="13"/>
  <c r="T159" i="13"/>
  <c r="T158" i="13" s="1"/>
  <c r="BF159" i="13"/>
  <c r="BG159" i="13"/>
  <c r="BH159" i="13"/>
  <c r="BI159" i="13"/>
  <c r="BK159" i="13"/>
  <c r="J160" i="13"/>
  <c r="P160" i="13"/>
  <c r="R160" i="13"/>
  <c r="T160" i="13"/>
  <c r="BE160" i="13"/>
  <c r="BF160" i="13"/>
  <c r="BG160" i="13"/>
  <c r="BH160" i="13"/>
  <c r="BI160" i="13"/>
  <c r="BK160" i="13"/>
  <c r="J161" i="13"/>
  <c r="BE161" i="13" s="1"/>
  <c r="P161" i="13"/>
  <c r="P158" i="13" s="1"/>
  <c r="R161" i="13"/>
  <c r="T161" i="13"/>
  <c r="BF161" i="13"/>
  <c r="BG161" i="13"/>
  <c r="BH161" i="13"/>
  <c r="BI161" i="13"/>
  <c r="BK161" i="13"/>
  <c r="J162" i="13"/>
  <c r="P162" i="13"/>
  <c r="R162" i="13"/>
  <c r="T162" i="13"/>
  <c r="BE162" i="13"/>
  <c r="BF162" i="13"/>
  <c r="BG162" i="13"/>
  <c r="BH162" i="13"/>
  <c r="BI162" i="13"/>
  <c r="BK162" i="13"/>
  <c r="J163" i="13"/>
  <c r="P163" i="13"/>
  <c r="R163" i="13"/>
  <c r="T163" i="13"/>
  <c r="BE163" i="13"/>
  <c r="BF163" i="13"/>
  <c r="BG163" i="13"/>
  <c r="BH163" i="13"/>
  <c r="BI163" i="13"/>
  <c r="BK163" i="13"/>
  <c r="J164" i="13"/>
  <c r="P164" i="13"/>
  <c r="R164" i="13"/>
  <c r="T164" i="13"/>
  <c r="BE164" i="13"/>
  <c r="BF164" i="13"/>
  <c r="BG164" i="13"/>
  <c r="BH164" i="13"/>
  <c r="BI164" i="13"/>
  <c r="BK164" i="13"/>
  <c r="J165" i="13"/>
  <c r="P165" i="13"/>
  <c r="R165" i="13"/>
  <c r="T165" i="13"/>
  <c r="BE165" i="13"/>
  <c r="BF165" i="13"/>
  <c r="BG165" i="13"/>
  <c r="BH165" i="13"/>
  <c r="BI165" i="13"/>
  <c r="BK165" i="13"/>
  <c r="J166" i="13"/>
  <c r="BE166" i="13" s="1"/>
  <c r="P166" i="13"/>
  <c r="R166" i="13"/>
  <c r="T166" i="13"/>
  <c r="BF166" i="13"/>
  <c r="BG166" i="13"/>
  <c r="BH166" i="13"/>
  <c r="BI166" i="13"/>
  <c r="BK166" i="13"/>
  <c r="J167" i="13"/>
  <c r="BE167" i="13" s="1"/>
  <c r="P167" i="13"/>
  <c r="R167" i="13"/>
  <c r="T167" i="13"/>
  <c r="BF167" i="13"/>
  <c r="BG167" i="13"/>
  <c r="BH167" i="13"/>
  <c r="BI167" i="13"/>
  <c r="BK167" i="13"/>
  <c r="J168" i="13"/>
  <c r="P168" i="13"/>
  <c r="R168" i="13"/>
  <c r="T168" i="13"/>
  <c r="BE168" i="13"/>
  <c r="BF168" i="13"/>
  <c r="BG168" i="13"/>
  <c r="BH168" i="13"/>
  <c r="BI168" i="13"/>
  <c r="BK168" i="13"/>
  <c r="J169" i="13"/>
  <c r="BE169" i="13" s="1"/>
  <c r="P169" i="13"/>
  <c r="R169" i="13"/>
  <c r="R158" i="13" s="1"/>
  <c r="T169" i="13"/>
  <c r="BF169" i="13"/>
  <c r="BG169" i="13"/>
  <c r="BH169" i="13"/>
  <c r="BI169" i="13"/>
  <c r="BK169" i="13"/>
  <c r="J170" i="13"/>
  <c r="P170" i="13"/>
  <c r="R170" i="13"/>
  <c r="T170" i="13"/>
  <c r="BE170" i="13"/>
  <c r="BF170" i="13"/>
  <c r="BG170" i="13"/>
  <c r="BH170" i="13"/>
  <c r="BI170" i="13"/>
  <c r="BK170" i="13"/>
  <c r="J171" i="13"/>
  <c r="P171" i="13"/>
  <c r="R171" i="13"/>
  <c r="T171" i="13"/>
  <c r="BE171" i="13"/>
  <c r="BF171" i="13"/>
  <c r="BG171" i="13"/>
  <c r="BH171" i="13"/>
  <c r="BI171" i="13"/>
  <c r="BK171" i="13"/>
  <c r="J172" i="13"/>
  <c r="P172" i="13"/>
  <c r="R172" i="13"/>
  <c r="T172" i="13"/>
  <c r="BE172" i="13"/>
  <c r="BF172" i="13"/>
  <c r="BG172" i="13"/>
  <c r="BH172" i="13"/>
  <c r="BI172" i="13"/>
  <c r="BK172" i="13"/>
  <c r="J173" i="13"/>
  <c r="P173" i="13"/>
  <c r="R173" i="13"/>
  <c r="T173" i="13"/>
  <c r="BE173" i="13"/>
  <c r="BF173" i="13"/>
  <c r="BG173" i="13"/>
  <c r="BH173" i="13"/>
  <c r="BI173" i="13"/>
  <c r="BK173" i="13"/>
  <c r="J174" i="13"/>
  <c r="BE174" i="13" s="1"/>
  <c r="P174" i="13"/>
  <c r="R174" i="13"/>
  <c r="T174" i="13"/>
  <c r="BF174" i="13"/>
  <c r="BG174" i="13"/>
  <c r="BH174" i="13"/>
  <c r="BI174" i="13"/>
  <c r="BK174" i="13"/>
  <c r="J175" i="13"/>
  <c r="BE175" i="13" s="1"/>
  <c r="P175" i="13"/>
  <c r="R175" i="13"/>
  <c r="T175" i="13"/>
  <c r="BF175" i="13"/>
  <c r="BG175" i="13"/>
  <c r="BH175" i="13"/>
  <c r="BI175" i="13"/>
  <c r="BK175" i="13"/>
  <c r="J176" i="13"/>
  <c r="P176" i="13"/>
  <c r="R176" i="13"/>
  <c r="T176" i="13"/>
  <c r="BE176" i="13"/>
  <c r="BF176" i="13"/>
  <c r="BG176" i="13"/>
  <c r="BH176" i="13"/>
  <c r="BI176" i="13"/>
  <c r="BK176" i="13"/>
  <c r="J177" i="13"/>
  <c r="BE177" i="13" s="1"/>
  <c r="P177" i="13"/>
  <c r="R177" i="13"/>
  <c r="T177" i="13"/>
  <c r="BF177" i="13"/>
  <c r="BG177" i="13"/>
  <c r="BH177" i="13"/>
  <c r="BI177" i="13"/>
  <c r="BK177" i="13"/>
  <c r="J178" i="13"/>
  <c r="P178" i="13"/>
  <c r="R178" i="13"/>
  <c r="T178" i="13"/>
  <c r="BE178" i="13"/>
  <c r="BF178" i="13"/>
  <c r="BG178" i="13"/>
  <c r="BH178" i="13"/>
  <c r="BI178" i="13"/>
  <c r="BK178" i="13"/>
  <c r="J179" i="13"/>
  <c r="P179" i="13"/>
  <c r="R179" i="13"/>
  <c r="T179" i="13"/>
  <c r="BE179" i="13"/>
  <c r="BF179" i="13"/>
  <c r="BG179" i="13"/>
  <c r="BH179" i="13"/>
  <c r="BI179" i="13"/>
  <c r="BK179" i="13"/>
  <c r="J180" i="13"/>
  <c r="P180" i="13"/>
  <c r="R180" i="13"/>
  <c r="T180" i="13"/>
  <c r="BE180" i="13"/>
  <c r="BF180" i="13"/>
  <c r="BG180" i="13"/>
  <c r="BH180" i="13"/>
  <c r="BI180" i="13"/>
  <c r="BK180" i="13"/>
  <c r="J181" i="13"/>
  <c r="P181" i="13"/>
  <c r="R181" i="13"/>
  <c r="T181" i="13"/>
  <c r="BE181" i="13"/>
  <c r="BF181" i="13"/>
  <c r="BG181" i="13"/>
  <c r="BH181" i="13"/>
  <c r="BI181" i="13"/>
  <c r="BK181" i="13"/>
  <c r="J182" i="13"/>
  <c r="BE182" i="13" s="1"/>
  <c r="P182" i="13"/>
  <c r="R182" i="13"/>
  <c r="T182" i="13"/>
  <c r="BF182" i="13"/>
  <c r="BG182" i="13"/>
  <c r="BH182" i="13"/>
  <c r="BI182" i="13"/>
  <c r="BK182" i="13"/>
  <c r="J183" i="13"/>
  <c r="BE183" i="13" s="1"/>
  <c r="P183" i="13"/>
  <c r="R183" i="13"/>
  <c r="T183" i="13"/>
  <c r="BF183" i="13"/>
  <c r="BG183" i="13"/>
  <c r="BH183" i="13"/>
  <c r="BI183" i="13"/>
  <c r="BK183" i="13"/>
  <c r="J184" i="13"/>
  <c r="P184" i="13"/>
  <c r="R184" i="13"/>
  <c r="T184" i="13"/>
  <c r="BE184" i="13"/>
  <c r="BF184" i="13"/>
  <c r="BG184" i="13"/>
  <c r="BH184" i="13"/>
  <c r="BI184" i="13"/>
  <c r="BK184" i="13"/>
  <c r="J185" i="13"/>
  <c r="BE185" i="13" s="1"/>
  <c r="P185" i="13"/>
  <c r="R185" i="13"/>
  <c r="T185" i="13"/>
  <c r="BF185" i="13"/>
  <c r="BG185" i="13"/>
  <c r="BH185" i="13"/>
  <c r="BI185" i="13"/>
  <c r="BK185" i="13"/>
  <c r="J186" i="13"/>
  <c r="P186" i="13"/>
  <c r="R186" i="13"/>
  <c r="T186" i="13"/>
  <c r="BE186" i="13"/>
  <c r="BF186" i="13"/>
  <c r="BG186" i="13"/>
  <c r="BH186" i="13"/>
  <c r="BI186" i="13"/>
  <c r="BK186" i="13"/>
  <c r="J187" i="13"/>
  <c r="P187" i="13"/>
  <c r="R187" i="13"/>
  <c r="T187" i="13"/>
  <c r="BE187" i="13"/>
  <c r="BF187" i="13"/>
  <c r="BG187" i="13"/>
  <c r="BH187" i="13"/>
  <c r="BI187" i="13"/>
  <c r="BK187" i="13"/>
  <c r="J188" i="13"/>
  <c r="P188" i="13"/>
  <c r="R188" i="13"/>
  <c r="T188" i="13"/>
  <c r="BE188" i="13"/>
  <c r="BF188" i="13"/>
  <c r="BG188" i="13"/>
  <c r="BH188" i="13"/>
  <c r="BI188" i="13"/>
  <c r="BK188" i="13"/>
  <c r="J189" i="13"/>
  <c r="P189" i="13"/>
  <c r="R189" i="13"/>
  <c r="T189" i="13"/>
  <c r="BE189" i="13"/>
  <c r="BF189" i="13"/>
  <c r="BG189" i="13"/>
  <c r="BH189" i="13"/>
  <c r="BI189" i="13"/>
  <c r="BK189" i="13"/>
  <c r="J190" i="13"/>
  <c r="BE190" i="13" s="1"/>
  <c r="P190" i="13"/>
  <c r="R190" i="13"/>
  <c r="T190" i="13"/>
  <c r="BF190" i="13"/>
  <c r="BG190" i="13"/>
  <c r="BH190" i="13"/>
  <c r="BI190" i="13"/>
  <c r="BK190" i="13"/>
  <c r="J191" i="13"/>
  <c r="BE191" i="13" s="1"/>
  <c r="P191" i="13"/>
  <c r="R191" i="13"/>
  <c r="T191" i="13"/>
  <c r="BF191" i="13"/>
  <c r="BG191" i="13"/>
  <c r="BH191" i="13"/>
  <c r="BI191" i="13"/>
  <c r="BK191" i="13"/>
  <c r="J192" i="13"/>
  <c r="P192" i="13"/>
  <c r="R192" i="13"/>
  <c r="T192" i="13"/>
  <c r="BE192" i="13"/>
  <c r="BF192" i="13"/>
  <c r="BG192" i="13"/>
  <c r="BH192" i="13"/>
  <c r="BI192" i="13"/>
  <c r="BK192" i="13"/>
  <c r="J193" i="13"/>
  <c r="BE193" i="13" s="1"/>
  <c r="P193" i="13"/>
  <c r="R193" i="13"/>
  <c r="T193" i="13"/>
  <c r="BF193" i="13"/>
  <c r="BG193" i="13"/>
  <c r="BH193" i="13"/>
  <c r="BI193" i="13"/>
  <c r="BK193" i="13"/>
  <c r="J194" i="13"/>
  <c r="P194" i="13"/>
  <c r="R194" i="13"/>
  <c r="T194" i="13"/>
  <c r="BE194" i="13"/>
  <c r="BF194" i="13"/>
  <c r="BG194" i="13"/>
  <c r="BH194" i="13"/>
  <c r="BI194" i="13"/>
  <c r="BK194" i="13"/>
  <c r="J195" i="13"/>
  <c r="P195" i="13"/>
  <c r="R195" i="13"/>
  <c r="T195" i="13"/>
  <c r="BE195" i="13"/>
  <c r="BF195" i="13"/>
  <c r="BG195" i="13"/>
  <c r="BH195" i="13"/>
  <c r="BI195" i="13"/>
  <c r="BK195" i="13"/>
  <c r="J196" i="13"/>
  <c r="P196" i="13"/>
  <c r="R196" i="13"/>
  <c r="T196" i="13"/>
  <c r="BE196" i="13"/>
  <c r="BF196" i="13"/>
  <c r="BG196" i="13"/>
  <c r="BH196" i="13"/>
  <c r="BI196" i="13"/>
  <c r="BK196" i="13"/>
  <c r="J197" i="13"/>
  <c r="P197" i="13"/>
  <c r="R197" i="13"/>
  <c r="T197" i="13"/>
  <c r="BE197" i="13"/>
  <c r="BF197" i="13"/>
  <c r="BG197" i="13"/>
  <c r="BH197" i="13"/>
  <c r="BI197" i="13"/>
  <c r="BK197" i="13"/>
  <c r="J198" i="13"/>
  <c r="BE198" i="13" s="1"/>
  <c r="P198" i="13"/>
  <c r="R198" i="13"/>
  <c r="T198" i="13"/>
  <c r="BF198" i="13"/>
  <c r="BG198" i="13"/>
  <c r="BH198" i="13"/>
  <c r="BI198" i="13"/>
  <c r="BK198" i="13"/>
  <c r="J199" i="13"/>
  <c r="BE199" i="13" s="1"/>
  <c r="P199" i="13"/>
  <c r="R199" i="13"/>
  <c r="T199" i="13"/>
  <c r="BF199" i="13"/>
  <c r="BG199" i="13"/>
  <c r="BH199" i="13"/>
  <c r="BI199" i="13"/>
  <c r="BK199" i="13"/>
  <c r="J200" i="13"/>
  <c r="P200" i="13"/>
  <c r="R200" i="13"/>
  <c r="T200" i="13"/>
  <c r="BE200" i="13"/>
  <c r="BF200" i="13"/>
  <c r="BG200" i="13"/>
  <c r="BH200" i="13"/>
  <c r="BI200" i="13"/>
  <c r="BK200" i="13"/>
  <c r="J201" i="13"/>
  <c r="BE201" i="13" s="1"/>
  <c r="P201" i="13"/>
  <c r="R201" i="13"/>
  <c r="T201" i="13"/>
  <c r="BF201" i="13"/>
  <c r="BG201" i="13"/>
  <c r="BH201" i="13"/>
  <c r="BI201" i="13"/>
  <c r="BK201" i="13"/>
  <c r="J202" i="13"/>
  <c r="P202" i="13"/>
  <c r="R202" i="13"/>
  <c r="T202" i="13"/>
  <c r="BE202" i="13"/>
  <c r="BF202" i="13"/>
  <c r="BG202" i="13"/>
  <c r="BH202" i="13"/>
  <c r="BI202" i="13"/>
  <c r="BK202" i="13"/>
  <c r="J203" i="13"/>
  <c r="P203" i="13"/>
  <c r="R203" i="13"/>
  <c r="T203" i="13"/>
  <c r="BE203" i="13"/>
  <c r="BF203" i="13"/>
  <c r="BG203" i="13"/>
  <c r="BH203" i="13"/>
  <c r="BI203" i="13"/>
  <c r="BK203" i="13"/>
  <c r="J204" i="13"/>
  <c r="P204" i="13"/>
  <c r="R204" i="13"/>
  <c r="T204" i="13"/>
  <c r="BE204" i="13"/>
  <c r="BF204" i="13"/>
  <c r="BG204" i="13"/>
  <c r="BH204" i="13"/>
  <c r="BI204" i="13"/>
  <c r="BK204" i="13"/>
  <c r="J205" i="13"/>
  <c r="P205" i="13"/>
  <c r="R205" i="13"/>
  <c r="T205" i="13"/>
  <c r="BE205" i="13"/>
  <c r="BF205" i="13"/>
  <c r="BG205" i="13"/>
  <c r="BH205" i="13"/>
  <c r="BI205" i="13"/>
  <c r="BK205" i="13"/>
  <c r="J206" i="13"/>
  <c r="BE206" i="13" s="1"/>
  <c r="P206" i="13"/>
  <c r="R206" i="13"/>
  <c r="T206" i="13"/>
  <c r="BF206" i="13"/>
  <c r="BG206" i="13"/>
  <c r="BH206" i="13"/>
  <c r="BI206" i="13"/>
  <c r="BK206" i="13"/>
  <c r="J207" i="13"/>
  <c r="BE207" i="13" s="1"/>
  <c r="P207" i="13"/>
  <c r="R207" i="13"/>
  <c r="T207" i="13"/>
  <c r="BF207" i="13"/>
  <c r="BG207" i="13"/>
  <c r="BH207" i="13"/>
  <c r="BI207" i="13"/>
  <c r="BK207" i="13"/>
  <c r="J208" i="13"/>
  <c r="P208" i="13"/>
  <c r="R208" i="13"/>
  <c r="T208" i="13"/>
  <c r="BE208" i="13"/>
  <c r="BF208" i="13"/>
  <c r="BG208" i="13"/>
  <c r="BH208" i="13"/>
  <c r="BI208" i="13"/>
  <c r="BK208" i="13"/>
  <c r="J209" i="13"/>
  <c r="BE209" i="13" s="1"/>
  <c r="P209" i="13"/>
  <c r="R209" i="13"/>
  <c r="T209" i="13"/>
  <c r="BF209" i="13"/>
  <c r="BG209" i="13"/>
  <c r="BH209" i="13"/>
  <c r="BI209" i="13"/>
  <c r="BK209" i="13"/>
  <c r="J210" i="13"/>
  <c r="P210" i="13"/>
  <c r="R210" i="13"/>
  <c r="T210" i="13"/>
  <c r="BE210" i="13"/>
  <c r="BF210" i="13"/>
  <c r="BG210" i="13"/>
  <c r="BH210" i="13"/>
  <c r="BI210" i="13"/>
  <c r="BK210" i="13"/>
  <c r="J211" i="13"/>
  <c r="P211" i="13"/>
  <c r="R211" i="13"/>
  <c r="T211" i="13"/>
  <c r="BE211" i="13"/>
  <c r="BF211" i="13"/>
  <c r="BG211" i="13"/>
  <c r="BH211" i="13"/>
  <c r="BI211" i="13"/>
  <c r="BK211" i="13"/>
  <c r="J212" i="13"/>
  <c r="P212" i="13"/>
  <c r="R212" i="13"/>
  <c r="T212" i="13"/>
  <c r="BE212" i="13"/>
  <c r="BF212" i="13"/>
  <c r="BG212" i="13"/>
  <c r="BH212" i="13"/>
  <c r="BI212" i="13"/>
  <c r="BK212" i="13"/>
  <c r="J213" i="13"/>
  <c r="P213" i="13"/>
  <c r="R213" i="13"/>
  <c r="T213" i="13"/>
  <c r="BE213" i="13"/>
  <c r="BF213" i="13"/>
  <c r="BG213" i="13"/>
  <c r="BH213" i="13"/>
  <c r="BI213" i="13"/>
  <c r="BK213" i="13"/>
  <c r="J214" i="13"/>
  <c r="BE214" i="13" s="1"/>
  <c r="P214" i="13"/>
  <c r="R214" i="13"/>
  <c r="T214" i="13"/>
  <c r="BF214" i="13"/>
  <c r="BG214" i="13"/>
  <c r="BH214" i="13"/>
  <c r="BI214" i="13"/>
  <c r="BK214" i="13"/>
  <c r="J215" i="13"/>
  <c r="BE215" i="13" s="1"/>
  <c r="P215" i="13"/>
  <c r="R215" i="13"/>
  <c r="T215" i="13"/>
  <c r="BF215" i="13"/>
  <c r="BG215" i="13"/>
  <c r="BH215" i="13"/>
  <c r="BI215" i="13"/>
  <c r="BK215" i="13"/>
  <c r="J216" i="13"/>
  <c r="P216" i="13"/>
  <c r="R216" i="13"/>
  <c r="T216" i="13"/>
  <c r="BE216" i="13"/>
  <c r="BF216" i="13"/>
  <c r="BG216" i="13"/>
  <c r="BH216" i="13"/>
  <c r="BI216" i="13"/>
  <c r="BK216" i="13"/>
  <c r="J217" i="13"/>
  <c r="BE217" i="13" s="1"/>
  <c r="P217" i="13"/>
  <c r="R217" i="13"/>
  <c r="T217" i="13"/>
  <c r="BF217" i="13"/>
  <c r="BG217" i="13"/>
  <c r="BH217" i="13"/>
  <c r="BI217" i="13"/>
  <c r="BK217" i="13"/>
  <c r="J218" i="13"/>
  <c r="P218" i="13"/>
  <c r="R218" i="13"/>
  <c r="T218" i="13"/>
  <c r="BE218" i="13"/>
  <c r="BF218" i="13"/>
  <c r="BG218" i="13"/>
  <c r="BH218" i="13"/>
  <c r="BI218" i="13"/>
  <c r="BK218" i="13"/>
  <c r="J219" i="13"/>
  <c r="P219" i="13"/>
  <c r="R219" i="13"/>
  <c r="T219" i="13"/>
  <c r="BE219" i="13"/>
  <c r="BF219" i="13"/>
  <c r="BG219" i="13"/>
  <c r="BH219" i="13"/>
  <c r="BI219" i="13"/>
  <c r="BK219" i="13"/>
  <c r="J220" i="13"/>
  <c r="P220" i="13"/>
  <c r="R220" i="13"/>
  <c r="T220" i="13"/>
  <c r="BE220" i="13"/>
  <c r="BF220" i="13"/>
  <c r="BG220" i="13"/>
  <c r="BH220" i="13"/>
  <c r="BI220" i="13"/>
  <c r="BK220" i="13"/>
  <c r="J221" i="13"/>
  <c r="P221" i="13"/>
  <c r="R221" i="13"/>
  <c r="T221" i="13"/>
  <c r="BE221" i="13"/>
  <c r="BF221" i="13"/>
  <c r="BG221" i="13"/>
  <c r="BH221" i="13"/>
  <c r="BI221" i="13"/>
  <c r="BK221" i="13"/>
  <c r="J222" i="13"/>
  <c r="BE222" i="13" s="1"/>
  <c r="P222" i="13"/>
  <c r="R222" i="13"/>
  <c r="T222" i="13"/>
  <c r="BF222" i="13"/>
  <c r="BG222" i="13"/>
  <c r="BH222" i="13"/>
  <c r="BI222" i="13"/>
  <c r="BK222" i="13"/>
  <c r="J223" i="13"/>
  <c r="BE223" i="13" s="1"/>
  <c r="P223" i="13"/>
  <c r="R223" i="13"/>
  <c r="T223" i="13"/>
  <c r="BF223" i="13"/>
  <c r="BG223" i="13"/>
  <c r="BH223" i="13"/>
  <c r="BI223" i="13"/>
  <c r="BK223" i="13"/>
  <c r="J225" i="13"/>
  <c r="BE225" i="13" s="1"/>
  <c r="P225" i="13"/>
  <c r="P224" i="13" s="1"/>
  <c r="R225" i="13"/>
  <c r="T225" i="13"/>
  <c r="BF225" i="13"/>
  <c r="BG225" i="13"/>
  <c r="BH225" i="13"/>
  <c r="BI225" i="13"/>
  <c r="BK225" i="13"/>
  <c r="J226" i="13"/>
  <c r="P226" i="13"/>
  <c r="R226" i="13"/>
  <c r="T226" i="13"/>
  <c r="BE226" i="13"/>
  <c r="BF226" i="13"/>
  <c r="BG226" i="13"/>
  <c r="BH226" i="13"/>
  <c r="BI226" i="13"/>
  <c r="BK226" i="13"/>
  <c r="J227" i="13"/>
  <c r="P227" i="13"/>
  <c r="R227" i="13"/>
  <c r="R224" i="13" s="1"/>
  <c r="T227" i="13"/>
  <c r="T224" i="13" s="1"/>
  <c r="BE227" i="13"/>
  <c r="BF227" i="13"/>
  <c r="BG227" i="13"/>
  <c r="BH227" i="13"/>
  <c r="BI227" i="13"/>
  <c r="BK227" i="13"/>
  <c r="J228" i="13"/>
  <c r="BE228" i="13" s="1"/>
  <c r="P228" i="13"/>
  <c r="R228" i="13"/>
  <c r="T228" i="13"/>
  <c r="BF228" i="13"/>
  <c r="BG228" i="13"/>
  <c r="BH228" i="13"/>
  <c r="BI228" i="13"/>
  <c r="BK228" i="13"/>
  <c r="J229" i="13"/>
  <c r="BE229" i="13" s="1"/>
  <c r="P229" i="13"/>
  <c r="R229" i="13"/>
  <c r="T229" i="13"/>
  <c r="BF229" i="13"/>
  <c r="BG229" i="13"/>
  <c r="BH229" i="13"/>
  <c r="BI229" i="13"/>
  <c r="BK229" i="13"/>
  <c r="J230" i="13"/>
  <c r="P230" i="13"/>
  <c r="R230" i="13"/>
  <c r="T230" i="13"/>
  <c r="BE230" i="13"/>
  <c r="BF230" i="13"/>
  <c r="BG230" i="13"/>
  <c r="BH230" i="13"/>
  <c r="BI230" i="13"/>
  <c r="BK230" i="13"/>
  <c r="J231" i="13"/>
  <c r="P231" i="13"/>
  <c r="R231" i="13"/>
  <c r="T231" i="13"/>
  <c r="BE231" i="13"/>
  <c r="BF231" i="13"/>
  <c r="BG231" i="13"/>
  <c r="BH231" i="13"/>
  <c r="BI231" i="13"/>
  <c r="BK231" i="13"/>
  <c r="J232" i="13"/>
  <c r="BE232" i="13" s="1"/>
  <c r="P232" i="13"/>
  <c r="R232" i="13"/>
  <c r="T232" i="13"/>
  <c r="BF232" i="13"/>
  <c r="BG232" i="13"/>
  <c r="BH232" i="13"/>
  <c r="BI232" i="13"/>
  <c r="BK232" i="13"/>
  <c r="J233" i="13"/>
  <c r="BE233" i="13" s="1"/>
  <c r="P233" i="13"/>
  <c r="R233" i="13"/>
  <c r="T233" i="13"/>
  <c r="BF233" i="13"/>
  <c r="BG233" i="13"/>
  <c r="BH233" i="13"/>
  <c r="BI233" i="13"/>
  <c r="BK233" i="13"/>
  <c r="J234" i="13"/>
  <c r="P234" i="13"/>
  <c r="R234" i="13"/>
  <c r="T234" i="13"/>
  <c r="BE234" i="13"/>
  <c r="BF234" i="13"/>
  <c r="BG234" i="13"/>
  <c r="BH234" i="13"/>
  <c r="BI234" i="13"/>
  <c r="BK234" i="13"/>
  <c r="J235" i="13"/>
  <c r="P235" i="13"/>
  <c r="R235" i="13"/>
  <c r="T235" i="13"/>
  <c r="BE235" i="13"/>
  <c r="BF235" i="13"/>
  <c r="BG235" i="13"/>
  <c r="BH235" i="13"/>
  <c r="BI235" i="13"/>
  <c r="BK235" i="13"/>
  <c r="J236" i="13"/>
  <c r="BE236" i="13" s="1"/>
  <c r="P236" i="13"/>
  <c r="R236" i="13"/>
  <c r="T236" i="13"/>
  <c r="BF236" i="13"/>
  <c r="BG236" i="13"/>
  <c r="BH236" i="13"/>
  <c r="BI236" i="13"/>
  <c r="BK236" i="13"/>
  <c r="J237" i="13"/>
  <c r="BE237" i="13" s="1"/>
  <c r="P237" i="13"/>
  <c r="R237" i="13"/>
  <c r="T237" i="13"/>
  <c r="BF237" i="13"/>
  <c r="BG237" i="13"/>
  <c r="BH237" i="13"/>
  <c r="BI237" i="13"/>
  <c r="BK237" i="13"/>
  <c r="J238" i="13"/>
  <c r="P238" i="13"/>
  <c r="R238" i="13"/>
  <c r="T238" i="13"/>
  <c r="BE238" i="13"/>
  <c r="BF238" i="13"/>
  <c r="BG238" i="13"/>
  <c r="BH238" i="13"/>
  <c r="BI238" i="13"/>
  <c r="BK238" i="13"/>
  <c r="J239" i="13"/>
  <c r="P239" i="13"/>
  <c r="R239" i="13"/>
  <c r="T239" i="13"/>
  <c r="BE239" i="13"/>
  <c r="BF239" i="13"/>
  <c r="BG239" i="13"/>
  <c r="BH239" i="13"/>
  <c r="BI239" i="13"/>
  <c r="BK239" i="13"/>
  <c r="J240" i="13"/>
  <c r="BE240" i="13" s="1"/>
  <c r="P240" i="13"/>
  <c r="R240" i="13"/>
  <c r="T240" i="13"/>
  <c r="BF240" i="13"/>
  <c r="BG240" i="13"/>
  <c r="BH240" i="13"/>
  <c r="BI240" i="13"/>
  <c r="BK240" i="13"/>
  <c r="J241" i="13"/>
  <c r="BE241" i="13" s="1"/>
  <c r="P241" i="13"/>
  <c r="R241" i="13"/>
  <c r="T241" i="13"/>
  <c r="BF241" i="13"/>
  <c r="BG241" i="13"/>
  <c r="BH241" i="13"/>
  <c r="BI241" i="13"/>
  <c r="BK241" i="13"/>
  <c r="J242" i="13"/>
  <c r="P242" i="13"/>
  <c r="R242" i="13"/>
  <c r="T242" i="13"/>
  <c r="BE242" i="13"/>
  <c r="BF242" i="13"/>
  <c r="BG242" i="13"/>
  <c r="BH242" i="13"/>
  <c r="BI242" i="13"/>
  <c r="BK242" i="13"/>
  <c r="J243" i="13"/>
  <c r="P243" i="13"/>
  <c r="R243" i="13"/>
  <c r="T243" i="13"/>
  <c r="BE243" i="13"/>
  <c r="BF243" i="13"/>
  <c r="BG243" i="13"/>
  <c r="BH243" i="13"/>
  <c r="BI243" i="13"/>
  <c r="BK243" i="13"/>
  <c r="J244" i="13"/>
  <c r="BE244" i="13" s="1"/>
  <c r="P244" i="13"/>
  <c r="R244" i="13"/>
  <c r="T244" i="13"/>
  <c r="BF244" i="13"/>
  <c r="BG244" i="13"/>
  <c r="BH244" i="13"/>
  <c r="BI244" i="13"/>
  <c r="BK244" i="13"/>
  <c r="J245" i="13"/>
  <c r="BE245" i="13" s="1"/>
  <c r="P245" i="13"/>
  <c r="R245" i="13"/>
  <c r="T245" i="13"/>
  <c r="BF245" i="13"/>
  <c r="BG245" i="13"/>
  <c r="BH245" i="13"/>
  <c r="BI245" i="13"/>
  <c r="BK245" i="13"/>
  <c r="J246" i="13"/>
  <c r="P246" i="13"/>
  <c r="R246" i="13"/>
  <c r="T246" i="13"/>
  <c r="BE246" i="13"/>
  <c r="BF246" i="13"/>
  <c r="BG246" i="13"/>
  <c r="BH246" i="13"/>
  <c r="BI246" i="13"/>
  <c r="BK246" i="13"/>
  <c r="J247" i="13"/>
  <c r="P247" i="13"/>
  <c r="R247" i="13"/>
  <c r="T247" i="13"/>
  <c r="BE247" i="13"/>
  <c r="BF247" i="13"/>
  <c r="BG247" i="13"/>
  <c r="BH247" i="13"/>
  <c r="BI247" i="13"/>
  <c r="BK247" i="13"/>
  <c r="J248" i="13"/>
  <c r="BE248" i="13" s="1"/>
  <c r="P248" i="13"/>
  <c r="R248" i="13"/>
  <c r="T248" i="13"/>
  <c r="BF248" i="13"/>
  <c r="BG248" i="13"/>
  <c r="BH248" i="13"/>
  <c r="BI248" i="13"/>
  <c r="BK248" i="13"/>
  <c r="J249" i="13"/>
  <c r="BE249" i="13" s="1"/>
  <c r="P249" i="13"/>
  <c r="R249" i="13"/>
  <c r="T249" i="13"/>
  <c r="BF249" i="13"/>
  <c r="BG249" i="13"/>
  <c r="BH249" i="13"/>
  <c r="BI249" i="13"/>
  <c r="BK249" i="13"/>
  <c r="J250" i="13"/>
  <c r="P250" i="13"/>
  <c r="R250" i="13"/>
  <c r="T250" i="13"/>
  <c r="BE250" i="13"/>
  <c r="BF250" i="13"/>
  <c r="BG250" i="13"/>
  <c r="BH250" i="13"/>
  <c r="BI250" i="13"/>
  <c r="BK250" i="13"/>
  <c r="J251" i="13"/>
  <c r="P251" i="13"/>
  <c r="R251" i="13"/>
  <c r="T251" i="13"/>
  <c r="BE251" i="13"/>
  <c r="BF251" i="13"/>
  <c r="BG251" i="13"/>
  <c r="BH251" i="13"/>
  <c r="BI251" i="13"/>
  <c r="BK251" i="13"/>
  <c r="J252" i="13"/>
  <c r="BE252" i="13" s="1"/>
  <c r="P252" i="13"/>
  <c r="R252" i="13"/>
  <c r="T252" i="13"/>
  <c r="BF252" i="13"/>
  <c r="BG252" i="13"/>
  <c r="BH252" i="13"/>
  <c r="BI252" i="13"/>
  <c r="BK252" i="13"/>
  <c r="J253" i="13"/>
  <c r="BE253" i="13" s="1"/>
  <c r="P253" i="13"/>
  <c r="R253" i="13"/>
  <c r="T253" i="13"/>
  <c r="BF253" i="13"/>
  <c r="BG253" i="13"/>
  <c r="BH253" i="13"/>
  <c r="BI253" i="13"/>
  <c r="BK253" i="13"/>
  <c r="J254" i="13"/>
  <c r="P254" i="13"/>
  <c r="R254" i="13"/>
  <c r="T254" i="13"/>
  <c r="BE254" i="13"/>
  <c r="BF254" i="13"/>
  <c r="BG254" i="13"/>
  <c r="BH254" i="13"/>
  <c r="BI254" i="13"/>
  <c r="BK254" i="13"/>
  <c r="J255" i="13"/>
  <c r="P255" i="13"/>
  <c r="R255" i="13"/>
  <c r="T255" i="13"/>
  <c r="BE255" i="13"/>
  <c r="BF255" i="13"/>
  <c r="BG255" i="13"/>
  <c r="BH255" i="13"/>
  <c r="BI255" i="13"/>
  <c r="BK255" i="13"/>
  <c r="J256" i="13"/>
  <c r="BE256" i="13" s="1"/>
  <c r="P256" i="13"/>
  <c r="R256" i="13"/>
  <c r="T256" i="13"/>
  <c r="BF256" i="13"/>
  <c r="BG256" i="13"/>
  <c r="BH256" i="13"/>
  <c r="BI256" i="13"/>
  <c r="BK256" i="13"/>
  <c r="J257" i="13"/>
  <c r="BE257" i="13" s="1"/>
  <c r="P257" i="13"/>
  <c r="R257" i="13"/>
  <c r="T257" i="13"/>
  <c r="BF257" i="13"/>
  <c r="BG257" i="13"/>
  <c r="BH257" i="13"/>
  <c r="BI257" i="13"/>
  <c r="BK257" i="13"/>
  <c r="J258" i="13"/>
  <c r="P258" i="13"/>
  <c r="R258" i="13"/>
  <c r="T258" i="13"/>
  <c r="BE258" i="13"/>
  <c r="BF258" i="13"/>
  <c r="BG258" i="13"/>
  <c r="BH258" i="13"/>
  <c r="BI258" i="13"/>
  <c r="BK258" i="13"/>
  <c r="J259" i="13"/>
  <c r="P259" i="13"/>
  <c r="R259" i="13"/>
  <c r="T259" i="13"/>
  <c r="BE259" i="13"/>
  <c r="BF259" i="13"/>
  <c r="BG259" i="13"/>
  <c r="BH259" i="13"/>
  <c r="BI259" i="13"/>
  <c r="BK259" i="13"/>
  <c r="J260" i="13"/>
  <c r="BE260" i="13" s="1"/>
  <c r="P260" i="13"/>
  <c r="R260" i="13"/>
  <c r="T260" i="13"/>
  <c r="BF260" i="13"/>
  <c r="BG260" i="13"/>
  <c r="BH260" i="13"/>
  <c r="BI260" i="13"/>
  <c r="BK260" i="13"/>
  <c r="J261" i="13"/>
  <c r="BE261" i="13" s="1"/>
  <c r="P261" i="13"/>
  <c r="R261" i="13"/>
  <c r="T261" i="13"/>
  <c r="BF261" i="13"/>
  <c r="BG261" i="13"/>
  <c r="BH261" i="13"/>
  <c r="BI261" i="13"/>
  <c r="BK261" i="13"/>
  <c r="J262" i="13"/>
  <c r="P262" i="13"/>
  <c r="R262" i="13"/>
  <c r="T262" i="13"/>
  <c r="BE262" i="13"/>
  <c r="BF262" i="13"/>
  <c r="BG262" i="13"/>
  <c r="BH262" i="13"/>
  <c r="BI262" i="13"/>
  <c r="BK262" i="13"/>
  <c r="J263" i="13"/>
  <c r="P263" i="13"/>
  <c r="R263" i="13"/>
  <c r="T263" i="13"/>
  <c r="BE263" i="13"/>
  <c r="BF263" i="13"/>
  <c r="BG263" i="13"/>
  <c r="BH263" i="13"/>
  <c r="BI263" i="13"/>
  <c r="BK263" i="13"/>
  <c r="J264" i="13"/>
  <c r="BE264" i="13" s="1"/>
  <c r="P264" i="13"/>
  <c r="R264" i="13"/>
  <c r="T264" i="13"/>
  <c r="BF264" i="13"/>
  <c r="BG264" i="13"/>
  <c r="BH264" i="13"/>
  <c r="BI264" i="13"/>
  <c r="BK264" i="13"/>
  <c r="J265" i="13"/>
  <c r="BE265" i="13" s="1"/>
  <c r="P265" i="13"/>
  <c r="R265" i="13"/>
  <c r="T265" i="13"/>
  <c r="BF265" i="13"/>
  <c r="BG265" i="13"/>
  <c r="BH265" i="13"/>
  <c r="BI265" i="13"/>
  <c r="BK265" i="13"/>
  <c r="J266" i="13"/>
  <c r="P266" i="13"/>
  <c r="R266" i="13"/>
  <c r="T266" i="13"/>
  <c r="BE266" i="13"/>
  <c r="BF266" i="13"/>
  <c r="BG266" i="13"/>
  <c r="BH266" i="13"/>
  <c r="BI266" i="13"/>
  <c r="BK266" i="13"/>
  <c r="J267" i="13"/>
  <c r="P267" i="13"/>
  <c r="R267" i="13"/>
  <c r="T267" i="13"/>
  <c r="BE267" i="13"/>
  <c r="BF267" i="13"/>
  <c r="BG267" i="13"/>
  <c r="BH267" i="13"/>
  <c r="BI267" i="13"/>
  <c r="BK267" i="13"/>
  <c r="J268" i="13"/>
  <c r="BE268" i="13" s="1"/>
  <c r="P268" i="13"/>
  <c r="R268" i="13"/>
  <c r="T268" i="13"/>
  <c r="BF268" i="13"/>
  <c r="BG268" i="13"/>
  <c r="BH268" i="13"/>
  <c r="BI268" i="13"/>
  <c r="BK268" i="13"/>
  <c r="J269" i="13"/>
  <c r="BE269" i="13" s="1"/>
  <c r="P269" i="13"/>
  <c r="R269" i="13"/>
  <c r="T269" i="13"/>
  <c r="BF269" i="13"/>
  <c r="BG269" i="13"/>
  <c r="BH269" i="13"/>
  <c r="BI269" i="13"/>
  <c r="BK269" i="13"/>
  <c r="J270" i="13"/>
  <c r="P270" i="13"/>
  <c r="R270" i="13"/>
  <c r="T270" i="13"/>
  <c r="BE270" i="13"/>
  <c r="BF270" i="13"/>
  <c r="BG270" i="13"/>
  <c r="BH270" i="13"/>
  <c r="BI270" i="13"/>
  <c r="BK270" i="13"/>
  <c r="J271" i="13"/>
  <c r="P271" i="13"/>
  <c r="R271" i="13"/>
  <c r="T271" i="13"/>
  <c r="BE271" i="13"/>
  <c r="BF271" i="13"/>
  <c r="BG271" i="13"/>
  <c r="BH271" i="13"/>
  <c r="BI271" i="13"/>
  <c r="BK271" i="13"/>
  <c r="J272" i="13"/>
  <c r="BE272" i="13" s="1"/>
  <c r="P272" i="13"/>
  <c r="R272" i="13"/>
  <c r="T272" i="13"/>
  <c r="BF272" i="13"/>
  <c r="BG272" i="13"/>
  <c r="BH272" i="13"/>
  <c r="BI272" i="13"/>
  <c r="BK272" i="13"/>
  <c r="J273" i="13"/>
  <c r="BE273" i="13" s="1"/>
  <c r="P273" i="13"/>
  <c r="R273" i="13"/>
  <c r="T273" i="13"/>
  <c r="BF273" i="13"/>
  <c r="BG273" i="13"/>
  <c r="BH273" i="13"/>
  <c r="BI273" i="13"/>
  <c r="BK273" i="13"/>
  <c r="J274" i="13"/>
  <c r="P274" i="13"/>
  <c r="R274" i="13"/>
  <c r="T274" i="13"/>
  <c r="BE274" i="13"/>
  <c r="BF274" i="13"/>
  <c r="BG274" i="13"/>
  <c r="BH274" i="13"/>
  <c r="BI274" i="13"/>
  <c r="BK274" i="13"/>
  <c r="J275" i="13"/>
  <c r="P275" i="13"/>
  <c r="R275" i="13"/>
  <c r="T275" i="13"/>
  <c r="BE275" i="13"/>
  <c r="BF275" i="13"/>
  <c r="BG275" i="13"/>
  <c r="BH275" i="13"/>
  <c r="BI275" i="13"/>
  <c r="BK275" i="13"/>
  <c r="J276" i="13"/>
  <c r="BE276" i="13" s="1"/>
  <c r="P276" i="13"/>
  <c r="R276" i="13"/>
  <c r="T276" i="13"/>
  <c r="BF276" i="13"/>
  <c r="BG276" i="13"/>
  <c r="BH276" i="13"/>
  <c r="BI276" i="13"/>
  <c r="BK276" i="13"/>
  <c r="J277" i="13"/>
  <c r="BE277" i="13" s="1"/>
  <c r="P277" i="13"/>
  <c r="R277" i="13"/>
  <c r="T277" i="13"/>
  <c r="BF277" i="13"/>
  <c r="BG277" i="13"/>
  <c r="BH277" i="13"/>
  <c r="BI277" i="13"/>
  <c r="BK277" i="13"/>
  <c r="J278" i="13"/>
  <c r="P278" i="13"/>
  <c r="R278" i="13"/>
  <c r="T278" i="13"/>
  <c r="BE278" i="13"/>
  <c r="BF278" i="13"/>
  <c r="BG278" i="13"/>
  <c r="BH278" i="13"/>
  <c r="BI278" i="13"/>
  <c r="BK278" i="13"/>
  <c r="J279" i="13"/>
  <c r="P279" i="13"/>
  <c r="R279" i="13"/>
  <c r="T279" i="13"/>
  <c r="BE279" i="13"/>
  <c r="BF279" i="13"/>
  <c r="BG279" i="13"/>
  <c r="BH279" i="13"/>
  <c r="BI279" i="13"/>
  <c r="BK279" i="13"/>
  <c r="J280" i="13"/>
  <c r="BE280" i="13" s="1"/>
  <c r="P280" i="13"/>
  <c r="R280" i="13"/>
  <c r="T280" i="13"/>
  <c r="BF280" i="13"/>
  <c r="BG280" i="13"/>
  <c r="BH280" i="13"/>
  <c r="BI280" i="13"/>
  <c r="BK280" i="13"/>
  <c r="J281" i="13"/>
  <c r="BE281" i="13" s="1"/>
  <c r="P281" i="13"/>
  <c r="R281" i="13"/>
  <c r="T281" i="13"/>
  <c r="BF281" i="13"/>
  <c r="BG281" i="13"/>
  <c r="BH281" i="13"/>
  <c r="BI281" i="13"/>
  <c r="BK281" i="13"/>
  <c r="J282" i="13"/>
  <c r="P282" i="13"/>
  <c r="R282" i="13"/>
  <c r="T282" i="13"/>
  <c r="BE282" i="13"/>
  <c r="BF282" i="13"/>
  <c r="BG282" i="13"/>
  <c r="BH282" i="13"/>
  <c r="BI282" i="13"/>
  <c r="BK282" i="13"/>
  <c r="J283" i="13"/>
  <c r="P283" i="13"/>
  <c r="R283" i="13"/>
  <c r="T283" i="13"/>
  <c r="BE283" i="13"/>
  <c r="BF283" i="13"/>
  <c r="BG283" i="13"/>
  <c r="BH283" i="13"/>
  <c r="BI283" i="13"/>
  <c r="BK283" i="13"/>
  <c r="J284" i="13"/>
  <c r="BE284" i="13" s="1"/>
  <c r="P284" i="13"/>
  <c r="R284" i="13"/>
  <c r="T284" i="13"/>
  <c r="BF284" i="13"/>
  <c r="BG284" i="13"/>
  <c r="BH284" i="13"/>
  <c r="BI284" i="13"/>
  <c r="BK284" i="13"/>
  <c r="J285" i="13"/>
  <c r="BE285" i="13" s="1"/>
  <c r="P285" i="13"/>
  <c r="R285" i="13"/>
  <c r="T285" i="13"/>
  <c r="BF285" i="13"/>
  <c r="BG285" i="13"/>
  <c r="BH285" i="13"/>
  <c r="BI285" i="13"/>
  <c r="BK285" i="13"/>
  <c r="J286" i="13"/>
  <c r="P286" i="13"/>
  <c r="R286" i="13"/>
  <c r="T286" i="13"/>
  <c r="BE286" i="13"/>
  <c r="BF286" i="13"/>
  <c r="BG286" i="13"/>
  <c r="BH286" i="13"/>
  <c r="BI286" i="13"/>
  <c r="BK286" i="13"/>
  <c r="J287" i="13"/>
  <c r="P287" i="13"/>
  <c r="R287" i="13"/>
  <c r="T287" i="13"/>
  <c r="BE287" i="13"/>
  <c r="BF287" i="13"/>
  <c r="BG287" i="13"/>
  <c r="BH287" i="13"/>
  <c r="BI287" i="13"/>
  <c r="BK287" i="13"/>
  <c r="J288" i="13"/>
  <c r="BE288" i="13" s="1"/>
  <c r="P288" i="13"/>
  <c r="R288" i="13"/>
  <c r="T288" i="13"/>
  <c r="BF288" i="13"/>
  <c r="BG288" i="13"/>
  <c r="BH288" i="13"/>
  <c r="BI288" i="13"/>
  <c r="BK288" i="13"/>
  <c r="J289" i="13"/>
  <c r="BE289" i="13" s="1"/>
  <c r="P289" i="13"/>
  <c r="R289" i="13"/>
  <c r="T289" i="13"/>
  <c r="BF289" i="13"/>
  <c r="BG289" i="13"/>
  <c r="BH289" i="13"/>
  <c r="BI289" i="13"/>
  <c r="BK289" i="13"/>
  <c r="J290" i="13"/>
  <c r="P290" i="13"/>
  <c r="R290" i="13"/>
  <c r="T290" i="13"/>
  <c r="BE290" i="13"/>
  <c r="BF290" i="13"/>
  <c r="BG290" i="13"/>
  <c r="BH290" i="13"/>
  <c r="BI290" i="13"/>
  <c r="BK290" i="13"/>
  <c r="J291" i="13"/>
  <c r="P291" i="13"/>
  <c r="R291" i="13"/>
  <c r="T291" i="13"/>
  <c r="BE291" i="13"/>
  <c r="BF291" i="13"/>
  <c r="BG291" i="13"/>
  <c r="BH291" i="13"/>
  <c r="BI291" i="13"/>
  <c r="BK291" i="13"/>
  <c r="J292" i="13"/>
  <c r="BE292" i="13" s="1"/>
  <c r="P292" i="13"/>
  <c r="R292" i="13"/>
  <c r="T292" i="13"/>
  <c r="BF292" i="13"/>
  <c r="BG292" i="13"/>
  <c r="BH292" i="13"/>
  <c r="BI292" i="13"/>
  <c r="BK292" i="13"/>
  <c r="J293" i="13"/>
  <c r="BE293" i="13" s="1"/>
  <c r="P293" i="13"/>
  <c r="R293" i="13"/>
  <c r="T293" i="13"/>
  <c r="BF293" i="13"/>
  <c r="BG293" i="13"/>
  <c r="BH293" i="13"/>
  <c r="BI293" i="13"/>
  <c r="BK293" i="13"/>
  <c r="J294" i="13"/>
  <c r="P294" i="13"/>
  <c r="R294" i="13"/>
  <c r="T294" i="13"/>
  <c r="BE294" i="13"/>
  <c r="BF294" i="13"/>
  <c r="BG294" i="13"/>
  <c r="BH294" i="13"/>
  <c r="BI294" i="13"/>
  <c r="BK294" i="13"/>
  <c r="J295" i="13"/>
  <c r="P295" i="13"/>
  <c r="R295" i="13"/>
  <c r="T295" i="13"/>
  <c r="BE295" i="13"/>
  <c r="BF295" i="13"/>
  <c r="BG295" i="13"/>
  <c r="BH295" i="13"/>
  <c r="BI295" i="13"/>
  <c r="BK295" i="13"/>
  <c r="J296" i="13"/>
  <c r="BE296" i="13" s="1"/>
  <c r="P296" i="13"/>
  <c r="R296" i="13"/>
  <c r="T296" i="13"/>
  <c r="BF296" i="13"/>
  <c r="BG296" i="13"/>
  <c r="BH296" i="13"/>
  <c r="BI296" i="13"/>
  <c r="BK296" i="13"/>
  <c r="J297" i="13"/>
  <c r="BE297" i="13" s="1"/>
  <c r="P297" i="13"/>
  <c r="R297" i="13"/>
  <c r="T297" i="13"/>
  <c r="BF297" i="13"/>
  <c r="BG297" i="13"/>
  <c r="BH297" i="13"/>
  <c r="BI297" i="13"/>
  <c r="BK297" i="13"/>
  <c r="J298" i="13"/>
  <c r="P298" i="13"/>
  <c r="R298" i="13"/>
  <c r="T298" i="13"/>
  <c r="BE298" i="13"/>
  <c r="BF298" i="13"/>
  <c r="BG298" i="13"/>
  <c r="BH298" i="13"/>
  <c r="BI298" i="13"/>
  <c r="BK298" i="13"/>
  <c r="J300" i="13"/>
  <c r="P300" i="13"/>
  <c r="R300" i="13"/>
  <c r="T300" i="13"/>
  <c r="BE300" i="13"/>
  <c r="BF300" i="13"/>
  <c r="BG300" i="13"/>
  <c r="BH300" i="13"/>
  <c r="BI300" i="13"/>
  <c r="BK300" i="13"/>
  <c r="J301" i="13"/>
  <c r="P301" i="13"/>
  <c r="P299" i="13" s="1"/>
  <c r="R301" i="13"/>
  <c r="T301" i="13"/>
  <c r="BE301" i="13"/>
  <c r="BF301" i="13"/>
  <c r="BG301" i="13"/>
  <c r="BH301" i="13"/>
  <c r="BI301" i="13"/>
  <c r="BK301" i="13"/>
  <c r="J302" i="13"/>
  <c r="P302" i="13"/>
  <c r="R302" i="13"/>
  <c r="T302" i="13"/>
  <c r="BE302" i="13"/>
  <c r="BF302" i="13"/>
  <c r="BG302" i="13"/>
  <c r="BH302" i="13"/>
  <c r="BI302" i="13"/>
  <c r="BK302" i="13"/>
  <c r="J303" i="13"/>
  <c r="BE303" i="13" s="1"/>
  <c r="P303" i="13"/>
  <c r="R303" i="13"/>
  <c r="T303" i="13"/>
  <c r="BF303" i="13"/>
  <c r="BG303" i="13"/>
  <c r="BH303" i="13"/>
  <c r="BI303" i="13"/>
  <c r="BK303" i="13"/>
  <c r="J304" i="13"/>
  <c r="BE304" i="13" s="1"/>
  <c r="P304" i="13"/>
  <c r="R304" i="13"/>
  <c r="T304" i="13"/>
  <c r="BF304" i="13"/>
  <c r="BG304" i="13"/>
  <c r="BH304" i="13"/>
  <c r="BI304" i="13"/>
  <c r="BK304" i="13"/>
  <c r="J305" i="13"/>
  <c r="P305" i="13"/>
  <c r="R305" i="13"/>
  <c r="T305" i="13"/>
  <c r="BE305" i="13"/>
  <c r="BF305" i="13"/>
  <c r="BG305" i="13"/>
  <c r="BH305" i="13"/>
  <c r="BI305" i="13"/>
  <c r="BK305" i="13"/>
  <c r="J306" i="13"/>
  <c r="BE306" i="13" s="1"/>
  <c r="P306" i="13"/>
  <c r="R306" i="13"/>
  <c r="R299" i="13" s="1"/>
  <c r="T306" i="13"/>
  <c r="T299" i="13" s="1"/>
  <c r="BF306" i="13"/>
  <c r="BG306" i="13"/>
  <c r="BH306" i="13"/>
  <c r="BI306" i="13"/>
  <c r="BK306" i="13"/>
  <c r="E7" i="12"/>
  <c r="J12" i="12"/>
  <c r="J113" i="12" s="1"/>
  <c r="J14" i="12"/>
  <c r="E15" i="12"/>
  <c r="J15" i="12"/>
  <c r="J17" i="12"/>
  <c r="E18" i="12"/>
  <c r="J18" i="12"/>
  <c r="J20" i="12"/>
  <c r="E21" i="12"/>
  <c r="J21" i="12"/>
  <c r="J23" i="12"/>
  <c r="E24" i="12"/>
  <c r="J24" i="12"/>
  <c r="J35" i="12"/>
  <c r="J36" i="12"/>
  <c r="J37" i="12"/>
  <c r="E85" i="12"/>
  <c r="E87" i="12"/>
  <c r="F89" i="12"/>
  <c r="J89" i="12"/>
  <c r="F91" i="12"/>
  <c r="J91" i="12"/>
  <c r="F92" i="12"/>
  <c r="J92" i="12"/>
  <c r="E109" i="12"/>
  <c r="E111" i="12"/>
  <c r="F113" i="12"/>
  <c r="F115" i="12"/>
  <c r="J115" i="12"/>
  <c r="F116" i="12"/>
  <c r="J116" i="12"/>
  <c r="J121" i="12"/>
  <c r="BE121" i="12" s="1"/>
  <c r="P121" i="12"/>
  <c r="R121" i="12"/>
  <c r="T121" i="12"/>
  <c r="T120" i="12" s="1"/>
  <c r="BF121" i="12"/>
  <c r="BG121" i="12"/>
  <c r="BH121" i="12"/>
  <c r="BI121" i="12"/>
  <c r="BK121" i="12"/>
  <c r="J122" i="12"/>
  <c r="P122" i="12"/>
  <c r="R122" i="12"/>
  <c r="T122" i="12"/>
  <c r="BE122" i="12"/>
  <c r="BF122" i="12"/>
  <c r="BG122" i="12"/>
  <c r="BH122" i="12"/>
  <c r="BI122" i="12"/>
  <c r="BK122" i="12"/>
  <c r="J123" i="12"/>
  <c r="BE123" i="12" s="1"/>
  <c r="P123" i="12"/>
  <c r="P120" i="12" s="1"/>
  <c r="R123" i="12"/>
  <c r="T123" i="12"/>
  <c r="BF123" i="12"/>
  <c r="BG123" i="12"/>
  <c r="BH123" i="12"/>
  <c r="BI123" i="12"/>
  <c r="BK123" i="12"/>
  <c r="J124" i="12"/>
  <c r="P124" i="12"/>
  <c r="R124" i="12"/>
  <c r="R120" i="12" s="1"/>
  <c r="R119" i="12" s="1"/>
  <c r="T124" i="12"/>
  <c r="BE124" i="12"/>
  <c r="BF124" i="12"/>
  <c r="BG124" i="12"/>
  <c r="BH124" i="12"/>
  <c r="BI124" i="12"/>
  <c r="BK124" i="12"/>
  <c r="J125" i="12"/>
  <c r="BE125" i="12" s="1"/>
  <c r="P125" i="12"/>
  <c r="R125" i="12"/>
  <c r="T125" i="12"/>
  <c r="BF125" i="12"/>
  <c r="BG125" i="12"/>
  <c r="BH125" i="12"/>
  <c r="BI125" i="12"/>
  <c r="BK125" i="12"/>
  <c r="J126" i="12"/>
  <c r="BE126" i="12" s="1"/>
  <c r="P126" i="12"/>
  <c r="R126" i="12"/>
  <c r="T126" i="12"/>
  <c r="BF126" i="12"/>
  <c r="BG126" i="12"/>
  <c r="BH126" i="12"/>
  <c r="BI126" i="12"/>
  <c r="BK126" i="12"/>
  <c r="J127" i="12"/>
  <c r="P127" i="12"/>
  <c r="R127" i="12"/>
  <c r="T127" i="12"/>
  <c r="BE127" i="12"/>
  <c r="BF127" i="12"/>
  <c r="BG127" i="12"/>
  <c r="BH127" i="12"/>
  <c r="BI127" i="12"/>
  <c r="BK127" i="12"/>
  <c r="J128" i="12"/>
  <c r="BE128" i="12" s="1"/>
  <c r="P128" i="12"/>
  <c r="R128" i="12"/>
  <c r="T128" i="12"/>
  <c r="BF128" i="12"/>
  <c r="BG128" i="12"/>
  <c r="BH128" i="12"/>
  <c r="BI128" i="12"/>
  <c r="BK128" i="12"/>
  <c r="J129" i="12"/>
  <c r="BE129" i="12" s="1"/>
  <c r="P129" i="12"/>
  <c r="R129" i="12"/>
  <c r="T129" i="12"/>
  <c r="BF129" i="12"/>
  <c r="BG129" i="12"/>
  <c r="BH129" i="12"/>
  <c r="BI129" i="12"/>
  <c r="BK129" i="12"/>
  <c r="J130" i="12"/>
  <c r="P130" i="12"/>
  <c r="R130" i="12"/>
  <c r="T130" i="12"/>
  <c r="BE130" i="12"/>
  <c r="BF130" i="12"/>
  <c r="BG130" i="12"/>
  <c r="BH130" i="12"/>
  <c r="BI130" i="12"/>
  <c r="BK130" i="12"/>
  <c r="J131" i="12"/>
  <c r="BE131" i="12" s="1"/>
  <c r="P131" i="12"/>
  <c r="R131" i="12"/>
  <c r="T131" i="12"/>
  <c r="BF131" i="12"/>
  <c r="BG131" i="12"/>
  <c r="BH131" i="12"/>
  <c r="BI131" i="12"/>
  <c r="BK131" i="12"/>
  <c r="J132" i="12"/>
  <c r="P132" i="12"/>
  <c r="R132" i="12"/>
  <c r="T132" i="12"/>
  <c r="BE132" i="12"/>
  <c r="BF132" i="12"/>
  <c r="BG132" i="12"/>
  <c r="BH132" i="12"/>
  <c r="BI132" i="12"/>
  <c r="BK132" i="12"/>
  <c r="J133" i="12"/>
  <c r="BE133" i="12" s="1"/>
  <c r="P133" i="12"/>
  <c r="R133" i="12"/>
  <c r="T133" i="12"/>
  <c r="BF133" i="12"/>
  <c r="BG133" i="12"/>
  <c r="BH133" i="12"/>
  <c r="BI133" i="12"/>
  <c r="BK133" i="12"/>
  <c r="J134" i="12"/>
  <c r="BE134" i="12" s="1"/>
  <c r="P134" i="12"/>
  <c r="R134" i="12"/>
  <c r="T134" i="12"/>
  <c r="BF134" i="12"/>
  <c r="BG134" i="12"/>
  <c r="BH134" i="12"/>
  <c r="BI134" i="12"/>
  <c r="BK134" i="12"/>
  <c r="J135" i="12"/>
  <c r="P135" i="12"/>
  <c r="R135" i="12"/>
  <c r="T135" i="12"/>
  <c r="BE135" i="12"/>
  <c r="BF135" i="12"/>
  <c r="BG135" i="12"/>
  <c r="BH135" i="12"/>
  <c r="BI135" i="12"/>
  <c r="BK135" i="12"/>
  <c r="J136" i="12"/>
  <c r="BE136" i="12" s="1"/>
  <c r="P136" i="12"/>
  <c r="R136" i="12"/>
  <c r="T136" i="12"/>
  <c r="BF136" i="12"/>
  <c r="BG136" i="12"/>
  <c r="BH136" i="12"/>
  <c r="BI136" i="12"/>
  <c r="BK136" i="12"/>
  <c r="J137" i="12"/>
  <c r="BE137" i="12" s="1"/>
  <c r="P137" i="12"/>
  <c r="R137" i="12"/>
  <c r="T137" i="12"/>
  <c r="BF137" i="12"/>
  <c r="BG137" i="12"/>
  <c r="BH137" i="12"/>
  <c r="BI137" i="12"/>
  <c r="BK137" i="12"/>
  <c r="J139" i="12"/>
  <c r="P139" i="12"/>
  <c r="P138" i="12" s="1"/>
  <c r="R139" i="12"/>
  <c r="T139" i="12"/>
  <c r="BE139" i="12"/>
  <c r="BF139" i="12"/>
  <c r="BG139" i="12"/>
  <c r="BH139" i="12"/>
  <c r="BI139" i="12"/>
  <c r="BK139" i="12"/>
  <c r="J140" i="12"/>
  <c r="BE140" i="12" s="1"/>
  <c r="P140" i="12"/>
  <c r="R140" i="12"/>
  <c r="T140" i="12"/>
  <c r="BF140" i="12"/>
  <c r="BG140" i="12"/>
  <c r="BH140" i="12"/>
  <c r="BI140" i="12"/>
  <c r="BK140" i="12"/>
  <c r="J141" i="12"/>
  <c r="BE141" i="12" s="1"/>
  <c r="P141" i="12"/>
  <c r="R141" i="12"/>
  <c r="R138" i="12" s="1"/>
  <c r="T141" i="12"/>
  <c r="BF141" i="12"/>
  <c r="BG141" i="12"/>
  <c r="BH141" i="12"/>
  <c r="BI141" i="12"/>
  <c r="BK141" i="12"/>
  <c r="J142" i="12"/>
  <c r="BE142" i="12" s="1"/>
  <c r="P142" i="12"/>
  <c r="R142" i="12"/>
  <c r="T142" i="12"/>
  <c r="T138" i="12" s="1"/>
  <c r="BF142" i="12"/>
  <c r="BG142" i="12"/>
  <c r="BH142" i="12"/>
  <c r="BI142" i="12"/>
  <c r="BK142" i="12"/>
  <c r="J143" i="12"/>
  <c r="BE143" i="12" s="1"/>
  <c r="P143" i="12"/>
  <c r="R143" i="12"/>
  <c r="T143" i="12"/>
  <c r="BF143" i="12"/>
  <c r="BG143" i="12"/>
  <c r="BH143" i="12"/>
  <c r="BI143" i="12"/>
  <c r="BK143" i="12"/>
  <c r="J144" i="12"/>
  <c r="P144" i="12"/>
  <c r="R144" i="12"/>
  <c r="T144" i="12"/>
  <c r="BE144" i="12"/>
  <c r="BF144" i="12"/>
  <c r="BG144" i="12"/>
  <c r="BH144" i="12"/>
  <c r="BI144" i="12"/>
  <c r="BK144" i="12"/>
  <c r="J145" i="12"/>
  <c r="P145" i="12"/>
  <c r="R145" i="12"/>
  <c r="T145" i="12"/>
  <c r="BE145" i="12"/>
  <c r="BF145" i="12"/>
  <c r="BG145" i="12"/>
  <c r="BH145" i="12"/>
  <c r="BI145" i="12"/>
  <c r="BK145" i="12"/>
  <c r="J146" i="12"/>
  <c r="BE146" i="12" s="1"/>
  <c r="P146" i="12"/>
  <c r="R146" i="12"/>
  <c r="T146" i="12"/>
  <c r="BF146" i="12"/>
  <c r="BG146" i="12"/>
  <c r="BH146" i="12"/>
  <c r="BI146" i="12"/>
  <c r="BK146" i="12"/>
  <c r="J147" i="12"/>
  <c r="P147" i="12"/>
  <c r="R147" i="12"/>
  <c r="T147" i="12"/>
  <c r="BE147" i="12"/>
  <c r="BF147" i="12"/>
  <c r="BG147" i="12"/>
  <c r="BH147" i="12"/>
  <c r="BI147" i="12"/>
  <c r="BK147" i="12"/>
  <c r="J149" i="12"/>
  <c r="P149" i="12"/>
  <c r="P148" i="12" s="1"/>
  <c r="R149" i="12"/>
  <c r="R148" i="12" s="1"/>
  <c r="T149" i="12"/>
  <c r="BE149" i="12"/>
  <c r="BF149" i="12"/>
  <c r="BG149" i="12"/>
  <c r="BH149" i="12"/>
  <c r="BI149" i="12"/>
  <c r="BK149" i="12"/>
  <c r="J150" i="12"/>
  <c r="BE150" i="12" s="1"/>
  <c r="P150" i="12"/>
  <c r="R150" i="12"/>
  <c r="T150" i="12"/>
  <c r="BF150" i="12"/>
  <c r="BG150" i="12"/>
  <c r="BH150" i="12"/>
  <c r="BI150" i="12"/>
  <c r="BK150" i="12"/>
  <c r="J151" i="12"/>
  <c r="BE151" i="12" s="1"/>
  <c r="P151" i="12"/>
  <c r="R151" i="12"/>
  <c r="T151" i="12"/>
  <c r="T148" i="12" s="1"/>
  <c r="BF151" i="12"/>
  <c r="BG151" i="12"/>
  <c r="BH151" i="12"/>
  <c r="BI151" i="12"/>
  <c r="BK151" i="12"/>
  <c r="J152" i="12"/>
  <c r="P152" i="12"/>
  <c r="R152" i="12"/>
  <c r="T152" i="12"/>
  <c r="BE152" i="12"/>
  <c r="BF152" i="12"/>
  <c r="BG152" i="12"/>
  <c r="BH152" i="12"/>
  <c r="BI152" i="12"/>
  <c r="BK152" i="12"/>
  <c r="J153" i="12"/>
  <c r="BE153" i="12" s="1"/>
  <c r="P153" i="12"/>
  <c r="R153" i="12"/>
  <c r="T153" i="12"/>
  <c r="BF153" i="12"/>
  <c r="BG153" i="12"/>
  <c r="BH153" i="12"/>
  <c r="BI153" i="12"/>
  <c r="BK153" i="12"/>
  <c r="J154" i="12"/>
  <c r="BE154" i="12" s="1"/>
  <c r="P154" i="12"/>
  <c r="R154" i="12"/>
  <c r="T154" i="12"/>
  <c r="BF154" i="12"/>
  <c r="BG154" i="12"/>
  <c r="BH154" i="12"/>
  <c r="BI154" i="12"/>
  <c r="BK154" i="12"/>
  <c r="E7" i="11"/>
  <c r="E109" i="11" s="1"/>
  <c r="J12" i="11"/>
  <c r="J14" i="11"/>
  <c r="E15" i="11"/>
  <c r="J15" i="11"/>
  <c r="J17" i="11"/>
  <c r="E18" i="11"/>
  <c r="J18" i="11"/>
  <c r="J20" i="11"/>
  <c r="E21" i="11"/>
  <c r="J21" i="11"/>
  <c r="J23" i="11"/>
  <c r="E24" i="11"/>
  <c r="J92" i="11" s="1"/>
  <c r="J24" i="11"/>
  <c r="J35" i="11"/>
  <c r="AX96" i="10" s="1"/>
  <c r="J36" i="11"/>
  <c r="J37" i="11"/>
  <c r="E87" i="11"/>
  <c r="F89" i="11"/>
  <c r="J89" i="11"/>
  <c r="F91" i="11"/>
  <c r="J91" i="11"/>
  <c r="F92" i="11"/>
  <c r="E111" i="11"/>
  <c r="F113" i="11"/>
  <c r="J113" i="11"/>
  <c r="F115" i="11"/>
  <c r="J115" i="11"/>
  <c r="F116" i="11"/>
  <c r="J121" i="11"/>
  <c r="P121" i="11"/>
  <c r="R121" i="11"/>
  <c r="R120" i="11" s="1"/>
  <c r="T121" i="11"/>
  <c r="T120" i="11" s="1"/>
  <c r="BE121" i="11"/>
  <c r="BF121" i="11"/>
  <c r="BG121" i="11"/>
  <c r="BH121" i="11"/>
  <c r="BI121" i="11"/>
  <c r="BK121" i="11"/>
  <c r="J122" i="11"/>
  <c r="BE122" i="11" s="1"/>
  <c r="P122" i="11"/>
  <c r="R122" i="11"/>
  <c r="T122" i="11"/>
  <c r="BF122" i="11"/>
  <c r="BG122" i="11"/>
  <c r="BH122" i="11"/>
  <c r="BI122" i="11"/>
  <c r="BK122" i="11"/>
  <c r="J123" i="11"/>
  <c r="BE123" i="11" s="1"/>
  <c r="P123" i="11"/>
  <c r="R123" i="11"/>
  <c r="T123" i="11"/>
  <c r="BF123" i="11"/>
  <c r="BG123" i="11"/>
  <c r="BH123" i="11"/>
  <c r="BI123" i="11"/>
  <c r="BK123" i="11"/>
  <c r="J124" i="11"/>
  <c r="P124" i="11"/>
  <c r="P120" i="11" s="1"/>
  <c r="R124" i="11"/>
  <c r="T124" i="11"/>
  <c r="BE124" i="11"/>
  <c r="BF124" i="11"/>
  <c r="BG124" i="11"/>
  <c r="BH124" i="11"/>
  <c r="BI124" i="11"/>
  <c r="BK124" i="11"/>
  <c r="J125" i="11"/>
  <c r="P125" i="11"/>
  <c r="R125" i="11"/>
  <c r="T125" i="11"/>
  <c r="BE125" i="11"/>
  <c r="BF125" i="11"/>
  <c r="BG125" i="11"/>
  <c r="BH125" i="11"/>
  <c r="BI125" i="11"/>
  <c r="BK125" i="11"/>
  <c r="J126" i="11"/>
  <c r="P126" i="11"/>
  <c r="R126" i="11"/>
  <c r="T126" i="11"/>
  <c r="BE126" i="11"/>
  <c r="BF126" i="11"/>
  <c r="BG126" i="11"/>
  <c r="BH126" i="11"/>
  <c r="BI126" i="11"/>
  <c r="BK126" i="11"/>
  <c r="J127" i="11"/>
  <c r="BE127" i="11" s="1"/>
  <c r="P127" i="11"/>
  <c r="R127" i="11"/>
  <c r="T127" i="11"/>
  <c r="BF127" i="11"/>
  <c r="BG127" i="11"/>
  <c r="BH127" i="11"/>
  <c r="BI127" i="11"/>
  <c r="BK127" i="11"/>
  <c r="J128" i="11"/>
  <c r="BE128" i="11" s="1"/>
  <c r="P128" i="11"/>
  <c r="R128" i="11"/>
  <c r="T128" i="11"/>
  <c r="BF128" i="11"/>
  <c r="BG128" i="11"/>
  <c r="BH128" i="11"/>
  <c r="BI128" i="11"/>
  <c r="BK128" i="11"/>
  <c r="J129" i="11"/>
  <c r="P129" i="11"/>
  <c r="R129" i="11"/>
  <c r="T129" i="11"/>
  <c r="BE129" i="11"/>
  <c r="BF129" i="11"/>
  <c r="BG129" i="11"/>
  <c r="BH129" i="11"/>
  <c r="BI129" i="11"/>
  <c r="BK129" i="11"/>
  <c r="J130" i="11"/>
  <c r="BE130" i="11" s="1"/>
  <c r="P130" i="11"/>
  <c r="R130" i="11"/>
  <c r="T130" i="11"/>
  <c r="BF130" i="11"/>
  <c r="BG130" i="11"/>
  <c r="BH130" i="11"/>
  <c r="BI130" i="11"/>
  <c r="BK130" i="11"/>
  <c r="J131" i="11"/>
  <c r="BE131" i="11" s="1"/>
  <c r="P131" i="11"/>
  <c r="R131" i="11"/>
  <c r="T131" i="11"/>
  <c r="BF131" i="11"/>
  <c r="BG131" i="11"/>
  <c r="BH131" i="11"/>
  <c r="BI131" i="11"/>
  <c r="BK131" i="11"/>
  <c r="J132" i="11"/>
  <c r="P132" i="11"/>
  <c r="R132" i="11"/>
  <c r="T132" i="11"/>
  <c r="BE132" i="11"/>
  <c r="BF132" i="11"/>
  <c r="BG132" i="11"/>
  <c r="BH132" i="11"/>
  <c r="BI132" i="11"/>
  <c r="BK132" i="11"/>
  <c r="J133" i="11"/>
  <c r="P133" i="11"/>
  <c r="R133" i="11"/>
  <c r="T133" i="11"/>
  <c r="BE133" i="11"/>
  <c r="BF133" i="11"/>
  <c r="BG133" i="11"/>
  <c r="BH133" i="11"/>
  <c r="BI133" i="11"/>
  <c r="BK133" i="11"/>
  <c r="J134" i="11"/>
  <c r="P134" i="11"/>
  <c r="R134" i="11"/>
  <c r="T134" i="11"/>
  <c r="BE134" i="11"/>
  <c r="BF134" i="11"/>
  <c r="BG134" i="11"/>
  <c r="BH134" i="11"/>
  <c r="BI134" i="11"/>
  <c r="BK134" i="11"/>
  <c r="J135" i="11"/>
  <c r="BE135" i="11" s="1"/>
  <c r="P135" i="11"/>
  <c r="R135" i="11"/>
  <c r="T135" i="11"/>
  <c r="BF135" i="11"/>
  <c r="BG135" i="11"/>
  <c r="BH135" i="11"/>
  <c r="BI135" i="11"/>
  <c r="BK135" i="11"/>
  <c r="J136" i="11"/>
  <c r="BE136" i="11" s="1"/>
  <c r="P136" i="11"/>
  <c r="R136" i="11"/>
  <c r="T136" i="11"/>
  <c r="BF136" i="11"/>
  <c r="BG136" i="11"/>
  <c r="BH136" i="11"/>
  <c r="BI136" i="11"/>
  <c r="BK136" i="11"/>
  <c r="J137" i="11"/>
  <c r="P137" i="11"/>
  <c r="R137" i="11"/>
  <c r="T137" i="11"/>
  <c r="BE137" i="11"/>
  <c r="BF137" i="11"/>
  <c r="BG137" i="11"/>
  <c r="BH137" i="11"/>
  <c r="BI137" i="11"/>
  <c r="BK137" i="11"/>
  <c r="J138" i="11"/>
  <c r="BE138" i="11" s="1"/>
  <c r="P138" i="11"/>
  <c r="R138" i="11"/>
  <c r="T138" i="11"/>
  <c r="BF138" i="11"/>
  <c r="BG138" i="11"/>
  <c r="BH138" i="11"/>
  <c r="BI138" i="11"/>
  <c r="BK138" i="11"/>
  <c r="J139" i="11"/>
  <c r="BE139" i="11" s="1"/>
  <c r="P139" i="11"/>
  <c r="R139" i="11"/>
  <c r="T139" i="11"/>
  <c r="BF139" i="11"/>
  <c r="BG139" i="11"/>
  <c r="BH139" i="11"/>
  <c r="BI139" i="11"/>
  <c r="BK139" i="11"/>
  <c r="J140" i="11"/>
  <c r="BE140" i="11" s="1"/>
  <c r="P140" i="11"/>
  <c r="R140" i="11"/>
  <c r="T140" i="11"/>
  <c r="BF140" i="11"/>
  <c r="BG140" i="11"/>
  <c r="BH140" i="11"/>
  <c r="BI140" i="11"/>
  <c r="BK140" i="11"/>
  <c r="J142" i="11"/>
  <c r="P142" i="11"/>
  <c r="R142" i="11"/>
  <c r="R141" i="11" s="1"/>
  <c r="T142" i="11"/>
  <c r="T141" i="11" s="1"/>
  <c r="BE142" i="11"/>
  <c r="BF142" i="11"/>
  <c r="BG142" i="11"/>
  <c r="BH142" i="11"/>
  <c r="BI142" i="11"/>
  <c r="BK142" i="11"/>
  <c r="J143" i="11"/>
  <c r="BE143" i="11" s="1"/>
  <c r="P143" i="11"/>
  <c r="P141" i="11" s="1"/>
  <c r="R143" i="11"/>
  <c r="T143" i="11"/>
  <c r="BF143" i="11"/>
  <c r="BG143" i="11"/>
  <c r="BH143" i="11"/>
  <c r="BI143" i="11"/>
  <c r="BK143" i="11"/>
  <c r="J144" i="11"/>
  <c r="P144" i="11"/>
  <c r="R144" i="11"/>
  <c r="T144" i="11"/>
  <c r="BE144" i="11"/>
  <c r="BF144" i="11"/>
  <c r="BG144" i="11"/>
  <c r="BH144" i="11"/>
  <c r="BI144" i="11"/>
  <c r="BK144" i="11"/>
  <c r="J145" i="11"/>
  <c r="P145" i="11"/>
  <c r="R145" i="11"/>
  <c r="T145" i="11"/>
  <c r="BE145" i="11"/>
  <c r="BF145" i="11"/>
  <c r="BG145" i="11"/>
  <c r="BH145" i="11"/>
  <c r="BI145" i="11"/>
  <c r="BK145" i="11"/>
  <c r="J146" i="11"/>
  <c r="BE146" i="11" s="1"/>
  <c r="P146" i="11"/>
  <c r="R146" i="11"/>
  <c r="T146" i="11"/>
  <c r="BF146" i="11"/>
  <c r="BG146" i="11"/>
  <c r="BH146" i="11"/>
  <c r="BI146" i="11"/>
  <c r="BK146" i="11"/>
  <c r="J147" i="11"/>
  <c r="BE147" i="11" s="1"/>
  <c r="P147" i="11"/>
  <c r="R147" i="11"/>
  <c r="T147" i="11"/>
  <c r="BF147" i="11"/>
  <c r="BG147" i="11"/>
  <c r="BH147" i="11"/>
  <c r="BI147" i="11"/>
  <c r="BK147" i="11"/>
  <c r="J148" i="11"/>
  <c r="BE148" i="11" s="1"/>
  <c r="P148" i="11"/>
  <c r="R148" i="11"/>
  <c r="T148" i="11"/>
  <c r="BF148" i="11"/>
  <c r="BG148" i="11"/>
  <c r="BH148" i="11"/>
  <c r="BI148" i="11"/>
  <c r="BK148" i="11"/>
  <c r="J149" i="11"/>
  <c r="P149" i="11"/>
  <c r="R149" i="11"/>
  <c r="T149" i="11"/>
  <c r="BE149" i="11"/>
  <c r="BF149" i="11"/>
  <c r="BG149" i="11"/>
  <c r="BH149" i="11"/>
  <c r="BI149" i="11"/>
  <c r="BK149" i="11"/>
  <c r="J150" i="11"/>
  <c r="P150" i="11"/>
  <c r="R150" i="11"/>
  <c r="T150" i="11"/>
  <c r="BE150" i="11"/>
  <c r="BF150" i="11"/>
  <c r="BG150" i="11"/>
  <c r="BH150" i="11"/>
  <c r="BI150" i="11"/>
  <c r="BK150" i="11"/>
  <c r="J151" i="11"/>
  <c r="BE151" i="11" s="1"/>
  <c r="P151" i="11"/>
  <c r="R151" i="11"/>
  <c r="T151" i="11"/>
  <c r="BF151" i="11"/>
  <c r="BG151" i="11"/>
  <c r="BH151" i="11"/>
  <c r="BI151" i="11"/>
  <c r="BK151" i="11"/>
  <c r="J152" i="11"/>
  <c r="P152" i="11"/>
  <c r="R152" i="11"/>
  <c r="T152" i="11"/>
  <c r="BE152" i="11"/>
  <c r="BF152" i="11"/>
  <c r="BG152" i="11"/>
  <c r="BH152" i="11"/>
  <c r="BI152" i="11"/>
  <c r="BK152" i="11"/>
  <c r="J153" i="11"/>
  <c r="P153" i="11"/>
  <c r="R153" i="11"/>
  <c r="T153" i="11"/>
  <c r="BE153" i="11"/>
  <c r="BF153" i="11"/>
  <c r="BG153" i="11"/>
  <c r="BH153" i="11"/>
  <c r="BI153" i="11"/>
  <c r="BK153" i="11"/>
  <c r="P154" i="11"/>
  <c r="R154" i="11"/>
  <c r="J155" i="11"/>
  <c r="BE155" i="11" s="1"/>
  <c r="P155" i="11"/>
  <c r="R155" i="11"/>
  <c r="T155" i="11"/>
  <c r="BF155" i="11"/>
  <c r="BG155" i="11"/>
  <c r="BH155" i="11"/>
  <c r="BI155" i="11"/>
  <c r="BK155" i="11"/>
  <c r="J156" i="11"/>
  <c r="BE156" i="11" s="1"/>
  <c r="P156" i="11"/>
  <c r="R156" i="11"/>
  <c r="T156" i="11"/>
  <c r="T154" i="11" s="1"/>
  <c r="BF156" i="11"/>
  <c r="BG156" i="11"/>
  <c r="BH156" i="11"/>
  <c r="BI156" i="11"/>
  <c r="BK156" i="11"/>
  <c r="J157" i="11"/>
  <c r="P157" i="11"/>
  <c r="R157" i="11"/>
  <c r="T157" i="11"/>
  <c r="BE157" i="11"/>
  <c r="BF157" i="11"/>
  <c r="BG157" i="11"/>
  <c r="BH157" i="11"/>
  <c r="BI157" i="11"/>
  <c r="BK157" i="11"/>
  <c r="J158" i="11"/>
  <c r="P158" i="11"/>
  <c r="R158" i="11"/>
  <c r="T158" i="11"/>
  <c r="BE158" i="11"/>
  <c r="BF158" i="11"/>
  <c r="BG158" i="11"/>
  <c r="BH158" i="11"/>
  <c r="BI158" i="11"/>
  <c r="BK158" i="11"/>
  <c r="J159" i="11"/>
  <c r="P159" i="11"/>
  <c r="R159" i="11"/>
  <c r="T159" i="11"/>
  <c r="BE159" i="11"/>
  <c r="BF159" i="11"/>
  <c r="BG159" i="11"/>
  <c r="BH159" i="11"/>
  <c r="BI159" i="11"/>
  <c r="BK159" i="11"/>
  <c r="J160" i="11"/>
  <c r="BE160" i="11" s="1"/>
  <c r="P160" i="11"/>
  <c r="R160" i="11"/>
  <c r="T160" i="11"/>
  <c r="BF160" i="11"/>
  <c r="BG160" i="11"/>
  <c r="BH160" i="11"/>
  <c r="BI160" i="11"/>
  <c r="BK160" i="11"/>
  <c r="L84" i="10"/>
  <c r="L85" i="10"/>
  <c r="L87" i="10"/>
  <c r="AM87" i="10"/>
  <c r="L89" i="10"/>
  <c r="AM89" i="10"/>
  <c r="L90" i="10"/>
  <c r="AM90" i="10"/>
  <c r="AS94" i="10"/>
  <c r="AX95" i="10"/>
  <c r="AY95" i="10"/>
  <c r="AY96" i="10"/>
  <c r="AX97" i="10"/>
  <c r="AY97" i="10"/>
  <c r="AX98" i="10"/>
  <c r="AY98" i="10"/>
  <c r="BK275" i="14" l="1"/>
  <c r="J275" i="14" s="1"/>
  <c r="J101" i="14" s="1"/>
  <c r="BK215" i="14"/>
  <c r="J215" i="14" s="1"/>
  <c r="J100" i="14" s="1"/>
  <c r="BK156" i="14"/>
  <c r="J156" i="14" s="1"/>
  <c r="J99" i="14" s="1"/>
  <c r="BK128" i="14"/>
  <c r="J128" i="14" s="1"/>
  <c r="J98" i="14" s="1"/>
  <c r="F35" i="14"/>
  <c r="BB97" i="10" s="1"/>
  <c r="F34" i="14"/>
  <c r="BA97" i="10" s="1"/>
  <c r="F37" i="14"/>
  <c r="BD97" i="10" s="1"/>
  <c r="F36" i="14"/>
  <c r="BC97" i="10" s="1"/>
  <c r="BK122" i="14"/>
  <c r="BK299" i="13"/>
  <c r="J299" i="13" s="1"/>
  <c r="J101" i="13" s="1"/>
  <c r="BK224" i="13"/>
  <c r="J224" i="13" s="1"/>
  <c r="J100" i="13" s="1"/>
  <c r="BK158" i="13"/>
  <c r="J158" i="13" s="1"/>
  <c r="J99" i="13" s="1"/>
  <c r="BK129" i="13"/>
  <c r="J129" i="13" s="1"/>
  <c r="J98" i="13" s="1"/>
  <c r="F36" i="13"/>
  <c r="BC95" i="10" s="1"/>
  <c r="F34" i="13"/>
  <c r="BA95" i="10" s="1"/>
  <c r="F35" i="13"/>
  <c r="BB95" i="10" s="1"/>
  <c r="F37" i="13"/>
  <c r="BD95" i="10" s="1"/>
  <c r="BK148" i="12"/>
  <c r="J148" i="12" s="1"/>
  <c r="J99" i="12" s="1"/>
  <c r="BK138" i="12"/>
  <c r="J138" i="12" s="1"/>
  <c r="J98" i="12" s="1"/>
  <c r="F37" i="12"/>
  <c r="BD98" i="10" s="1"/>
  <c r="F35" i="12"/>
  <c r="BB98" i="10" s="1"/>
  <c r="BK120" i="12"/>
  <c r="F34" i="12"/>
  <c r="BA98" i="10" s="1"/>
  <c r="F36" i="12"/>
  <c r="BC98" i="10" s="1"/>
  <c r="BK154" i="11"/>
  <c r="J154" i="11" s="1"/>
  <c r="J99" i="11" s="1"/>
  <c r="BK141" i="11"/>
  <c r="J141" i="11" s="1"/>
  <c r="J98" i="11" s="1"/>
  <c r="J34" i="11"/>
  <c r="AW96" i="10" s="1"/>
  <c r="F36" i="11"/>
  <c r="BC96" i="10" s="1"/>
  <c r="F35" i="11"/>
  <c r="BB96" i="10" s="1"/>
  <c r="BK120" i="11"/>
  <c r="J120" i="11" s="1"/>
  <c r="J97" i="11" s="1"/>
  <c r="F34" i="11"/>
  <c r="BA96" i="10" s="1"/>
  <c r="F37" i="11"/>
  <c r="BD96" i="10" s="1"/>
  <c r="J33" i="14"/>
  <c r="AV97" i="10" s="1"/>
  <c r="P121" i="14"/>
  <c r="AU97" i="10" s="1"/>
  <c r="J118" i="14"/>
  <c r="J91" i="14"/>
  <c r="F33" i="14"/>
  <c r="AZ97" i="10" s="1"/>
  <c r="J34" i="14"/>
  <c r="AW97" i="10" s="1"/>
  <c r="F33" i="13"/>
  <c r="AZ95" i="10" s="1"/>
  <c r="J33" i="13"/>
  <c r="AV95" i="10" s="1"/>
  <c r="BK122" i="13"/>
  <c r="T122" i="13"/>
  <c r="T121" i="13" s="1"/>
  <c r="R122" i="13"/>
  <c r="R121" i="13" s="1"/>
  <c r="P122" i="13"/>
  <c r="P121" i="13" s="1"/>
  <c r="AU95" i="10" s="1"/>
  <c r="J34" i="13"/>
  <c r="AW95" i="10" s="1"/>
  <c r="J120" i="12"/>
  <c r="J97" i="12" s="1"/>
  <c r="P119" i="12"/>
  <c r="AU98" i="10" s="1"/>
  <c r="T119" i="12"/>
  <c r="J33" i="12"/>
  <c r="AV98" i="10" s="1"/>
  <c r="F33" i="12"/>
  <c r="AZ98" i="10" s="1"/>
  <c r="J34" i="12"/>
  <c r="AW98" i="10" s="1"/>
  <c r="R119" i="11"/>
  <c r="P119" i="11"/>
  <c r="AU96" i="10" s="1"/>
  <c r="F33" i="11"/>
  <c r="AZ96" i="10" s="1"/>
  <c r="J33" i="11"/>
  <c r="AV96" i="10" s="1"/>
  <c r="T119" i="11"/>
  <c r="J116" i="11"/>
  <c r="E85" i="11"/>
  <c r="BK121" i="14" l="1"/>
  <c r="J121" i="14" s="1"/>
  <c r="J96" i="14" s="1"/>
  <c r="J122" i="14"/>
  <c r="J97" i="14" s="1"/>
  <c r="BD94" i="10"/>
  <c r="W33" i="10" s="1"/>
  <c r="BB94" i="10"/>
  <c r="W31" i="10" s="1"/>
  <c r="BK119" i="12"/>
  <c r="J119" i="12" s="1"/>
  <c r="BA94" i="10"/>
  <c r="AW94" i="10" s="1"/>
  <c r="AK30" i="10" s="1"/>
  <c r="BC94" i="10"/>
  <c r="W32" i="10" s="1"/>
  <c r="AT98" i="10"/>
  <c r="BK119" i="11"/>
  <c r="J119" i="11" s="1"/>
  <c r="J96" i="11" s="1"/>
  <c r="AT96" i="10"/>
  <c r="AZ94" i="10"/>
  <c r="W29" i="10" s="1"/>
  <c r="AT97" i="10"/>
  <c r="AU94" i="10"/>
  <c r="BK121" i="13"/>
  <c r="J121" i="13" s="1"/>
  <c r="J122" i="13"/>
  <c r="J97" i="13" s="1"/>
  <c r="AT95" i="10"/>
  <c r="J96" i="12"/>
  <c r="J30" i="12"/>
  <c r="J30" i="14" l="1"/>
  <c r="AG97" i="10" s="1"/>
  <c r="AN97" i="10" s="1"/>
  <c r="AX94" i="10"/>
  <c r="W30" i="10"/>
  <c r="AY94" i="10"/>
  <c r="J30" i="11"/>
  <c r="AG96" i="10" s="1"/>
  <c r="AV94" i="10"/>
  <c r="J96" i="13"/>
  <c r="J30" i="13"/>
  <c r="J39" i="12"/>
  <c r="AG98" i="10"/>
  <c r="AN98" i="10" s="1"/>
  <c r="D18" i="1" l="1"/>
  <c r="E18" i="1" s="1"/>
  <c r="J39" i="14"/>
  <c r="J39" i="11"/>
  <c r="AK29" i="10"/>
  <c r="AT94" i="10"/>
  <c r="AG95" i="10"/>
  <c r="AN95" i="10" s="1"/>
  <c r="J39" i="13"/>
  <c r="AN96" i="10"/>
  <c r="I69" i="9"/>
  <c r="O69" i="9" s="1"/>
  <c r="I65" i="9"/>
  <c r="O65" i="9" s="1"/>
  <c r="I61" i="9"/>
  <c r="O61" i="9" s="1"/>
  <c r="I57" i="9"/>
  <c r="O57" i="9" s="1"/>
  <c r="I53" i="9"/>
  <c r="O53" i="9" s="1"/>
  <c r="I49" i="9"/>
  <c r="O49" i="9" s="1"/>
  <c r="I45" i="9"/>
  <c r="O45" i="9" s="1"/>
  <c r="I41" i="9"/>
  <c r="O41" i="9" s="1"/>
  <c r="I37" i="9"/>
  <c r="O37" i="9" s="1"/>
  <c r="I33" i="9"/>
  <c r="O33" i="9" s="1"/>
  <c r="I29" i="9"/>
  <c r="O29" i="9" s="1"/>
  <c r="I25" i="9"/>
  <c r="O25" i="9" s="1"/>
  <c r="I21" i="9"/>
  <c r="O21" i="9" s="1"/>
  <c r="I17" i="9"/>
  <c r="O17" i="9" s="1"/>
  <c r="I13" i="9"/>
  <c r="O13" i="9" s="1"/>
  <c r="I9" i="9"/>
  <c r="I101" i="8"/>
  <c r="O101" i="8" s="1"/>
  <c r="I97" i="8"/>
  <c r="O97" i="8" s="1"/>
  <c r="I93" i="8"/>
  <c r="O93" i="8" s="1"/>
  <c r="I89" i="8"/>
  <c r="O89" i="8" s="1"/>
  <c r="I85" i="8"/>
  <c r="O85" i="8" s="1"/>
  <c r="I81" i="8"/>
  <c r="O81" i="8" s="1"/>
  <c r="I77" i="8"/>
  <c r="O77" i="8" s="1"/>
  <c r="I73" i="8"/>
  <c r="O73" i="8" s="1"/>
  <c r="I69" i="8"/>
  <c r="O69" i="8" s="1"/>
  <c r="I65" i="8"/>
  <c r="O65" i="8" s="1"/>
  <c r="I61" i="8"/>
  <c r="O61" i="8" s="1"/>
  <c r="I57" i="8"/>
  <c r="O57" i="8" s="1"/>
  <c r="I53" i="8"/>
  <c r="O53" i="8" s="1"/>
  <c r="I49" i="8"/>
  <c r="O49" i="8" s="1"/>
  <c r="I45" i="8"/>
  <c r="O45" i="8" s="1"/>
  <c r="I41" i="8"/>
  <c r="O41" i="8" s="1"/>
  <c r="I37" i="8"/>
  <c r="O37" i="8" s="1"/>
  <c r="I33" i="8"/>
  <c r="O33" i="8" s="1"/>
  <c r="I29" i="8"/>
  <c r="O29" i="8" s="1"/>
  <c r="I25" i="8"/>
  <c r="O25" i="8" s="1"/>
  <c r="I21" i="8"/>
  <c r="O21" i="8" s="1"/>
  <c r="I17" i="8"/>
  <c r="O17" i="8" s="1"/>
  <c r="I13" i="8"/>
  <c r="O13" i="8" s="1"/>
  <c r="I9" i="8"/>
  <c r="O9" i="8" s="1"/>
  <c r="I9" i="7"/>
  <c r="O9" i="7" s="1"/>
  <c r="R8" i="7" s="1"/>
  <c r="O8" i="7" s="1"/>
  <c r="O2" i="7" s="1"/>
  <c r="D15" i="1" s="1"/>
  <c r="I9" i="6"/>
  <c r="O9" i="6" s="1"/>
  <c r="R8" i="6" s="1"/>
  <c r="O8" i="6" s="1"/>
  <c r="O2" i="6" s="1"/>
  <c r="D14" i="1" s="1"/>
  <c r="I118" i="5"/>
  <c r="O118" i="5" s="1"/>
  <c r="I114" i="5"/>
  <c r="I110" i="5"/>
  <c r="O110" i="5" s="1"/>
  <c r="I105" i="5"/>
  <c r="O105" i="5" s="1"/>
  <c r="R104" i="5" s="1"/>
  <c r="O104" i="5" s="1"/>
  <c r="I100" i="5"/>
  <c r="O100" i="5" s="1"/>
  <c r="I96" i="5"/>
  <c r="O96" i="5" s="1"/>
  <c r="I92" i="5"/>
  <c r="O92" i="5" s="1"/>
  <c r="I88" i="5"/>
  <c r="O88" i="5" s="1"/>
  <c r="I84" i="5"/>
  <c r="O84" i="5" s="1"/>
  <c r="I80" i="5"/>
  <c r="O80" i="5" s="1"/>
  <c r="I76" i="5"/>
  <c r="O76" i="5" s="1"/>
  <c r="I72" i="5"/>
  <c r="O72" i="5" s="1"/>
  <c r="I68" i="5"/>
  <c r="O68" i="5" s="1"/>
  <c r="I64" i="5"/>
  <c r="I60" i="5"/>
  <c r="O60" i="5" s="1"/>
  <c r="I55" i="5"/>
  <c r="O55" i="5" s="1"/>
  <c r="I51" i="5"/>
  <c r="O51" i="5" s="1"/>
  <c r="I46" i="5"/>
  <c r="I42" i="5"/>
  <c r="O42" i="5" s="1"/>
  <c r="I38" i="5"/>
  <c r="O38" i="5" s="1"/>
  <c r="I34" i="5"/>
  <c r="O34" i="5" s="1"/>
  <c r="I30" i="5"/>
  <c r="O30" i="5" s="1"/>
  <c r="I26" i="5"/>
  <c r="O26" i="5" s="1"/>
  <c r="I21" i="5"/>
  <c r="O21" i="5" s="1"/>
  <c r="I17" i="5"/>
  <c r="O17" i="5" s="1"/>
  <c r="I13" i="5"/>
  <c r="O13" i="5" s="1"/>
  <c r="I9" i="5"/>
  <c r="O9" i="5" s="1"/>
  <c r="I155" i="4"/>
  <c r="O155" i="4" s="1"/>
  <c r="I151" i="4"/>
  <c r="O151" i="4" s="1"/>
  <c r="I147" i="4"/>
  <c r="O147" i="4" s="1"/>
  <c r="I143" i="4"/>
  <c r="O143" i="4" s="1"/>
  <c r="I139" i="4"/>
  <c r="O139" i="4" s="1"/>
  <c r="I134" i="4"/>
  <c r="O134" i="4" s="1"/>
  <c r="R133" i="4" s="1"/>
  <c r="O133" i="4" s="1"/>
  <c r="I129" i="4"/>
  <c r="O129" i="4" s="1"/>
  <c r="R128" i="4" s="1"/>
  <c r="O128" i="4" s="1"/>
  <c r="I124" i="4"/>
  <c r="O124" i="4" s="1"/>
  <c r="I120" i="4"/>
  <c r="O120" i="4" s="1"/>
  <c r="I116" i="4"/>
  <c r="O116" i="4" s="1"/>
  <c r="I112" i="4"/>
  <c r="O112" i="4" s="1"/>
  <c r="I108" i="4"/>
  <c r="O108" i="4" s="1"/>
  <c r="I104" i="4"/>
  <c r="O104" i="4" s="1"/>
  <c r="I100" i="4"/>
  <c r="O100" i="4" s="1"/>
  <c r="I96" i="4"/>
  <c r="O96" i="4" s="1"/>
  <c r="I92" i="4"/>
  <c r="O92" i="4" s="1"/>
  <c r="I88" i="4"/>
  <c r="O88" i="4" s="1"/>
  <c r="I84" i="4"/>
  <c r="O84" i="4" s="1"/>
  <c r="I80" i="4"/>
  <c r="O80" i="4" s="1"/>
  <c r="I76" i="4"/>
  <c r="O76" i="4" s="1"/>
  <c r="I72" i="4"/>
  <c r="O72" i="4" s="1"/>
  <c r="I68" i="4"/>
  <c r="O68" i="4" s="1"/>
  <c r="I63" i="4"/>
  <c r="O63" i="4" s="1"/>
  <c r="I59" i="4"/>
  <c r="O59" i="4" s="1"/>
  <c r="I55" i="4"/>
  <c r="O55" i="4" s="1"/>
  <c r="I50" i="4"/>
  <c r="O50" i="4" s="1"/>
  <c r="I46" i="4"/>
  <c r="O46" i="4" s="1"/>
  <c r="I42" i="4"/>
  <c r="O42" i="4" s="1"/>
  <c r="I38" i="4"/>
  <c r="O38" i="4" s="1"/>
  <c r="I34" i="4"/>
  <c r="O34" i="4" s="1"/>
  <c r="I30" i="4"/>
  <c r="O30" i="4" s="1"/>
  <c r="I26" i="4"/>
  <c r="I21" i="4"/>
  <c r="O21" i="4" s="1"/>
  <c r="I17" i="4"/>
  <c r="O17" i="4" s="1"/>
  <c r="I13" i="4"/>
  <c r="O13" i="4" s="1"/>
  <c r="I9" i="4"/>
  <c r="O9" i="4" s="1"/>
  <c r="I21" i="3"/>
  <c r="O21" i="3" s="1"/>
  <c r="I17" i="3"/>
  <c r="O17" i="3" s="1"/>
  <c r="I13" i="3"/>
  <c r="O13" i="3" s="1"/>
  <c r="I9" i="3"/>
  <c r="O9" i="3" s="1"/>
  <c r="I21" i="2"/>
  <c r="O21" i="2" s="1"/>
  <c r="I17" i="2"/>
  <c r="O17" i="2" s="1"/>
  <c r="I13" i="2"/>
  <c r="O13" i="2" s="1"/>
  <c r="I9" i="2"/>
  <c r="O9" i="2" s="1"/>
  <c r="Q8" i="9" l="1"/>
  <c r="I8" i="9" s="1"/>
  <c r="I3" i="9" s="1"/>
  <c r="C17" i="1" s="1"/>
  <c r="Q109" i="5"/>
  <c r="I109" i="5" s="1"/>
  <c r="Q104" i="5"/>
  <c r="I104" i="5" s="1"/>
  <c r="Q59" i="5"/>
  <c r="I59" i="5" s="1"/>
  <c r="R50" i="5"/>
  <c r="O50" i="5" s="1"/>
  <c r="Q50" i="5"/>
  <c r="I50" i="5" s="1"/>
  <c r="Q25" i="5"/>
  <c r="I25" i="5" s="1"/>
  <c r="R8" i="5"/>
  <c r="O8" i="5" s="1"/>
  <c r="Q133" i="4"/>
  <c r="I133" i="4" s="1"/>
  <c r="Q128" i="4"/>
  <c r="I128" i="4" s="1"/>
  <c r="R54" i="4"/>
  <c r="O54" i="4" s="1"/>
  <c r="Q54" i="4"/>
  <c r="I54" i="4" s="1"/>
  <c r="Q25" i="4"/>
  <c r="I25" i="4" s="1"/>
  <c r="R8" i="4"/>
  <c r="O8" i="4" s="1"/>
  <c r="Q8" i="4"/>
  <c r="I8" i="4" s="1"/>
  <c r="R8" i="3"/>
  <c r="O8" i="3" s="1"/>
  <c r="O2" i="3" s="1"/>
  <c r="D11" i="1" s="1"/>
  <c r="Q8" i="3"/>
  <c r="I8" i="3" s="1"/>
  <c r="I3" i="3" s="1"/>
  <c r="C11" i="1" s="1"/>
  <c r="E11" i="1" s="1"/>
  <c r="AG94" i="10"/>
  <c r="AK26" i="10" s="1"/>
  <c r="AK35" i="10" s="1"/>
  <c r="R8" i="8"/>
  <c r="O8" i="8" s="1"/>
  <c r="O2" i="8" s="1"/>
  <c r="D16" i="1" s="1"/>
  <c r="R138" i="4"/>
  <c r="O138" i="4" s="1"/>
  <c r="R67" i="4"/>
  <c r="O67" i="4" s="1"/>
  <c r="R8" i="2"/>
  <c r="O8" i="2" s="1"/>
  <c r="O2" i="2" s="1"/>
  <c r="D10" i="1" s="1"/>
  <c r="Q8" i="7"/>
  <c r="I8" i="7" s="1"/>
  <c r="I3" i="7" s="1"/>
  <c r="C15" i="1" s="1"/>
  <c r="E15" i="1" s="1"/>
  <c r="O26" i="4"/>
  <c r="R25" i="4" s="1"/>
  <c r="O25" i="4" s="1"/>
  <c r="O46" i="5"/>
  <c r="R25" i="5" s="1"/>
  <c r="O25" i="5" s="1"/>
  <c r="O64" i="5"/>
  <c r="R59" i="5" s="1"/>
  <c r="O59" i="5" s="1"/>
  <c r="O114" i="5"/>
  <c r="R109" i="5" s="1"/>
  <c r="O109" i="5" s="1"/>
  <c r="O9" i="9"/>
  <c r="R8" i="9" s="1"/>
  <c r="O8" i="9" s="1"/>
  <c r="O2" i="9" s="1"/>
  <c r="D17" i="1" s="1"/>
  <c r="E17" i="1" s="1"/>
  <c r="Q138" i="4"/>
  <c r="I138" i="4" s="1"/>
  <c r="Q8" i="5"/>
  <c r="I8" i="5" s="1"/>
  <c r="Q8" i="6"/>
  <c r="I8" i="6" s="1"/>
  <c r="I3" i="6" s="1"/>
  <c r="C14" i="1" s="1"/>
  <c r="E14" i="1" s="1"/>
  <c r="Q8" i="8"/>
  <c r="I8" i="8" s="1"/>
  <c r="I3" i="8" s="1"/>
  <c r="C16" i="1" s="1"/>
  <c r="E16" i="1" s="1"/>
  <c r="Q67" i="4"/>
  <c r="I67" i="4" s="1"/>
  <c r="Q8" i="2"/>
  <c r="I8" i="2" s="1"/>
  <c r="I3" i="2" s="1"/>
  <c r="C10" i="1" s="1"/>
  <c r="AN94" i="10" l="1"/>
  <c r="I3" i="5"/>
  <c r="C13" i="1" s="1"/>
  <c r="O2" i="4"/>
  <c r="D12" i="1" s="1"/>
  <c r="I3" i="4"/>
  <c r="C12" i="1" s="1"/>
  <c r="O2" i="5"/>
  <c r="D13" i="1" s="1"/>
  <c r="E10" i="1"/>
  <c r="E13" i="1" l="1"/>
  <c r="C6" i="1"/>
  <c r="E12" i="1"/>
  <c r="C7" i="1" l="1"/>
</calcChain>
</file>

<file path=xl/sharedStrings.xml><?xml version="1.0" encoding="utf-8"?>
<sst xmlns="http://schemas.openxmlformats.org/spreadsheetml/2006/main" count="8228" uniqueCount="1230">
  <si>
    <t>Rekapitulace ceny</t>
  </si>
  <si>
    <t>Stavba: 2020-0115 - Ústí n. L., ul. Bělehradská – SSZ – PD</t>
  </si>
  <si>
    <t xml:space="preserve">Varianta: ZŘ - </t>
  </si>
  <si>
    <t>Celková cena bez DPH:</t>
  </si>
  <si>
    <t>Celková cena s DPH:</t>
  </si>
  <si>
    <t>Objekt</t>
  </si>
  <si>
    <t>Popis</t>
  </si>
  <si>
    <t>Cena bez DPH</t>
  </si>
  <si>
    <t>DPH</t>
  </si>
  <si>
    <t>Cena s DPH</t>
  </si>
  <si>
    <t>ASPE10</t>
  </si>
  <si>
    <t>S</t>
  </si>
  <si>
    <t>Soupis prací objektu</t>
  </si>
  <si>
    <t xml:space="preserve">Stavba: </t>
  </si>
  <si>
    <t>2020-0115</t>
  </si>
  <si>
    <t>Ústí n. L., ul. Bělehradská – SSZ – PD</t>
  </si>
  <si>
    <t>O</t>
  </si>
  <si>
    <t>Rozpočet:</t>
  </si>
  <si>
    <t>0,00</t>
  </si>
  <si>
    <t>15,00</t>
  </si>
  <si>
    <t>21,00</t>
  </si>
  <si>
    <t>3</t>
  </si>
  <si>
    <t>2</t>
  </si>
  <si>
    <t>SO 010.1</t>
  </si>
  <si>
    <t>Příprava území a staveniště - křižovatka</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</si>
  <si>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</si>
  <si>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</si>
  <si>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</si>
  <si>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</si>
  <si>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</si>
  <si>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</si>
  <si>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</si>
  <si>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</si>
  <si>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</si>
  <si>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</si>
  <si>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</si>
  <si>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</si>
  <si>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</si>
  <si>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</si>
  <si>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</si>
  <si>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</si>
  <si>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</si>
  <si>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</si>
  <si>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</si>
  <si>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</si>
  <si>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t>
  </si>
  <si>
    <t/>
  </si>
  <si>
    <t>OSTATNÍ POŽADAVKY - GEODETICKÉ ZAMĚŘENÍ</t>
  </si>
  <si>
    <t>KPL</t>
  </si>
  <si>
    <t>PP</t>
  </si>
  <si>
    <t>vytyčení stávajících inženýrských sítí v místě stavebních úprav</t>
  </si>
  <si>
    <t>VV</t>
  </si>
  <si>
    <t>TS</t>
  </si>
  <si>
    <t>zahrnuje veškeré náklady spojené s objednatelem požadovanými pracemi</t>
  </si>
  <si>
    <t>02943</t>
  </si>
  <si>
    <t>OSTATNÍ POŽADAVKY - VYPRACOVÁNÍ RDS</t>
  </si>
  <si>
    <t>vypracování řídicí logiky SSZ pro dynamické řízení s preferencí MHD a IZS, včetně implementace systému měření rychlosti a dohledového systému jízdy na červenou 
pasport stávajícího stavu pozemních komunikací, dopravního značení, technologie před započetím stavby 
vypracování harmonogramu stavby, specifikace pracovních postupů a použitých materiálů 
případná úprava projektu podle nově zjištěných skutečností</t>
  </si>
  <si>
    <t>02944</t>
  </si>
  <si>
    <t>OSTAT POŽADAVKY - DOKUMENTACE SKUTEČ PROVEDENÍ V DIGIT FORMĚ</t>
  </si>
  <si>
    <t>pasport provedených prací, zaměření nového stavu</t>
  </si>
  <si>
    <t>03100</t>
  </si>
  <si>
    <t>ZAŘÍZENÍ STAVENIŠTĚ - ZŘÍZENÍ, PROVOZ, DEMONTÁŽ</t>
  </si>
  <si>
    <t>zařízení staveniště  
včetně prací souvisejících se zajištěním vstupu na pozemky, vytyčení tras</t>
  </si>
  <si>
    <t>zahrnuje objednatelem povolené náklady na pořízení (event. pronájem), provozování, udržování a likvidaci zhotovitelova zařízení</t>
  </si>
  <si>
    <t>SO 010.2</t>
  </si>
  <si>
    <t>Příprava území a staveniště - samostatný přechod</t>
  </si>
  <si>
    <t>SO 101</t>
  </si>
  <si>
    <t>Stavební úpravy - křižovatka</t>
  </si>
  <si>
    <t>014102</t>
  </si>
  <si>
    <t>POPLATKY ZA SKLÁDKU</t>
  </si>
  <si>
    <t>T</t>
  </si>
  <si>
    <t>Sypké vozovkové vrstvy (1,9 t/m3)</t>
  </si>
  <si>
    <t>11372: 869,9249*0,35+494,788*0,21=408.379 [A] 
11317: 420,4302*0,18=75.677 [B] 
Celkem: (A+B)*1,9=919.706 [C]</t>
  </si>
  <si>
    <t>zahrnuje veškeré poplatky provozovateli skládky související s uložením odpadu na skládce.</t>
  </si>
  <si>
    <t>Živice (2,4 t/m3)</t>
  </si>
  <si>
    <t>11372: 227,871=227.871 [A] 
Celkem: A*2,4=546.890 [B]</t>
  </si>
  <si>
    <t>Betonová dlažba (2,0 t/m3</t>
  </si>
  <si>
    <t>11317: 420,4302*0,06=25.226 [A] 
Celkem: A*2,0=50.452 [B]</t>
  </si>
  <si>
    <t>014211</t>
  </si>
  <si>
    <t>POPLATKY ZA ZEMNÍK - ORNICE</t>
  </si>
  <si>
    <t>M3</t>
  </si>
  <si>
    <t>pořízení ornice 
natěžení a dovoz v položce 12573 
rozprostření v položce 18232</t>
  </si>
  <si>
    <t>340,7505*0,15=51.113 [A] 
Celkem: A=51.113 [B]</t>
  </si>
  <si>
    <t>zahrnuje veškeré poplatky majiteli zemníku související s nákupem zeminy (nikoliv s otvírkou zemníku)</t>
  </si>
  <si>
    <t>Zemní práce</t>
  </si>
  <si>
    <t>11201</t>
  </si>
  <si>
    <t>KÁCENÍ STROMŮ D KMENE DO 0,5M S ODSTRANĚNÍM PAŘEZŮ</t>
  </si>
  <si>
    <t>KUS</t>
  </si>
  <si>
    <t>2=2.000 [A] 
Celkem: A=2.000 [B]</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</si>
  <si>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</si>
  <si>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11318</t>
  </si>
  <si>
    <t>ODSTRANĚNÍ KRYTU ZPEVNĚNÝCH PLOCH Z DLAŽDIC</t>
  </si>
  <si>
    <t>vč. odvozu na skládku určenou zhotovitelem 
Poplatek za skládku uveden v položce 014102.4</t>
  </si>
  <si>
    <t>420,4302*0,06=25.226 [A] 
Celkem: A=25.226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</si>
  <si>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</si>
  <si>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7</t>
  </si>
  <si>
    <t>11332</t>
  </si>
  <si>
    <t>ODSTRANĚNÍ PODKLADŮ ZPEVNĚNÝCH PLOCH Z KAMENIVA NESTMELENÉHO</t>
  </si>
  <si>
    <t>vč. odvozu na skládku učenou zhotovitelem 
poplatek za skládku uveden v položce 014102.2</t>
  </si>
  <si>
    <t>11372: 869,9249*0,35+494,788*0,21=408.379 [A] 
11317: 420,4302*0,18=75.677 [B] 
Celkem: A+B=484.056 [C]</t>
  </si>
  <si>
    <t>8</t>
  </si>
  <si>
    <t>11372</t>
  </si>
  <si>
    <t>FRÉZOVÁNÍ ZPEVNĚNÝCH PLOCH ASFALTOVÝCH</t>
  </si>
  <si>
    <t>vč. odvozu na skládku určenou zhotovitelem 
Poplatek za skládku uveden v položce 014102.3</t>
  </si>
  <si>
    <t>Vozovka: 869,9249*0,19=165.286 [A] 
Chodník: 494,788*0,05=24.739 [B] 
Zbytkové plochy: 946,1609*0,04=37.846 [C] 
Celkem: A+B+C=227.871 [D]</t>
  </si>
  <si>
    <t>12573</t>
  </si>
  <si>
    <t>VYKOPÁVKY ZE ZEMNÍKŮ A SKLÁDEK TŘ. I</t>
  </si>
  <si>
    <t>Natěžení a dovoz na místo rozprostření 
k položce 18232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</si>
  <si>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</si>
  <si>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18232</t>
  </si>
  <si>
    <t>ROZPROSTŘENÍ ORNICE V ROVINĚ V TL DO 0,15M</t>
  </si>
  <si>
    <t>M2</t>
  </si>
  <si>
    <t>Natěžení a dovoz v položce 12573 
Pořízení v položce 014211</t>
  </si>
  <si>
    <t>340,7505=340.751 [A] 
Celkem: A=340.751 [B]</t>
  </si>
  <si>
    <t>položka zahrnuje: 
nutné přemístění ornice z dočasných skládek vzdálených do 50m 
rozprostření ornice v předepsané tloušťce v rovině a ve svahu do 1:5</t>
  </si>
  <si>
    <t>11</t>
  </si>
  <si>
    <t>18241</t>
  </si>
  <si>
    <t>ZALOŽENÍ TRÁVNÍKU RUČNÍM VÝSEVEM</t>
  </si>
  <si>
    <t>Zahrnuje dodání předepsané travní směsi, její výsev na ornici, zalévání, první pokosení, to vše bez ohledu na sklon terénu</t>
  </si>
  <si>
    <t>Základy</t>
  </si>
  <si>
    <t>12</t>
  </si>
  <si>
    <t>212645</t>
  </si>
  <si>
    <t>TRATIVODY KOMPL Z TRUB Z PLAST HM DN DO 200MM, RÝHA TŘ I</t>
  </si>
  <si>
    <t>M</t>
  </si>
  <si>
    <t>281,7663=281.766 [A] 
Celkem: A=281.766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</si>
  <si>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</si>
  <si>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13</t>
  </si>
  <si>
    <t>21461</t>
  </si>
  <si>
    <t>SEPARAČNÍ GEOTEXTILIE</t>
  </si>
  <si>
    <t>Separační PE fólie BUS zastávky</t>
  </si>
  <si>
    <t>107,9117=107.912 [A] 
Celkem: A=107.912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</si>
  <si>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</si>
  <si>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14</t>
  </si>
  <si>
    <t>Drenáž</t>
  </si>
  <si>
    <t>394,47=394.470 [A] 
Celkem: A=394.470 [B]</t>
  </si>
  <si>
    <t>Komunikace</t>
  </si>
  <si>
    <t>15</t>
  </si>
  <si>
    <t>56115</t>
  </si>
  <si>
    <t>PODKLADNÍ BETON TL. DO 250MM</t>
  </si>
  <si>
    <t>C16/20-XF4</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</si>
  <si>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</si>
  <si>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16</t>
  </si>
  <si>
    <t>56330</t>
  </si>
  <si>
    <t>VOZOVKOVÉ VRSTVY ZE ŠTĚRKODRTI</t>
  </si>
  <si>
    <t>ŠDb 
Chodníky</t>
  </si>
  <si>
    <t>959,897*0,15=143.985 [A] 
Celkem: A=143.985 [B]</t>
  </si>
  <si>
    <t>- dodání kameniva předepsané kvality a zrnitosti 
- rozprostření a zhutnění vrstvy v předepsané tloušťce 
- zřízení vrstvy bez rozlišení šířky, pokládání vrstvy po etapách 
- nezahrnuje postřiky, nátěry</t>
  </si>
  <si>
    <t>17</t>
  </si>
  <si>
    <t>ŠDa</t>
  </si>
  <si>
    <t>Vozovka tl. 200mm: 647,4837*0,2=129.497 [A] 
Vozovka tl. 150mm: 574,9971*0,15=86.250 [B] 
BUS tl. 200mm: 98,7743*0,2=19.755 [C] 
Chodníkový přejezd tl. 200mm: 7,00595*0,2=1.401 [D] 
Celkem: A+B+C+D=236.903 [E]</t>
  </si>
  <si>
    <t>18</t>
  </si>
  <si>
    <t>572123</t>
  </si>
  <si>
    <t>INFILTRAČNÍ POSTŘIK Z EMULZE DO 1,0KG/M2</t>
  </si>
  <si>
    <t>PI-E 1,0 kg/m2</t>
  </si>
  <si>
    <t>647,4837=647.484 [A] 
Celkem: A=647.484 [B]</t>
  </si>
  <si>
    <t>- dodání všech předepsaných materiálů pro postřiky v předepsaném množství 
- provedení dle předepsaného technologického předpisu 
- zřízení vrstvy bez rozlišení šířky, pokládání vrstvy po etapách 
- úpravu napojení, ukončení</t>
  </si>
  <si>
    <t>19</t>
  </si>
  <si>
    <t>572213</t>
  </si>
  <si>
    <t>SPOJOVACÍ POSTŘIK Z EMULZE DO 0,5KG/M2</t>
  </si>
  <si>
    <t>PS-E 0,50 kg/m2</t>
  </si>
  <si>
    <t>1517,2802+946,1609=2 463.441 [A] 
Celkem: A=2 463.441 [B]</t>
  </si>
  <si>
    <t>20</t>
  </si>
  <si>
    <t>574A34</t>
  </si>
  <si>
    <t>ASFALTOVÝ BETON PRO OBRUSNÉ VRSTVY ACO 11+, 11S TL. 40MM</t>
  </si>
  <si>
    <t>ACO 11+</t>
  </si>
  <si>
    <t>Vozovka: 869,9249=869.925 [A] 
Zbytkové plochy: 946,1609*0,04=37.846 [B] 
Celkem: A+B=907.771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</si>
  <si>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</si>
  <si>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21</t>
  </si>
  <si>
    <t>574C56</t>
  </si>
  <si>
    <t>ASFALTOVÝ BETON PRO LOŽNÍ VRSTVY ACL 16+, 16S TL. 60MM</t>
  </si>
  <si>
    <t>ACL 16+</t>
  </si>
  <si>
    <t>795,7136=795.714 [A] 
Celkem: A=795.714 [B]</t>
  </si>
  <si>
    <t>22</t>
  </si>
  <si>
    <t>574E88</t>
  </si>
  <si>
    <t>ASFALTOVÝ BETON PRO PODKLADNÍ VRSTVY ACP 22+, 22S TL. 90MM</t>
  </si>
  <si>
    <t>ACP 22+</t>
  </si>
  <si>
    <t>721,5666=721.567 [A] 
Celkem: A=721.567 [B]</t>
  </si>
  <si>
    <t>23</t>
  </si>
  <si>
    <t>57621</t>
  </si>
  <si>
    <t>POSYP KAMENIVEM DRCENÝM 5KG/M2</t>
  </si>
  <si>
    <t>HDK 2/4 - 3 kg/m2</t>
  </si>
  <si>
    <t>- dodání kameniva předepsané kvality a zrnitosti 
- posyp předepsaným množstvím</t>
  </si>
  <si>
    <t>24</t>
  </si>
  <si>
    <t>58130</t>
  </si>
  <si>
    <t>CEMENTOBETONOVÝ KRYT JEDNOVRSTVÝ VYZTUŽENÝ</t>
  </si>
  <si>
    <t>Pojezdová betonová deska C30/37-XF4 s výstuží z kari sítí 8/150/450</t>
  </si>
  <si>
    <t>117,1817*0,2=23.436 [A] 
Celkem: A=23.436 [B]</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</si>
  <si>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</si>
  <si>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25</t>
  </si>
  <si>
    <t>582611</t>
  </si>
  <si>
    <t>KRYTY Z BETON DLAŽDIC SE ZÁMKEM ŠEDÝCH TL 60MM DO LOŽE Z KAM</t>
  </si>
  <si>
    <t>betonová dlažba vč. lože z kameniva</t>
  </si>
  <si>
    <t>810,7956+26,0387=836.834 [A] 
Celkem: A=836.834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</si>
  <si>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</si>
  <si>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26</t>
  </si>
  <si>
    <t>582612</t>
  </si>
  <si>
    <t>KRYTY Z BETON DLAŽDIC SE ZÁMKEM ŠEDÝCH TL 80MM DO LOŽE Z KAM</t>
  </si>
  <si>
    <t>Chodníkový přejezd</t>
  </si>
  <si>
    <t>7,00595=7.006 [A] 
Celkem: A=7.006 [B]</t>
  </si>
  <si>
    <t>27</t>
  </si>
  <si>
    <t>582614</t>
  </si>
  <si>
    <t>KRYTY Z BETON DLAŽDIC SE ZÁMKEM BAREV TL 60MM DO LOŽE Z KAM</t>
  </si>
  <si>
    <t>lem reliéfní dlažby do lože z kameniva</t>
  </si>
  <si>
    <t>27,3345=27.335 [A] 
Celkem: A=27.335 [B]</t>
  </si>
  <si>
    <t>28</t>
  </si>
  <si>
    <t>58261A</t>
  </si>
  <si>
    <t>KRYTY Z BETON DLAŽDIC SE ZÁMKEM BAREV RELIÉF TL 60MM DO LOŽE Z KAM</t>
  </si>
  <si>
    <t>Varovný a signální slepecký pás vč. lože z kameniva</t>
  </si>
  <si>
    <t>47,2162=47.216 [A] 
Celkem: A=47.216 [B]</t>
  </si>
  <si>
    <t>29</t>
  </si>
  <si>
    <t>58910</t>
  </si>
  <si>
    <t>VÝPLŇ SPAR ASFALTEM</t>
  </si>
  <si>
    <t>541,4185=541.419 [A] 
Celkem: A=541.419 [B]</t>
  </si>
  <si>
    <t>položka zahrnuje: 
- dodávku předepsaného materiálu 
- vyčištění a výplň spar tímto materiálem</t>
  </si>
  <si>
    <t>Přidružená stavební výroba</t>
  </si>
  <si>
    <t>30</t>
  </si>
  <si>
    <t>7838A</t>
  </si>
  <si>
    <t>NÁTĚRY BETON KONSTR TYP S3</t>
  </si>
  <si>
    <t>Uzavírací lak superseal 
BUS zastávka</t>
  </si>
  <si>
    <t>117,1817=117.182 [A] 
Celkem: A=117.182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</si>
  <si>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</si>
  <si>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</si>
  <si>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31</t>
  </si>
  <si>
    <t>89921</t>
  </si>
  <si>
    <t>VÝŠKOVÁ ÚPRAVA POKLOPŮ</t>
  </si>
  <si>
    <t>8=8.000 [A] 
Celkem: A=8.000 [B]</t>
  </si>
  <si>
    <t>- položka výškové úpravy zahrnuje všechny nutné práce a materiály pro zvýšení nebo snížení zařízení (včetně nutné úpravy stávajícího povrchu vozovky nebo chodníku).</t>
  </si>
  <si>
    <t>Ostatní konstrukce a práce</t>
  </si>
  <si>
    <t>32</t>
  </si>
  <si>
    <t>917211</t>
  </si>
  <si>
    <t>ZÁHONOVÉ OBRUBY Z BETONOVÝCH OBRUBNÍKŮ ŠÍŘ 50MM</t>
  </si>
  <si>
    <t>Sadový betonový obrubník 50/250 do betonového lože</t>
  </si>
  <si>
    <t>364,566=364.566 [A] 
Celkem: A=364.566 [B]</t>
  </si>
  <si>
    <t>Položka zahrnuje: 
dodání a pokládku betonových obrubníků o rozměrech předepsaných zadávací dokumentací 
betonové lože i boční betonovou opěrku.</t>
  </si>
  <si>
    <t>33</t>
  </si>
  <si>
    <t>917224</t>
  </si>
  <si>
    <t>SILNIČNÍ A CHODNÍKOVÉ OBRUBY Z BETONOVÝCH OBRUBNÍKŮ ŠÍŘ 150MM</t>
  </si>
  <si>
    <t>Silničbí betonový obrubník 120/250 do betonového lože</t>
  </si>
  <si>
    <t>297,1238=297.124 [A] 
Celkem: A=297.124 [B]</t>
  </si>
  <si>
    <t>34</t>
  </si>
  <si>
    <t>91725</t>
  </si>
  <si>
    <t>NÁSTUPIŠTNÍ OBRUBNÍKY BETONOVÉ</t>
  </si>
  <si>
    <t>25,941+2,1204=28.061 [A] 
Celkem: A=28.061 [B]</t>
  </si>
  <si>
    <t>35</t>
  </si>
  <si>
    <t>91726</t>
  </si>
  <si>
    <t>KO OBRUBNÍKY BETONOVÉ</t>
  </si>
  <si>
    <t>Sklopený obrubník se šlápnutím 420 mm do betonového lože</t>
  </si>
  <si>
    <t>3,5=3.500 [A] 
Celkem: A=3.500 [B]</t>
  </si>
  <si>
    <t>36</t>
  </si>
  <si>
    <t>919112</t>
  </si>
  <si>
    <t>ŘEZÁNÍ ASFALTOVÉHO KRYTU VOZOVEK TL DO 100MM</t>
  </si>
  <si>
    <t>213,7435=213.744 [A] 
Celkem: A=213.744 [B]</t>
  </si>
  <si>
    <t>položka zahrnuje řezání vozovkové vrstvy v předepsané tloušťce, včetně spotřeby vody</t>
  </si>
  <si>
    <t>SO 102</t>
  </si>
  <si>
    <t>Stavební úpravy - samostatný přechod</t>
  </si>
  <si>
    <t>11372: 153,1717*0,35=53.610 [A] 
11317: 72,2569*0,18=13.006 [B] 
Celkem: (A+B)*1,9=126.570 [C]</t>
  </si>
  <si>
    <t>153,1717*0,19=29.103 [A] 
Celkem: A*2,4=69.847 [B]</t>
  </si>
  <si>
    <t>72,2569*0,06=4.335 [A] 
Celkem: A*2,0=8.670 [B]</t>
  </si>
  <si>
    <t>103,7835*0,15=15.568 [A] 
Celkem: A=15.568 [B]</t>
  </si>
  <si>
    <t>72,2569*0,06=4.335 [A] 
Celkem: A=4.335 [B]</t>
  </si>
  <si>
    <t>11372: 153,1717*0,35=53.610 [A] 
11317: 72,2569*0,18=13.006 [B] 
Celkem: A+B=66.616 [C]</t>
  </si>
  <si>
    <t>153,1717*0,19=29.103 [A] 
Celkem: A=29.103 [B]</t>
  </si>
  <si>
    <t>103,7835=103.784 [A] 
Celkem: A=103.784 [B]</t>
  </si>
  <si>
    <t>41,3796=41.380 [A] 
Celkem: A=41.380 [B]</t>
  </si>
  <si>
    <t>57,93=57.930 [A] 
Celkem: A=57.930 [B]</t>
  </si>
  <si>
    <t>130,8872*0,15=19.633 [A] 
Celkem: A=19.633 [B]</t>
  </si>
  <si>
    <t>Vozovka tl. 200mm: 116,5084*0,2=23.302 [A] 
Vozovka tl. 150mm: 104,6878*0,15=15.703 [B] 
Celkem: A+B=39.005 [C]</t>
  </si>
  <si>
    <t>116,5084=116.508 [A] 
Celkem: A=116.508 [B]</t>
  </si>
  <si>
    <t>269,2762=269.276 [A] 
Celkem: A=269.276 [B]</t>
  </si>
  <si>
    <t>153,1717=153.172 [A] 
Celkem: A=153.172 [B]</t>
  </si>
  <si>
    <t>140,7483=140.748 [A] 
Celkem: A=140.748 [B]</t>
  </si>
  <si>
    <t>128,5279=128.528 [A] 
Celkem: A=128.528 [B]</t>
  </si>
  <si>
    <t>75,5958=75.596 [A] 
Celkem: A=75.596 [B]</t>
  </si>
  <si>
    <t>9,8096=9.810 [A] 
Celkem: A=9.810 [B]</t>
  </si>
  <si>
    <t>17,8361=17.836 [A] 
Celkem: A=17.836 [B]</t>
  </si>
  <si>
    <t>83,5066=83.507 [A] 
Celkem: A=83.507 [B]</t>
  </si>
  <si>
    <t>1=1.000 [A] 
Celkem: A=1.000 [B]</t>
  </si>
  <si>
    <t>79,0886=79.089 [A] 
Celkem: A=79.089 [B]</t>
  </si>
  <si>
    <t>46,8427=46.843 [A] 
Celkem: A=46.843 [B]</t>
  </si>
  <si>
    <t>35,9244=35.924 [A] 
Celkem: A=35.924 [B]</t>
  </si>
  <si>
    <t>SO 180.1</t>
  </si>
  <si>
    <t>DIO - křižovatka</t>
  </si>
  <si>
    <t>02720</t>
  </si>
  <si>
    <t>POMOC PRÁCE ZŘÍZ NEBO ZAJIŠŤ REGULACI A OCHRANU DOPRAVY</t>
  </si>
  <si>
    <t>Kompletní dopravně inženýrské opatření dle schémat vedení dopravy a RDS. 
Přechodné svislé a vodorovné dopravní značení, dopravní zařízení, jejich dodávka, 
montáž, demontáž, kontrola údržba, servis, přeznačování a manipulace s nimi 
Zajištění inženýrské činnosti pro projednání DIO. 
Zajištění veškerých rozhodnutí o uzavírkách a stanovení přechodné úpravy 
provozu na pozemní komunikaci.</t>
  </si>
  <si>
    <t>1=1.000 [A]</t>
  </si>
  <si>
    <t>zahrnuje veškeré náklady spojené s objednatelem požadovanými zařízeními</t>
  </si>
  <si>
    <t>SO 180.2</t>
  </si>
  <si>
    <t>DIO - samostatný přechod</t>
  </si>
  <si>
    <t>SO 190.1</t>
  </si>
  <si>
    <t>Dopravní řešení SSZ a dopravní značení - křižovatka</t>
  </si>
  <si>
    <t>914121</t>
  </si>
  <si>
    <t>DOPRAVNÍ ZNAČKY ZÁKLADNÍ VELIKOSTI OCELOVÉ FÓLIE TŘ 1 - DODÁVKA A MONTÁŽ</t>
  </si>
  <si>
    <t>dodávka a montáž trvalých značek 
včetně upevňovacích prvků a osazení 
viz VV příloha TZ</t>
  </si>
  <si>
    <t>13=13.000 [A]</t>
  </si>
  <si>
    <t>položka zahrnuje: 
- dodávku a montáž značek v požadovaném provedení</t>
  </si>
  <si>
    <t>značka IJ 4c z obou stran integrovaná do zastávkového označníku 
včetně upevňovacích prvků a osazení 
viz VV příloha TZ</t>
  </si>
  <si>
    <t>2=2.000 [A]</t>
  </si>
  <si>
    <t>R</t>
  </si>
  <si>
    <t>DOPRAVNÍ ZNAČKY ZÁKLADNÍ VELIKOSTI OCELOVÉ FÓLIE TŘ 1 - MONTÁŽ</t>
  </si>
  <si>
    <t>montáž přechodných pronajmutých značek 
včetně upevňovacích prvků a osazení 
viz VV příloha TZ</t>
  </si>
  <si>
    <t>3=3.000 [A]</t>
  </si>
  <si>
    <t>914122</t>
  </si>
  <si>
    <t>DOPRAVNÍ ZNAČKY ZÁKLADNÍ VELIKOSTI OCELOVÉ FÓLIE TŘ 1 - MONTÁŽ S PŘEMÍSTĚNÍM</t>
  </si>
  <si>
    <t>přesun stávajících dopravních značek do nového umístění 
včetně upevňovacích prvků a osazení 
viz VV příloha TZ</t>
  </si>
  <si>
    <t>položka zahrnuje: 
- demontáž značky 
- dopravu na dočasnou skládku a skladování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</si>
  <si>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</si>
  <si>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</si>
  <si>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demontáž stávajících SDZ, povinný odkup zhotovitelem 
položka zahrnuje značky všech tříd retroreflexe</t>
  </si>
  <si>
    <t>11=11.000 [A]</t>
  </si>
  <si>
    <t>Položka zahrnuje odstranění, demontáž a odklizení materiálu s odvozem na předepsané místo</t>
  </si>
  <si>
    <t>demontáž přechodných DZ po ukončení pronájmu</t>
  </si>
  <si>
    <t>914129</t>
  </si>
  <si>
    <t>DOPRAV ZNAČKY ZÁKLAD VEL OCEL FÓLIE TŘ 1 - NÁJEMNÉ</t>
  </si>
  <si>
    <t>KSDEN</t>
  </si>
  <si>
    <t>pronájem přechodných značek po dobu 90 dní 
značky A 10 upozorňující na nové SSZ</t>
  </si>
  <si>
    <t>3*90=270.000 [A]</t>
  </si>
  <si>
    <t>položka zahrnuje sazbu za pronájem dopravních značek a zařízení, počet jednotek je určen jako součin počtu značek a počtu dní použití</t>
  </si>
  <si>
    <t>914321</t>
  </si>
  <si>
    <t>DOPRAV ZNAČKY ZMENŠ VEL OCEL FÓLIE TŘ 1 - DODÁVKA A MONT</t>
  </si>
  <si>
    <t>včetně upevňovacích prvků a osazení 
viz VV příloha TZ</t>
  </si>
  <si>
    <t>5=5.000 [A]</t>
  </si>
  <si>
    <t>914421</t>
  </si>
  <si>
    <t>DOPRAVNÍ ZNAČKY 100X150CM OCELOVÉ FÓLIE TŘ 1 - DODÁVKA A MONTÁŽ</t>
  </si>
  <si>
    <t>914422</t>
  </si>
  <si>
    <t>DOPRAVNÍ ZNAČKY 100X150CM OCELOVÉ FÓLIE TŘ 1 - MONTÁŽ S PŘEMÍSTĚNÍM</t>
  </si>
  <si>
    <t>914921</t>
  </si>
  <si>
    <t>SLOUPKY A STOJKY DOPRAVNÍCH ZNAČEK Z OCEL TRUBEK DO PATKY - DODÁVKA A MONTÁŽ</t>
  </si>
  <si>
    <t>sloupky z ocelových žárově zinkovaných trubek, včetně upevňovacího zařízení 
průměr 60 mm 
včetně betonového základu, zemních prací pro upevnění 
viz VV příloha TZ</t>
  </si>
  <si>
    <t>průmer 60 mm: 12=12.000 [A]</t>
  </si>
  <si>
    <t>položka zahrnuje:  
- sloupky a upevňovací zařízení včetně jejich osazení (betonová patka, zemní práce)</t>
  </si>
  <si>
    <t>914923</t>
  </si>
  <si>
    <t>SLOUPKY A STOJKY DZ Z OCEL TRUBEK DO PATKY DEMONTÁŽ</t>
  </si>
  <si>
    <t>odstranění sloupků, odkup ocelového materiálu zhotovitelem  
vybourání betonové patky, odvoz, uložení na skládku  
viz VV příloha TZ</t>
  </si>
  <si>
    <t>9=9.000 [A]</t>
  </si>
  <si>
    <t>914944</t>
  </si>
  <si>
    <t>SLOUPKY A STOJKY DZ Z HLINÍK TRUBEK DO PATKY DOD,MONT,DEMON</t>
  </si>
  <si>
    <t>montáž a demontáž pronajmutých sloupků přechodných značek</t>
  </si>
  <si>
    <t>položka zahrnuje: 
- dodávku a montáž sloupků a upevňovacích zařízení včetně jejich osazení (betonová patka, zemní práce) 
- odstranění, demontáž a odklizení materiálu s odvozem na předepsané místo</t>
  </si>
  <si>
    <t>914949</t>
  </si>
  <si>
    <t>SLOUPKY A STOJKY DZ Z HLINÍK TRUBEK DO PATKY NÁJEMNÉ</t>
  </si>
  <si>
    <t>pronájem sloupků nesoucích přechodné značky po dobu 90 dní</t>
  </si>
  <si>
    <t>položka zahrnuje sazbu za pronájem dopravních značek a zařízení. Počet měrných jednotek se určí jako součin počtu sloupků a počtu dní použití</t>
  </si>
  <si>
    <t>915111</t>
  </si>
  <si>
    <t>VODOROVNÉ DOPRAVNÍ ZNAČENÍ BARVOU HLADKÉ - DODÁVKA A POKLÁDKA</t>
  </si>
  <si>
    <t>první fáze značení - značení barvou před pokládkou VDZ z plastu 
týká se veškerého nového VDZ na nových vozovkových površích  
viz VV příloha TZ</t>
  </si>
  <si>
    <t>162,8=162.800 [A]</t>
  </si>
  <si>
    <t>položka zahrnuje:  
- dodání a pokládku nátěrového materiálu (měří se pouze natíraná plocha)  
- předznačení a reflexní úpravu</t>
  </si>
  <si>
    <t>915211</t>
  </si>
  <si>
    <t>VODOROVNÉ DOPRAVNÍ ZNAČENÍ PLASTEM HLADKÉ - DODÁVKA A POKLÁDKA</t>
  </si>
  <si>
    <t>bílá barva - přechody pro chodce, šipky V 9a, vyhrazené stání V 10e, zastávka V 11a, vnitřní plochy dopravních stínů V 13, vodicí pás přechodu 
žlutá barva - klikatá čára V 12a 
viz VV příloha TZ</t>
  </si>
  <si>
    <t>bílé: 174,3=174.300 [A] 
žluté: 4,8=4.800 [B] 
Celkem: A+B=179.100 [C]</t>
  </si>
  <si>
    <t>915221</t>
  </si>
  <si>
    <t>VODOR DOPRAV ZNAČ PLASTEM STRUKTURÁLNÍ NEHLUČNÉ - DOD A POKLÁDKA</t>
  </si>
  <si>
    <t>bílá barva 
podélné čáry V 1a, V 2b, V 4, stopčáry V 5 a V 19, čáry dopravních stínů V 13 
viz VV příloha TZ</t>
  </si>
  <si>
    <t>85,5=85.500 [A]</t>
  </si>
  <si>
    <t>915222</t>
  </si>
  <si>
    <t>VODOR DOPRAV ZNAČ PLASTEM STRUKTURÁLNÍ NEHLUČNÉ - ODSTRANĚNÍ</t>
  </si>
  <si>
    <t>zahrnuje všechny druhy VDZ 
včetně odvozu a likvidace 
viz VV příloha TZ</t>
  </si>
  <si>
    <t>137,4=137.400 [A]</t>
  </si>
  <si>
    <t>zahrnuje odstranění značení bez ohledu na způsob provedení (zatření, zbroušení) a odklizení vzniklé suti</t>
  </si>
  <si>
    <t>91551</t>
  </si>
  <si>
    <t>VODOROVNÉ DOPRAVNÍ ZNAČENÍ - PŘEDEM PŘIPRAVENÉ SYMBOLY</t>
  </si>
  <si>
    <t>červeně podbarvený symbol jízdního kola 
rozměr 1,5 x 2 m 
viz VV příloha TZ</t>
  </si>
  <si>
    <t>položka zahrnuje: 
- dodání a pokládku předepsaného symbolu 
- zahrnuje předznačení a reflexní úpravu</t>
  </si>
  <si>
    <t>916722</t>
  </si>
  <si>
    <t>UPEVŇOVACÍ KONSTR - PODKLADNÍ DESKA OD 28KG - MONTÁŽ</t>
  </si>
  <si>
    <t>montáž pronajmutých podkladních desek</t>
  </si>
  <si>
    <t>položka zahrnuje: 
- přemístění zařízení z dočasné skládky a jeho osazení a montáž na místě určeném projektem 
- údržbu po celou dobu trvání funkce, náhradu zničených nebo ztracených kusů, nutnou opravu poškozených částí</t>
  </si>
  <si>
    <t>916723</t>
  </si>
  <si>
    <t>UPEVŇOVACÍ KONSTR - PODKLADNÍ DESKA OD 28KG - DEMONTÁŽ</t>
  </si>
  <si>
    <t>Položka zahrnuje odstranění, demontáž a odklizení zařízení s odvozem na předepsané místo</t>
  </si>
  <si>
    <t>916729</t>
  </si>
  <si>
    <t>UPEVŇOVACÍ KONSTR - PODKL DESKA OD 28KG - NÁJEMNÉ</t>
  </si>
  <si>
    <t>pronájem podkladních desek po dobu 90 dní</t>
  </si>
  <si>
    <t>položka zahrnuje sazbu za pronájem zařízení. Počet měrných jednotek se určí jako součin počtu zařízení a počtu dní použití.</t>
  </si>
  <si>
    <t>916C1</t>
  </si>
  <si>
    <t>DOPRAVNÍ MAJÁČKY PROSVĚTLOVANÉ TYP 1 - DEMONTÁŽ</t>
  </si>
  <si>
    <t>demontáž prosvětlených majáků C 4 + Z 4</t>
  </si>
  <si>
    <t>Položka zahrnuje odstranění, demontáž a odklizení materiálu na skládku.</t>
  </si>
  <si>
    <t>93767</t>
  </si>
  <si>
    <t>MOBILIÁŘ - OZNAČNÍK ZASTÁVKY VEŘEJNÉ DOPRAVY</t>
  </si>
  <si>
    <t>nový označník zastávky v Bělehradské ul. směr do centra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</si>
  <si>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</si>
  <si>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190.2</t>
  </si>
  <si>
    <t>Dopravní řešení SSZ a dopravní značení - samostatný přechod</t>
  </si>
  <si>
    <t>6=6.000 [A]</t>
  </si>
  <si>
    <t>2*90=180.000 [A]</t>
  </si>
  <si>
    <t>průmer 60 mm: 3=3.000 [A]</t>
  </si>
  <si>
    <t>4=4.000 [A]</t>
  </si>
  <si>
    <t>12,1=12.100 [A]</t>
  </si>
  <si>
    <t>bílé: 6,6=6.600 [A]</t>
  </si>
  <si>
    <t>9,2=9.200 [A]</t>
  </si>
  <si>
    <t>26=26.000 [A]</t>
  </si>
  <si>
    <t>{94f9f30c-11d9-4e2a-ac36-3449aceee329}</t>
  </si>
  <si>
    <t>{7fafb1c4-00de-440e-854d-90d4e7b7bd87}</t>
  </si>
  <si>
    <t>IMPORT</t>
  </si>
  <si>
    <t>STA</t>
  </si>
  <si>
    <t>PS 401.2</t>
  </si>
  <si>
    <t>/</t>
  </si>
  <si>
    <t>{c79da35f-0873-4bc8-a0dd-10b28123e609}</t>
  </si>
  <si>
    <t>PS 401.1</t>
  </si>
  <si>
    <t>{0bea8a08-d65d-4448-9add-637a7cdd9e2e}</t>
  </si>
  <si>
    <t>DJČ+MOR křižov...</t>
  </si>
  <si>
    <t>PS 400.2</t>
  </si>
  <si>
    <t>{37d47961-0ce8-4254-be0a-cf8f31675d3a}</t>
  </si>
  <si>
    <t>SSZ křižovatky...</t>
  </si>
  <si>
    <t>PS 400.1</t>
  </si>
  <si>
    <t>{00000000-0000-0000-0000-000000000000}</t>
  </si>
  <si>
    <t>###NOIMPORT###</t>
  </si>
  <si>
    <t>D</t>
  </si>
  <si>
    <t>Náklady z rozpočtů</t>
  </si>
  <si>
    <t>Základna_x000D_
DPH nulová</t>
  </si>
  <si>
    <t>Základna_x000D_
DPH sníž. přenesená</t>
  </si>
  <si>
    <t>Základna_x000D_
DPH zákl. přenesená</t>
  </si>
  <si>
    <t>Základna_x000D_
DPH snížená</t>
  </si>
  <si>
    <t>Základna_x000D_
DPH základní</t>
  </si>
  <si>
    <t>DPH snížená přenesená_x000D_
[CZK]</t>
  </si>
  <si>
    <t>DPH základní přenesená_x000D_
[CZK]</t>
  </si>
  <si>
    <t>DPH snížená [CZK]</t>
  </si>
  <si>
    <t>DPH základní [CZK]</t>
  </si>
  <si>
    <t>Normohodiny [h]</t>
  </si>
  <si>
    <t>DPH [CZK]</t>
  </si>
  <si>
    <t>z toho Ostat._x000D_
náklady [CZK]</t>
  </si>
  <si>
    <t>Cena s DPH [CZK]</t>
  </si>
  <si>
    <t>Cena bez DPH [CZK]</t>
  </si>
  <si>
    <t>Kód</t>
  </si>
  <si>
    <t>Zpracovatel:</t>
  </si>
  <si>
    <t>Zhotovitel:</t>
  </si>
  <si>
    <t>Informatívní údaje z listů zakázek</t>
  </si>
  <si>
    <t>Projektant:</t>
  </si>
  <si>
    <t>Zadavatel:</t>
  </si>
  <si>
    <t>Datum:</t>
  </si>
  <si>
    <t>Místo:</t>
  </si>
  <si>
    <t>Stavba:</t>
  </si>
  <si>
    <t>Kód:</t>
  </si>
  <si>
    <t>REKAPITULACE OBJEKTŮ STAVBY A SOUPISŮ PRACÍ</t>
  </si>
  <si>
    <t>Razítko</t>
  </si>
  <si>
    <t>Datum a podpis:</t>
  </si>
  <si>
    <t>Zhotovitel</t>
  </si>
  <si>
    <t>Objednavatel</t>
  </si>
  <si>
    <t>Zpracovatel</t>
  </si>
  <si>
    <t>Projektant</t>
  </si>
  <si>
    <t>CZK</t>
  </si>
  <si>
    <t>v</t>
  </si>
  <si>
    <t>nulová</t>
  </si>
  <si>
    <t>sníž. přenesená</t>
  </si>
  <si>
    <t>zákl. přenesená</t>
  </si>
  <si>
    <t>snížená</t>
  </si>
  <si>
    <t>základní</t>
  </si>
  <si>
    <t>Výše daně</t>
  </si>
  <si>
    <t>Základ daně</t>
  </si>
  <si>
    <t>Sazba daně</t>
  </si>
  <si>
    <t>Poznámka:</t>
  </si>
  <si>
    <t>False</t>
  </si>
  <si>
    <t>DIČ:</t>
  </si>
  <si>
    <t xml:space="preserve"> </t>
  </si>
  <si>
    <t>0,01</t>
  </si>
  <si>
    <t>IČ:</t>
  </si>
  <si>
    <t>True</t>
  </si>
  <si>
    <t>8. 4. 2022</t>
  </si>
  <si>
    <t>CC-CZ:</t>
  </si>
  <si>
    <t>KSO:</t>
  </si>
  <si>
    <t>Ústí nad Labem, ul. Bělehradská SSZ</t>
  </si>
  <si>
    <t>2022-8C</t>
  </si>
  <si>
    <t>0,001</t>
  </si>
  <si>
    <t>v ---  níže se nacházejí doplnkové a pomocné údaje k sestavám  --- v</t>
  </si>
  <si>
    <t>REKAPITULACE STAVBY</t>
  </si>
  <si>
    <t>&gt;&gt;  skryté sloupce  &lt;&lt;</t>
  </si>
  <si>
    <t>2.0</t>
  </si>
  <si>
    <t>Export Komplet</t>
  </si>
  <si>
    <t>72</t>
  </si>
  <si>
    <t>ROZPOCET</t>
  </si>
  <si>
    <t>K</t>
  </si>
  <si>
    <t>ks</t>
  </si>
  <si>
    <t>Revize elektro</t>
  </si>
  <si>
    <t>Pol52</t>
  </si>
  <si>
    <t>70</t>
  </si>
  <si>
    <t>kpl</t>
  </si>
  <si>
    <t>Doprava materiálu</t>
  </si>
  <si>
    <t>Pol51</t>
  </si>
  <si>
    <t>-1387737616</t>
  </si>
  <si>
    <t>kmpl</t>
  </si>
  <si>
    <t>Autorský dozor projektanta</t>
  </si>
  <si>
    <t>Pol266</t>
  </si>
  <si>
    <t>39</t>
  </si>
  <si>
    <t>68</t>
  </si>
  <si>
    <t>Dokumentace skutečného provedení</t>
  </si>
  <si>
    <t>Pol50</t>
  </si>
  <si>
    <t>257688000</t>
  </si>
  <si>
    <t>Vypracování dílenské dokumentace SSZ</t>
  </si>
  <si>
    <t>Pol270</t>
  </si>
  <si>
    <t>37</t>
  </si>
  <si>
    <t>66</t>
  </si>
  <si>
    <t>Provizorního dopravní značení během výstavby včetně schválení</t>
  </si>
  <si>
    <t>Pol49</t>
  </si>
  <si>
    <t>Ostatní</t>
  </si>
  <si>
    <t>D5</t>
  </si>
  <si>
    <t>64</t>
  </si>
  <si>
    <t>Implementace SW pro zpracování přestupků a stažení dat z přehledových kamer DI PČR včetně proškolení</t>
  </si>
  <si>
    <t>406100033-R</t>
  </si>
  <si>
    <t>62</t>
  </si>
  <si>
    <t>Montáž doplňků na stožár včetně vyměření místa pro upevnění, protažení kabelu, montáže GPS/WIFI, zapojení</t>
  </si>
  <si>
    <t>220960131-R</t>
  </si>
  <si>
    <t>60</t>
  </si>
  <si>
    <t>Integrace systému do dohledového sytému správce</t>
  </si>
  <si>
    <t>Pol168</t>
  </si>
  <si>
    <t>58</t>
  </si>
  <si>
    <t>Montáž a nastavení síťových prvků</t>
  </si>
  <si>
    <t>Pol35</t>
  </si>
  <si>
    <t>56</t>
  </si>
  <si>
    <t>m</t>
  </si>
  <si>
    <t>Montáž chrániček kabelových pr. 21mm</t>
  </si>
  <si>
    <t>460520161</t>
  </si>
  <si>
    <t>54</t>
  </si>
  <si>
    <t>Ukončení kabelu datového včetně měření</t>
  </si>
  <si>
    <t>Pol28</t>
  </si>
  <si>
    <t>52</t>
  </si>
  <si>
    <t>Montáž kabelového štítku včetně vyražení znaku na štítek, připevnění na kabel, ovinutí štítku páskou pro označení konce kabelu</t>
  </si>
  <si>
    <t>220110346</t>
  </si>
  <si>
    <t>50</t>
  </si>
  <si>
    <t>Zatažení kabelu do chráničky</t>
  </si>
  <si>
    <t>2201/82002R</t>
  </si>
  <si>
    <t>48</t>
  </si>
  <si>
    <t>Metrologické ověření MOR (2 směry po 2+1 pruzích)</t>
  </si>
  <si>
    <t>406100035.1</t>
  </si>
  <si>
    <t>46</t>
  </si>
  <si>
    <t>Instalace systému MOR (jeden směr, 1-2 pruhy)</t>
  </si>
  <si>
    <t>Pol26</t>
  </si>
  <si>
    <t>44</t>
  </si>
  <si>
    <t>Instalace systému MJČ (jeden směr, jeden pruh)</t>
  </si>
  <si>
    <t>Pol167</t>
  </si>
  <si>
    <t>42</t>
  </si>
  <si>
    <t>Instalace systému MJČ (jeden směr, dva pruhy)</t>
  </si>
  <si>
    <t>Pol25</t>
  </si>
  <si>
    <t>Montáž</t>
  </si>
  <si>
    <t>D3</t>
  </si>
  <si>
    <t>40</t>
  </si>
  <si>
    <t>Drobný materiál</t>
  </si>
  <si>
    <t>Pol22</t>
  </si>
  <si>
    <t>38</t>
  </si>
  <si>
    <t>Výložník pro instalaci až 2 detailových kamer</t>
  </si>
  <si>
    <t>Pol166</t>
  </si>
  <si>
    <t>Přijímač GPS včetně držáku</t>
  </si>
  <si>
    <t>404611601</t>
  </si>
  <si>
    <t>Napájení a řídící elektronika - hlavní datový rozvaděč</t>
  </si>
  <si>
    <t>Pol18</t>
  </si>
  <si>
    <t>Napájení a řídící elektronika - rozvaděč přehled</t>
  </si>
  <si>
    <t>Pol13</t>
  </si>
  <si>
    <t>Napájení a řídící elektronika - rozvaděč detail</t>
  </si>
  <si>
    <t>Pol12</t>
  </si>
  <si>
    <t>Kabel FTP CAT6-4x2xAWG 24 - venkovní</t>
  </si>
  <si>
    <t>Pol10</t>
  </si>
  <si>
    <t>Koncovky a průchodky pro UV odolné chráničky</t>
  </si>
  <si>
    <t>Pol8</t>
  </si>
  <si>
    <t>Kabelové chráničky UV odolné ke kamerám, IR přísvitů, bleskům, GPS, wifi pr. 21</t>
  </si>
  <si>
    <t>Pol7</t>
  </si>
  <si>
    <t>SW licence MOR</t>
  </si>
  <si>
    <t>Pol6</t>
  </si>
  <si>
    <t>Detekční technologie MOR, pro jeden směr (dva pruhy), včetně kabeláže, upevnění  a  UV odolných chrániček</t>
  </si>
  <si>
    <t>Pol5</t>
  </si>
  <si>
    <t>Infračervená jednotka pro přisvícení RZ, pro jeden směr (1 pruh)</t>
  </si>
  <si>
    <t>Infračervená záblesková jednotka pro přisvícení masky a obličeje řidiče, pro jeden pruh LED</t>
  </si>
  <si>
    <t>406100035</t>
  </si>
  <si>
    <t>SW licence MJČ</t>
  </si>
  <si>
    <t>406100033</t>
  </si>
  <si>
    <t>Vyhodnocovací jednotka centrální MJČ do hlavního datového rozvaděče včetně montážích dílů</t>
  </si>
  <si>
    <t>404611626</t>
  </si>
  <si>
    <t>Detekční kamerová technologie přehledvá den/noc, venkovní kryt s vyhříváním, pro jeden směr (dva pruhy), včetně kabeláže</t>
  </si>
  <si>
    <t>406100005.1</t>
  </si>
  <si>
    <t>Detekční kamerová technologie detailová den/noc, venkovní kryt s vyhříváním, pro jeden směr (dva pruhy, 1-2kamery dle technologie), včetně kabeláže</t>
  </si>
  <si>
    <t>406100005</t>
  </si>
  <si>
    <t>Modul SFP 1Gb/s RJ45 GbE 0°C až +70°C</t>
  </si>
  <si>
    <t>Pol161</t>
  </si>
  <si>
    <t>Modul SFP 1Gb/s SM 20km 1310 nm 0°C až +70°C 2vl.</t>
  </si>
  <si>
    <t>Pol3</t>
  </si>
  <si>
    <t>Switch podružný rozvaděč -20 - +60°C min. 2xSFP + 8xRJ45 GbE POE</t>
  </si>
  <si>
    <t>Pol2</t>
  </si>
  <si>
    <t>Dodávky</t>
  </si>
  <si>
    <t>D1</t>
  </si>
  <si>
    <t>-1</t>
  </si>
  <si>
    <t>Náklady soupisu celkem</t>
  </si>
  <si>
    <t>Suť Celkem [t]</t>
  </si>
  <si>
    <t>J. suť [t]</t>
  </si>
  <si>
    <t>Hmotnost celkem [t]</t>
  </si>
  <si>
    <t>J. hmotnost [t]</t>
  </si>
  <si>
    <t>Nh celkem [h]</t>
  </si>
  <si>
    <t>J. Nh [h]</t>
  </si>
  <si>
    <t>Cenová soustava</t>
  </si>
  <si>
    <t>Cena celkem [CZK]</t>
  </si>
  <si>
    <t>J.cena [CZK]</t>
  </si>
  <si>
    <t>PČ</t>
  </si>
  <si>
    <t>Objekt:</t>
  </si>
  <si>
    <t>SOUPIS PRACÍ</t>
  </si>
  <si>
    <t>D5 - Ostatní</t>
  </si>
  <si>
    <t>D3 - Montáž</t>
  </si>
  <si>
    <t>D1 - Dodávky</t>
  </si>
  <si>
    <t>Náklady ze soupisu prací</t>
  </si>
  <si>
    <t>Kód dílu - Popis</t>
  </si>
  <si>
    <t>REKAPITULACE ČLENĚNÍ SOUPISU PRACÍ</t>
  </si>
  <si>
    <t>PS 400.2 - DJČ+MOR křižov...</t>
  </si>
  <si>
    <t>KRYCÍ LIST SOUPISU PRACÍ</t>
  </si>
  <si>
    <t>-1840506097</t>
  </si>
  <si>
    <t>48148099</t>
  </si>
  <si>
    <t>PS 401.2 - DJČ přechodu ...</t>
  </si>
  <si>
    <t>358</t>
  </si>
  <si>
    <t>Zkoušky hutnicí</t>
  </si>
  <si>
    <t>Pol271</t>
  </si>
  <si>
    <t>181</t>
  </si>
  <si>
    <t>356</t>
  </si>
  <si>
    <t>180</t>
  </si>
  <si>
    <t>354</t>
  </si>
  <si>
    <t>Pol165</t>
  </si>
  <si>
    <t>179</t>
  </si>
  <si>
    <t>352</t>
  </si>
  <si>
    <t>Revize elektro.</t>
  </si>
  <si>
    <t>Pol164</t>
  </si>
  <si>
    <t>178</t>
  </si>
  <si>
    <t>350</t>
  </si>
  <si>
    <t>177</t>
  </si>
  <si>
    <t>348</t>
  </si>
  <si>
    <t>Revize zařízení SSZ</t>
  </si>
  <si>
    <t>Pol163</t>
  </si>
  <si>
    <t>176</t>
  </si>
  <si>
    <t>346</t>
  </si>
  <si>
    <t>Provizorní dopravní značení po dobu výstavby</t>
  </si>
  <si>
    <t>Pol162</t>
  </si>
  <si>
    <t>175</t>
  </si>
  <si>
    <t>1101858700</t>
  </si>
  <si>
    <t>Pol273</t>
  </si>
  <si>
    <t>184</t>
  </si>
  <si>
    <t>810305414</t>
  </si>
  <si>
    <t>Napájení a řídící elektronika - rozvaděč podružný na sloupu</t>
  </si>
  <si>
    <t>Pol272</t>
  </si>
  <si>
    <t>183</t>
  </si>
  <si>
    <t>340</t>
  </si>
  <si>
    <t>kus</t>
  </si>
  <si>
    <t>Meteostanice ethernet, čidlo teploty a vlhkosti vzduchu+radiační štít, teplota vozovky a anemomentr</t>
  </si>
  <si>
    <t>172</t>
  </si>
  <si>
    <t>338</t>
  </si>
  <si>
    <t>171</t>
  </si>
  <si>
    <t>336</t>
  </si>
  <si>
    <t>Pol160</t>
  </si>
  <si>
    <t>170</t>
  </si>
  <si>
    <t>334</t>
  </si>
  <si>
    <t>Držák rezervy optického kabelu do rozvaděče</t>
  </si>
  <si>
    <t>Pol159</t>
  </si>
  <si>
    <t>169</t>
  </si>
  <si>
    <t>332</t>
  </si>
  <si>
    <t>Spojka korugované chráničky pr. 40</t>
  </si>
  <si>
    <t>Pol158</t>
  </si>
  <si>
    <t>168</t>
  </si>
  <si>
    <t>330</t>
  </si>
  <si>
    <t>Chránička korugovaná ohebná včetně utěsnění konců pr. 40</t>
  </si>
  <si>
    <t>Pol157</t>
  </si>
  <si>
    <t>167</t>
  </si>
  <si>
    <t>328</t>
  </si>
  <si>
    <t>Spojka chráničky PVC 110</t>
  </si>
  <si>
    <t>Pol156</t>
  </si>
  <si>
    <t>166</t>
  </si>
  <si>
    <t>326</t>
  </si>
  <si>
    <t>Chránička PVC 110 pevná do překopu včetně utěsnění konců</t>
  </si>
  <si>
    <t>Pol155</t>
  </si>
  <si>
    <t>165</t>
  </si>
  <si>
    <t>324</t>
  </si>
  <si>
    <t>Distanční prvek tělesa kabelovodu z chrániček PVC 110 mm AH 110 / 4</t>
  </si>
  <si>
    <t>Pol154</t>
  </si>
  <si>
    <t>164</t>
  </si>
  <si>
    <t>322</t>
  </si>
  <si>
    <t>Ucpávka kabelů Jackmoon</t>
  </si>
  <si>
    <t>Pol153</t>
  </si>
  <si>
    <t>163</t>
  </si>
  <si>
    <t>320</t>
  </si>
  <si>
    <t>Spojka HDPE optické chráničky Plasson pr.32</t>
  </si>
  <si>
    <t>Pol152</t>
  </si>
  <si>
    <t>162</t>
  </si>
  <si>
    <t>318</t>
  </si>
  <si>
    <t>Trubka HDPE pr. 32</t>
  </si>
  <si>
    <t>Pol151</t>
  </si>
  <si>
    <t>161</t>
  </si>
  <si>
    <t>316</t>
  </si>
  <si>
    <t>Kabel optický A-DQ(ZN)2Y 9/125  6vl.</t>
  </si>
  <si>
    <t>Pol150</t>
  </si>
  <si>
    <t>160</t>
  </si>
  <si>
    <t>314</t>
  </si>
  <si>
    <t>Kabel FTP CAT5-4x2xAWG 24</t>
  </si>
  <si>
    <t>Pol149</t>
  </si>
  <si>
    <t>159</t>
  </si>
  <si>
    <t>312</t>
  </si>
  <si>
    <t>Kabel NYY-J 5 x 10 mm²</t>
  </si>
  <si>
    <t>Pol148</t>
  </si>
  <si>
    <t>158</t>
  </si>
  <si>
    <t>310</t>
  </si>
  <si>
    <t>Kabel NYY-J 5 x 6 mm²</t>
  </si>
  <si>
    <t>Pol147</t>
  </si>
  <si>
    <t>157</t>
  </si>
  <si>
    <t>308</t>
  </si>
  <si>
    <t>Kabel NYY-J 3 x 6 mm²</t>
  </si>
  <si>
    <t>Pol146</t>
  </si>
  <si>
    <t>156</t>
  </si>
  <si>
    <t>306</t>
  </si>
  <si>
    <t>Kabel NYY-J 3 x 2,5 mm²</t>
  </si>
  <si>
    <t>Pol145</t>
  </si>
  <si>
    <t>155</t>
  </si>
  <si>
    <t>304</t>
  </si>
  <si>
    <t>Kabel NYY-J 24x1,5mm²</t>
  </si>
  <si>
    <t>Pol144</t>
  </si>
  <si>
    <t>154</t>
  </si>
  <si>
    <t>302</t>
  </si>
  <si>
    <t>Kabel NYY-J 19x1,5mm²</t>
  </si>
  <si>
    <t>Pol143</t>
  </si>
  <si>
    <t>153</t>
  </si>
  <si>
    <t>300</t>
  </si>
  <si>
    <t>Kabel NYY-J 12x1,5mm²</t>
  </si>
  <si>
    <t>Pol142</t>
  </si>
  <si>
    <t>152</t>
  </si>
  <si>
    <t>298</t>
  </si>
  <si>
    <t>Vodič CMSM 5x1,5mm²</t>
  </si>
  <si>
    <t>Pol141</t>
  </si>
  <si>
    <t>151</t>
  </si>
  <si>
    <t>296</t>
  </si>
  <si>
    <t>Svorkovnice stožárová IP54 bezšroubová SSZ</t>
  </si>
  <si>
    <t>Pol140</t>
  </si>
  <si>
    <t>150</t>
  </si>
  <si>
    <t>294</t>
  </si>
  <si>
    <t>Zemnící drát FeZn pr.10</t>
  </si>
  <si>
    <t>Pol139</t>
  </si>
  <si>
    <t>149</t>
  </si>
  <si>
    <t>292</t>
  </si>
  <si>
    <t>Zemnící pásek FeZn 30x4</t>
  </si>
  <si>
    <t>Pol138</t>
  </si>
  <si>
    <t>148</t>
  </si>
  <si>
    <t>290</t>
  </si>
  <si>
    <t>Router -20 - +60°C 1xSFP + 8xRJ45 GbE</t>
  </si>
  <si>
    <t>Pol137</t>
  </si>
  <si>
    <t>147</t>
  </si>
  <si>
    <t>288</t>
  </si>
  <si>
    <t>Switch podružný rozvaděč -20 - +60°C 4xSFP + 8xRJ45 GbE POE</t>
  </si>
  <si>
    <t>Pol136</t>
  </si>
  <si>
    <t>146</t>
  </si>
  <si>
    <t>286</t>
  </si>
  <si>
    <t>Switch datový rozvaděč -20 - +60°C, 16SF + 1xRJ45 GbE</t>
  </si>
  <si>
    <t>Pol135</t>
  </si>
  <si>
    <t>145</t>
  </si>
  <si>
    <t>284</t>
  </si>
  <si>
    <t>Patch panel 12xRJ45 19"</t>
  </si>
  <si>
    <t>Pol134</t>
  </si>
  <si>
    <t>144</t>
  </si>
  <si>
    <t>282</t>
  </si>
  <si>
    <t>Řadič + RŘ antigrafiti nátěr</t>
  </si>
  <si>
    <t>Pol133</t>
  </si>
  <si>
    <t>143</t>
  </si>
  <si>
    <t>280</t>
  </si>
  <si>
    <t>Rozvaděč PER1</t>
  </si>
  <si>
    <t>Pol132</t>
  </si>
  <si>
    <t>142</t>
  </si>
  <si>
    <t>278</t>
  </si>
  <si>
    <t>Elektroměr 230V/16A s I/O pro montáž na DIN lištu. 2 kanálový elektroměr 230V / 16A s relé na výstupu připojený do LAN (Ethernet), http get, SNMP v1 a v3</t>
  </si>
  <si>
    <t>Pol131</t>
  </si>
  <si>
    <t>141</t>
  </si>
  <si>
    <t>276</t>
  </si>
  <si>
    <t>Rozvaděč optický rack 19",48 LC/E2000 2U</t>
  </si>
  <si>
    <t>Pol130</t>
  </si>
  <si>
    <t>140</t>
  </si>
  <si>
    <t>274</t>
  </si>
  <si>
    <t>Rozvaděč optický 19", až 8 LC/E2000</t>
  </si>
  <si>
    <t>Pol129</t>
  </si>
  <si>
    <t>139</t>
  </si>
  <si>
    <t>272</t>
  </si>
  <si>
    <t>Kabelové chráničky UV odolné ke kamerám, RSU atd.</t>
  </si>
  <si>
    <t>Pol128</t>
  </si>
  <si>
    <t>138</t>
  </si>
  <si>
    <t>270</t>
  </si>
  <si>
    <t>Pol124</t>
  </si>
  <si>
    <t>137</t>
  </si>
  <si>
    <t>268</t>
  </si>
  <si>
    <t>Napájení a řídící elektronika - podružný rozvaděč na sloup</t>
  </si>
  <si>
    <t>Pol127</t>
  </si>
  <si>
    <t>136</t>
  </si>
  <si>
    <t>266</t>
  </si>
  <si>
    <t>Ochranný kryt kabelového vývodu pod rozvaděčem upevněním na sloup</t>
  </si>
  <si>
    <t>Pol126</t>
  </si>
  <si>
    <t>135</t>
  </si>
  <si>
    <t>264</t>
  </si>
  <si>
    <t>Podružný rozvaděč na sloup 600x600x400mm RAL7035, IP65, 19"lišty, montážní deska a držák na sloup</t>
  </si>
  <si>
    <t>Pol125</t>
  </si>
  <si>
    <t>134</t>
  </si>
  <si>
    <t>262</t>
  </si>
  <si>
    <t>Sokl pro datový rozvaděč V 400 x Š 800 x H 800 mm, nerezový lakovaný RAL 7046</t>
  </si>
  <si>
    <t>Pol123</t>
  </si>
  <si>
    <t>133</t>
  </si>
  <si>
    <t>260</t>
  </si>
  <si>
    <t>Montážní rám do betonu 800x800 mm, sada</t>
  </si>
  <si>
    <t>Pol122</t>
  </si>
  <si>
    <t>132</t>
  </si>
  <si>
    <t>258</t>
  </si>
  <si>
    <t>Střecha perforovaná prodatový rozvaděč Š 800 x H 800 mm</t>
  </si>
  <si>
    <t>Pol121</t>
  </si>
  <si>
    <t>131</t>
  </si>
  <si>
    <t>256</t>
  </si>
  <si>
    <t>Hlavní datový rozvaděč 1200, Š 800, H 800 mm včetně montážní desky plné, 19" vertikální lišty pro rozvaděč V 1200mm 25U,</t>
  </si>
  <si>
    <t>Pol120</t>
  </si>
  <si>
    <t>130</t>
  </si>
  <si>
    <t>254</t>
  </si>
  <si>
    <t>Kontroler videodetekce pro 5 kamer</t>
  </si>
  <si>
    <t>Pol119</t>
  </si>
  <si>
    <t>129</t>
  </si>
  <si>
    <t>252</t>
  </si>
  <si>
    <t>Kamera videodetekce koridor format+ IR přísvit, POE, min 1080p, IK10, upevnění na stožár</t>
  </si>
  <si>
    <t>Pol118</t>
  </si>
  <si>
    <t>128</t>
  </si>
  <si>
    <t>250</t>
  </si>
  <si>
    <t>RSU jednotka V2X</t>
  </si>
  <si>
    <t>Pol117</t>
  </si>
  <si>
    <t>127</t>
  </si>
  <si>
    <t>248</t>
  </si>
  <si>
    <t>Držák návěstidla na výložník nerez posuvný</t>
  </si>
  <si>
    <t>Pol116</t>
  </si>
  <si>
    <t>126</t>
  </si>
  <si>
    <t>246</t>
  </si>
  <si>
    <t>Držák návěstidla na stožár dlouhý</t>
  </si>
  <si>
    <t>Pol115</t>
  </si>
  <si>
    <t>125</t>
  </si>
  <si>
    <t>244</t>
  </si>
  <si>
    <t>Držák návěstidla na stožár krátký</t>
  </si>
  <si>
    <t>Pol114</t>
  </si>
  <si>
    <t>124</t>
  </si>
  <si>
    <t>242</t>
  </si>
  <si>
    <t>Návěstidlo LED 230V 3x300 symbol přímo vpravo</t>
  </si>
  <si>
    <t>Pol113</t>
  </si>
  <si>
    <t>123</t>
  </si>
  <si>
    <t>240</t>
  </si>
  <si>
    <t>Návěstidlo LED 230V 3x300 symbol vlevo</t>
  </si>
  <si>
    <t>Pol112</t>
  </si>
  <si>
    <t>122</t>
  </si>
  <si>
    <t>238</t>
  </si>
  <si>
    <t>Návěstidlo LED 230V 3x300 plný signál</t>
  </si>
  <si>
    <t>Pol111</t>
  </si>
  <si>
    <t>121</t>
  </si>
  <si>
    <t>236</t>
  </si>
  <si>
    <t>Návěstidlo LED 230V 1x300 vyklizovací šipka včetně kontrastního rámu</t>
  </si>
  <si>
    <t>Pol110</t>
  </si>
  <si>
    <t>120</t>
  </si>
  <si>
    <t>234</t>
  </si>
  <si>
    <t>Návěstidlo LED 230V 3x200 symbol přímo vpravo</t>
  </si>
  <si>
    <t>Pol109</t>
  </si>
  <si>
    <t>119</t>
  </si>
  <si>
    <t>232</t>
  </si>
  <si>
    <t>Návěstidlo LED 230V 3x200 symbol vlevo</t>
  </si>
  <si>
    <t>Pol108</t>
  </si>
  <si>
    <t>118</t>
  </si>
  <si>
    <t>230</t>
  </si>
  <si>
    <t>Návěstidlo LED 230V 3x200 plný signál</t>
  </si>
  <si>
    <t>Pol107</t>
  </si>
  <si>
    <t>117</t>
  </si>
  <si>
    <t>228</t>
  </si>
  <si>
    <t>Návěstidlo LED 230V 2x200 chodec</t>
  </si>
  <si>
    <t>Pol106</t>
  </si>
  <si>
    <t>116</t>
  </si>
  <si>
    <t>226</t>
  </si>
  <si>
    <t>Návěstidlo LED 230V 1x200 šipka doplňková přímo vpravo</t>
  </si>
  <si>
    <t>Pol105</t>
  </si>
  <si>
    <t>115</t>
  </si>
  <si>
    <t>224</t>
  </si>
  <si>
    <t>Návěstidlo LED 230V 1x200 šipka doplňková vpravo</t>
  </si>
  <si>
    <t>Pol104</t>
  </si>
  <si>
    <t>114</t>
  </si>
  <si>
    <t>222</t>
  </si>
  <si>
    <t>Přijímač BPN-1</t>
  </si>
  <si>
    <t>Pol103</t>
  </si>
  <si>
    <t>113</t>
  </si>
  <si>
    <t>220</t>
  </si>
  <si>
    <t>Akustická signalizace pro nevidomé SZN-1</t>
  </si>
  <si>
    <t>Pol102</t>
  </si>
  <si>
    <t>112</t>
  </si>
  <si>
    <t>218</t>
  </si>
  <si>
    <t>Chodecké tlačítko s odpojením akustické signalizace</t>
  </si>
  <si>
    <t>Pol101</t>
  </si>
  <si>
    <t>111</t>
  </si>
  <si>
    <t>216</t>
  </si>
  <si>
    <t>Chodecké tlačítko</t>
  </si>
  <si>
    <t>Pol100</t>
  </si>
  <si>
    <t>110</t>
  </si>
  <si>
    <t>214</t>
  </si>
  <si>
    <t>Kabelová šachta EK 337-litinový poklop + těsnění</t>
  </si>
  <si>
    <t>Pol99</t>
  </si>
  <si>
    <t>109</t>
  </si>
  <si>
    <t>212</t>
  </si>
  <si>
    <t>Výzbroj stožárová VO IP54</t>
  </si>
  <si>
    <t>Pol98</t>
  </si>
  <si>
    <t>108</t>
  </si>
  <si>
    <t>210</t>
  </si>
  <si>
    <t>Výložník 1,5m pro stožár OSVV10</t>
  </si>
  <si>
    <t>Pol97</t>
  </si>
  <si>
    <t>107</t>
  </si>
  <si>
    <t>208</t>
  </si>
  <si>
    <t>Stožár VO OSVV10 s vnějším i vnitřním ochranným asf. nátěrem po zemnící šroub</t>
  </si>
  <si>
    <t>Pol96</t>
  </si>
  <si>
    <t>106</t>
  </si>
  <si>
    <t>206</t>
  </si>
  <si>
    <t>Stožár výložníkový 3500</t>
  </si>
  <si>
    <t>Pol95</t>
  </si>
  <si>
    <t>105</t>
  </si>
  <si>
    <t>204</t>
  </si>
  <si>
    <t>Stožár výložníkový 3000</t>
  </si>
  <si>
    <t>Pol94</t>
  </si>
  <si>
    <t>104</t>
  </si>
  <si>
    <t>202</t>
  </si>
  <si>
    <t>Stožár výložníkový 1500</t>
  </si>
  <si>
    <t>Pol93</t>
  </si>
  <si>
    <t>103</t>
  </si>
  <si>
    <t>200</t>
  </si>
  <si>
    <t>Stožár výložníkový bez výložníku</t>
  </si>
  <si>
    <t>Pol92</t>
  </si>
  <si>
    <t>102</t>
  </si>
  <si>
    <t>198</t>
  </si>
  <si>
    <t>Stožár chodecký + základový rám</t>
  </si>
  <si>
    <t>Pol91</t>
  </si>
  <si>
    <t>101</t>
  </si>
  <si>
    <t>D4</t>
  </si>
  <si>
    <t>196</t>
  </si>
  <si>
    <t>Montáž kompaktního plastového pilíře pro rozvod nn samostatého š přes 38 do 55 cm (např. SS300, SR322,  ER122, RVO)</t>
  </si>
  <si>
    <t>460905121</t>
  </si>
  <si>
    <t>100</t>
  </si>
  <si>
    <t>194</t>
  </si>
  <si>
    <t>Montáž meteostanice včetně čidel</t>
  </si>
  <si>
    <t>220960181-R</t>
  </si>
  <si>
    <t>99</t>
  </si>
  <si>
    <t>192</t>
  </si>
  <si>
    <t>Montáž odbočné spojky optického kabelu 72/12+12, 24 svárů, 60 vláken průběžných</t>
  </si>
  <si>
    <t>220182221</t>
  </si>
  <si>
    <t>98</t>
  </si>
  <si>
    <t>190</t>
  </si>
  <si>
    <t>Montáž konstrukce rezervy optického kabelu Sitel</t>
  </si>
  <si>
    <t>220182074</t>
  </si>
  <si>
    <t>97</t>
  </si>
  <si>
    <t>188</t>
  </si>
  <si>
    <t>Montáž switche datového</t>
  </si>
  <si>
    <t>220450002.2</t>
  </si>
  <si>
    <t>96</t>
  </si>
  <si>
    <t>186</t>
  </si>
  <si>
    <t>Montáž HW začlenění do dohledu Switch, řadič, RSU, elektroměr, kamery, meteostanice</t>
  </si>
  <si>
    <t>220450005</t>
  </si>
  <si>
    <t>95</t>
  </si>
  <si>
    <t>Instalace elektroměru eth.1f včetně jeho nastavení</t>
  </si>
  <si>
    <t>220450002.1</t>
  </si>
  <si>
    <t>94</t>
  </si>
  <si>
    <t>182</t>
  </si>
  <si>
    <t>Montáž ochranného krytu na kabely na stožár včetně napojení na rozvaděč technologie</t>
  </si>
  <si>
    <t>220960156-R</t>
  </si>
  <si>
    <t>93</t>
  </si>
  <si>
    <t>Ukončení optického kabelu v optorozvaděči s 6 optickými vlákny včetně závěrečného měření 6vl. E2000/APC včetně měření (2x2vl)</t>
  </si>
  <si>
    <t>220870210.2</t>
  </si>
  <si>
    <t>92</t>
  </si>
  <si>
    <t>Ukončení optického kabelu v optorozvaděči s 6 optickými vlákny včetně závěrečného měření 6vl. LC/PC (2x4vl)</t>
  </si>
  <si>
    <t>220870210.1</t>
  </si>
  <si>
    <t>91</t>
  </si>
  <si>
    <t>Měření propojovacích FTP 6a kabelů s vyhotovením protokolu</t>
  </si>
  <si>
    <t>220731520-R</t>
  </si>
  <si>
    <t>90</t>
  </si>
  <si>
    <t>174</t>
  </si>
  <si>
    <t>Montáž RSU V2X na stožár</t>
  </si>
  <si>
    <t>220960119-R</t>
  </si>
  <si>
    <t>89</t>
  </si>
  <si>
    <t>Montáž tlačítka pro chodce s odpojováním zvukových návěstidel a hmatovou značkou pro nevidomé</t>
  </si>
  <si>
    <t>220960126-R</t>
  </si>
  <si>
    <t>88</t>
  </si>
  <si>
    <t>Montáž tlačítka pro chodce na stožár</t>
  </si>
  <si>
    <t>220960126</t>
  </si>
  <si>
    <t>87</t>
  </si>
  <si>
    <t>Montáž a nastavení kontroleru videodetekce</t>
  </si>
  <si>
    <t>220960227.1</t>
  </si>
  <si>
    <t>86</t>
  </si>
  <si>
    <t>Nastavení dopravního videodetektoru na výložníku</t>
  </si>
  <si>
    <t>220960125</t>
  </si>
  <si>
    <t>85</t>
  </si>
  <si>
    <t>Nastavení dopravního videodetektoru na stožáru</t>
  </si>
  <si>
    <t>220960124</t>
  </si>
  <si>
    <t>84</t>
  </si>
  <si>
    <t>Montáž dopravního videodetektoru na výložník</t>
  </si>
  <si>
    <t>220960120</t>
  </si>
  <si>
    <t>83</t>
  </si>
  <si>
    <t>Montáž dopravního videodetektoru na stožár</t>
  </si>
  <si>
    <t>220960119</t>
  </si>
  <si>
    <t>82</t>
  </si>
  <si>
    <t>Popis portů patchpanelu</t>
  </si>
  <si>
    <t>742330052</t>
  </si>
  <si>
    <t>81</t>
  </si>
  <si>
    <t>Montáž patch panelu 24 portů UTP/FTP</t>
  </si>
  <si>
    <t>742330024</t>
  </si>
  <si>
    <t>80</t>
  </si>
  <si>
    <t>Montáž vany do 19" optického rozvaděče</t>
  </si>
  <si>
    <t>220182421</t>
  </si>
  <si>
    <t>79</t>
  </si>
  <si>
    <t>71945418</t>
  </si>
  <si>
    <t>Komplexní vyzkoušení křižovatky s mikroprocesorovým řadičem MR před uvedením zařízení do provozu za každých dalších pět signálních skupin</t>
  </si>
  <si>
    <t>220960312</t>
  </si>
  <si>
    <t>78</t>
  </si>
  <si>
    <t>2140091098</t>
  </si>
  <si>
    <t>Komplexní vyzkoušení křižovatky s mikroprocesorovým řadičem MR před uvedením zařízení do provozu do pěti signálních skupin</t>
  </si>
  <si>
    <t>220960311</t>
  </si>
  <si>
    <t>77</t>
  </si>
  <si>
    <t>-1979768934</t>
  </si>
  <si>
    <t>Programování řadiče MR přes deset světelných skupin</t>
  </si>
  <si>
    <t>220960222</t>
  </si>
  <si>
    <t>76</t>
  </si>
  <si>
    <t>-1164299990</t>
  </si>
  <si>
    <t>Adresace řadiče MR přes čtyři světelné skupiny</t>
  </si>
  <si>
    <t>220960201</t>
  </si>
  <si>
    <t>75</t>
  </si>
  <si>
    <t>Uvedení SSZ do provozu po přepnutí na blikající žlutou</t>
  </si>
  <si>
    <t>220960422</t>
  </si>
  <si>
    <t>74</t>
  </si>
  <si>
    <t>Regulace a aktivace každé další signální skupiny mikroprocesorového řadiče bez použití plošiny</t>
  </si>
  <si>
    <t>220960199</t>
  </si>
  <si>
    <t>73</t>
  </si>
  <si>
    <t>Regulace a aktivace každé další signální skupiny s použitím montážní plošiny</t>
  </si>
  <si>
    <t>220960196</t>
  </si>
  <si>
    <t>Regulace a aktivace jedné signální skupiny s použitím montážní plošiny</t>
  </si>
  <si>
    <t>220960191</t>
  </si>
  <si>
    <t>71</t>
  </si>
  <si>
    <t>Montáž řadiče přes šest světelných skupin</t>
  </si>
  <si>
    <t>220960182</t>
  </si>
  <si>
    <t>Montáž skříňky ručního řízení ( RR ) na skříň řadiče</t>
  </si>
  <si>
    <t>220960171</t>
  </si>
  <si>
    <t>69</t>
  </si>
  <si>
    <t>Osazení komory s litinovým poklopem z dílů HDPE plochy do 1,5 m2 hl do 0,6 m pro silniční zatížení</t>
  </si>
  <si>
    <t>460841211</t>
  </si>
  <si>
    <t>Montáž přijímače BPN-1 pro dálkové ovládání ZN</t>
  </si>
  <si>
    <t>220960173-R</t>
  </si>
  <si>
    <t>67</t>
  </si>
  <si>
    <t>Montáž signalizačního zařízení pro nevidomé na návěstidlo</t>
  </si>
  <si>
    <t>220960113</t>
  </si>
  <si>
    <t>Smontování návěstidla tříkomorového pro montáž na výložník</t>
  </si>
  <si>
    <t>220960102</t>
  </si>
  <si>
    <t>65</t>
  </si>
  <si>
    <t>Smontování návěstidla tříkomorového pro montáž na stožár</t>
  </si>
  <si>
    <t>220960101</t>
  </si>
  <si>
    <t>Smontování návěstidla dvoukomorového pro montáž na stožár</t>
  </si>
  <si>
    <t>220960096</t>
  </si>
  <si>
    <t>63</t>
  </si>
  <si>
    <t>Smontování návěstidla jednokomorového pro montáž na stožár</t>
  </si>
  <si>
    <t>220960091</t>
  </si>
  <si>
    <t>Montáž sestaveného návěstidla tříkomorového na stožár</t>
  </si>
  <si>
    <t>220960041</t>
  </si>
  <si>
    <t>61</t>
  </si>
  <si>
    <t>Montáž sestaveného návěstidla dvoukomorového na stožár</t>
  </si>
  <si>
    <t>220960036</t>
  </si>
  <si>
    <t>Montáž sestaveného návěstidla jednokomorového na stožár</t>
  </si>
  <si>
    <t>220960031</t>
  </si>
  <si>
    <t>59</t>
  </si>
  <si>
    <t>Montáž svorkovnice stožárové</t>
  </si>
  <si>
    <t>220960021</t>
  </si>
  <si>
    <t>Montáž stožáru nebo sloupku přímého na základovém rámu</t>
  </si>
  <si>
    <t>220960002</t>
  </si>
  <si>
    <t>57</t>
  </si>
  <si>
    <t>Montáž výložníku na stožár</t>
  </si>
  <si>
    <t>220960005</t>
  </si>
  <si>
    <t>Montáž elektrovýzbroje stožárů osvětlení 1 okruh</t>
  </si>
  <si>
    <t>210204201</t>
  </si>
  <si>
    <t>55</t>
  </si>
  <si>
    <t>Montáž výložníků osvětlení jednoramenných sloupových hmotnosti do 35 kg</t>
  </si>
  <si>
    <t>210204103</t>
  </si>
  <si>
    <t>Montáž stožárů osvětlení ocelových samostatně stojících délky do 12 m</t>
  </si>
  <si>
    <t>210204011</t>
  </si>
  <si>
    <t>53</t>
  </si>
  <si>
    <t>Montáž stožáru nebo sloupku výložníkového zapušťěného</t>
  </si>
  <si>
    <t>220960003</t>
  </si>
  <si>
    <t>Ukončení vodičů v rozváděči nebo na přístroji včetně zapojení průřezu žíly do 16 mm2</t>
  </si>
  <si>
    <t>210100003</t>
  </si>
  <si>
    <t>51</t>
  </si>
  <si>
    <t>Ukončení kabelu návěstního smršťovací záklopkou do 24x1/1,5</t>
  </si>
  <si>
    <t>220300605</t>
  </si>
  <si>
    <t>Ukončení kabelu návěstního smršťovací záklopkou do 12x1/1,5</t>
  </si>
  <si>
    <t>220300603</t>
  </si>
  <si>
    <t>49</t>
  </si>
  <si>
    <t>Ukončení kabelu návěstního smršťovací záklopkou do 7x1/1,5</t>
  </si>
  <si>
    <t>220300602</t>
  </si>
  <si>
    <t>Montáž kabel Cu plný kulatý žíla 24x1,5 mm2 zatažený v trubkách (např. CYKY)</t>
  </si>
  <si>
    <t>741122153</t>
  </si>
  <si>
    <t>47</t>
  </si>
  <si>
    <t>Zafukování optického kabelu do HDPE trubek</t>
  </si>
  <si>
    <t>220182036</t>
  </si>
  <si>
    <t>km</t>
  </si>
  <si>
    <t>Kontrola průchodnosti trubky pro optický kabel do 2000 m</t>
  </si>
  <si>
    <t>220182025</t>
  </si>
  <si>
    <t>45</t>
  </si>
  <si>
    <t>Uložení HDPE trubky  pr. 32 do výkopu včetně fixace</t>
  </si>
  <si>
    <t>220182021</t>
  </si>
  <si>
    <t>Montáž spojky bez svařování na HDPE trubce rovné pr. 32</t>
  </si>
  <si>
    <t>220182026</t>
  </si>
  <si>
    <t>43</t>
  </si>
  <si>
    <t>Nátěr zemnícího pásku</t>
  </si>
  <si>
    <t>220261101A</t>
  </si>
  <si>
    <t>Montáž svorka uzemňovací</t>
  </si>
  <si>
    <t>220111741</t>
  </si>
  <si>
    <t>41</t>
  </si>
  <si>
    <t>Měření zemního odporu</t>
  </si>
  <si>
    <t>220111765</t>
  </si>
  <si>
    <t>Montáž štítku kabelového průběžného</t>
  </si>
  <si>
    <t>Zjištění průchodnosti kabelu SSZ 24žilového včetně změření izolačního stavu</t>
  </si>
  <si>
    <t>220960404</t>
  </si>
  <si>
    <t>Zjištění průchodnosti kabelu SSZ 19žilového včetně změření izolačního stavu</t>
  </si>
  <si>
    <t>220960403</t>
  </si>
  <si>
    <t>Zjištění průchodnosti kabelu SSZ 12žilového včetně změření izolačního stavu</t>
  </si>
  <si>
    <t>220960401</t>
  </si>
  <si>
    <t>Montáže</t>
  </si>
  <si>
    <t>HM</t>
  </si>
  <si>
    <t>Digitální zaměření kabelových tras + vytyčovacví práce</t>
  </si>
  <si>
    <t>Pol33</t>
  </si>
  <si>
    <t>m2</t>
  </si>
  <si>
    <t>Ošetření trávníku shrabáním v rovině a svahu do 1:5</t>
  </si>
  <si>
    <t>185803111</t>
  </si>
  <si>
    <t>Provizorní úprava terénu</t>
  </si>
  <si>
    <t>460581111</t>
  </si>
  <si>
    <t>t</t>
  </si>
  <si>
    <t>Poplatek za uložení na skládce (skládkovné) zeminy a kamení kód odpadu 17 05 04</t>
  </si>
  <si>
    <t>171201221</t>
  </si>
  <si>
    <t>Příplatek k odvozu suti a vybouraných hmot při elektromontážích za každý další 1 km</t>
  </si>
  <si>
    <t>469972121</t>
  </si>
  <si>
    <t>Odvoz suti a vybouraných hmot při elektromontážích do 1 km</t>
  </si>
  <si>
    <t>469972111</t>
  </si>
  <si>
    <t>Zásyp kabelových rýh ručně se zhutněním š 50 cm hl 150 cm z horniny tř II skupiny 4</t>
  </si>
  <si>
    <t>460431363</t>
  </si>
  <si>
    <t>Zásyp kabelových rýh ručně se zhutněním š 35 cm hl 60 cm z horniny tř II skupiny 4</t>
  </si>
  <si>
    <t>460431163</t>
  </si>
  <si>
    <t>Montáž trubek ochranných plastových uložených volně do rýhy tuhých D přes 90 do 110 mm uložených do rýhy</t>
  </si>
  <si>
    <t>460791114</t>
  </si>
  <si>
    <t>Montáž uzemňovacích vedení vodičů FeZn pomocí svorek na povrchu drátem nebo lanem do průměru 10 mm</t>
  </si>
  <si>
    <t>210220002</t>
  </si>
  <si>
    <t>Montáž uzemňovacího vedení vodičů FeZn pomocí svorek na povrchu páskou do 120 mm2</t>
  </si>
  <si>
    <t>210220001</t>
  </si>
  <si>
    <t>Montáž víčka z tvrdého PVC-systém KG DN 110</t>
  </si>
  <si>
    <t>877265231</t>
  </si>
  <si>
    <t>Dočasné zajištění potrubí z PE DN do 200 mm</t>
  </si>
  <si>
    <t>119001405</t>
  </si>
  <si>
    <t>Montáž spojky do plastového potrubí vnitřní, vnější kruhové bez příruby D do 100 mm</t>
  </si>
  <si>
    <t>751526521</t>
  </si>
  <si>
    <t>m3</t>
  </si>
  <si>
    <t>Obetonování plastové šachty z polypropylenu betonem prostým tř. C 16/20 otevřený výkop  - obetonování trubek v rýze 0,5 tl. 0,4 m</t>
  </si>
  <si>
    <t>899620131</t>
  </si>
  <si>
    <t>Výstražná fólie pro krytí kabelů šířky 25 cm</t>
  </si>
  <si>
    <t>460671112</t>
  </si>
  <si>
    <t>Kabelové lože z písku pro kabely nn bez zakrytí š lože do 35 cm</t>
  </si>
  <si>
    <t>460661111</t>
  </si>
  <si>
    <t>Hloubení kabelových rýh ručně š 35 cm hl 60 cm v hornině tř II skupiny 4</t>
  </si>
  <si>
    <t>460161153</t>
  </si>
  <si>
    <t>Základové konstrukce při elektromontážích ze ŽB tř. C 25/30 se zvýšenými nároky na prostředí - XF4 rozvaděče</t>
  </si>
  <si>
    <t>460641131-R</t>
  </si>
  <si>
    <t>Základ datový rozvaděč C 30/37 - XF4 železobetonový do bednění (1x0,9x0,17-2x0,5x0,55x0,17m)</t>
  </si>
  <si>
    <t>460080036</t>
  </si>
  <si>
    <t>Základové konstrukce při elektromontážích ze ŽB tř. C 25/30 se zvýšenými nároky na prostředí - XF4 stožáry</t>
  </si>
  <si>
    <t>460641131</t>
  </si>
  <si>
    <t>Hloubení kabelových rýh ručně š 50 cm hl 150 cm v hornině tř II skupiny 4</t>
  </si>
  <si>
    <t>460161343</t>
  </si>
  <si>
    <t>Hloubení nezapažených jam při elektromontážích ručně v hornině tř II skupiny 4 Pro řadič/DR</t>
  </si>
  <si>
    <t>460131114.3</t>
  </si>
  <si>
    <t>Hloubení nezapažených jam při elektromontážích ručně v hornině tř II skupiny 4 Pro kabelovou šachtu</t>
  </si>
  <si>
    <t>460131114.2</t>
  </si>
  <si>
    <t>Hloubení nezapažených jam při elektromontážích ručně v hornině tř II skupiny 4 Pro stož. patkovaný</t>
  </si>
  <si>
    <t>460131114</t>
  </si>
  <si>
    <t>Vytyčení trasy inženýrských sítí v zastavěném prostoru</t>
  </si>
  <si>
    <t>460010025</t>
  </si>
  <si>
    <t>Vytyčení trasy vedení kabelového (podzemního) v zastavěném prostoru</t>
  </si>
  <si>
    <t>460010024</t>
  </si>
  <si>
    <t>D2</t>
  </si>
  <si>
    <t>Odvoz suti a vybouraných hmot z meziskládky na skládku do 1 km s naložením a se složením</t>
  </si>
  <si>
    <t>997013511</t>
  </si>
  <si>
    <t>Demontáž odbočné spojky optického kabelu 72/12+12,24 svárů, 60 vláken průběžných</t>
  </si>
  <si>
    <t>228182221</t>
  </si>
  <si>
    <t>Bourání zdiva z betonu prostého neprokládaného v odkopávkách nebo prokopávkách ručně</t>
  </si>
  <si>
    <t>129911121</t>
  </si>
  <si>
    <t>738363174</t>
  </si>
  <si>
    <t>Demontáž stožáru pro kamery volně stojícího bez bourání základu, výšky do 10 m</t>
  </si>
  <si>
    <t>228731507</t>
  </si>
  <si>
    <t>Demontáž výložníku ve výšce přes 5 m</t>
  </si>
  <si>
    <t>228731513</t>
  </si>
  <si>
    <t>Demontáž stožárové výzbroje</t>
  </si>
  <si>
    <t>218192002</t>
  </si>
  <si>
    <t>Demontáže:</t>
  </si>
  <si>
    <t>D4 - Dodávky</t>
  </si>
  <si>
    <t>D3 - Montáže</t>
  </si>
  <si>
    <t xml:space="preserve">    D2 - Zemní práce</t>
  </si>
  <si>
    <t>D1 - Demontáže:</t>
  </si>
  <si>
    <t>PS 400.1 - SSZ křižovatky...</t>
  </si>
  <si>
    <t>Spojka optická na stožár odbočná</t>
  </si>
  <si>
    <t>Pol180</t>
  </si>
  <si>
    <t>Radar detekce rychlosti vozidel</t>
  </si>
  <si>
    <t>Pol179</t>
  </si>
  <si>
    <t>Rozvaděč optický rack 19",24 LC/E2000 2U</t>
  </si>
  <si>
    <t>Pol178</t>
  </si>
  <si>
    <t>Kontroler videodetekce pro 3 kamery</t>
  </si>
  <si>
    <t>Pol177</t>
  </si>
  <si>
    <t>Kamera videodetekce 180°+ IR přísvit, POE, min 1080p, IK10, upevnění na stožár</t>
  </si>
  <si>
    <t>Pol176</t>
  </si>
  <si>
    <t>Stožár VO OSVV8 s vnějším i vnitřním ochranným asf. nátěrem po zemnící šroub</t>
  </si>
  <si>
    <t>Pol175</t>
  </si>
  <si>
    <t>Přesun rezervy na optickém kabelu závěsném - stávajícím - zpětná montáž kabelu</t>
  </si>
  <si>
    <t>220182053-R</t>
  </si>
  <si>
    <t>Přesun rezervy na optickém kabelu závěsném - stávajícím - demontáž kabelu</t>
  </si>
  <si>
    <t>228182053-R</t>
  </si>
  <si>
    <t>Montáž HW začlenění do dohledu Switch, řadič, RSU, elektroměr,kamery</t>
  </si>
  <si>
    <t>Nastavení dopravního mikrovlnného detektoru na stožáru</t>
  </si>
  <si>
    <t>220960122</t>
  </si>
  <si>
    <t>Montáž dopravního mikrovlnného detektoru na stožár</t>
  </si>
  <si>
    <t>220960117</t>
  </si>
  <si>
    <t>-1776826840</t>
  </si>
  <si>
    <t>Adresace řadiče MR do čtyř světelných skupin</t>
  </si>
  <si>
    <t>220960200</t>
  </si>
  <si>
    <t>1753987142</t>
  </si>
  <si>
    <t>236585890</t>
  </si>
  <si>
    <t>Programování řadiče MR do deseti světelných skupin</t>
  </si>
  <si>
    <t>220960221</t>
  </si>
  <si>
    <t>Montáž řadiče do šesti světelných skupin</t>
  </si>
  <si>
    <t>220960181</t>
  </si>
  <si>
    <t xml:space="preserve">Montáže </t>
  </si>
  <si>
    <t>hm</t>
  </si>
  <si>
    <t>Pol33.1</t>
  </si>
  <si>
    <t>Demontáž stožáru volně stojícího bez bourání základu výšky přes 8 do 10 m</t>
  </si>
  <si>
    <t xml:space="preserve">D3 - Montáže </t>
  </si>
  <si>
    <t>D2 - Zemní práce</t>
  </si>
  <si>
    <t>PS 401.1 - SSZ přechodu p...</t>
  </si>
  <si>
    <t>SO 400</t>
  </si>
  <si>
    <t>Technologická část SSZ</t>
  </si>
  <si>
    <t>Příprava území a staveniště - samostatný přechod - nevyplňovat</t>
  </si>
  <si>
    <t>Stavební úpravy - samostatný přechod - nevyplňovat</t>
  </si>
  <si>
    <t>Dopravní řešení SSZ a dopravní značení - samostatný přechod nevyplňovat</t>
  </si>
  <si>
    <t>SSZ přechodu - nevyplňovat</t>
  </si>
  <si>
    <t>DJČ přechodu - nevyplňovat</t>
  </si>
  <si>
    <t>DIO - samostatný přechod - nevyplňovat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</si>
</sst>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 numFmtId="165" formatCode="#,##0.00000"/>
    <numFmt numFmtId="166" formatCode="dd\.mm\.yyyy"/>
    <numFmt numFmtId="167" formatCode="#,##0.00%"/>
  </numFmts>
  <fonts count="4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
      <sz val="8"/>
      <name val="Arial CE"/>
      <family val="2"/>
    </font>
    <font>
      <sz val="11"/>
      <name val="Arial CE"/>
    </font>
    <font>
      <sz val="11"/>
      <color rgb="FF969696"/>
      <name val="Arial CE"/>
    </font>
    <font>
      <b/>
      <sz val="11"/>
      <name val="Arial CE"/>
    </font>
    <font>
      <sz val="11"/>
      <color rgb="FF003366"/>
      <name val="Arial CE"/>
    </font>
    <font>
      <b/>
      <sz val="11"/>
      <color rgb="FF003366"/>
      <name val="Arial CE"/>
    </font>
    <font>
      <u/>
      <sz val="11"/>
      <color theme="10"/>
      <name val="Calibri"/>
      <scheme val="minor"/>
    </font>
    <font>
      <sz val="18"/>
      <color theme="10"/>
      <name val="Wingdings 2"/>
    </font>
    <font>
      <b/>
      <sz val="12"/>
      <name val="Arial CE"/>
    </font>
    <font>
      <sz val="12"/>
      <name val="Arial CE"/>
    </font>
    <font>
      <sz val="12"/>
      <color rgb="FF969696"/>
      <name val="Arial CE"/>
    </font>
    <font>
      <b/>
      <sz val="12"/>
      <color rgb="FF960000"/>
      <name val="Arial CE"/>
    </font>
    <font>
      <sz val="9"/>
      <color rgb="FF969696"/>
      <name val="Arial CE"/>
    </font>
    <font>
      <sz val="9"/>
      <name val="Arial CE"/>
    </font>
    <font>
      <sz val="8"/>
      <color rgb="FF969696"/>
      <name val="Arial CE"/>
    </font>
    <font>
      <sz val="10"/>
      <name val="Arial CE"/>
    </font>
    <font>
      <sz val="10"/>
      <color rgb="FF969696"/>
      <name val="Arial CE"/>
    </font>
    <font>
      <b/>
      <sz val="10"/>
      <name val="Arial CE"/>
    </font>
    <font>
      <b/>
      <sz val="14"/>
      <name val="Arial CE"/>
    </font>
    <font>
      <b/>
      <sz val="10"/>
      <color rgb="FF464646"/>
      <name val="Arial CE"/>
    </font>
    <font>
      <b/>
      <sz val="10"/>
      <color rgb="FF969696"/>
      <name val="Arial CE"/>
    </font>
    <font>
      <sz val="8"/>
      <color rgb="FF3366FF"/>
      <name val="Arial CE"/>
    </font>
    <font>
      <sz val="8"/>
      <color rgb="FFFFFFFF"/>
      <name val="Arial CE"/>
    </font>
    <font>
      <sz val="8"/>
      <color rgb="FF003366"/>
      <name val="Arial CE"/>
    </font>
    <font>
      <sz val="12"/>
      <color rgb="FF003366"/>
      <name val="Arial CE"/>
    </font>
    <font>
      <i/>
      <sz val="9"/>
      <color rgb="FF0000FF"/>
      <name val="Arial CE"/>
    </font>
    <font>
      <i/>
      <sz val="8"/>
      <color rgb="FF0000FF"/>
      <name val="Arial CE"/>
    </font>
    <font>
      <b/>
      <sz val="8"/>
      <name val="Arial CE"/>
    </font>
    <font>
      <sz val="8"/>
      <color rgb="FF960000"/>
      <name val="Arial CE"/>
    </font>
    <font>
      <b/>
      <sz val="12"/>
      <color rgb="FF800000"/>
      <name val="Arial CE"/>
    </font>
    <font>
      <sz val="10"/>
      <color rgb="FF3366FF"/>
      <name val="Arial CE"/>
    </font>
    <font>
      <sz val="10"/>
      <color rgb="FF003366"/>
      <name val="Arial CE"/>
    </font>
    <font>
      <b/>
      <sz val="10"/>
      <name val="Arial"/>
      <family val="2"/>
      <charset val="238"/>
    </font>
  </fonts>
  <fills count="7">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D2D2D2"/>
      </patternFill>
    </fill>
    <fill>
      <patternFill patternType="solid">
        <fgColor rgb="FFBEBEBE"/>
      </patternFill>
    </fill>
    <fill>
      <patternFill patternType="solid">
        <fgColor rgb="FFC0C0C0"/>
      </patternFill>
    </fill>
  </fills>
  <borders count="2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rgb="FF000000"/>
      </left>
      <right/>
      <top/>
      <bottom/>
      <diagonal/>
    </border>
    <border>
      <left/>
      <right/>
      <top/>
      <bottom style="thin">
        <color rgb="FF000000"/>
      </bottom>
      <diagonal/>
    </border>
    <border>
      <left style="thin">
        <color rgb="FF000000"/>
      </left>
      <right/>
      <top/>
      <bottom style="thin">
        <color rgb="FF000000"/>
      </bottom>
      <diagonal/>
    </border>
    <border>
      <left/>
      <right style="hair">
        <color rgb="FF969696"/>
      </right>
      <top/>
      <bottom style="hair">
        <color rgb="FF969696"/>
      </bottom>
      <diagonal/>
    </border>
    <border>
      <left/>
      <right/>
      <top/>
      <bottom style="hair">
        <color rgb="FF969696"/>
      </bottom>
      <diagonal/>
    </border>
    <border>
      <left style="hair">
        <color rgb="FF969696"/>
      </left>
      <right/>
      <top/>
      <bottom style="hair">
        <color rgb="FF969696"/>
      </bottom>
      <diagonal/>
    </border>
    <border>
      <left/>
      <right style="hair">
        <color rgb="FF969696"/>
      </right>
      <top/>
      <bottom/>
      <diagonal/>
    </border>
    <border>
      <left style="hair">
        <color rgb="FF969696"/>
      </left>
      <right/>
      <top/>
      <bottom/>
      <diagonal/>
    </border>
    <border>
      <left/>
      <right style="hair">
        <color rgb="FF969696"/>
      </right>
      <top style="hair">
        <color rgb="FF969696"/>
      </top>
      <bottom/>
      <diagonal/>
    </border>
    <border>
      <left/>
      <right/>
      <top style="hair">
        <color rgb="FF969696"/>
      </top>
      <bottom/>
      <diagonal/>
    </border>
    <border>
      <left style="hair">
        <color rgb="FF969696"/>
      </left>
      <right/>
      <top style="hair">
        <color rgb="FF969696"/>
      </top>
      <bottom/>
      <diagonal/>
    </border>
    <border>
      <left/>
      <right style="hair">
        <color rgb="FF969696"/>
      </right>
      <top style="hair">
        <color rgb="FF969696"/>
      </top>
      <bottom style="hair">
        <color rgb="FF969696"/>
      </bottom>
      <diagonal/>
    </border>
    <border>
      <left/>
      <right/>
      <top style="hair">
        <color rgb="FF969696"/>
      </top>
      <bottom style="hair">
        <color rgb="FF969696"/>
      </bottom>
      <diagonal/>
    </border>
    <border>
      <left style="hair">
        <color rgb="FF969696"/>
      </left>
      <right/>
      <top style="hair">
        <color rgb="FF969696"/>
      </top>
      <bottom style="hair">
        <color rgb="FF969696"/>
      </bottom>
      <diagonal/>
    </border>
    <border>
      <left/>
      <right style="hair">
        <color rgb="FF000000"/>
      </right>
      <top style="hair">
        <color rgb="FF000000"/>
      </top>
      <bottom style="hair">
        <color rgb="FF000000"/>
      </bottom>
      <diagonal/>
    </border>
    <border>
      <left/>
      <right/>
      <top style="hair">
        <color rgb="FF000000"/>
      </top>
      <bottom style="hair">
        <color rgb="FF000000"/>
      </bottom>
      <diagonal/>
    </border>
    <border>
      <left style="hair">
        <color rgb="FF000000"/>
      </left>
      <right/>
      <top style="hair">
        <color rgb="FF000000"/>
      </top>
      <bottom style="hair">
        <color rgb="FF000000"/>
      </bottom>
      <diagonal/>
    </border>
    <border>
      <left/>
      <right/>
      <top style="thin">
        <color rgb="FF000000"/>
      </top>
      <bottom/>
      <diagonal/>
    </border>
    <border>
      <left style="thin">
        <color rgb="FF000000"/>
      </left>
      <right/>
      <top style="thin">
        <color rgb="FF000000"/>
      </top>
      <bottom/>
      <diagonal/>
    </border>
    <border>
      <left/>
      <right/>
      <top/>
      <bottom style="hair">
        <color rgb="FF000000"/>
      </bottom>
      <diagonal/>
    </border>
    <border>
      <left/>
      <right/>
      <top style="hair">
        <color rgb="FF000000"/>
      </top>
      <bottom/>
      <diagonal/>
    </border>
    <border>
      <left style="hair">
        <color rgb="FF969696"/>
      </left>
      <right style="hair">
        <color rgb="FF969696"/>
      </right>
      <top style="hair">
        <color rgb="FF969696"/>
      </top>
      <bottom style="hair">
        <color rgb="FF969696"/>
      </bottom>
      <diagonal/>
    </border>
  </borders>
  <cellStyleXfs count="9">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xf numFmtId="0" fontId="8" fillId="0" borderId="0"/>
    <xf numFmtId="0" fontId="14" fillId="0" borderId="0" applyNumberFormat="0" applyFill="0" applyBorder="0" applyAlignment="0" applyProtection="0"/>
  </cellStyleXfs>
  <cellXfs count="231">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3" fillId="2" borderId="0" xfId="6" applyFont="1" applyFill="1" applyAlignment="1">
      <alignment horizontal="right"/>
    </xf>
    <xf numFmtId="0" fontId="4" fillId="3" borderId="1" xfId="6" applyFont="1" applyFill="1" applyBorder="1" applyAlignment="1">
      <alignment horizontal="center"/>
    </xf>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5" fillId="2" borderId="0" xfId="6" applyFont="1" applyFill="1"/>
    <xf numFmtId="0" fontId="5" fillId="2" borderId="0" xfId="6" applyFont="1" applyFill="1" applyAlignment="1">
      <alignment horizontal="left"/>
    </xf>
    <xf numFmtId="0" fontId="5" fillId="2" borderId="2" xfId="6" applyFont="1" applyFill="1" applyBorder="1"/>
    <xf numFmtId="0" fontId="5" fillId="2" borderId="2" xfId="6" applyFont="1" applyFill="1" applyBorder="1" applyAlignment="1">
      <alignment horizontal="left"/>
    </xf>
    <xf numFmtId="0" fontId="0" fillId="2" borderId="5" xfId="6" applyFont="1" applyFill="1" applyBorder="1"/>
    <xf numFmtId="0" fontId="3" fillId="0" borderId="1" xfId="6" applyFont="1" applyBorder="1" applyAlignment="1">
      <alignment horizontal="left"/>
    </xf>
    <xf numFmtId="4" fontId="3" fillId="0" borderId="1" xfId="6" applyNumberFormat="1" applyFont="1" applyBorder="1" applyAlignment="1">
      <alignment horizontal="right"/>
    </xf>
    <xf numFmtId="0" fontId="0" fillId="0" borderId="1" xfId="6" applyFont="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4" fontId="0" fillId="2" borderId="1" xfId="6" applyNumberFormat="1" applyFont="1" applyFill="1" applyBorder="1" applyAlignment="1">
      <alignment horizontal="center"/>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0" fontId="8" fillId="0" borderId="0" xfId="7"/>
    <xf numFmtId="0" fontId="8" fillId="0" borderId="0" xfId="7" applyAlignment="1">
      <alignment vertical="center"/>
    </xf>
    <xf numFmtId="0" fontId="8" fillId="0" borderId="6" xfId="7" applyBorder="1" applyAlignment="1">
      <alignment vertical="center"/>
    </xf>
    <xf numFmtId="0" fontId="8" fillId="0" borderId="7" xfId="7" applyBorder="1" applyAlignment="1">
      <alignment vertical="center"/>
    </xf>
    <xf numFmtId="0" fontId="8" fillId="0" borderId="8" xfId="7" applyBorder="1" applyAlignment="1">
      <alignment vertical="center"/>
    </xf>
    <xf numFmtId="0" fontId="9" fillId="0" borderId="0" xfId="7" applyFont="1" applyAlignment="1">
      <alignment vertical="center"/>
    </xf>
    <xf numFmtId="0" fontId="9" fillId="0" borderId="0" xfId="7" applyFont="1" applyAlignment="1">
      <alignment horizontal="left" vertical="center"/>
    </xf>
    <xf numFmtId="4" fontId="10" fillId="0" borderId="9" xfId="7" applyNumberFormat="1" applyFont="1" applyBorder="1" applyAlignment="1">
      <alignment vertical="center"/>
    </xf>
    <xf numFmtId="4" fontId="10" fillId="0" borderId="10" xfId="7" applyNumberFormat="1" applyFont="1" applyBorder="1" applyAlignment="1">
      <alignment vertical="center"/>
    </xf>
    <xf numFmtId="165" fontId="10" fillId="0" borderId="10" xfId="7" applyNumberFormat="1" applyFont="1" applyBorder="1" applyAlignment="1">
      <alignment vertical="center"/>
    </xf>
    <xf numFmtId="4" fontId="10" fillId="0" borderId="11" xfId="7" applyNumberFormat="1" applyFont="1" applyBorder="1" applyAlignment="1">
      <alignment vertical="center"/>
    </xf>
    <xf numFmtId="0" fontId="9" fillId="0" borderId="6" xfId="7" applyFont="1" applyBorder="1" applyAlignment="1">
      <alignment vertical="center"/>
    </xf>
    <xf numFmtId="0" fontId="11" fillId="0" borderId="0" xfId="7" applyFont="1" applyAlignment="1">
      <alignment horizontal="center" vertical="center"/>
    </xf>
    <xf numFmtId="0" fontId="12" fillId="0" borderId="0" xfId="7" applyFont="1" applyAlignment="1">
      <alignment vertical="center"/>
    </xf>
    <xf numFmtId="0" fontId="13" fillId="0" borderId="0" xfId="7" applyFont="1" applyAlignment="1">
      <alignment vertical="center"/>
    </xf>
    <xf numFmtId="0" fontId="15" fillId="0" borderId="0" xfId="8" applyFont="1" applyAlignment="1">
      <alignment horizontal="center" vertical="center"/>
    </xf>
    <xf numFmtId="4" fontId="10" fillId="0" borderId="12" xfId="7" applyNumberFormat="1" applyFont="1" applyBorder="1" applyAlignment="1">
      <alignment vertical="center"/>
    </xf>
    <xf numFmtId="4" fontId="10" fillId="0" borderId="0" xfId="7" applyNumberFormat="1" applyFont="1" applyAlignment="1">
      <alignment vertical="center"/>
    </xf>
    <xf numFmtId="165" fontId="10" fillId="0" borderId="0" xfId="7" applyNumberFormat="1" applyFont="1" applyAlignment="1">
      <alignment vertical="center"/>
    </xf>
    <xf numFmtId="4" fontId="10" fillId="0" borderId="13" xfId="7" applyNumberFormat="1" applyFont="1" applyBorder="1" applyAlignment="1">
      <alignment vertical="center"/>
    </xf>
    <xf numFmtId="0" fontId="16" fillId="0" borderId="0" xfId="7" applyFont="1" applyAlignment="1">
      <alignment vertical="center"/>
    </xf>
    <xf numFmtId="0" fontId="16" fillId="0" borderId="0" xfId="7" applyFont="1" applyAlignment="1">
      <alignment horizontal="left" vertical="center"/>
    </xf>
    <xf numFmtId="0" fontId="17" fillId="0" borderId="0" xfId="7" applyFont="1" applyAlignment="1">
      <alignment horizontal="left" vertical="center"/>
    </xf>
    <xf numFmtId="4" fontId="18" fillId="0" borderId="12" xfId="7" applyNumberFormat="1" applyFont="1" applyBorder="1" applyAlignment="1">
      <alignment vertical="center"/>
    </xf>
    <xf numFmtId="4" fontId="18" fillId="0" borderId="0" xfId="7" applyNumberFormat="1" applyFont="1" applyAlignment="1">
      <alignment vertical="center"/>
    </xf>
    <xf numFmtId="165" fontId="18" fillId="0" borderId="0" xfId="7" applyNumberFormat="1" applyFont="1" applyAlignment="1">
      <alignment vertical="center"/>
    </xf>
    <xf numFmtId="4" fontId="18" fillId="0" borderId="13" xfId="7" applyNumberFormat="1" applyFont="1" applyBorder="1" applyAlignment="1">
      <alignment vertical="center"/>
    </xf>
    <xf numFmtId="0" fontId="16" fillId="0" borderId="6" xfId="7" applyFont="1" applyBorder="1" applyAlignment="1">
      <alignment vertical="center"/>
    </xf>
    <xf numFmtId="0" fontId="16" fillId="0" borderId="0" xfId="7" applyFont="1" applyAlignment="1">
      <alignment horizontal="center" vertical="center"/>
    </xf>
    <xf numFmtId="4" fontId="19" fillId="0" borderId="0" xfId="7" applyNumberFormat="1" applyFont="1" applyAlignment="1">
      <alignment vertical="center"/>
    </xf>
    <xf numFmtId="0" fontId="19" fillId="0" borderId="0" xfId="7" applyFont="1" applyAlignment="1">
      <alignment vertical="center"/>
    </xf>
    <xf numFmtId="0" fontId="19" fillId="0" borderId="0" xfId="7" applyFont="1" applyAlignment="1">
      <alignment horizontal="left" vertical="center"/>
    </xf>
    <xf numFmtId="0" fontId="8" fillId="0" borderId="14" xfId="7" applyBorder="1" applyAlignment="1">
      <alignment vertical="center"/>
    </xf>
    <xf numFmtId="0" fontId="8" fillId="0" borderId="15" xfId="7" applyBorder="1" applyAlignment="1">
      <alignment vertical="center"/>
    </xf>
    <xf numFmtId="0" fontId="8" fillId="0" borderId="16" xfId="7" applyBorder="1" applyAlignment="1">
      <alignment vertical="center"/>
    </xf>
    <xf numFmtId="0" fontId="20" fillId="0" borderId="17" xfId="7" applyFont="1" applyBorder="1" applyAlignment="1">
      <alignment horizontal="center" vertical="center" wrapText="1"/>
    </xf>
    <xf numFmtId="0" fontId="20" fillId="0" borderId="18" xfId="7" applyFont="1" applyBorder="1" applyAlignment="1">
      <alignment horizontal="center" vertical="center" wrapText="1"/>
    </xf>
    <xf numFmtId="0" fontId="20" fillId="0" borderId="19" xfId="7" applyFont="1" applyBorder="1" applyAlignment="1">
      <alignment horizontal="center" vertical="center" wrapText="1"/>
    </xf>
    <xf numFmtId="0" fontId="21" fillId="4" borderId="0" xfId="7" applyFont="1" applyFill="1" applyAlignment="1">
      <alignment horizontal="center" vertical="center"/>
    </xf>
    <xf numFmtId="0" fontId="8" fillId="4" borderId="21" xfId="7" applyFill="1" applyBorder="1" applyAlignment="1">
      <alignment vertical="center"/>
    </xf>
    <xf numFmtId="0" fontId="8" fillId="0" borderId="12" xfId="7" applyBorder="1" applyAlignment="1">
      <alignment vertical="center"/>
    </xf>
    <xf numFmtId="0" fontId="22" fillId="0" borderId="0" xfId="7" applyFont="1" applyAlignment="1">
      <alignment horizontal="left" vertical="center"/>
    </xf>
    <xf numFmtId="0" fontId="23" fillId="0" borderId="0" xfId="7" applyFont="1" applyAlignment="1">
      <alignment vertical="center"/>
    </xf>
    <xf numFmtId="0" fontId="24" fillId="0" borderId="0" xfId="7" applyFont="1" applyAlignment="1">
      <alignment horizontal="left" vertical="center"/>
    </xf>
    <xf numFmtId="166" fontId="23" fillId="0" borderId="0" xfId="7" applyNumberFormat="1" applyFont="1" applyAlignment="1">
      <alignment horizontal="left" vertical="center"/>
    </xf>
    <xf numFmtId="0" fontId="25" fillId="0" borderId="0" xfId="7" applyFont="1" applyAlignment="1">
      <alignment vertical="center"/>
    </xf>
    <xf numFmtId="0" fontId="11" fillId="0" borderId="0" xfId="7" applyFont="1" applyAlignment="1">
      <alignment vertical="center"/>
    </xf>
    <xf numFmtId="0" fontId="11" fillId="0" borderId="6" xfId="7" applyFont="1" applyBorder="1" applyAlignment="1">
      <alignment vertical="center"/>
    </xf>
    <xf numFmtId="0" fontId="11" fillId="0" borderId="0" xfId="7" applyFont="1" applyAlignment="1">
      <alignment horizontal="left" vertical="center"/>
    </xf>
    <xf numFmtId="0" fontId="23" fillId="0" borderId="6" xfId="7" applyFont="1" applyBorder="1" applyAlignment="1">
      <alignment vertical="center"/>
    </xf>
    <xf numFmtId="0" fontId="26" fillId="0" borderId="0" xfId="7" applyFont="1" applyAlignment="1">
      <alignment horizontal="left" vertical="center"/>
    </xf>
    <xf numFmtId="0" fontId="8" fillId="0" borderId="23" xfId="7" applyBorder="1" applyAlignment="1">
      <alignment vertical="center"/>
    </xf>
    <xf numFmtId="0" fontId="8" fillId="0" borderId="24" xfId="7" applyBorder="1" applyAlignment="1">
      <alignment vertical="center"/>
    </xf>
    <xf numFmtId="0" fontId="8" fillId="0" borderId="25" xfId="7" applyBorder="1" applyAlignment="1">
      <alignment vertical="center"/>
    </xf>
    <xf numFmtId="0" fontId="24" fillId="0" borderId="25" xfId="7" applyFont="1" applyBorder="1" applyAlignment="1">
      <alignment horizontal="left" vertical="center"/>
    </xf>
    <xf numFmtId="0" fontId="8" fillId="0" borderId="6" xfId="7" applyBorder="1"/>
    <xf numFmtId="0" fontId="8" fillId="0" borderId="26" xfId="7" applyBorder="1" applyAlignment="1">
      <alignment vertical="center"/>
    </xf>
    <xf numFmtId="0" fontId="27" fillId="0" borderId="26" xfId="7" applyFont="1" applyBorder="1" applyAlignment="1">
      <alignment horizontal="left" vertical="center"/>
    </xf>
    <xf numFmtId="0" fontId="8" fillId="5" borderId="0" xfId="7" applyFill="1" applyAlignment="1">
      <alignment vertical="center"/>
    </xf>
    <xf numFmtId="0" fontId="8" fillId="5" borderId="21" xfId="7" applyFill="1" applyBorder="1" applyAlignment="1">
      <alignment vertical="center"/>
    </xf>
    <xf numFmtId="0" fontId="16" fillId="5" borderId="21" xfId="7" applyFont="1" applyFill="1" applyBorder="1" applyAlignment="1">
      <alignment horizontal="center" vertical="center"/>
    </xf>
    <xf numFmtId="0" fontId="16" fillId="5" borderId="22" xfId="7" applyFont="1" applyFill="1" applyBorder="1" applyAlignment="1">
      <alignment horizontal="left" vertical="center"/>
    </xf>
    <xf numFmtId="0" fontId="24" fillId="0" borderId="0" xfId="7" applyFont="1" applyAlignment="1">
      <alignment vertical="center"/>
    </xf>
    <xf numFmtId="0" fontId="24" fillId="0" borderId="6" xfId="7" applyFont="1" applyBorder="1" applyAlignment="1">
      <alignment vertical="center"/>
    </xf>
    <xf numFmtId="0" fontId="24" fillId="0" borderId="0" xfId="7" applyFont="1" applyAlignment="1">
      <alignment horizontal="right" vertical="center"/>
    </xf>
    <xf numFmtId="0" fontId="25" fillId="0" borderId="25" xfId="7" applyFont="1" applyBorder="1" applyAlignment="1">
      <alignment horizontal="left" vertical="center"/>
    </xf>
    <xf numFmtId="0" fontId="8" fillId="0" borderId="26" xfId="7" applyBorder="1"/>
    <xf numFmtId="0" fontId="23" fillId="0" borderId="0" xfId="7" applyFont="1" applyAlignment="1">
      <alignment horizontal="left" vertical="center" wrapText="1"/>
    </xf>
    <xf numFmtId="0" fontId="8" fillId="0" borderId="0" xfId="7" applyAlignment="1">
      <alignment horizontal="left" vertical="center"/>
    </xf>
    <xf numFmtId="0" fontId="23" fillId="0" borderId="0" xfId="7" applyFont="1" applyAlignment="1">
      <alignment horizontal="left" vertical="center"/>
    </xf>
    <xf numFmtId="0" fontId="11" fillId="0" borderId="0" xfId="7" applyFont="1" applyAlignment="1">
      <alignment horizontal="left" vertical="top"/>
    </xf>
    <xf numFmtId="0" fontId="24" fillId="0" borderId="0" xfId="7" applyFont="1" applyAlignment="1">
      <alignment horizontal="left" vertical="top"/>
    </xf>
    <xf numFmtId="0" fontId="29" fillId="0" borderId="0" xfId="7" applyFont="1" applyAlignment="1">
      <alignment horizontal="left" vertical="center"/>
    </xf>
    <xf numFmtId="0" fontId="8" fillId="0" borderId="23" xfId="7" applyBorder="1"/>
    <xf numFmtId="0" fontId="8" fillId="0" borderId="24" xfId="7" applyBorder="1"/>
    <xf numFmtId="0" fontId="30" fillId="0" borderId="0" xfId="7" applyFont="1" applyAlignment="1">
      <alignment horizontal="left" vertical="center"/>
    </xf>
    <xf numFmtId="0" fontId="21" fillId="0" borderId="0" xfId="7" applyFont="1" applyAlignment="1">
      <alignment horizontal="left" vertical="center"/>
    </xf>
    <xf numFmtId="4" fontId="8" fillId="0" borderId="0" xfId="7" applyNumberFormat="1" applyAlignment="1">
      <alignment vertical="center"/>
    </xf>
    <xf numFmtId="165" fontId="20" fillId="0" borderId="9" xfId="7" applyNumberFormat="1" applyFont="1" applyBorder="1" applyAlignment="1">
      <alignment vertical="center"/>
    </xf>
    <xf numFmtId="165" fontId="20" fillId="0" borderId="10" xfId="7" applyNumberFormat="1" applyFont="1" applyBorder="1" applyAlignment="1">
      <alignment vertical="center"/>
    </xf>
    <xf numFmtId="0" fontId="20" fillId="0" borderId="10" xfId="7" applyFont="1" applyBorder="1" applyAlignment="1">
      <alignment horizontal="center" vertical="center"/>
    </xf>
    <xf numFmtId="0" fontId="20" fillId="0" borderId="11" xfId="7" applyFont="1" applyBorder="1" applyAlignment="1">
      <alignment horizontal="left" vertical="center"/>
    </xf>
    <xf numFmtId="0" fontId="8" fillId="0" borderId="27" xfId="7" applyBorder="1" applyAlignment="1" applyProtection="1">
      <alignment vertical="center"/>
      <protection locked="0"/>
    </xf>
    <xf numFmtId="4" fontId="21" fillId="0" borderId="27" xfId="7" applyNumberFormat="1" applyFont="1" applyBorder="1" applyAlignment="1" applyProtection="1">
      <alignment vertical="center"/>
      <protection locked="0"/>
    </xf>
    <xf numFmtId="164" fontId="21" fillId="0" borderId="27" xfId="7" applyNumberFormat="1" applyFont="1" applyBorder="1" applyAlignment="1" applyProtection="1">
      <alignment vertical="center"/>
      <protection locked="0"/>
    </xf>
    <xf numFmtId="0" fontId="21" fillId="0" borderId="27" xfId="7" applyFont="1" applyBorder="1" applyAlignment="1" applyProtection="1">
      <alignment horizontal="center" vertical="center" wrapText="1"/>
      <protection locked="0"/>
    </xf>
    <xf numFmtId="0" fontId="21" fillId="0" borderId="27" xfId="7" applyFont="1" applyBorder="1" applyAlignment="1" applyProtection="1">
      <alignment horizontal="left" vertical="center" wrapText="1"/>
      <protection locked="0"/>
    </xf>
    <xf numFmtId="49" fontId="21" fillId="0" borderId="27" xfId="7" applyNumberFormat="1" applyFont="1" applyBorder="1" applyAlignment="1" applyProtection="1">
      <alignment horizontal="left" vertical="center" wrapText="1"/>
      <protection locked="0"/>
    </xf>
    <xf numFmtId="0" fontId="21" fillId="0" borderId="27" xfId="7" applyFont="1" applyBorder="1" applyAlignment="1" applyProtection="1">
      <alignment horizontal="center" vertical="center"/>
      <protection locked="0"/>
    </xf>
    <xf numFmtId="0" fontId="8" fillId="0" borderId="6" xfId="7" applyBorder="1" applyAlignment="1" applyProtection="1">
      <alignment vertical="center"/>
      <protection locked="0"/>
    </xf>
    <xf numFmtId="165" fontId="20" fillId="0" borderId="12" xfId="7" applyNumberFormat="1" applyFont="1" applyBorder="1" applyAlignment="1">
      <alignment vertical="center"/>
    </xf>
    <xf numFmtId="165" fontId="20" fillId="0" borderId="0" xfId="7" applyNumberFormat="1" applyFont="1" applyAlignment="1">
      <alignment vertical="center"/>
    </xf>
    <xf numFmtId="0" fontId="20" fillId="0" borderId="0" xfId="7" applyFont="1" applyAlignment="1">
      <alignment horizontal="center" vertical="center"/>
    </xf>
    <xf numFmtId="0" fontId="20" fillId="0" borderId="13" xfId="7" applyFont="1" applyBorder="1" applyAlignment="1">
      <alignment horizontal="left" vertical="center"/>
    </xf>
    <xf numFmtId="0" fontId="31" fillId="0" borderId="0" xfId="7" applyFont="1"/>
    <xf numFmtId="4" fontId="31" fillId="0" borderId="0" xfId="7" applyNumberFormat="1" applyFont="1" applyAlignment="1">
      <alignment vertical="center"/>
    </xf>
    <xf numFmtId="0" fontId="31" fillId="0" borderId="0" xfId="7" applyFont="1" applyAlignment="1">
      <alignment horizontal="left"/>
    </xf>
    <xf numFmtId="0" fontId="31" fillId="0" borderId="0" xfId="7" applyFont="1" applyAlignment="1">
      <alignment horizontal="center"/>
    </xf>
    <xf numFmtId="165" fontId="31" fillId="0" borderId="12" xfId="7" applyNumberFormat="1" applyFont="1" applyBorder="1"/>
    <xf numFmtId="165" fontId="31" fillId="0" borderId="0" xfId="7" applyNumberFormat="1" applyFont="1"/>
    <xf numFmtId="0" fontId="31" fillId="0" borderId="13" xfId="7" applyFont="1" applyBorder="1"/>
    <xf numFmtId="0" fontId="31" fillId="0" borderId="6" xfId="7" applyFont="1" applyBorder="1"/>
    <xf numFmtId="4" fontId="32" fillId="0" borderId="0" xfId="7" applyNumberFormat="1" applyFont="1"/>
    <xf numFmtId="0" fontId="32" fillId="0" borderId="0" xfId="7" applyFont="1" applyAlignment="1">
      <alignment horizontal="left"/>
    </xf>
    <xf numFmtId="0" fontId="33" fillId="0" borderId="0" xfId="7" applyFont="1" applyAlignment="1">
      <alignment horizontal="center" vertical="center"/>
    </xf>
    <xf numFmtId="0" fontId="33" fillId="0" borderId="13" xfId="7" applyFont="1" applyBorder="1" applyAlignment="1">
      <alignment horizontal="left" vertical="center"/>
    </xf>
    <xf numFmtId="0" fontId="34" fillId="0" borderId="6" xfId="7" applyFont="1" applyBorder="1" applyAlignment="1">
      <alignment vertical="center"/>
    </xf>
    <xf numFmtId="0" fontId="34" fillId="0" borderId="27" xfId="7" applyFont="1" applyBorder="1" applyAlignment="1" applyProtection="1">
      <alignment vertical="center"/>
      <protection locked="0"/>
    </xf>
    <xf numFmtId="4" fontId="33" fillId="0" borderId="27" xfId="7" applyNumberFormat="1" applyFont="1" applyBorder="1" applyAlignment="1" applyProtection="1">
      <alignment vertical="center"/>
      <protection locked="0"/>
    </xf>
    <xf numFmtId="164" fontId="33" fillId="0" borderId="27" xfId="7" applyNumberFormat="1" applyFont="1" applyBorder="1" applyAlignment="1" applyProtection="1">
      <alignment vertical="center"/>
      <protection locked="0"/>
    </xf>
    <xf numFmtId="0" fontId="33" fillId="0" borderId="27" xfId="7" applyFont="1" applyBorder="1" applyAlignment="1" applyProtection="1">
      <alignment horizontal="center" vertical="center" wrapText="1"/>
      <protection locked="0"/>
    </xf>
    <xf numFmtId="0" fontId="33" fillId="0" borderId="27" xfId="7" applyFont="1" applyBorder="1" applyAlignment="1" applyProtection="1">
      <alignment horizontal="left" vertical="center" wrapText="1"/>
      <protection locked="0"/>
    </xf>
    <xf numFmtId="49" fontId="33" fillId="0" borderId="27" xfId="7" applyNumberFormat="1" applyFont="1" applyBorder="1" applyAlignment="1" applyProtection="1">
      <alignment horizontal="left" vertical="center" wrapText="1"/>
      <protection locked="0"/>
    </xf>
    <xf numFmtId="0" fontId="33" fillId="0" borderId="27" xfId="7" applyFont="1" applyBorder="1" applyAlignment="1" applyProtection="1">
      <alignment horizontal="center" vertical="center"/>
      <protection locked="0"/>
    </xf>
    <xf numFmtId="4" fontId="35" fillId="0" borderId="0" xfId="7" applyNumberFormat="1" applyFont="1" applyAlignment="1">
      <alignment vertical="center"/>
    </xf>
    <xf numFmtId="165" fontId="36" fillId="0" borderId="14" xfId="7" applyNumberFormat="1" applyFont="1" applyBorder="1"/>
    <xf numFmtId="165" fontId="36" fillId="0" borderId="15" xfId="7" applyNumberFormat="1" applyFont="1" applyBorder="1"/>
    <xf numFmtId="4" fontId="19" fillId="0" borderId="0" xfId="7" applyNumberFormat="1" applyFont="1"/>
    <xf numFmtId="0" fontId="8" fillId="0" borderId="0" xfId="7" applyAlignment="1">
      <alignment horizontal="center" vertical="center" wrapText="1"/>
    </xf>
    <xf numFmtId="0" fontId="8" fillId="0" borderId="6" xfId="7" applyBorder="1" applyAlignment="1">
      <alignment horizontal="center" vertical="center" wrapText="1"/>
    </xf>
    <xf numFmtId="0" fontId="21" fillId="4" borderId="0" xfId="7" applyFont="1" applyFill="1" applyAlignment="1">
      <alignment horizontal="center" vertical="center" wrapText="1"/>
    </xf>
    <xf numFmtId="0" fontId="21" fillId="4" borderId="17" xfId="7" applyFont="1" applyFill="1" applyBorder="1" applyAlignment="1">
      <alignment horizontal="center" vertical="center" wrapText="1"/>
    </xf>
    <xf numFmtId="0" fontId="21" fillId="4" borderId="18" xfId="7" applyFont="1" applyFill="1" applyBorder="1" applyAlignment="1">
      <alignment horizontal="center" vertical="center" wrapText="1"/>
    </xf>
    <xf numFmtId="0" fontId="21" fillId="4" borderId="19" xfId="7" applyFont="1" applyFill="1" applyBorder="1" applyAlignment="1">
      <alignment horizontal="center" vertical="center" wrapText="1"/>
    </xf>
    <xf numFmtId="0" fontId="32" fillId="0" borderId="0" xfId="7" applyFont="1" applyAlignment="1">
      <alignment vertical="center"/>
    </xf>
    <xf numFmtId="0" fontId="32" fillId="0" borderId="6" xfId="7" applyFont="1" applyBorder="1" applyAlignment="1">
      <alignment vertical="center"/>
    </xf>
    <xf numFmtId="4" fontId="32" fillId="0" borderId="10" xfId="7" applyNumberFormat="1" applyFont="1" applyBorder="1" applyAlignment="1">
      <alignment vertical="center"/>
    </xf>
    <xf numFmtId="0" fontId="32" fillId="0" borderId="10" xfId="7" applyFont="1" applyBorder="1" applyAlignment="1">
      <alignment vertical="center"/>
    </xf>
    <xf numFmtId="0" fontId="32" fillId="0" borderId="10" xfId="7" applyFont="1" applyBorder="1" applyAlignment="1">
      <alignment horizontal="left" vertical="center"/>
    </xf>
    <xf numFmtId="0" fontId="37" fillId="0" borderId="0" xfId="7" applyFont="1" applyAlignment="1">
      <alignment horizontal="left" vertical="center"/>
    </xf>
    <xf numFmtId="0" fontId="8" fillId="4" borderId="0" xfId="7" applyFill="1" applyAlignment="1">
      <alignment vertical="center"/>
    </xf>
    <xf numFmtId="0" fontId="21" fillId="4" borderId="0" xfId="7" applyFont="1" applyFill="1" applyAlignment="1">
      <alignment horizontal="right" vertical="center"/>
    </xf>
    <xf numFmtId="0" fontId="21" fillId="4" borderId="0" xfId="7" applyFont="1" applyFill="1" applyAlignment="1">
      <alignment horizontal="left" vertical="center"/>
    </xf>
    <xf numFmtId="0" fontId="24" fillId="0" borderId="25" xfId="7" applyFont="1" applyBorder="1" applyAlignment="1">
      <alignment horizontal="right" vertical="center"/>
    </xf>
    <xf numFmtId="0" fontId="24" fillId="0" borderId="25" xfId="7" applyFont="1" applyBorder="1" applyAlignment="1">
      <alignment horizontal="center" vertical="center"/>
    </xf>
    <xf numFmtId="0" fontId="8" fillId="4" borderId="20" xfId="7" applyFill="1" applyBorder="1" applyAlignment="1">
      <alignment vertical="center"/>
    </xf>
    <xf numFmtId="4" fontId="16" fillId="4" borderId="21" xfId="7" applyNumberFormat="1" applyFont="1" applyFill="1" applyBorder="1" applyAlignment="1">
      <alignment vertical="center"/>
    </xf>
    <xf numFmtId="0" fontId="16" fillId="4" borderId="21" xfId="7" applyFont="1" applyFill="1" applyBorder="1" applyAlignment="1">
      <alignment horizontal="center" vertical="center"/>
    </xf>
    <xf numFmtId="0" fontId="16" fillId="4" borderId="21" xfId="7" applyFont="1" applyFill="1" applyBorder="1" applyAlignment="1">
      <alignment horizontal="right" vertical="center"/>
    </xf>
    <xf numFmtId="0" fontId="16" fillId="4" borderId="22" xfId="7" applyFont="1" applyFill="1" applyBorder="1" applyAlignment="1">
      <alignment horizontal="left" vertical="center"/>
    </xf>
    <xf numFmtId="4" fontId="24" fillId="0" borderId="0" xfId="7" applyNumberFormat="1" applyFont="1" applyAlignment="1">
      <alignment vertical="center"/>
    </xf>
    <xf numFmtId="167" fontId="24" fillId="0" borderId="0" xfId="7" applyNumberFormat="1" applyFont="1" applyAlignment="1">
      <alignment horizontal="right" vertical="center"/>
    </xf>
    <xf numFmtId="0" fontId="25" fillId="0" borderId="0" xfId="7" applyFont="1" applyAlignment="1">
      <alignment horizontal="left" vertical="center"/>
    </xf>
    <xf numFmtId="0" fontId="8" fillId="0" borderId="0" xfId="7" applyAlignment="1">
      <alignment vertical="center" wrapText="1"/>
    </xf>
    <xf numFmtId="0" fontId="8" fillId="0" borderId="6" xfId="7" applyBorder="1" applyAlignment="1">
      <alignment vertical="center" wrapText="1"/>
    </xf>
    <xf numFmtId="0" fontId="38" fillId="0" borderId="0" xfId="7" applyFont="1" applyAlignment="1">
      <alignment horizontal="left" vertical="center"/>
    </xf>
    <xf numFmtId="4" fontId="39" fillId="0" borderId="0" xfId="7" applyNumberFormat="1" applyFont="1"/>
    <xf numFmtId="0" fontId="39" fillId="0" borderId="0" xfId="7" applyFont="1" applyAlignment="1">
      <alignment horizontal="left"/>
    </xf>
    <xf numFmtId="0" fontId="39" fillId="0" borderId="0" xfId="7" applyFont="1" applyAlignment="1">
      <alignment vertical="center"/>
    </xf>
    <xf numFmtId="0" fontId="39" fillId="0" borderId="6" xfId="7" applyFont="1" applyBorder="1" applyAlignment="1">
      <alignment vertical="center"/>
    </xf>
    <xf numFmtId="4" fontId="39" fillId="0" borderId="10" xfId="7" applyNumberFormat="1" applyFont="1" applyBorder="1" applyAlignment="1">
      <alignment vertical="center"/>
    </xf>
    <xf numFmtId="0" fontId="39" fillId="0" borderId="10" xfId="7" applyFont="1" applyBorder="1" applyAlignment="1">
      <alignment vertical="center"/>
    </xf>
    <xf numFmtId="0" fontId="39" fillId="0" borderId="10" xfId="7" applyFont="1" applyBorder="1" applyAlignment="1">
      <alignment horizontal="left" vertical="center"/>
    </xf>
    <xf numFmtId="4" fontId="40" fillId="0" borderId="1" xfId="0" applyNumberFormat="1" applyFont="1" applyBorder="1"/>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4" fillId="3" borderId="1" xfId="6" applyFont="1" applyFill="1" applyBorder="1" applyAlignment="1">
      <alignment horizontal="center" vertical="center" wrapText="1"/>
    </xf>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xf numFmtId="0" fontId="29" fillId="6" borderId="0" xfId="7" applyFont="1" applyFill="1" applyAlignment="1">
      <alignment horizontal="center" vertical="center"/>
    </xf>
    <xf numFmtId="0" fontId="8" fillId="0" borderId="0" xfId="7"/>
    <xf numFmtId="167" fontId="24" fillId="0" borderId="0" xfId="7" applyNumberFormat="1" applyFont="1" applyAlignment="1">
      <alignment horizontal="left" vertical="center"/>
    </xf>
    <xf numFmtId="0" fontId="24" fillId="0" borderId="0" xfId="7" applyFont="1" applyAlignment="1">
      <alignment vertical="center"/>
    </xf>
    <xf numFmtId="4" fontId="28" fillId="0" borderId="0" xfId="7" applyNumberFormat="1" applyFont="1" applyAlignment="1">
      <alignment vertical="center"/>
    </xf>
    <xf numFmtId="4" fontId="16" fillId="5" borderId="21" xfId="7" applyNumberFormat="1" applyFont="1" applyFill="1" applyBorder="1" applyAlignment="1">
      <alignment vertical="center"/>
    </xf>
    <xf numFmtId="0" fontId="8" fillId="5" borderId="21" xfId="7" applyFill="1" applyBorder="1" applyAlignment="1">
      <alignment vertical="center"/>
    </xf>
    <xf numFmtId="0" fontId="8" fillId="5" borderId="20" xfId="7" applyFill="1" applyBorder="1" applyAlignment="1">
      <alignment vertical="center"/>
    </xf>
    <xf numFmtId="0" fontId="16" fillId="5" borderId="21" xfId="7" applyFont="1" applyFill="1" applyBorder="1" applyAlignment="1">
      <alignment horizontal="left" vertical="center"/>
    </xf>
    <xf numFmtId="0" fontId="23" fillId="0" borderId="0" xfId="7" applyFont="1" applyAlignment="1">
      <alignment horizontal="left" vertical="center"/>
    </xf>
    <xf numFmtId="0" fontId="11" fillId="0" borderId="0" xfId="7" applyFont="1" applyAlignment="1">
      <alignment horizontal="left" vertical="top" wrapText="1"/>
    </xf>
    <xf numFmtId="0" fontId="23" fillId="0" borderId="0" xfId="7" applyFont="1" applyAlignment="1">
      <alignment horizontal="left" vertical="center" wrapText="1"/>
    </xf>
    <xf numFmtId="4" fontId="25" fillId="0" borderId="25" xfId="7" applyNumberFormat="1" applyFont="1" applyBorder="1" applyAlignment="1">
      <alignment vertical="center"/>
    </xf>
    <xf numFmtId="0" fontId="8" fillId="0" borderId="25" xfId="7" applyBorder="1" applyAlignment="1">
      <alignment vertical="center"/>
    </xf>
    <xf numFmtId="0" fontId="24" fillId="0" borderId="0" xfId="7" applyFont="1" applyAlignment="1">
      <alignment horizontal="right" vertical="center"/>
    </xf>
    <xf numFmtId="4" fontId="12" fillId="0" borderId="0" xfId="7" applyNumberFormat="1" applyFont="1" applyAlignment="1">
      <alignment vertical="center"/>
    </xf>
    <xf numFmtId="0" fontId="12" fillId="0" borderId="0" xfId="7" applyFont="1" applyAlignment="1">
      <alignment vertical="center"/>
    </xf>
    <xf numFmtId="0" fontId="13" fillId="0" borderId="0" xfId="7" applyFont="1" applyAlignment="1">
      <alignment horizontal="left" vertical="center" wrapText="1"/>
    </xf>
    <xf numFmtId="4" fontId="19" fillId="0" borderId="0" xfId="7" applyNumberFormat="1" applyFont="1" applyAlignment="1">
      <alignment horizontal="right" vertical="center"/>
    </xf>
    <xf numFmtId="4" fontId="19" fillId="0" borderId="0" xfId="7" applyNumberFormat="1" applyFont="1" applyAlignment="1">
      <alignment vertical="center"/>
    </xf>
    <xf numFmtId="0" fontId="21" fillId="4" borderId="22" xfId="7" applyFont="1" applyFill="1" applyBorder="1" applyAlignment="1">
      <alignment horizontal="center" vertical="center"/>
    </xf>
    <xf numFmtId="0" fontId="21" fillId="4" borderId="21" xfId="7" applyFont="1" applyFill="1" applyBorder="1" applyAlignment="1">
      <alignment horizontal="left" vertical="center"/>
    </xf>
    <xf numFmtId="0" fontId="21" fillId="4" borderId="21" xfId="7" applyFont="1" applyFill="1" applyBorder="1" applyAlignment="1">
      <alignment horizontal="center" vertical="center"/>
    </xf>
    <xf numFmtId="0" fontId="21" fillId="4" borderId="20" xfId="7" applyFont="1" applyFill="1" applyBorder="1" applyAlignment="1">
      <alignment horizontal="left" vertical="center"/>
    </xf>
    <xf numFmtId="0" fontId="21" fillId="4" borderId="21" xfId="7" applyFont="1" applyFill="1" applyBorder="1" applyAlignment="1">
      <alignment horizontal="right" vertical="center"/>
    </xf>
    <xf numFmtId="0" fontId="11" fillId="0" borderId="0" xfId="7" applyFont="1" applyAlignment="1">
      <alignment horizontal="left" vertical="center" wrapText="1"/>
    </xf>
    <xf numFmtId="0" fontId="11" fillId="0" borderId="0" xfId="7" applyFont="1" applyAlignment="1">
      <alignment vertical="center"/>
    </xf>
    <xf numFmtId="166" fontId="23" fillId="0" borderId="0" xfId="7" applyNumberFormat="1" applyFont="1" applyAlignment="1">
      <alignment horizontal="left" vertical="center"/>
    </xf>
    <xf numFmtId="0" fontId="23" fillId="0" borderId="0" xfId="7" applyFont="1" applyAlignment="1">
      <alignment vertical="center" wrapText="1"/>
    </xf>
    <xf numFmtId="0" fontId="23" fillId="0" borderId="0" xfId="7" applyFont="1" applyAlignment="1">
      <alignment vertical="center"/>
    </xf>
    <xf numFmtId="0" fontId="18" fillId="0" borderId="16" xfId="7" applyFont="1" applyBorder="1" applyAlignment="1">
      <alignment horizontal="center" vertical="center"/>
    </xf>
    <xf numFmtId="0" fontId="18" fillId="0" borderId="15" xfId="7" applyFont="1" applyBorder="1" applyAlignment="1">
      <alignment horizontal="left" vertical="center"/>
    </xf>
    <xf numFmtId="0" fontId="22" fillId="0" borderId="13" xfId="7" applyFont="1" applyBorder="1" applyAlignment="1">
      <alignment horizontal="left" vertical="center"/>
    </xf>
    <xf numFmtId="0" fontId="22" fillId="0" borderId="0" xfId="7" applyFont="1" applyAlignment="1">
      <alignment horizontal="left" vertical="center"/>
    </xf>
    <xf numFmtId="0" fontId="8" fillId="0" borderId="0" xfId="7" applyAlignment="1">
      <alignment vertical="center"/>
    </xf>
    <xf numFmtId="0" fontId="24" fillId="0" borderId="0" xfId="7" applyFont="1" applyAlignment="1">
      <alignment horizontal="left" vertical="center" wrapText="1"/>
    </xf>
    <xf numFmtId="0" fontId="24" fillId="0" borderId="0" xfId="7" applyFont="1" applyAlignment="1">
      <alignment horizontal="left" vertical="center"/>
    </xf>
  </cellXfs>
  <cellStyles count="9">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Hypertextový odkaz" xfId="8" builtinId="8"/>
    <cellStyle name="Normal" xfId="6" xr:uid="{00000000-0005-0000-0000-000000000000}"/>
    <cellStyle name="Normální" xfId="0" builtinId="0"/>
    <cellStyle name="Normální 2" xfId="7" xr:uid="{1E2496D3-E35F-46FC-8ADB-F93475FA0574}"/>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A2FF3FBA-F2B7-49FD-AD7C-B3CA42B41C1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21F2CDD-9571-4444-AFA1-2A7C145F97A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A9D4A4C-9006-4CBA-B4B2-FFDAE51D264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47887C7-3CDE-43CE-A54C-EFA235157892}"/>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56ABBD0-C102-49A6-9A45-4671B541420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workbookViewId="0">
      <selection activeCell="B18" sqref="B18"/>
    </sheetView>
  </sheetViews>
  <sheetFormatPr defaultColWidth="9.109375" defaultRowHeight="12.75" customHeight="1"/>
  <cols>
    <col min="1" max="1" width="25.6640625" customWidth="1"/>
    <col min="2" max="2" width="70.88671875" bestFit="1" customWidth="1"/>
    <col min="3" max="5" width="20.6640625" customWidth="1"/>
  </cols>
  <sheetData>
    <row r="1" spans="1:5" ht="12.75" customHeight="1">
      <c r="A1" s="187"/>
      <c r="B1" s="4"/>
      <c r="C1" s="4"/>
      <c r="D1" s="4"/>
      <c r="E1" s="4"/>
    </row>
    <row r="2" spans="1:5" ht="12.75" customHeight="1">
      <c r="A2" s="187"/>
      <c r="B2" s="188" t="s">
        <v>0</v>
      </c>
      <c r="C2" s="4"/>
      <c r="D2" s="4"/>
      <c r="E2" s="4"/>
    </row>
    <row r="3" spans="1:5" ht="19.95" customHeight="1">
      <c r="A3" s="187"/>
      <c r="B3" s="187"/>
      <c r="C3" s="4"/>
      <c r="D3" s="4"/>
      <c r="E3" s="4"/>
    </row>
    <row r="4" spans="1:5" ht="19.95" customHeight="1">
      <c r="A4" s="4"/>
      <c r="B4" s="189" t="s">
        <v>1</v>
      </c>
      <c r="C4" s="187"/>
      <c r="D4" s="187"/>
      <c r="E4" s="4"/>
    </row>
    <row r="5" spans="1:5" ht="12.75" customHeight="1">
      <c r="A5" s="4"/>
      <c r="B5" s="187" t="s">
        <v>2</v>
      </c>
      <c r="C5" s="187"/>
      <c r="D5" s="187"/>
      <c r="E5" s="4"/>
    </row>
    <row r="6" spans="1:5" ht="12.75" customHeight="1">
      <c r="A6" s="4"/>
      <c r="B6" s="5" t="s">
        <v>3</v>
      </c>
      <c r="C6" s="7">
        <f>SUM(C10:C18)</f>
        <v>0</v>
      </c>
      <c r="D6" s="4"/>
      <c r="E6" s="4"/>
    </row>
    <row r="7" spans="1:5" ht="12.75" customHeight="1">
      <c r="A7" s="4"/>
      <c r="B7" s="5" t="s">
        <v>4</v>
      </c>
      <c r="C7" s="7">
        <f>SUM(E10:E18)</f>
        <v>0</v>
      </c>
      <c r="D7" s="4"/>
      <c r="E7" s="4"/>
    </row>
    <row r="8" spans="1:5" ht="12.75" customHeight="1">
      <c r="A8" s="2"/>
      <c r="B8" s="2"/>
      <c r="C8" s="2"/>
      <c r="D8" s="2"/>
      <c r="E8" s="2"/>
    </row>
    <row r="9" spans="1:5" ht="12.75" customHeight="1">
      <c r="A9" s="6" t="s">
        <v>5</v>
      </c>
      <c r="B9" s="6" t="s">
        <v>6</v>
      </c>
      <c r="C9" s="6" t="s">
        <v>7</v>
      </c>
      <c r="D9" s="6" t="s">
        <v>8</v>
      </c>
      <c r="E9" s="6" t="s">
        <v>9</v>
      </c>
    </row>
    <row r="10" spans="1:5" ht="12.75" customHeight="1">
      <c r="A10" s="15" t="s">
        <v>23</v>
      </c>
      <c r="B10" s="15" t="s">
        <v>24</v>
      </c>
      <c r="C10" s="16">
        <f>'SO 010.1'!I3</f>
        <v>0</v>
      </c>
      <c r="D10" s="16">
        <f>'SO 010.1'!O2</f>
        <v>0</v>
      </c>
      <c r="E10" s="16">
        <f t="shared" ref="E10:E17" si="0">C10+D10</f>
        <v>0</v>
      </c>
    </row>
    <row r="11" spans="1:5" ht="12.75" customHeight="1">
      <c r="A11" s="15" t="s">
        <v>64</v>
      </c>
      <c r="B11" s="15" t="s">
        <v>1224</v>
      </c>
      <c r="C11" s="16">
        <f>'SO 010.2 nevyplňovat'!I3</f>
        <v>0</v>
      </c>
      <c r="D11" s="16">
        <f>'SO 010.2 nevyplňovat'!O2</f>
        <v>0</v>
      </c>
      <c r="E11" s="16">
        <f t="shared" si="0"/>
        <v>0</v>
      </c>
    </row>
    <row r="12" spans="1:5" ht="12.75" customHeight="1">
      <c r="A12" s="15" t="s">
        <v>66</v>
      </c>
      <c r="B12" s="15" t="s">
        <v>67</v>
      </c>
      <c r="C12" s="16">
        <f>'SO 101'!I3</f>
        <v>0</v>
      </c>
      <c r="D12" s="16">
        <f>'SO 101'!O2</f>
        <v>0</v>
      </c>
      <c r="E12" s="16">
        <f t="shared" si="0"/>
        <v>0</v>
      </c>
    </row>
    <row r="13" spans="1:5" ht="12.75" customHeight="1">
      <c r="A13" s="15" t="s">
        <v>253</v>
      </c>
      <c r="B13" s="15" t="s">
        <v>1225</v>
      </c>
      <c r="C13" s="16">
        <f>'SO 102 nevyplňovat'!I3</f>
        <v>0</v>
      </c>
      <c r="D13" s="16">
        <f>'SO 102 nevyplňovat'!O2</f>
        <v>0</v>
      </c>
      <c r="E13" s="16">
        <f t="shared" si="0"/>
        <v>0</v>
      </c>
    </row>
    <row r="14" spans="1:5" ht="12.75" customHeight="1">
      <c r="A14" s="15" t="s">
        <v>280</v>
      </c>
      <c r="B14" s="15" t="s">
        <v>281</v>
      </c>
      <c r="C14" s="16">
        <f>'SO 180.1'!I3</f>
        <v>0</v>
      </c>
      <c r="D14" s="16">
        <f>'SO 180.1'!O2</f>
        <v>0</v>
      </c>
      <c r="E14" s="16">
        <f t="shared" si="0"/>
        <v>0</v>
      </c>
    </row>
    <row r="15" spans="1:5" ht="12.75" customHeight="1">
      <c r="A15" s="15" t="s">
        <v>287</v>
      </c>
      <c r="B15" s="15" t="s">
        <v>1229</v>
      </c>
      <c r="C15" s="16">
        <f>'SO 180.2 nevyplňovat'!I3</f>
        <v>0</v>
      </c>
      <c r="D15" s="16">
        <f>'SO 180.2 nevyplňovat'!O2</f>
        <v>0</v>
      </c>
      <c r="E15" s="16">
        <f t="shared" si="0"/>
        <v>0</v>
      </c>
    </row>
    <row r="16" spans="1:5" ht="12.75" customHeight="1">
      <c r="A16" s="15" t="s">
        <v>289</v>
      </c>
      <c r="B16" s="15" t="s">
        <v>290</v>
      </c>
      <c r="C16" s="16">
        <f>'SO 190.1'!I3</f>
        <v>0</v>
      </c>
      <c r="D16" s="16">
        <f>'SO 190.1'!O2</f>
        <v>0</v>
      </c>
      <c r="E16" s="16">
        <f t="shared" si="0"/>
        <v>0</v>
      </c>
    </row>
    <row r="17" spans="1:5" ht="12.75" customHeight="1">
      <c r="A17" s="15" t="s">
        <v>384</v>
      </c>
      <c r="B17" s="15" t="s">
        <v>1226</v>
      </c>
      <c r="C17" s="16">
        <f>'SO 190.2 nevyplňovat'!I3</f>
        <v>0</v>
      </c>
      <c r="D17" s="16">
        <f>'SO 190.2 nevyplňovat'!O2</f>
        <v>0</v>
      </c>
      <c r="E17" s="16">
        <f t="shared" si="0"/>
        <v>0</v>
      </c>
    </row>
    <row r="18" spans="1:5" ht="12.75" customHeight="1">
      <c r="A18" s="15" t="s">
        <v>1222</v>
      </c>
      <c r="B18" s="15" t="s">
        <v>1223</v>
      </c>
      <c r="C18" s="186">
        <f>'PS 400.1 - SSZ křižovatky...'!J96+'PS 400.2 - DJČ+MOR křižov...'!J119</f>
        <v>0</v>
      </c>
      <c r="D18" s="186">
        <f>C18*0.21</f>
        <v>0</v>
      </c>
      <c r="E18" s="186">
        <f>C18+D18</f>
        <v>0</v>
      </c>
    </row>
  </sheetData>
  <mergeCells count="4">
    <mergeCell ref="A1:A3"/>
    <mergeCell ref="B2:B3"/>
    <mergeCell ref="B4:D4"/>
    <mergeCell ref="B5:D5"/>
  </mergeCells>
  <pageMargins left="0.75" right="0.75" top="1" bottom="1" header="0.5" footer="0.5"/>
  <pageSetup paperSize="9" scale="57" fitToHeight="0"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86889-DCB2-42A7-89B1-1352AC6C9A25}">
  <sheetPr>
    <pageSetUpPr fitToPage="1"/>
  </sheetPr>
  <dimension ref="A1:CM100"/>
  <sheetViews>
    <sheetView showGridLines="0" topLeftCell="A72" workbookViewId="0">
      <selection activeCell="E111" sqref="E111"/>
    </sheetView>
  </sheetViews>
  <sheetFormatPr defaultColWidth="8.88671875" defaultRowHeight="10.199999999999999"/>
  <cols>
    <col min="1" max="1" width="6.44140625" style="33" customWidth="1"/>
    <col min="2" max="2" width="1.33203125" style="33" customWidth="1"/>
    <col min="3" max="3" width="3.33203125" style="33" customWidth="1"/>
    <col min="4" max="33" width="2.109375" style="33" customWidth="1"/>
    <col min="34" max="34" width="2.5546875" style="33" customWidth="1"/>
    <col min="35" max="35" width="24.6640625" style="33" customWidth="1"/>
    <col min="36" max="37" width="1.88671875" style="33" customWidth="1"/>
    <col min="38" max="38" width="6.44140625" style="33" customWidth="1"/>
    <col min="39" max="39" width="2.5546875" style="33" customWidth="1"/>
    <col min="40" max="40" width="10.33203125" style="33" customWidth="1"/>
    <col min="41" max="41" width="5.6640625" style="33" customWidth="1"/>
    <col min="42" max="42" width="3.33203125" style="33" customWidth="1"/>
    <col min="43" max="43" width="12.33203125" style="33" hidden="1" customWidth="1"/>
    <col min="44" max="44" width="10.6640625" style="33" customWidth="1"/>
    <col min="45" max="47" width="20.109375" style="33" hidden="1" customWidth="1"/>
    <col min="48" max="49" width="16.88671875" style="33" hidden="1" customWidth="1"/>
    <col min="50" max="51" width="19.44140625" style="33" hidden="1" customWidth="1"/>
    <col min="52" max="52" width="16.88671875" style="33" hidden="1" customWidth="1"/>
    <col min="53" max="53" width="14.88671875" style="33" hidden="1" customWidth="1"/>
    <col min="54" max="54" width="19.44140625" style="33" hidden="1" customWidth="1"/>
    <col min="55" max="55" width="16.88671875" style="33" hidden="1" customWidth="1"/>
    <col min="56" max="56" width="14.88671875" style="33" hidden="1" customWidth="1"/>
    <col min="57" max="57" width="51.6640625" style="33" customWidth="1"/>
    <col min="58" max="16384" width="8.88671875" style="33"/>
  </cols>
  <sheetData>
    <row r="1" spans="1:74">
      <c r="A1" s="108" t="s">
        <v>470</v>
      </c>
      <c r="AZ1" s="108" t="s">
        <v>46</v>
      </c>
      <c r="BA1" s="108" t="s">
        <v>469</v>
      </c>
      <c r="BB1" s="108" t="s">
        <v>46</v>
      </c>
      <c r="BT1" s="108" t="s">
        <v>454</v>
      </c>
      <c r="BU1" s="108" t="s">
        <v>454</v>
      </c>
      <c r="BV1" s="108" t="s">
        <v>394</v>
      </c>
    </row>
    <row r="2" spans="1:74" ht="36.9" customHeight="1">
      <c r="AR2" s="194" t="s">
        <v>468</v>
      </c>
      <c r="AS2" s="195"/>
      <c r="AT2" s="195"/>
      <c r="AU2" s="195"/>
      <c r="AV2" s="195"/>
      <c r="AW2" s="195"/>
      <c r="AX2" s="195"/>
      <c r="AY2" s="195"/>
      <c r="AZ2" s="195"/>
      <c r="BA2" s="195"/>
      <c r="BB2" s="195"/>
      <c r="BC2" s="195"/>
      <c r="BD2" s="195"/>
      <c r="BE2" s="195"/>
      <c r="BS2" s="101" t="s">
        <v>457</v>
      </c>
      <c r="BT2" s="101" t="s">
        <v>167</v>
      </c>
    </row>
    <row r="3" spans="1:74" ht="6.9" customHeight="1">
      <c r="B3" s="107"/>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88"/>
      <c r="BS3" s="101" t="s">
        <v>457</v>
      </c>
      <c r="BT3" s="101" t="s">
        <v>136</v>
      </c>
    </row>
    <row r="4" spans="1:74" ht="24.9" customHeight="1">
      <c r="B4" s="88"/>
      <c r="D4" s="83" t="s">
        <v>467</v>
      </c>
      <c r="AR4" s="88"/>
      <c r="AS4" s="105" t="s">
        <v>466</v>
      </c>
      <c r="BS4" s="101" t="s">
        <v>465</v>
      </c>
    </row>
    <row r="5" spans="1:74" ht="12" customHeight="1">
      <c r="B5" s="88"/>
      <c r="D5" s="104" t="s">
        <v>435</v>
      </c>
      <c r="K5" s="203" t="s">
        <v>464</v>
      </c>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R5" s="88"/>
      <c r="BS5" s="101" t="s">
        <v>457</v>
      </c>
    </row>
    <row r="6" spans="1:74" ht="36.9" customHeight="1">
      <c r="B6" s="88"/>
      <c r="D6" s="103" t="s">
        <v>434</v>
      </c>
      <c r="K6" s="204" t="s">
        <v>463</v>
      </c>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R6" s="88"/>
      <c r="BS6" s="101" t="s">
        <v>457</v>
      </c>
    </row>
    <row r="7" spans="1:74" ht="12" customHeight="1">
      <c r="B7" s="88"/>
      <c r="D7" s="76" t="s">
        <v>462</v>
      </c>
      <c r="K7" s="102" t="s">
        <v>46</v>
      </c>
      <c r="AK7" s="76" t="s">
        <v>461</v>
      </c>
      <c r="AN7" s="102" t="s">
        <v>46</v>
      </c>
      <c r="AR7" s="88"/>
      <c r="BS7" s="101" t="s">
        <v>457</v>
      </c>
    </row>
    <row r="8" spans="1:74" ht="12" customHeight="1">
      <c r="B8" s="88"/>
      <c r="D8" s="76" t="s">
        <v>433</v>
      </c>
      <c r="K8" s="102" t="s">
        <v>456</v>
      </c>
      <c r="AK8" s="76" t="s">
        <v>432</v>
      </c>
      <c r="AN8" s="102" t="s">
        <v>460</v>
      </c>
      <c r="AR8" s="88"/>
      <c r="BS8" s="101" t="s">
        <v>457</v>
      </c>
    </row>
    <row r="9" spans="1:74" ht="14.4" customHeight="1">
      <c r="B9" s="88"/>
      <c r="AR9" s="88"/>
      <c r="BS9" s="101" t="s">
        <v>457</v>
      </c>
    </row>
    <row r="10" spans="1:74" ht="12" customHeight="1">
      <c r="B10" s="88"/>
      <c r="D10" s="76" t="s">
        <v>431</v>
      </c>
      <c r="AK10" s="76" t="s">
        <v>458</v>
      </c>
      <c r="AN10" s="102" t="s">
        <v>46</v>
      </c>
      <c r="AR10" s="88"/>
      <c r="BS10" s="101" t="s">
        <v>457</v>
      </c>
    </row>
    <row r="11" spans="1:74" ht="18.45" customHeight="1">
      <c r="B11" s="88"/>
      <c r="E11" s="102" t="s">
        <v>456</v>
      </c>
      <c r="AK11" s="76" t="s">
        <v>455</v>
      </c>
      <c r="AN11" s="102" t="s">
        <v>46</v>
      </c>
      <c r="AR11" s="88"/>
      <c r="BS11" s="101" t="s">
        <v>457</v>
      </c>
    </row>
    <row r="12" spans="1:74" ht="6.9" customHeight="1">
      <c r="B12" s="88"/>
      <c r="AR12" s="88"/>
      <c r="BS12" s="101" t="s">
        <v>457</v>
      </c>
    </row>
    <row r="13" spans="1:74" ht="12" customHeight="1">
      <c r="B13" s="88"/>
      <c r="D13" s="76" t="s">
        <v>428</v>
      </c>
      <c r="AK13" s="76" t="s">
        <v>458</v>
      </c>
      <c r="AN13" s="102" t="s">
        <v>46</v>
      </c>
      <c r="AR13" s="88"/>
      <c r="BS13" s="101" t="s">
        <v>457</v>
      </c>
    </row>
    <row r="14" spans="1:74" ht="13.2">
      <c r="B14" s="88"/>
      <c r="E14" s="102" t="s">
        <v>456</v>
      </c>
      <c r="AK14" s="76" t="s">
        <v>455</v>
      </c>
      <c r="AN14" s="102" t="s">
        <v>46</v>
      </c>
      <c r="AR14" s="88"/>
      <c r="BS14" s="101" t="s">
        <v>457</v>
      </c>
    </row>
    <row r="15" spans="1:74" ht="6.9" customHeight="1">
      <c r="B15" s="88"/>
      <c r="AR15" s="88"/>
      <c r="BS15" s="101" t="s">
        <v>454</v>
      </c>
    </row>
    <row r="16" spans="1:74" ht="12" customHeight="1">
      <c r="B16" s="88"/>
      <c r="D16" s="76" t="s">
        <v>430</v>
      </c>
      <c r="AK16" s="76" t="s">
        <v>458</v>
      </c>
      <c r="AN16" s="102" t="s">
        <v>46</v>
      </c>
      <c r="AR16" s="88"/>
      <c r="BS16" s="101" t="s">
        <v>454</v>
      </c>
    </row>
    <row r="17" spans="2:71" ht="18.45" customHeight="1">
      <c r="B17" s="88"/>
      <c r="E17" s="102" t="s">
        <v>456</v>
      </c>
      <c r="AK17" s="76" t="s">
        <v>455</v>
      </c>
      <c r="AN17" s="102" t="s">
        <v>46</v>
      </c>
      <c r="AR17" s="88"/>
      <c r="BS17" s="101" t="s">
        <v>459</v>
      </c>
    </row>
    <row r="18" spans="2:71" ht="6.9" customHeight="1">
      <c r="B18" s="88"/>
      <c r="AR18" s="88"/>
      <c r="BS18" s="101" t="s">
        <v>457</v>
      </c>
    </row>
    <row r="19" spans="2:71" ht="12" customHeight="1">
      <c r="B19" s="88"/>
      <c r="D19" s="76" t="s">
        <v>427</v>
      </c>
      <c r="AK19" s="76" t="s">
        <v>458</v>
      </c>
      <c r="AN19" s="102" t="s">
        <v>46</v>
      </c>
      <c r="AR19" s="88"/>
      <c r="BS19" s="101" t="s">
        <v>457</v>
      </c>
    </row>
    <row r="20" spans="2:71" ht="18.45" customHeight="1">
      <c r="B20" s="88"/>
      <c r="E20" s="102" t="s">
        <v>456</v>
      </c>
      <c r="AK20" s="76" t="s">
        <v>455</v>
      </c>
      <c r="AN20" s="102" t="s">
        <v>46</v>
      </c>
      <c r="AR20" s="88"/>
      <c r="BS20" s="101" t="s">
        <v>454</v>
      </c>
    </row>
    <row r="21" spans="2:71" ht="6.9" customHeight="1">
      <c r="B21" s="88"/>
      <c r="AR21" s="88"/>
    </row>
    <row r="22" spans="2:71" ht="12" customHeight="1">
      <c r="B22" s="88"/>
      <c r="D22" s="76" t="s">
        <v>453</v>
      </c>
      <c r="AR22" s="88"/>
    </row>
    <row r="23" spans="2:71" ht="16.5" customHeight="1">
      <c r="B23" s="88"/>
      <c r="E23" s="205" t="s">
        <v>46</v>
      </c>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R23" s="88"/>
    </row>
    <row r="24" spans="2:71" ht="6.9" customHeight="1">
      <c r="B24" s="88"/>
      <c r="AR24" s="88"/>
    </row>
    <row r="25" spans="2:71" ht="6.9" customHeight="1">
      <c r="B25" s="88"/>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R25" s="88"/>
    </row>
    <row r="26" spans="2:71" s="34" customFormat="1" ht="25.95" customHeight="1">
      <c r="B26" s="35"/>
      <c r="D26" s="98" t="s">
        <v>7</v>
      </c>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206">
        <f>ROUND(AG94,2)</f>
        <v>0</v>
      </c>
      <c r="AL26" s="207"/>
      <c r="AM26" s="207"/>
      <c r="AN26" s="207"/>
      <c r="AO26" s="207"/>
      <c r="AR26" s="35"/>
    </row>
    <row r="27" spans="2:71" s="34" customFormat="1" ht="6.9" customHeight="1">
      <c r="B27" s="35"/>
      <c r="AR27" s="35"/>
    </row>
    <row r="28" spans="2:71" s="34" customFormat="1" ht="13.2">
      <c r="B28" s="35"/>
      <c r="L28" s="208" t="s">
        <v>452</v>
      </c>
      <c r="M28" s="208"/>
      <c r="N28" s="208"/>
      <c r="O28" s="208"/>
      <c r="P28" s="208"/>
      <c r="W28" s="208" t="s">
        <v>451</v>
      </c>
      <c r="X28" s="208"/>
      <c r="Y28" s="208"/>
      <c r="Z28" s="208"/>
      <c r="AA28" s="208"/>
      <c r="AB28" s="208"/>
      <c r="AC28" s="208"/>
      <c r="AD28" s="208"/>
      <c r="AE28" s="208"/>
      <c r="AK28" s="208" t="s">
        <v>450</v>
      </c>
      <c r="AL28" s="208"/>
      <c r="AM28" s="208"/>
      <c r="AN28" s="208"/>
      <c r="AO28" s="208"/>
      <c r="AR28" s="35"/>
    </row>
    <row r="29" spans="2:71" s="95" customFormat="1" ht="14.4" customHeight="1">
      <c r="B29" s="96"/>
      <c r="D29" s="76" t="s">
        <v>8</v>
      </c>
      <c r="F29" s="76" t="s">
        <v>449</v>
      </c>
      <c r="L29" s="196">
        <v>0.21</v>
      </c>
      <c r="M29" s="197"/>
      <c r="N29" s="197"/>
      <c r="O29" s="197"/>
      <c r="P29" s="197"/>
      <c r="W29" s="198">
        <f>ROUND(AZ94, 2)</f>
        <v>0</v>
      </c>
      <c r="X29" s="197"/>
      <c r="Y29" s="197"/>
      <c r="Z29" s="197"/>
      <c r="AA29" s="197"/>
      <c r="AB29" s="197"/>
      <c r="AC29" s="197"/>
      <c r="AD29" s="197"/>
      <c r="AE29" s="197"/>
      <c r="AK29" s="198">
        <f>ROUND(AV94, 2)</f>
        <v>0</v>
      </c>
      <c r="AL29" s="197"/>
      <c r="AM29" s="197"/>
      <c r="AN29" s="197"/>
      <c r="AO29" s="197"/>
      <c r="AR29" s="96"/>
    </row>
    <row r="30" spans="2:71" s="95" customFormat="1" ht="14.4" customHeight="1">
      <c r="B30" s="96"/>
      <c r="F30" s="76" t="s">
        <v>448</v>
      </c>
      <c r="L30" s="196">
        <v>0.15</v>
      </c>
      <c r="M30" s="197"/>
      <c r="N30" s="197"/>
      <c r="O30" s="197"/>
      <c r="P30" s="197"/>
      <c r="W30" s="198">
        <f>ROUND(BA94, 2)</f>
        <v>0</v>
      </c>
      <c r="X30" s="197"/>
      <c r="Y30" s="197"/>
      <c r="Z30" s="197"/>
      <c r="AA30" s="197"/>
      <c r="AB30" s="197"/>
      <c r="AC30" s="197"/>
      <c r="AD30" s="197"/>
      <c r="AE30" s="197"/>
      <c r="AK30" s="198">
        <f>ROUND(AW94, 2)</f>
        <v>0</v>
      </c>
      <c r="AL30" s="197"/>
      <c r="AM30" s="197"/>
      <c r="AN30" s="197"/>
      <c r="AO30" s="197"/>
      <c r="AR30" s="96"/>
    </row>
    <row r="31" spans="2:71" s="95" customFormat="1" ht="14.4" hidden="1" customHeight="1">
      <c r="B31" s="96"/>
      <c r="F31" s="76" t="s">
        <v>447</v>
      </c>
      <c r="L31" s="196">
        <v>0.21</v>
      </c>
      <c r="M31" s="197"/>
      <c r="N31" s="197"/>
      <c r="O31" s="197"/>
      <c r="P31" s="197"/>
      <c r="W31" s="198">
        <f>ROUND(BB94, 2)</f>
        <v>0</v>
      </c>
      <c r="X31" s="197"/>
      <c r="Y31" s="197"/>
      <c r="Z31" s="197"/>
      <c r="AA31" s="197"/>
      <c r="AB31" s="197"/>
      <c r="AC31" s="197"/>
      <c r="AD31" s="197"/>
      <c r="AE31" s="197"/>
      <c r="AK31" s="198">
        <v>0</v>
      </c>
      <c r="AL31" s="197"/>
      <c r="AM31" s="197"/>
      <c r="AN31" s="197"/>
      <c r="AO31" s="197"/>
      <c r="AR31" s="96"/>
    </row>
    <row r="32" spans="2:71" s="95" customFormat="1" ht="14.4" hidden="1" customHeight="1">
      <c r="B32" s="96"/>
      <c r="F32" s="76" t="s">
        <v>446</v>
      </c>
      <c r="L32" s="196">
        <v>0.15</v>
      </c>
      <c r="M32" s="197"/>
      <c r="N32" s="197"/>
      <c r="O32" s="197"/>
      <c r="P32" s="197"/>
      <c r="W32" s="198">
        <f>ROUND(BC94, 2)</f>
        <v>0</v>
      </c>
      <c r="X32" s="197"/>
      <c r="Y32" s="197"/>
      <c r="Z32" s="197"/>
      <c r="AA32" s="197"/>
      <c r="AB32" s="197"/>
      <c r="AC32" s="197"/>
      <c r="AD32" s="197"/>
      <c r="AE32" s="197"/>
      <c r="AK32" s="198">
        <v>0</v>
      </c>
      <c r="AL32" s="197"/>
      <c r="AM32" s="197"/>
      <c r="AN32" s="197"/>
      <c r="AO32" s="197"/>
      <c r="AR32" s="96"/>
    </row>
    <row r="33" spans="2:44" s="95" customFormat="1" ht="14.4" hidden="1" customHeight="1">
      <c r="B33" s="96"/>
      <c r="F33" s="76" t="s">
        <v>445</v>
      </c>
      <c r="L33" s="196">
        <v>0</v>
      </c>
      <c r="M33" s="197"/>
      <c r="N33" s="197"/>
      <c r="O33" s="197"/>
      <c r="P33" s="197"/>
      <c r="W33" s="198">
        <f>ROUND(BD94, 2)</f>
        <v>0</v>
      </c>
      <c r="X33" s="197"/>
      <c r="Y33" s="197"/>
      <c r="Z33" s="197"/>
      <c r="AA33" s="197"/>
      <c r="AB33" s="197"/>
      <c r="AC33" s="197"/>
      <c r="AD33" s="197"/>
      <c r="AE33" s="197"/>
      <c r="AK33" s="198">
        <v>0</v>
      </c>
      <c r="AL33" s="197"/>
      <c r="AM33" s="197"/>
      <c r="AN33" s="197"/>
      <c r="AO33" s="197"/>
      <c r="AR33" s="96"/>
    </row>
    <row r="34" spans="2:44" s="34" customFormat="1" ht="6.9" customHeight="1">
      <c r="B34" s="35"/>
      <c r="AR34" s="35"/>
    </row>
    <row r="35" spans="2:44" s="34" customFormat="1" ht="25.95" customHeight="1">
      <c r="B35" s="35"/>
      <c r="C35" s="91"/>
      <c r="D35" s="94" t="s">
        <v>9</v>
      </c>
      <c r="E35" s="92"/>
      <c r="F35" s="92"/>
      <c r="G35" s="92"/>
      <c r="H35" s="92"/>
      <c r="I35" s="92"/>
      <c r="J35" s="92"/>
      <c r="K35" s="92"/>
      <c r="L35" s="92"/>
      <c r="M35" s="92"/>
      <c r="N35" s="92"/>
      <c r="O35" s="92"/>
      <c r="P35" s="92"/>
      <c r="Q35" s="92"/>
      <c r="R35" s="92"/>
      <c r="S35" s="92"/>
      <c r="T35" s="93" t="s">
        <v>444</v>
      </c>
      <c r="U35" s="92"/>
      <c r="V35" s="92"/>
      <c r="W35" s="92"/>
      <c r="X35" s="202" t="s">
        <v>443</v>
      </c>
      <c r="Y35" s="200"/>
      <c r="Z35" s="200"/>
      <c r="AA35" s="200"/>
      <c r="AB35" s="200"/>
      <c r="AC35" s="92"/>
      <c r="AD35" s="92"/>
      <c r="AE35" s="92"/>
      <c r="AF35" s="92"/>
      <c r="AG35" s="92"/>
      <c r="AH35" s="92"/>
      <c r="AI35" s="92"/>
      <c r="AJ35" s="92"/>
      <c r="AK35" s="199">
        <f>SUM(AK26:AK33)</f>
        <v>0</v>
      </c>
      <c r="AL35" s="200"/>
      <c r="AM35" s="200"/>
      <c r="AN35" s="200"/>
      <c r="AO35" s="201"/>
      <c r="AP35" s="91"/>
      <c r="AQ35" s="91"/>
      <c r="AR35" s="35"/>
    </row>
    <row r="36" spans="2:44" s="34" customFormat="1" ht="6.9" customHeight="1">
      <c r="B36" s="35"/>
      <c r="AR36" s="35"/>
    </row>
    <row r="37" spans="2:44" s="34" customFormat="1" ht="14.4" customHeight="1">
      <c r="B37" s="35"/>
      <c r="AR37" s="35"/>
    </row>
    <row r="38" spans="2:44" ht="14.4" customHeight="1">
      <c r="B38" s="88"/>
      <c r="AR38" s="88"/>
    </row>
    <row r="39" spans="2:44" ht="14.4" customHeight="1">
      <c r="B39" s="88"/>
      <c r="AR39" s="88"/>
    </row>
    <row r="40" spans="2:44" ht="14.4" customHeight="1">
      <c r="B40" s="88"/>
      <c r="AR40" s="88"/>
    </row>
    <row r="41" spans="2:44" ht="14.4" customHeight="1">
      <c r="B41" s="88"/>
      <c r="AR41" s="88"/>
    </row>
    <row r="42" spans="2:44" ht="14.4" customHeight="1">
      <c r="B42" s="88"/>
      <c r="AR42" s="88"/>
    </row>
    <row r="43" spans="2:44" ht="14.4" customHeight="1">
      <c r="B43" s="88"/>
      <c r="AR43" s="88"/>
    </row>
    <row r="44" spans="2:44" ht="14.4" customHeight="1">
      <c r="B44" s="88"/>
      <c r="AR44" s="88"/>
    </row>
    <row r="45" spans="2:44" ht="14.4" customHeight="1">
      <c r="B45" s="88"/>
      <c r="AR45" s="88"/>
    </row>
    <row r="46" spans="2:44" ht="14.4" customHeight="1">
      <c r="B46" s="88"/>
      <c r="AR46" s="88"/>
    </row>
    <row r="47" spans="2:44" ht="14.4" customHeight="1">
      <c r="B47" s="88"/>
      <c r="AR47" s="88"/>
    </row>
    <row r="48" spans="2:44" ht="14.4" customHeight="1">
      <c r="B48" s="88"/>
      <c r="AR48" s="88"/>
    </row>
    <row r="49" spans="2:44" s="34" customFormat="1" ht="14.4" customHeight="1">
      <c r="B49" s="35"/>
      <c r="D49" s="90" t="s">
        <v>442</v>
      </c>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90" t="s">
        <v>441</v>
      </c>
      <c r="AI49" s="89"/>
      <c r="AJ49" s="89"/>
      <c r="AK49" s="89"/>
      <c r="AL49" s="89"/>
      <c r="AM49" s="89"/>
      <c r="AN49" s="89"/>
      <c r="AO49" s="89"/>
      <c r="AR49" s="35"/>
    </row>
    <row r="50" spans="2:44">
      <c r="B50" s="88"/>
      <c r="AR50" s="88"/>
    </row>
    <row r="51" spans="2:44">
      <c r="B51" s="88"/>
      <c r="AR51" s="88"/>
    </row>
    <row r="52" spans="2:44">
      <c r="B52" s="88"/>
      <c r="AR52" s="88"/>
    </row>
    <row r="53" spans="2:44">
      <c r="B53" s="88"/>
      <c r="AR53" s="88"/>
    </row>
    <row r="54" spans="2:44">
      <c r="B54" s="88"/>
      <c r="AR54" s="88"/>
    </row>
    <row r="55" spans="2:44">
      <c r="B55" s="88"/>
      <c r="AR55" s="88"/>
    </row>
    <row r="56" spans="2:44">
      <c r="B56" s="88"/>
      <c r="AR56" s="88"/>
    </row>
    <row r="57" spans="2:44">
      <c r="B57" s="88"/>
      <c r="AR57" s="88"/>
    </row>
    <row r="58" spans="2:44">
      <c r="B58" s="88"/>
      <c r="AR58" s="88"/>
    </row>
    <row r="59" spans="2:44">
      <c r="B59" s="88"/>
      <c r="AR59" s="88"/>
    </row>
    <row r="60" spans="2:44" s="34" customFormat="1" ht="13.2">
      <c r="B60" s="35"/>
      <c r="D60" s="87" t="s">
        <v>438</v>
      </c>
      <c r="E60" s="86"/>
      <c r="F60" s="86"/>
      <c r="G60" s="86"/>
      <c r="H60" s="86"/>
      <c r="I60" s="86"/>
      <c r="J60" s="86"/>
      <c r="K60" s="86"/>
      <c r="L60" s="86"/>
      <c r="M60" s="86"/>
      <c r="N60" s="86"/>
      <c r="O60" s="86"/>
      <c r="P60" s="86"/>
      <c r="Q60" s="86"/>
      <c r="R60" s="86"/>
      <c r="S60" s="86"/>
      <c r="T60" s="86"/>
      <c r="U60" s="86"/>
      <c r="V60" s="87" t="s">
        <v>437</v>
      </c>
      <c r="W60" s="86"/>
      <c r="X60" s="86"/>
      <c r="Y60" s="86"/>
      <c r="Z60" s="86"/>
      <c r="AA60" s="86"/>
      <c r="AB60" s="86"/>
      <c r="AC60" s="86"/>
      <c r="AD60" s="86"/>
      <c r="AE60" s="86"/>
      <c r="AF60" s="86"/>
      <c r="AG60" s="86"/>
      <c r="AH60" s="87" t="s">
        <v>438</v>
      </c>
      <c r="AI60" s="86"/>
      <c r="AJ60" s="86"/>
      <c r="AK60" s="86"/>
      <c r="AL60" s="86"/>
      <c r="AM60" s="87" t="s">
        <v>437</v>
      </c>
      <c r="AN60" s="86"/>
      <c r="AO60" s="86"/>
      <c r="AR60" s="35"/>
    </row>
    <row r="61" spans="2:44">
      <c r="B61" s="88"/>
      <c r="AR61" s="88"/>
    </row>
    <row r="62" spans="2:44">
      <c r="B62" s="88"/>
      <c r="AR62" s="88"/>
    </row>
    <row r="63" spans="2:44">
      <c r="B63" s="88"/>
      <c r="AR63" s="88"/>
    </row>
    <row r="64" spans="2:44" s="34" customFormat="1" ht="13.2">
      <c r="B64" s="35"/>
      <c r="D64" s="90" t="s">
        <v>440</v>
      </c>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90" t="s">
        <v>439</v>
      </c>
      <c r="AI64" s="89"/>
      <c r="AJ64" s="89"/>
      <c r="AK64" s="89"/>
      <c r="AL64" s="89"/>
      <c r="AM64" s="89"/>
      <c r="AN64" s="89"/>
      <c r="AO64" s="89"/>
      <c r="AR64" s="35"/>
    </row>
    <row r="65" spans="2:44">
      <c r="B65" s="88"/>
      <c r="AR65" s="88"/>
    </row>
    <row r="66" spans="2:44">
      <c r="B66" s="88"/>
      <c r="AR66" s="88"/>
    </row>
    <row r="67" spans="2:44">
      <c r="B67" s="88"/>
      <c r="AR67" s="88"/>
    </row>
    <row r="68" spans="2:44">
      <c r="B68" s="88"/>
      <c r="AR68" s="88"/>
    </row>
    <row r="69" spans="2:44">
      <c r="B69" s="88"/>
      <c r="AR69" s="88"/>
    </row>
    <row r="70" spans="2:44">
      <c r="B70" s="88"/>
      <c r="AR70" s="88"/>
    </row>
    <row r="71" spans="2:44">
      <c r="B71" s="88"/>
      <c r="AR71" s="88"/>
    </row>
    <row r="72" spans="2:44">
      <c r="B72" s="88"/>
      <c r="AR72" s="88"/>
    </row>
    <row r="73" spans="2:44">
      <c r="B73" s="88"/>
      <c r="AR73" s="88"/>
    </row>
    <row r="74" spans="2:44">
      <c r="B74" s="88"/>
      <c r="AR74" s="88"/>
    </row>
    <row r="75" spans="2:44" s="34" customFormat="1" ht="13.2">
      <c r="B75" s="35"/>
      <c r="D75" s="87" t="s">
        <v>438</v>
      </c>
      <c r="E75" s="86"/>
      <c r="F75" s="86"/>
      <c r="G75" s="86"/>
      <c r="H75" s="86"/>
      <c r="I75" s="86"/>
      <c r="J75" s="86"/>
      <c r="K75" s="86"/>
      <c r="L75" s="86"/>
      <c r="M75" s="86"/>
      <c r="N75" s="86"/>
      <c r="O75" s="86"/>
      <c r="P75" s="86"/>
      <c r="Q75" s="86"/>
      <c r="R75" s="86"/>
      <c r="S75" s="86"/>
      <c r="T75" s="86"/>
      <c r="U75" s="86"/>
      <c r="V75" s="87" t="s">
        <v>437</v>
      </c>
      <c r="W75" s="86"/>
      <c r="X75" s="86"/>
      <c r="Y75" s="86"/>
      <c r="Z75" s="86"/>
      <c r="AA75" s="86"/>
      <c r="AB75" s="86"/>
      <c r="AC75" s="86"/>
      <c r="AD75" s="86"/>
      <c r="AE75" s="86"/>
      <c r="AF75" s="86"/>
      <c r="AG75" s="86"/>
      <c r="AH75" s="87" t="s">
        <v>438</v>
      </c>
      <c r="AI75" s="86"/>
      <c r="AJ75" s="86"/>
      <c r="AK75" s="86"/>
      <c r="AL75" s="86"/>
      <c r="AM75" s="87" t="s">
        <v>437</v>
      </c>
      <c r="AN75" s="86"/>
      <c r="AO75" s="86"/>
      <c r="AR75" s="35"/>
    </row>
    <row r="76" spans="2:44" s="34" customFormat="1">
      <c r="B76" s="35"/>
      <c r="AR76" s="35"/>
    </row>
    <row r="77" spans="2:44" s="34" customFormat="1" ht="6.9" customHeight="1">
      <c r="B77" s="37"/>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5"/>
    </row>
    <row r="81" spans="1:91" s="34" customFormat="1" ht="6.9" customHeight="1">
      <c r="B81" s="85"/>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35"/>
    </row>
    <row r="82" spans="1:91" s="34" customFormat="1" ht="24.9" customHeight="1">
      <c r="B82" s="35"/>
      <c r="C82" s="83" t="s">
        <v>436</v>
      </c>
      <c r="AR82" s="35"/>
    </row>
    <row r="83" spans="1:91" s="34" customFormat="1" ht="6.9" customHeight="1">
      <c r="B83" s="35"/>
      <c r="AR83" s="35"/>
    </row>
    <row r="84" spans="1:91" s="75" customFormat="1" ht="12" customHeight="1">
      <c r="B84" s="82"/>
      <c r="C84" s="76" t="s">
        <v>435</v>
      </c>
      <c r="L84" s="75" t="str">
        <f>K5</f>
        <v>2022-8C</v>
      </c>
      <c r="AR84" s="82"/>
    </row>
    <row r="85" spans="1:91" s="79" customFormat="1" ht="36.9" customHeight="1">
      <c r="B85" s="80"/>
      <c r="C85" s="81" t="s">
        <v>434</v>
      </c>
      <c r="L85" s="219" t="str">
        <f>K6</f>
        <v>Ústí nad Labem, ul. Bělehradská SSZ</v>
      </c>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20"/>
      <c r="AL85" s="220"/>
      <c r="AM85" s="220"/>
      <c r="AN85" s="220"/>
      <c r="AO85" s="220"/>
      <c r="AR85" s="80"/>
    </row>
    <row r="86" spans="1:91" s="34" customFormat="1" ht="6.9" customHeight="1">
      <c r="B86" s="35"/>
      <c r="AR86" s="35"/>
    </row>
    <row r="87" spans="1:91" s="34" customFormat="1" ht="12" customHeight="1">
      <c r="B87" s="35"/>
      <c r="C87" s="76" t="s">
        <v>433</v>
      </c>
      <c r="L87" s="78" t="str">
        <f>IF(K8="","",K8)</f>
        <v xml:space="preserve"> </v>
      </c>
      <c r="AI87" s="76" t="s">
        <v>432</v>
      </c>
      <c r="AM87" s="221" t="str">
        <f>IF(AN8= "","",AN8)</f>
        <v>8. 4. 2022</v>
      </c>
      <c r="AN87" s="221"/>
      <c r="AR87" s="35"/>
    </row>
    <row r="88" spans="1:91" s="34" customFormat="1" ht="6.9" customHeight="1">
      <c r="B88" s="35"/>
      <c r="AR88" s="35"/>
    </row>
    <row r="89" spans="1:91" s="34" customFormat="1" ht="15.15" customHeight="1">
      <c r="B89" s="35"/>
      <c r="C89" s="76" t="s">
        <v>431</v>
      </c>
      <c r="L89" s="75" t="str">
        <f>IF(E11= "","",E11)</f>
        <v xml:space="preserve"> </v>
      </c>
      <c r="AI89" s="76" t="s">
        <v>430</v>
      </c>
      <c r="AM89" s="222" t="str">
        <f>IF(E17="","",E17)</f>
        <v xml:space="preserve"> </v>
      </c>
      <c r="AN89" s="223"/>
      <c r="AO89" s="223"/>
      <c r="AP89" s="223"/>
      <c r="AR89" s="35"/>
      <c r="AS89" s="224" t="s">
        <v>429</v>
      </c>
      <c r="AT89" s="225"/>
      <c r="AU89" s="66"/>
      <c r="AV89" s="66"/>
      <c r="AW89" s="66"/>
      <c r="AX89" s="66"/>
      <c r="AY89" s="66"/>
      <c r="AZ89" s="66"/>
      <c r="BA89" s="66"/>
      <c r="BB89" s="66"/>
      <c r="BC89" s="66"/>
      <c r="BD89" s="65"/>
    </row>
    <row r="90" spans="1:91" s="34" customFormat="1" ht="15.15" customHeight="1">
      <c r="B90" s="35"/>
      <c r="C90" s="76" t="s">
        <v>428</v>
      </c>
      <c r="L90" s="75" t="str">
        <f>IF(E14="","",E14)</f>
        <v xml:space="preserve"> </v>
      </c>
      <c r="AI90" s="76" t="s">
        <v>427</v>
      </c>
      <c r="AM90" s="222" t="str">
        <f>IF(E20="","",E20)</f>
        <v xml:space="preserve"> </v>
      </c>
      <c r="AN90" s="223"/>
      <c r="AO90" s="223"/>
      <c r="AP90" s="223"/>
      <c r="AR90" s="35"/>
      <c r="AS90" s="226"/>
      <c r="AT90" s="227"/>
      <c r="BD90" s="73"/>
    </row>
    <row r="91" spans="1:91" s="34" customFormat="1" ht="10.95" customHeight="1">
      <c r="B91" s="35"/>
      <c r="AR91" s="35"/>
      <c r="AS91" s="226"/>
      <c r="AT91" s="227"/>
      <c r="BD91" s="73"/>
    </row>
    <row r="92" spans="1:91" s="34" customFormat="1" ht="29.25" customHeight="1">
      <c r="B92" s="35"/>
      <c r="C92" s="214" t="s">
        <v>426</v>
      </c>
      <c r="D92" s="215"/>
      <c r="E92" s="215"/>
      <c r="F92" s="215"/>
      <c r="G92" s="215"/>
      <c r="H92" s="72"/>
      <c r="I92" s="216" t="s">
        <v>6</v>
      </c>
      <c r="J92" s="215"/>
      <c r="K92" s="215"/>
      <c r="L92" s="215"/>
      <c r="M92" s="215"/>
      <c r="N92" s="215"/>
      <c r="O92" s="215"/>
      <c r="P92" s="215"/>
      <c r="Q92" s="215"/>
      <c r="R92" s="215"/>
      <c r="S92" s="215"/>
      <c r="T92" s="215"/>
      <c r="U92" s="215"/>
      <c r="V92" s="215"/>
      <c r="W92" s="215"/>
      <c r="X92" s="215"/>
      <c r="Y92" s="215"/>
      <c r="Z92" s="215"/>
      <c r="AA92" s="215"/>
      <c r="AB92" s="215"/>
      <c r="AC92" s="215"/>
      <c r="AD92" s="215"/>
      <c r="AE92" s="215"/>
      <c r="AF92" s="215"/>
      <c r="AG92" s="218" t="s">
        <v>425</v>
      </c>
      <c r="AH92" s="215"/>
      <c r="AI92" s="215"/>
      <c r="AJ92" s="215"/>
      <c r="AK92" s="215"/>
      <c r="AL92" s="215"/>
      <c r="AM92" s="215"/>
      <c r="AN92" s="216" t="s">
        <v>424</v>
      </c>
      <c r="AO92" s="215"/>
      <c r="AP92" s="217"/>
      <c r="AQ92" s="71" t="s">
        <v>25</v>
      </c>
      <c r="AR92" s="35"/>
      <c r="AS92" s="70" t="s">
        <v>423</v>
      </c>
      <c r="AT92" s="69" t="s">
        <v>422</v>
      </c>
      <c r="AU92" s="69" t="s">
        <v>421</v>
      </c>
      <c r="AV92" s="69" t="s">
        <v>420</v>
      </c>
      <c r="AW92" s="69" t="s">
        <v>419</v>
      </c>
      <c r="AX92" s="69" t="s">
        <v>418</v>
      </c>
      <c r="AY92" s="69" t="s">
        <v>417</v>
      </c>
      <c r="AZ92" s="69" t="s">
        <v>416</v>
      </c>
      <c r="BA92" s="69" t="s">
        <v>415</v>
      </c>
      <c r="BB92" s="69" t="s">
        <v>414</v>
      </c>
      <c r="BC92" s="69" t="s">
        <v>413</v>
      </c>
      <c r="BD92" s="68" t="s">
        <v>412</v>
      </c>
    </row>
    <row r="93" spans="1:91" s="34" customFormat="1" ht="10.95" customHeight="1">
      <c r="B93" s="35"/>
      <c r="AR93" s="35"/>
      <c r="AS93" s="67"/>
      <c r="AT93" s="66"/>
      <c r="AU93" s="66"/>
      <c r="AV93" s="66"/>
      <c r="AW93" s="66"/>
      <c r="AX93" s="66"/>
      <c r="AY93" s="66"/>
      <c r="AZ93" s="66"/>
      <c r="BA93" s="66"/>
      <c r="BB93" s="66"/>
      <c r="BC93" s="66"/>
      <c r="BD93" s="65"/>
    </row>
    <row r="94" spans="1:91" s="53" customFormat="1" ht="32.4" customHeight="1">
      <c r="B94" s="60"/>
      <c r="C94" s="64" t="s">
        <v>411</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212">
        <f>ROUND(SUM(AG95:AG98),2)</f>
        <v>0</v>
      </c>
      <c r="AH94" s="212"/>
      <c r="AI94" s="212"/>
      <c r="AJ94" s="212"/>
      <c r="AK94" s="212"/>
      <c r="AL94" s="212"/>
      <c r="AM94" s="212"/>
      <c r="AN94" s="213">
        <f>SUM(AG94,AT94)</f>
        <v>0</v>
      </c>
      <c r="AO94" s="213"/>
      <c r="AP94" s="213"/>
      <c r="AQ94" s="61" t="s">
        <v>46</v>
      </c>
      <c r="AR94" s="60"/>
      <c r="AS94" s="59">
        <f>ROUND(SUM(AS95:AS98),2)</f>
        <v>0</v>
      </c>
      <c r="AT94" s="57">
        <f>ROUND(SUM(AV94:AW94),2)</f>
        <v>0</v>
      </c>
      <c r="AU94" s="58">
        <f>ROUND(SUM(AU95:AU98),5)</f>
        <v>482.85599999999999</v>
      </c>
      <c r="AV94" s="57">
        <f>ROUND(AZ94*L29,2)</f>
        <v>0</v>
      </c>
      <c r="AW94" s="57">
        <f>ROUND(BA94*L30,2)</f>
        <v>0</v>
      </c>
      <c r="AX94" s="57">
        <f>ROUND(BB94*L29,2)</f>
        <v>0</v>
      </c>
      <c r="AY94" s="57">
        <f>ROUND(BC94*L30,2)</f>
        <v>0</v>
      </c>
      <c r="AZ94" s="57">
        <f>ROUND(SUM(AZ95:AZ98),2)</f>
        <v>0</v>
      </c>
      <c r="BA94" s="57">
        <f>ROUND(SUM(BA95:BA98),2)</f>
        <v>0</v>
      </c>
      <c r="BB94" s="57">
        <f>ROUND(SUM(BB95:BB98),2)</f>
        <v>0</v>
      </c>
      <c r="BC94" s="57">
        <f>ROUND(SUM(BC95:BC98),2)</f>
        <v>0</v>
      </c>
      <c r="BD94" s="56">
        <f>ROUND(SUM(BD95:BD98),2)</f>
        <v>0</v>
      </c>
      <c r="BS94" s="54" t="s">
        <v>410</v>
      </c>
      <c r="BT94" s="54" t="s">
        <v>26</v>
      </c>
      <c r="BU94" s="55" t="s">
        <v>409</v>
      </c>
      <c r="BV94" s="54" t="s">
        <v>396</v>
      </c>
      <c r="BW94" s="54" t="s">
        <v>394</v>
      </c>
      <c r="BX94" s="54" t="s">
        <v>408</v>
      </c>
      <c r="CL94" s="54" t="s">
        <v>46</v>
      </c>
    </row>
    <row r="95" spans="1:91" s="38" customFormat="1" ht="24.75" customHeight="1">
      <c r="A95" s="48" t="s">
        <v>399</v>
      </c>
      <c r="B95" s="44"/>
      <c r="C95" s="47"/>
      <c r="D95" s="211" t="s">
        <v>407</v>
      </c>
      <c r="E95" s="211"/>
      <c r="F95" s="211"/>
      <c r="G95" s="211"/>
      <c r="H95" s="211"/>
      <c r="I95" s="46"/>
      <c r="J95" s="211" t="s">
        <v>406</v>
      </c>
      <c r="K95" s="211"/>
      <c r="L95" s="211"/>
      <c r="M95" s="211"/>
      <c r="N95" s="211"/>
      <c r="O95" s="211"/>
      <c r="P95" s="211"/>
      <c r="Q95" s="211"/>
      <c r="R95" s="211"/>
      <c r="S95" s="211"/>
      <c r="T95" s="211"/>
      <c r="U95" s="211"/>
      <c r="V95" s="211"/>
      <c r="W95" s="211"/>
      <c r="X95" s="211"/>
      <c r="Y95" s="211"/>
      <c r="Z95" s="211"/>
      <c r="AA95" s="211"/>
      <c r="AB95" s="211"/>
      <c r="AC95" s="211"/>
      <c r="AD95" s="211"/>
      <c r="AE95" s="211"/>
      <c r="AF95" s="211"/>
      <c r="AG95" s="209">
        <f>'PS 400.1 - SSZ křižovatky...'!J30</f>
        <v>0</v>
      </c>
      <c r="AH95" s="210"/>
      <c r="AI95" s="210"/>
      <c r="AJ95" s="210"/>
      <c r="AK95" s="210"/>
      <c r="AL95" s="210"/>
      <c r="AM95" s="210"/>
      <c r="AN95" s="209">
        <f>SUM(AG95,AT95)</f>
        <v>0</v>
      </c>
      <c r="AO95" s="210"/>
      <c r="AP95" s="210"/>
      <c r="AQ95" s="45" t="s">
        <v>397</v>
      </c>
      <c r="AR95" s="44"/>
      <c r="AS95" s="52">
        <v>0</v>
      </c>
      <c r="AT95" s="50">
        <f>ROUND(SUM(AV95:AW95),2)</f>
        <v>0</v>
      </c>
      <c r="AU95" s="51">
        <f>'PS 400.1 - SSZ křižovatky...'!P121</f>
        <v>344.75600000000003</v>
      </c>
      <c r="AV95" s="50">
        <f>'PS 400.1 - SSZ křižovatky...'!J33</f>
        <v>0</v>
      </c>
      <c r="AW95" s="50">
        <f>'PS 400.1 - SSZ křižovatky...'!J34</f>
        <v>0</v>
      </c>
      <c r="AX95" s="50">
        <f>'PS 400.1 - SSZ křižovatky...'!J35</f>
        <v>0</v>
      </c>
      <c r="AY95" s="50">
        <f>'PS 400.1 - SSZ křižovatky...'!J36</f>
        <v>0</v>
      </c>
      <c r="AZ95" s="50">
        <f>'PS 400.1 - SSZ křižovatky...'!F33</f>
        <v>0</v>
      </c>
      <c r="BA95" s="50">
        <f>'PS 400.1 - SSZ křižovatky...'!F34</f>
        <v>0</v>
      </c>
      <c r="BB95" s="50">
        <f>'PS 400.1 - SSZ křižovatky...'!F35</f>
        <v>0</v>
      </c>
      <c r="BC95" s="50">
        <f>'PS 400.1 - SSZ křižovatky...'!F36</f>
        <v>0</v>
      </c>
      <c r="BD95" s="49">
        <f>'PS 400.1 - SSZ křižovatky...'!F37</f>
        <v>0</v>
      </c>
      <c r="BT95" s="39" t="s">
        <v>28</v>
      </c>
      <c r="BV95" s="39" t="s">
        <v>396</v>
      </c>
      <c r="BW95" s="39" t="s">
        <v>405</v>
      </c>
      <c r="BX95" s="39" t="s">
        <v>394</v>
      </c>
      <c r="CL95" s="39" t="s">
        <v>46</v>
      </c>
      <c r="CM95" s="39" t="s">
        <v>22</v>
      </c>
    </row>
    <row r="96" spans="1:91" s="38" customFormat="1" ht="24.75" customHeight="1">
      <c r="A96" s="48" t="s">
        <v>399</v>
      </c>
      <c r="B96" s="44"/>
      <c r="C96" s="47"/>
      <c r="D96" s="211" t="s">
        <v>404</v>
      </c>
      <c r="E96" s="211"/>
      <c r="F96" s="211"/>
      <c r="G96" s="211"/>
      <c r="H96" s="211"/>
      <c r="I96" s="46"/>
      <c r="J96" s="211" t="s">
        <v>403</v>
      </c>
      <c r="K96" s="211"/>
      <c r="L96" s="211"/>
      <c r="M96" s="211"/>
      <c r="N96" s="211"/>
      <c r="O96" s="211"/>
      <c r="P96" s="211"/>
      <c r="Q96" s="211"/>
      <c r="R96" s="211"/>
      <c r="S96" s="211"/>
      <c r="T96" s="211"/>
      <c r="U96" s="211"/>
      <c r="V96" s="211"/>
      <c r="W96" s="211"/>
      <c r="X96" s="211"/>
      <c r="Y96" s="211"/>
      <c r="Z96" s="211"/>
      <c r="AA96" s="211"/>
      <c r="AB96" s="211"/>
      <c r="AC96" s="211"/>
      <c r="AD96" s="211"/>
      <c r="AE96" s="211"/>
      <c r="AF96" s="211"/>
      <c r="AG96" s="209">
        <f>'PS 400.2 - DJČ+MOR křižov...'!J30</f>
        <v>0</v>
      </c>
      <c r="AH96" s="210"/>
      <c r="AI96" s="210"/>
      <c r="AJ96" s="210"/>
      <c r="AK96" s="210"/>
      <c r="AL96" s="210"/>
      <c r="AM96" s="210"/>
      <c r="AN96" s="209">
        <f>SUM(AG96,AT96)</f>
        <v>0</v>
      </c>
      <c r="AO96" s="210"/>
      <c r="AP96" s="210"/>
      <c r="AQ96" s="45" t="s">
        <v>397</v>
      </c>
      <c r="AR96" s="44"/>
      <c r="AS96" s="52">
        <v>0</v>
      </c>
      <c r="AT96" s="50">
        <f>ROUND(SUM(AV96:AW96),2)</f>
        <v>0</v>
      </c>
      <c r="AU96" s="51">
        <f>'PS 400.2 - DJČ+MOR křižov...'!P119</f>
        <v>0</v>
      </c>
      <c r="AV96" s="50">
        <f>'PS 400.2 - DJČ+MOR křižov...'!J33</f>
        <v>0</v>
      </c>
      <c r="AW96" s="50">
        <f>'PS 400.2 - DJČ+MOR křižov...'!J34</f>
        <v>0</v>
      </c>
      <c r="AX96" s="50">
        <f>'PS 400.2 - DJČ+MOR křižov...'!J35</f>
        <v>0</v>
      </c>
      <c r="AY96" s="50">
        <f>'PS 400.2 - DJČ+MOR křižov...'!J36</f>
        <v>0</v>
      </c>
      <c r="AZ96" s="50">
        <f>'PS 400.2 - DJČ+MOR křižov...'!F33</f>
        <v>0</v>
      </c>
      <c r="BA96" s="50">
        <f>'PS 400.2 - DJČ+MOR křižov...'!F34</f>
        <v>0</v>
      </c>
      <c r="BB96" s="50">
        <f>'PS 400.2 - DJČ+MOR křižov...'!F35</f>
        <v>0</v>
      </c>
      <c r="BC96" s="50">
        <f>'PS 400.2 - DJČ+MOR křižov...'!F36</f>
        <v>0</v>
      </c>
      <c r="BD96" s="49">
        <f>'PS 400.2 - DJČ+MOR křižov...'!F37</f>
        <v>0</v>
      </c>
      <c r="BT96" s="39" t="s">
        <v>28</v>
      </c>
      <c r="BV96" s="39" t="s">
        <v>396</v>
      </c>
      <c r="BW96" s="39" t="s">
        <v>402</v>
      </c>
      <c r="BX96" s="39" t="s">
        <v>394</v>
      </c>
      <c r="CL96" s="39" t="s">
        <v>46</v>
      </c>
      <c r="CM96" s="39" t="s">
        <v>22</v>
      </c>
    </row>
    <row r="97" spans="1:91" s="38" customFormat="1" ht="24.75" customHeight="1">
      <c r="A97" s="48" t="s">
        <v>399</v>
      </c>
      <c r="B97" s="44"/>
      <c r="C97" s="47"/>
      <c r="D97" s="211" t="s">
        <v>401</v>
      </c>
      <c r="E97" s="211"/>
      <c r="F97" s="211"/>
      <c r="G97" s="211"/>
      <c r="H97" s="211"/>
      <c r="I97" s="46"/>
      <c r="J97" s="211" t="s">
        <v>1227</v>
      </c>
      <c r="K97" s="211"/>
      <c r="L97" s="211"/>
      <c r="M97" s="211"/>
      <c r="N97" s="211"/>
      <c r="O97" s="211"/>
      <c r="P97" s="211"/>
      <c r="Q97" s="211"/>
      <c r="R97" s="211"/>
      <c r="S97" s="211"/>
      <c r="T97" s="211"/>
      <c r="U97" s="211"/>
      <c r="V97" s="211"/>
      <c r="W97" s="211"/>
      <c r="X97" s="211"/>
      <c r="Y97" s="211"/>
      <c r="Z97" s="211"/>
      <c r="AA97" s="211"/>
      <c r="AB97" s="211"/>
      <c r="AC97" s="211"/>
      <c r="AD97" s="211"/>
      <c r="AE97" s="211"/>
      <c r="AF97" s="211"/>
      <c r="AG97" s="209">
        <f>'PS 401.1 - SSZ přechodu nevypl'!J30</f>
        <v>0</v>
      </c>
      <c r="AH97" s="210"/>
      <c r="AI97" s="210"/>
      <c r="AJ97" s="210"/>
      <c r="AK97" s="210"/>
      <c r="AL97" s="210"/>
      <c r="AM97" s="210"/>
      <c r="AN97" s="209">
        <f>SUM(AG97,AT97)</f>
        <v>0</v>
      </c>
      <c r="AO97" s="210"/>
      <c r="AP97" s="210"/>
      <c r="AQ97" s="45" t="s">
        <v>397</v>
      </c>
      <c r="AR97" s="44"/>
      <c r="AS97" s="52">
        <v>0</v>
      </c>
      <c r="AT97" s="50">
        <f>ROUND(SUM(AV97:AW97),2)</f>
        <v>0</v>
      </c>
      <c r="AU97" s="51">
        <f>'PS 401.1 - SSZ přechodu nevypl'!P121</f>
        <v>138.1</v>
      </c>
      <c r="AV97" s="50">
        <f>'PS 401.1 - SSZ přechodu nevypl'!J33</f>
        <v>0</v>
      </c>
      <c r="AW97" s="50">
        <f>'PS 401.1 - SSZ přechodu nevypl'!J34</f>
        <v>0</v>
      </c>
      <c r="AX97" s="50">
        <f>'PS 401.1 - SSZ přechodu nevypl'!J35</f>
        <v>0</v>
      </c>
      <c r="AY97" s="50">
        <f>'PS 401.1 - SSZ přechodu nevypl'!J36</f>
        <v>0</v>
      </c>
      <c r="AZ97" s="50">
        <f>'PS 401.1 - SSZ přechodu nevypl'!F33</f>
        <v>0</v>
      </c>
      <c r="BA97" s="50">
        <f>'PS 401.1 - SSZ přechodu nevypl'!F34</f>
        <v>0</v>
      </c>
      <c r="BB97" s="50">
        <f>'PS 401.1 - SSZ přechodu nevypl'!F35</f>
        <v>0</v>
      </c>
      <c r="BC97" s="50">
        <f>'PS 401.1 - SSZ přechodu nevypl'!F36</f>
        <v>0</v>
      </c>
      <c r="BD97" s="49">
        <f>'PS 401.1 - SSZ přechodu nevypl'!F37</f>
        <v>0</v>
      </c>
      <c r="BT97" s="39" t="s">
        <v>28</v>
      </c>
      <c r="BV97" s="39" t="s">
        <v>396</v>
      </c>
      <c r="BW97" s="39" t="s">
        <v>400</v>
      </c>
      <c r="BX97" s="39" t="s">
        <v>394</v>
      </c>
      <c r="CL97" s="39" t="s">
        <v>46</v>
      </c>
      <c r="CM97" s="39" t="s">
        <v>22</v>
      </c>
    </row>
    <row r="98" spans="1:91" s="38" customFormat="1" ht="24.75" customHeight="1">
      <c r="A98" s="48" t="s">
        <v>399</v>
      </c>
      <c r="B98" s="44"/>
      <c r="C98" s="47"/>
      <c r="D98" s="211" t="s">
        <v>398</v>
      </c>
      <c r="E98" s="211"/>
      <c r="F98" s="211"/>
      <c r="G98" s="211"/>
      <c r="H98" s="211"/>
      <c r="I98" s="46"/>
      <c r="J98" s="211" t="s">
        <v>1228</v>
      </c>
      <c r="K98" s="211"/>
      <c r="L98" s="211"/>
      <c r="M98" s="211"/>
      <c r="N98" s="211"/>
      <c r="O98" s="211"/>
      <c r="P98" s="211"/>
      <c r="Q98" s="211"/>
      <c r="R98" s="211"/>
      <c r="S98" s="211"/>
      <c r="T98" s="211"/>
      <c r="U98" s="211"/>
      <c r="V98" s="211"/>
      <c r="W98" s="211"/>
      <c r="X98" s="211"/>
      <c r="Y98" s="211"/>
      <c r="Z98" s="211"/>
      <c r="AA98" s="211"/>
      <c r="AB98" s="211"/>
      <c r="AC98" s="211"/>
      <c r="AD98" s="211"/>
      <c r="AE98" s="211"/>
      <c r="AF98" s="211"/>
      <c r="AG98" s="209">
        <f>'PS 401.2 - DJČ přechodu - nevyp'!J30</f>
        <v>0</v>
      </c>
      <c r="AH98" s="210"/>
      <c r="AI98" s="210"/>
      <c r="AJ98" s="210"/>
      <c r="AK98" s="210"/>
      <c r="AL98" s="210"/>
      <c r="AM98" s="210"/>
      <c r="AN98" s="209">
        <f>SUM(AG98,AT98)</f>
        <v>0</v>
      </c>
      <c r="AO98" s="210"/>
      <c r="AP98" s="210"/>
      <c r="AQ98" s="45" t="s">
        <v>397</v>
      </c>
      <c r="AR98" s="44"/>
      <c r="AS98" s="43">
        <v>0</v>
      </c>
      <c r="AT98" s="41">
        <f>ROUND(SUM(AV98:AW98),2)</f>
        <v>0</v>
      </c>
      <c r="AU98" s="42">
        <f>'PS 401.2 - DJČ přechodu - nevyp'!P119</f>
        <v>0</v>
      </c>
      <c r="AV98" s="41">
        <f>'PS 401.2 - DJČ přechodu - nevyp'!J33</f>
        <v>0</v>
      </c>
      <c r="AW98" s="41">
        <f>'PS 401.2 - DJČ přechodu - nevyp'!J34</f>
        <v>0</v>
      </c>
      <c r="AX98" s="41">
        <f>'PS 401.2 - DJČ přechodu - nevyp'!J35</f>
        <v>0</v>
      </c>
      <c r="AY98" s="41">
        <f>'PS 401.2 - DJČ přechodu - nevyp'!J36</f>
        <v>0</v>
      </c>
      <c r="AZ98" s="41">
        <f>'PS 401.2 - DJČ přechodu - nevyp'!F33</f>
        <v>0</v>
      </c>
      <c r="BA98" s="41">
        <f>'PS 401.2 - DJČ přechodu - nevyp'!F34</f>
        <v>0</v>
      </c>
      <c r="BB98" s="41">
        <f>'PS 401.2 - DJČ přechodu - nevyp'!F35</f>
        <v>0</v>
      </c>
      <c r="BC98" s="41">
        <f>'PS 401.2 - DJČ přechodu - nevyp'!F36</f>
        <v>0</v>
      </c>
      <c r="BD98" s="40">
        <f>'PS 401.2 - DJČ přechodu - nevyp'!F37</f>
        <v>0</v>
      </c>
      <c r="BT98" s="39" t="s">
        <v>28</v>
      </c>
      <c r="BV98" s="39" t="s">
        <v>396</v>
      </c>
      <c r="BW98" s="39" t="s">
        <v>395</v>
      </c>
      <c r="BX98" s="39" t="s">
        <v>394</v>
      </c>
      <c r="CL98" s="39" t="s">
        <v>46</v>
      </c>
      <c r="CM98" s="39" t="s">
        <v>22</v>
      </c>
    </row>
    <row r="99" spans="1:91" s="34" customFormat="1" ht="30" customHeight="1">
      <c r="B99" s="35"/>
      <c r="AR99" s="35"/>
    </row>
    <row r="100" spans="1:91" s="34" customFormat="1" ht="6.9" customHeight="1">
      <c r="B100" s="37"/>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5"/>
    </row>
  </sheetData>
  <sheetProtection algorithmName="SHA-512" hashValue="dztBfDQ3/vKIebHHtnoMUEKVGa+DFrun+WxsZaKf8YE58stBnPABXx0b+Ukhko3eftvwlg9prR0JTTBYtqCTKQ==" saltValue="pXZlsHHlyuwn+X2AezdYvg==" spinCount="100000" sheet="1" objects="1" scenarios="1"/>
  <protectedRanges>
    <protectedRange sqref="L89:AG90 AL87:AP90" name="Oblast1"/>
  </protectedRanges>
  <mergeCells count="52">
    <mergeCell ref="L85:AO85"/>
    <mergeCell ref="AM87:AN87"/>
    <mergeCell ref="AM89:AP89"/>
    <mergeCell ref="AS89:AT91"/>
    <mergeCell ref="AM90:AP90"/>
    <mergeCell ref="C92:G92"/>
    <mergeCell ref="AN92:AP92"/>
    <mergeCell ref="AG92:AM92"/>
    <mergeCell ref="I92:AF92"/>
    <mergeCell ref="AN95:AP95"/>
    <mergeCell ref="D95:H95"/>
    <mergeCell ref="AG95:AM95"/>
    <mergeCell ref="J95:AF95"/>
    <mergeCell ref="AN98:AP98"/>
    <mergeCell ref="AG98:AM98"/>
    <mergeCell ref="J98:AF98"/>
    <mergeCell ref="D98:H98"/>
    <mergeCell ref="AG94:AM94"/>
    <mergeCell ref="AN94:AP94"/>
    <mergeCell ref="J96:AF96"/>
    <mergeCell ref="D96:H96"/>
    <mergeCell ref="AN96:AP96"/>
    <mergeCell ref="AG96:AM96"/>
    <mergeCell ref="J97:AF97"/>
    <mergeCell ref="AG97:AM97"/>
    <mergeCell ref="D97:H97"/>
    <mergeCell ref="AN97:AP97"/>
    <mergeCell ref="L30:P30"/>
    <mergeCell ref="W30:AE30"/>
    <mergeCell ref="K5:AO5"/>
    <mergeCell ref="K6:AO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95" location="'PS 400.1 - SSZ křižovatky...'!C2" display="/" xr:uid="{8DCC99BB-DFB6-46D5-9CEC-ED5EECEDBBFF}"/>
    <hyperlink ref="A96" location="'PS 400.2 - DJČ+MOR křižov...'!C2" display="/" xr:uid="{B0F87A92-AF48-4D48-AAB3-8EF1B84D9A02}"/>
    <hyperlink ref="A97" location="'PS 401.1 - SSZ přechodu p...'!C2" display="/" xr:uid="{DCA24A6B-5D25-4FFC-864F-40245B8FEE89}"/>
    <hyperlink ref="A98" location="'PS 401.2 - DJČ přechodu ...'!C2" display="/" xr:uid="{D977152D-D7E8-4108-A84D-500A860142A3}"/>
  </hyperlink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8789D-A709-4F99-AAB6-E8E0DCF7AD80}">
  <sheetPr>
    <pageSetUpPr fitToPage="1"/>
  </sheetPr>
  <dimension ref="B2:BM307"/>
  <sheetViews>
    <sheetView showGridLines="0" topLeftCell="A285" workbookViewId="0">
      <selection activeCell="I299" sqref="I299"/>
    </sheetView>
  </sheetViews>
  <sheetFormatPr defaultColWidth="8.88671875" defaultRowHeight="10.199999999999999"/>
  <cols>
    <col min="1" max="1" width="6.44140625" style="33" customWidth="1"/>
    <col min="2" max="2" width="0.88671875" style="33" customWidth="1"/>
    <col min="3" max="4" width="3.33203125" style="33" customWidth="1"/>
    <col min="5" max="5" width="13.33203125" style="33" customWidth="1"/>
    <col min="6" max="6" width="39.5546875" style="33" customWidth="1"/>
    <col min="7" max="7" width="5.6640625" style="33" customWidth="1"/>
    <col min="8" max="8" width="10.88671875" style="33" customWidth="1"/>
    <col min="9" max="9" width="12.33203125" style="33" customWidth="1"/>
    <col min="10" max="10" width="17.33203125" style="33" customWidth="1"/>
    <col min="11" max="11" width="17.33203125" style="33" hidden="1" customWidth="1"/>
    <col min="12" max="12" width="7.33203125" style="33" customWidth="1"/>
    <col min="13" max="13" width="8.44140625" style="33" hidden="1" customWidth="1"/>
    <col min="14" max="14" width="8.88671875" style="33"/>
    <col min="15" max="20" width="11" style="33" hidden="1" customWidth="1"/>
    <col min="21" max="21" width="12.6640625" style="33" hidden="1" customWidth="1"/>
    <col min="22" max="22" width="9.5546875" style="33" customWidth="1"/>
    <col min="23" max="23" width="12.6640625" style="33" customWidth="1"/>
    <col min="24" max="24" width="9.5546875" style="33" customWidth="1"/>
    <col min="25" max="25" width="11.6640625" style="33" customWidth="1"/>
    <col min="26" max="26" width="8.5546875" style="33" customWidth="1"/>
    <col min="27" max="27" width="11.6640625" style="33" customWidth="1"/>
    <col min="28" max="28" width="12.6640625" style="33" customWidth="1"/>
    <col min="29" max="29" width="8.5546875" style="33" customWidth="1"/>
    <col min="30" max="30" width="11.6640625" style="33" customWidth="1"/>
    <col min="31" max="31" width="12.6640625" style="33" customWidth="1"/>
    <col min="32" max="16384" width="8.88671875" style="33"/>
  </cols>
  <sheetData>
    <row r="2" spans="2:46" ht="36.9" customHeight="1">
      <c r="L2" s="194" t="s">
        <v>468</v>
      </c>
      <c r="M2" s="195"/>
      <c r="N2" s="195"/>
      <c r="O2" s="195"/>
      <c r="P2" s="195"/>
      <c r="Q2" s="195"/>
      <c r="R2" s="195"/>
      <c r="S2" s="195"/>
      <c r="T2" s="195"/>
      <c r="U2" s="195"/>
      <c r="V2" s="195"/>
      <c r="AT2" s="101" t="s">
        <v>405</v>
      </c>
    </row>
    <row r="3" spans="2:46" ht="6.9" customHeight="1">
      <c r="B3" s="107"/>
      <c r="C3" s="106"/>
      <c r="D3" s="106"/>
      <c r="E3" s="106"/>
      <c r="F3" s="106"/>
      <c r="G3" s="106"/>
      <c r="H3" s="106"/>
      <c r="I3" s="106"/>
      <c r="J3" s="106"/>
      <c r="K3" s="106"/>
      <c r="L3" s="88"/>
      <c r="AT3" s="101" t="s">
        <v>22</v>
      </c>
    </row>
    <row r="4" spans="2:46" ht="24.9" customHeight="1">
      <c r="B4" s="88"/>
      <c r="D4" s="83" t="s">
        <v>601</v>
      </c>
      <c r="L4" s="88"/>
      <c r="M4" s="178" t="s">
        <v>466</v>
      </c>
      <c r="AT4" s="101" t="s">
        <v>454</v>
      </c>
    </row>
    <row r="5" spans="2:46" ht="6.9" customHeight="1">
      <c r="B5" s="88"/>
      <c r="L5" s="88"/>
    </row>
    <row r="6" spans="2:46" ht="12" customHeight="1">
      <c r="B6" s="88"/>
      <c r="D6" s="76" t="s">
        <v>434</v>
      </c>
      <c r="L6" s="88"/>
    </row>
    <row r="7" spans="2:46" ht="16.5" customHeight="1">
      <c r="B7" s="88"/>
      <c r="E7" s="229" t="str">
        <f>'Rekapitulace SO 400'!K6</f>
        <v>Ústí nad Labem, ul. Bělehradská SSZ</v>
      </c>
      <c r="F7" s="230"/>
      <c r="G7" s="230"/>
      <c r="H7" s="230"/>
      <c r="L7" s="88"/>
    </row>
    <row r="8" spans="2:46" s="34" customFormat="1" ht="12" customHeight="1">
      <c r="B8" s="35"/>
      <c r="D8" s="76" t="s">
        <v>592</v>
      </c>
      <c r="L8" s="35"/>
    </row>
    <row r="9" spans="2:46" s="34" customFormat="1" ht="16.5" customHeight="1">
      <c r="B9" s="35"/>
      <c r="E9" s="219" t="s">
        <v>1184</v>
      </c>
      <c r="F9" s="228"/>
      <c r="G9" s="228"/>
      <c r="H9" s="228"/>
      <c r="L9" s="35"/>
    </row>
    <row r="10" spans="2:46" s="34" customFormat="1">
      <c r="B10" s="35"/>
      <c r="L10" s="35"/>
    </row>
    <row r="11" spans="2:46" s="34" customFormat="1" ht="12" customHeight="1">
      <c r="B11" s="35"/>
      <c r="D11" s="76" t="s">
        <v>462</v>
      </c>
      <c r="F11" s="102" t="s">
        <v>46</v>
      </c>
      <c r="I11" s="76" t="s">
        <v>461</v>
      </c>
      <c r="J11" s="102" t="s">
        <v>46</v>
      </c>
      <c r="L11" s="35"/>
    </row>
    <row r="12" spans="2:46" s="34" customFormat="1" ht="12" customHeight="1">
      <c r="B12" s="35"/>
      <c r="D12" s="76" t="s">
        <v>433</v>
      </c>
      <c r="F12" s="102" t="s">
        <v>456</v>
      </c>
      <c r="I12" s="76" t="s">
        <v>432</v>
      </c>
      <c r="J12" s="77" t="str">
        <f>'Rekapitulace SO 400'!AN8</f>
        <v>8. 4. 2022</v>
      </c>
      <c r="L12" s="35"/>
    </row>
    <row r="13" spans="2:46" s="34" customFormat="1" ht="10.95" customHeight="1">
      <c r="B13" s="35"/>
      <c r="L13" s="35"/>
    </row>
    <row r="14" spans="2:46" s="34" customFormat="1" ht="12" customHeight="1">
      <c r="B14" s="35"/>
      <c r="D14" s="76" t="s">
        <v>431</v>
      </c>
      <c r="I14" s="76" t="s">
        <v>458</v>
      </c>
      <c r="J14" s="102" t="str">
        <f>IF('Rekapitulace SO 400'!AN10="","",'Rekapitulace SO 400'!AN10)</f>
        <v/>
      </c>
      <c r="L14" s="35"/>
    </row>
    <row r="15" spans="2:46" s="34" customFormat="1" ht="18" customHeight="1">
      <c r="B15" s="35"/>
      <c r="E15" s="102" t="str">
        <f>IF('Rekapitulace SO 400'!E11="","",'Rekapitulace SO 400'!E11)</f>
        <v xml:space="preserve"> </v>
      </c>
      <c r="I15" s="76" t="s">
        <v>455</v>
      </c>
      <c r="J15" s="102" t="str">
        <f>IF('Rekapitulace SO 400'!AN11="","",'Rekapitulace SO 400'!AN11)</f>
        <v/>
      </c>
      <c r="L15" s="35"/>
    </row>
    <row r="16" spans="2:46" s="34" customFormat="1" ht="6.9" customHeight="1">
      <c r="B16" s="35"/>
      <c r="L16" s="35"/>
    </row>
    <row r="17" spans="2:12" s="34" customFormat="1" ht="12" customHeight="1">
      <c r="B17" s="35"/>
      <c r="D17" s="76" t="s">
        <v>428</v>
      </c>
      <c r="I17" s="76" t="s">
        <v>458</v>
      </c>
      <c r="J17" s="102" t="str">
        <f>'Rekapitulace SO 400'!AN13</f>
        <v/>
      </c>
      <c r="L17" s="35"/>
    </row>
    <row r="18" spans="2:12" s="34" customFormat="1" ht="18" customHeight="1">
      <c r="B18" s="35"/>
      <c r="E18" s="203" t="str">
        <f>'Rekapitulace SO 400'!E14</f>
        <v xml:space="preserve"> </v>
      </c>
      <c r="F18" s="203"/>
      <c r="G18" s="203"/>
      <c r="H18" s="203"/>
      <c r="I18" s="76" t="s">
        <v>455</v>
      </c>
      <c r="J18" s="102" t="str">
        <f>'Rekapitulace SO 400'!AN14</f>
        <v/>
      </c>
      <c r="L18" s="35"/>
    </row>
    <row r="19" spans="2:12" s="34" customFormat="1" ht="6.9" customHeight="1">
      <c r="B19" s="35"/>
      <c r="L19" s="35"/>
    </row>
    <row r="20" spans="2:12" s="34" customFormat="1" ht="12" customHeight="1">
      <c r="B20" s="35"/>
      <c r="D20" s="76" t="s">
        <v>430</v>
      </c>
      <c r="I20" s="76" t="s">
        <v>458</v>
      </c>
      <c r="J20" s="102" t="str">
        <f>IF('Rekapitulace SO 400'!AN16="","",'Rekapitulace SO 400'!AN16)</f>
        <v/>
      </c>
      <c r="L20" s="35"/>
    </row>
    <row r="21" spans="2:12" s="34" customFormat="1" ht="18" customHeight="1">
      <c r="B21" s="35"/>
      <c r="E21" s="102" t="str">
        <f>IF('Rekapitulace SO 400'!E17="","",'Rekapitulace SO 400'!E17)</f>
        <v xml:space="preserve"> </v>
      </c>
      <c r="I21" s="76" t="s">
        <v>455</v>
      </c>
      <c r="J21" s="102" t="str">
        <f>IF('Rekapitulace SO 400'!AN17="","",'Rekapitulace SO 400'!AN17)</f>
        <v/>
      </c>
      <c r="L21" s="35"/>
    </row>
    <row r="22" spans="2:12" s="34" customFormat="1" ht="6.9" customHeight="1">
      <c r="B22" s="35"/>
      <c r="L22" s="35"/>
    </row>
    <row r="23" spans="2:12" s="34" customFormat="1" ht="12" customHeight="1">
      <c r="B23" s="35"/>
      <c r="D23" s="76" t="s">
        <v>427</v>
      </c>
      <c r="I23" s="76" t="s">
        <v>458</v>
      </c>
      <c r="J23" s="102" t="str">
        <f>IF('Rekapitulace SO 400'!AN19="","",'Rekapitulace SO 400'!AN19)</f>
        <v/>
      </c>
      <c r="L23" s="35"/>
    </row>
    <row r="24" spans="2:12" s="34" customFormat="1" ht="18" customHeight="1">
      <c r="B24" s="35"/>
      <c r="E24" s="102" t="str">
        <f>IF('Rekapitulace SO 400'!E20="","",'Rekapitulace SO 400'!E20)</f>
        <v xml:space="preserve"> </v>
      </c>
      <c r="I24" s="76" t="s">
        <v>455</v>
      </c>
      <c r="J24" s="102" t="str">
        <f>IF('Rekapitulace SO 400'!AN20="","",'Rekapitulace SO 400'!AN20)</f>
        <v/>
      </c>
      <c r="L24" s="35"/>
    </row>
    <row r="25" spans="2:12" s="34" customFormat="1" ht="6.9" customHeight="1">
      <c r="B25" s="35"/>
      <c r="L25" s="35"/>
    </row>
    <row r="26" spans="2:12" s="34" customFormat="1" ht="12" customHeight="1">
      <c r="B26" s="35"/>
      <c r="D26" s="76" t="s">
        <v>453</v>
      </c>
      <c r="L26" s="35"/>
    </row>
    <row r="27" spans="2:12" s="176" customFormat="1" ht="16.5" customHeight="1">
      <c r="B27" s="177"/>
      <c r="E27" s="205" t="s">
        <v>46</v>
      </c>
      <c r="F27" s="205"/>
      <c r="G27" s="205"/>
      <c r="H27" s="205"/>
      <c r="L27" s="177"/>
    </row>
    <row r="28" spans="2:12" s="34" customFormat="1" ht="6.9" customHeight="1">
      <c r="B28" s="35"/>
      <c r="L28" s="35"/>
    </row>
    <row r="29" spans="2:12" s="34" customFormat="1" ht="6.9" customHeight="1">
      <c r="B29" s="35"/>
      <c r="D29" s="66"/>
      <c r="E29" s="66"/>
      <c r="F29" s="66"/>
      <c r="G29" s="66"/>
      <c r="H29" s="66"/>
      <c r="I29" s="66"/>
      <c r="J29" s="66"/>
      <c r="K29" s="66"/>
      <c r="L29" s="35"/>
    </row>
    <row r="30" spans="2:12" s="34" customFormat="1" ht="25.35" customHeight="1">
      <c r="B30" s="35"/>
      <c r="D30" s="175" t="s">
        <v>7</v>
      </c>
      <c r="J30" s="62">
        <f>ROUND(J121, 2)</f>
        <v>0</v>
      </c>
      <c r="L30" s="35"/>
    </row>
    <row r="31" spans="2:12" s="34" customFormat="1" ht="6.9" customHeight="1">
      <c r="B31" s="35"/>
      <c r="D31" s="66"/>
      <c r="E31" s="66"/>
      <c r="F31" s="66"/>
      <c r="G31" s="66"/>
      <c r="H31" s="66"/>
      <c r="I31" s="66"/>
      <c r="J31" s="66"/>
      <c r="K31" s="66"/>
      <c r="L31" s="35"/>
    </row>
    <row r="32" spans="2:12" s="34" customFormat="1" ht="14.4" customHeight="1">
      <c r="B32" s="35"/>
      <c r="F32" s="97" t="s">
        <v>451</v>
      </c>
      <c r="I32" s="97" t="s">
        <v>452</v>
      </c>
      <c r="J32" s="97" t="s">
        <v>450</v>
      </c>
      <c r="L32" s="35"/>
    </row>
    <row r="33" spans="2:12" s="34" customFormat="1" ht="14.4" customHeight="1">
      <c r="B33" s="35"/>
      <c r="D33" s="74" t="s">
        <v>8</v>
      </c>
      <c r="E33" s="76" t="s">
        <v>449</v>
      </c>
      <c r="F33" s="173">
        <f>ROUND((SUM(BE121:BE306)),  2)</f>
        <v>0</v>
      </c>
      <c r="I33" s="174">
        <v>0.21</v>
      </c>
      <c r="J33" s="173">
        <f>ROUND(((SUM(BE121:BE306))*I33),  2)</f>
        <v>0</v>
      </c>
      <c r="L33" s="35"/>
    </row>
    <row r="34" spans="2:12" s="34" customFormat="1" ht="14.4" customHeight="1">
      <c r="B34" s="35"/>
      <c r="E34" s="76" t="s">
        <v>448</v>
      </c>
      <c r="F34" s="173">
        <f>ROUND((SUM(BF121:BF306)),  2)</f>
        <v>0</v>
      </c>
      <c r="I34" s="174">
        <v>0.15</v>
      </c>
      <c r="J34" s="173">
        <f>ROUND(((SUM(BF121:BF306))*I34),  2)</f>
        <v>0</v>
      </c>
      <c r="L34" s="35"/>
    </row>
    <row r="35" spans="2:12" s="34" customFormat="1" ht="14.4" hidden="1" customHeight="1">
      <c r="B35" s="35"/>
      <c r="E35" s="76" t="s">
        <v>447</v>
      </c>
      <c r="F35" s="173">
        <f>ROUND((SUM(BG121:BG306)),  2)</f>
        <v>0</v>
      </c>
      <c r="I35" s="174">
        <v>0.21</v>
      </c>
      <c r="J35" s="173">
        <f>0</f>
        <v>0</v>
      </c>
      <c r="L35" s="35"/>
    </row>
    <row r="36" spans="2:12" s="34" customFormat="1" ht="14.4" hidden="1" customHeight="1">
      <c r="B36" s="35"/>
      <c r="E36" s="76" t="s">
        <v>446</v>
      </c>
      <c r="F36" s="173">
        <f>ROUND((SUM(BH121:BH306)),  2)</f>
        <v>0</v>
      </c>
      <c r="I36" s="174">
        <v>0.15</v>
      </c>
      <c r="J36" s="173">
        <f>0</f>
        <v>0</v>
      </c>
      <c r="L36" s="35"/>
    </row>
    <row r="37" spans="2:12" s="34" customFormat="1" ht="14.4" hidden="1" customHeight="1">
      <c r="B37" s="35"/>
      <c r="E37" s="76" t="s">
        <v>445</v>
      </c>
      <c r="F37" s="173">
        <f>ROUND((SUM(BI121:BI306)),  2)</f>
        <v>0</v>
      </c>
      <c r="I37" s="174">
        <v>0</v>
      </c>
      <c r="J37" s="173">
        <f>0</f>
        <v>0</v>
      </c>
      <c r="L37" s="35"/>
    </row>
    <row r="38" spans="2:12" s="34" customFormat="1" ht="6.9" customHeight="1">
      <c r="B38" s="35"/>
      <c r="L38" s="35"/>
    </row>
    <row r="39" spans="2:12" s="34" customFormat="1" ht="25.35" customHeight="1">
      <c r="B39" s="35"/>
      <c r="C39" s="163"/>
      <c r="D39" s="172" t="s">
        <v>9</v>
      </c>
      <c r="E39" s="72"/>
      <c r="F39" s="72"/>
      <c r="G39" s="171" t="s">
        <v>444</v>
      </c>
      <c r="H39" s="170" t="s">
        <v>443</v>
      </c>
      <c r="I39" s="72"/>
      <c r="J39" s="169">
        <f>SUM(J30:J37)</f>
        <v>0</v>
      </c>
      <c r="K39" s="168"/>
      <c r="L39" s="35"/>
    </row>
    <row r="40" spans="2:12" s="34" customFormat="1" ht="14.4" customHeight="1">
      <c r="B40" s="35"/>
      <c r="L40" s="35"/>
    </row>
    <row r="41" spans="2:12" ht="14.4" customHeight="1">
      <c r="B41" s="88"/>
      <c r="L41" s="88"/>
    </row>
    <row r="42" spans="2:12" ht="14.4" customHeight="1">
      <c r="B42" s="88"/>
      <c r="L42" s="88"/>
    </row>
    <row r="43" spans="2:12" ht="14.4" customHeight="1">
      <c r="B43" s="88"/>
      <c r="L43" s="88"/>
    </row>
    <row r="44" spans="2:12" ht="14.4" customHeight="1">
      <c r="B44" s="88"/>
      <c r="L44" s="88"/>
    </row>
    <row r="45" spans="2:12" ht="14.4" customHeight="1">
      <c r="B45" s="88"/>
      <c r="L45" s="88"/>
    </row>
    <row r="46" spans="2:12" ht="14.4" customHeight="1">
      <c r="B46" s="88"/>
      <c r="L46" s="88"/>
    </row>
    <row r="47" spans="2:12" ht="14.4" customHeight="1">
      <c r="B47" s="88"/>
      <c r="L47" s="88"/>
    </row>
    <row r="48" spans="2:12" ht="14.4" customHeight="1">
      <c r="B48" s="88"/>
      <c r="L48" s="88"/>
    </row>
    <row r="49" spans="2:12" ht="14.4" customHeight="1">
      <c r="B49" s="88"/>
      <c r="L49" s="88"/>
    </row>
    <row r="50" spans="2:12" s="34" customFormat="1" ht="14.4" customHeight="1">
      <c r="B50" s="35"/>
      <c r="D50" s="90" t="s">
        <v>442</v>
      </c>
      <c r="E50" s="89"/>
      <c r="F50" s="89"/>
      <c r="G50" s="90" t="s">
        <v>441</v>
      </c>
      <c r="H50" s="89"/>
      <c r="I50" s="89"/>
      <c r="J50" s="89"/>
      <c r="K50" s="89"/>
      <c r="L50" s="35"/>
    </row>
    <row r="51" spans="2:12">
      <c r="B51" s="88"/>
      <c r="L51" s="88"/>
    </row>
    <row r="52" spans="2:12">
      <c r="B52" s="88"/>
      <c r="L52" s="88"/>
    </row>
    <row r="53" spans="2:12">
      <c r="B53" s="88"/>
      <c r="L53" s="88"/>
    </row>
    <row r="54" spans="2:12">
      <c r="B54" s="88"/>
      <c r="L54" s="88"/>
    </row>
    <row r="55" spans="2:12">
      <c r="B55" s="88"/>
      <c r="L55" s="88"/>
    </row>
    <row r="56" spans="2:12">
      <c r="B56" s="88"/>
      <c r="L56" s="88"/>
    </row>
    <row r="57" spans="2:12">
      <c r="B57" s="88"/>
      <c r="L57" s="88"/>
    </row>
    <row r="58" spans="2:12">
      <c r="B58" s="88"/>
      <c r="L58" s="88"/>
    </row>
    <row r="59" spans="2:12">
      <c r="B59" s="88"/>
      <c r="L59" s="88"/>
    </row>
    <row r="60" spans="2:12">
      <c r="B60" s="88"/>
      <c r="L60" s="88"/>
    </row>
    <row r="61" spans="2:12" s="34" customFormat="1" ht="13.2">
      <c r="B61" s="35"/>
      <c r="D61" s="87" t="s">
        <v>438</v>
      </c>
      <c r="E61" s="86"/>
      <c r="F61" s="167" t="s">
        <v>437</v>
      </c>
      <c r="G61" s="87" t="s">
        <v>438</v>
      </c>
      <c r="H61" s="86"/>
      <c r="I61" s="86"/>
      <c r="J61" s="166" t="s">
        <v>437</v>
      </c>
      <c r="K61" s="86"/>
      <c r="L61" s="35"/>
    </row>
    <row r="62" spans="2:12">
      <c r="B62" s="88"/>
      <c r="L62" s="88"/>
    </row>
    <row r="63" spans="2:12">
      <c r="B63" s="88"/>
      <c r="L63" s="88"/>
    </row>
    <row r="64" spans="2:12">
      <c r="B64" s="88"/>
      <c r="L64" s="88"/>
    </row>
    <row r="65" spans="2:12" s="34" customFormat="1" ht="13.2">
      <c r="B65" s="35"/>
      <c r="D65" s="90" t="s">
        <v>440</v>
      </c>
      <c r="E65" s="89"/>
      <c r="F65" s="89"/>
      <c r="G65" s="90" t="s">
        <v>439</v>
      </c>
      <c r="H65" s="89"/>
      <c r="I65" s="89"/>
      <c r="J65" s="89"/>
      <c r="K65" s="89"/>
      <c r="L65" s="35"/>
    </row>
    <row r="66" spans="2:12">
      <c r="B66" s="88"/>
      <c r="L66" s="88"/>
    </row>
    <row r="67" spans="2:12">
      <c r="B67" s="88"/>
      <c r="L67" s="88"/>
    </row>
    <row r="68" spans="2:12">
      <c r="B68" s="88"/>
      <c r="L68" s="88"/>
    </row>
    <row r="69" spans="2:12">
      <c r="B69" s="88"/>
      <c r="L69" s="88"/>
    </row>
    <row r="70" spans="2:12">
      <c r="B70" s="88"/>
      <c r="L70" s="88"/>
    </row>
    <row r="71" spans="2:12">
      <c r="B71" s="88"/>
      <c r="L71" s="88"/>
    </row>
    <row r="72" spans="2:12">
      <c r="B72" s="88"/>
      <c r="L72" s="88"/>
    </row>
    <row r="73" spans="2:12">
      <c r="B73" s="88"/>
      <c r="L73" s="88"/>
    </row>
    <row r="74" spans="2:12">
      <c r="B74" s="88"/>
      <c r="L74" s="88"/>
    </row>
    <row r="75" spans="2:12">
      <c r="B75" s="88"/>
      <c r="L75" s="88"/>
    </row>
    <row r="76" spans="2:12" s="34" customFormat="1" ht="13.2">
      <c r="B76" s="35"/>
      <c r="D76" s="87" t="s">
        <v>438</v>
      </c>
      <c r="E76" s="86"/>
      <c r="F76" s="167" t="s">
        <v>437</v>
      </c>
      <c r="G76" s="87" t="s">
        <v>438</v>
      </c>
      <c r="H76" s="86"/>
      <c r="I76" s="86"/>
      <c r="J76" s="166" t="s">
        <v>437</v>
      </c>
      <c r="K76" s="86"/>
      <c r="L76" s="35"/>
    </row>
    <row r="77" spans="2:12" s="34" customFormat="1" ht="14.4" customHeight="1">
      <c r="B77" s="37"/>
      <c r="C77" s="36"/>
      <c r="D77" s="36"/>
      <c r="E77" s="36"/>
      <c r="F77" s="36"/>
      <c r="G77" s="36"/>
      <c r="H77" s="36"/>
      <c r="I77" s="36"/>
      <c r="J77" s="36"/>
      <c r="K77" s="36"/>
      <c r="L77" s="35"/>
    </row>
    <row r="81" spans="2:47" s="34" customFormat="1" ht="6.9" customHeight="1">
      <c r="B81" s="85"/>
      <c r="C81" s="84"/>
      <c r="D81" s="84"/>
      <c r="E81" s="84"/>
      <c r="F81" s="84"/>
      <c r="G81" s="84"/>
      <c r="H81" s="84"/>
      <c r="I81" s="84"/>
      <c r="J81" s="84"/>
      <c r="K81" s="84"/>
      <c r="L81" s="35"/>
    </row>
    <row r="82" spans="2:47" s="34" customFormat="1" ht="24.9" customHeight="1">
      <c r="B82" s="35"/>
      <c r="C82" s="83" t="s">
        <v>599</v>
      </c>
      <c r="L82" s="35"/>
    </row>
    <row r="83" spans="2:47" s="34" customFormat="1" ht="6.9" customHeight="1">
      <c r="B83" s="35"/>
      <c r="L83" s="35"/>
    </row>
    <row r="84" spans="2:47" s="34" customFormat="1" ht="12" customHeight="1">
      <c r="B84" s="35"/>
      <c r="C84" s="76" t="s">
        <v>434</v>
      </c>
      <c r="L84" s="35"/>
    </row>
    <row r="85" spans="2:47" s="34" customFormat="1" ht="16.5" customHeight="1">
      <c r="B85" s="35"/>
      <c r="E85" s="229" t="str">
        <f>E7</f>
        <v>Ústí nad Labem, ul. Bělehradská SSZ</v>
      </c>
      <c r="F85" s="230"/>
      <c r="G85" s="230"/>
      <c r="H85" s="230"/>
      <c r="L85" s="35"/>
    </row>
    <row r="86" spans="2:47" s="34" customFormat="1" ht="12" customHeight="1">
      <c r="B86" s="35"/>
      <c r="C86" s="76" t="s">
        <v>592</v>
      </c>
      <c r="L86" s="35"/>
    </row>
    <row r="87" spans="2:47" s="34" customFormat="1" ht="16.5" customHeight="1">
      <c r="B87" s="35"/>
      <c r="E87" s="219" t="str">
        <f>E9</f>
        <v>PS 400.1 - SSZ křižovatky...</v>
      </c>
      <c r="F87" s="228"/>
      <c r="G87" s="228"/>
      <c r="H87" s="228"/>
      <c r="L87" s="35"/>
    </row>
    <row r="88" spans="2:47" s="34" customFormat="1" ht="6.9" customHeight="1">
      <c r="B88" s="35"/>
      <c r="L88" s="35"/>
    </row>
    <row r="89" spans="2:47" s="34" customFormat="1" ht="12" customHeight="1">
      <c r="B89" s="35"/>
      <c r="C89" s="76" t="s">
        <v>433</v>
      </c>
      <c r="F89" s="102" t="str">
        <f>F12</f>
        <v xml:space="preserve"> </v>
      </c>
      <c r="I89" s="76" t="s">
        <v>432</v>
      </c>
      <c r="J89" s="77" t="str">
        <f>IF(J12="","",J12)</f>
        <v>8. 4. 2022</v>
      </c>
      <c r="L89" s="35"/>
    </row>
    <row r="90" spans="2:47" s="34" customFormat="1" ht="6.9" customHeight="1">
      <c r="B90" s="35"/>
      <c r="L90" s="35"/>
    </row>
    <row r="91" spans="2:47" s="34" customFormat="1" ht="15.15" customHeight="1">
      <c r="B91" s="35"/>
      <c r="C91" s="76" t="s">
        <v>431</v>
      </c>
      <c r="F91" s="102" t="str">
        <f>E15</f>
        <v xml:space="preserve"> </v>
      </c>
      <c r="I91" s="76" t="s">
        <v>430</v>
      </c>
      <c r="J91" s="100" t="str">
        <f>E21</f>
        <v xml:space="preserve"> </v>
      </c>
      <c r="L91" s="35"/>
    </row>
    <row r="92" spans="2:47" s="34" customFormat="1" ht="15.15" customHeight="1">
      <c r="B92" s="35"/>
      <c r="C92" s="76" t="s">
        <v>428</v>
      </c>
      <c r="F92" s="102" t="str">
        <f>IF(E18="","",E18)</f>
        <v xml:space="preserve"> </v>
      </c>
      <c r="I92" s="76" t="s">
        <v>427</v>
      </c>
      <c r="J92" s="100" t="str">
        <f>E24</f>
        <v xml:space="preserve"> </v>
      </c>
      <c r="L92" s="35"/>
    </row>
    <row r="93" spans="2:47" s="34" customFormat="1" ht="10.35" customHeight="1">
      <c r="B93" s="35"/>
      <c r="L93" s="35"/>
    </row>
    <row r="94" spans="2:47" s="34" customFormat="1" ht="29.25" customHeight="1">
      <c r="B94" s="35"/>
      <c r="C94" s="165" t="s">
        <v>598</v>
      </c>
      <c r="D94" s="163"/>
      <c r="E94" s="163"/>
      <c r="F94" s="163"/>
      <c r="G94" s="163"/>
      <c r="H94" s="163"/>
      <c r="I94" s="163"/>
      <c r="J94" s="164" t="s">
        <v>589</v>
      </c>
      <c r="K94" s="163"/>
      <c r="L94" s="35"/>
    </row>
    <row r="95" spans="2:47" s="34" customFormat="1" ht="10.35" customHeight="1">
      <c r="B95" s="35"/>
      <c r="L95" s="35"/>
    </row>
    <row r="96" spans="2:47" s="34" customFormat="1" ht="22.95" customHeight="1">
      <c r="B96" s="35"/>
      <c r="C96" s="162" t="s">
        <v>597</v>
      </c>
      <c r="J96" s="62">
        <f>J121</f>
        <v>0</v>
      </c>
      <c r="L96" s="35"/>
      <c r="AU96" s="101" t="s">
        <v>580</v>
      </c>
    </row>
    <row r="97" spans="2:12" s="157" customFormat="1" ht="24.9" customHeight="1">
      <c r="B97" s="158"/>
      <c r="D97" s="161" t="s">
        <v>1183</v>
      </c>
      <c r="E97" s="160"/>
      <c r="F97" s="160"/>
      <c r="G97" s="160"/>
      <c r="H97" s="160"/>
      <c r="I97" s="160"/>
      <c r="J97" s="159">
        <f>J122</f>
        <v>0</v>
      </c>
      <c r="L97" s="158"/>
    </row>
    <row r="98" spans="2:12" s="181" customFormat="1" ht="19.95" customHeight="1">
      <c r="B98" s="182"/>
      <c r="D98" s="185" t="s">
        <v>1182</v>
      </c>
      <c r="E98" s="184"/>
      <c r="F98" s="184"/>
      <c r="G98" s="184"/>
      <c r="H98" s="184"/>
      <c r="I98" s="184"/>
      <c r="J98" s="183">
        <f>J129</f>
        <v>0</v>
      </c>
      <c r="L98" s="182"/>
    </row>
    <row r="99" spans="2:12" s="157" customFormat="1" ht="24.9" customHeight="1">
      <c r="B99" s="158"/>
      <c r="D99" s="161" t="s">
        <v>1181</v>
      </c>
      <c r="E99" s="160"/>
      <c r="F99" s="160"/>
      <c r="G99" s="160"/>
      <c r="H99" s="160"/>
      <c r="I99" s="160"/>
      <c r="J99" s="159">
        <f>J158</f>
        <v>0</v>
      </c>
      <c r="L99" s="158"/>
    </row>
    <row r="100" spans="2:12" s="157" customFormat="1" ht="24.9" customHeight="1">
      <c r="B100" s="158"/>
      <c r="D100" s="161" t="s">
        <v>1180</v>
      </c>
      <c r="E100" s="160"/>
      <c r="F100" s="160"/>
      <c r="G100" s="160"/>
      <c r="H100" s="160"/>
      <c r="I100" s="160"/>
      <c r="J100" s="159">
        <f>J224</f>
        <v>0</v>
      </c>
      <c r="L100" s="158"/>
    </row>
    <row r="101" spans="2:12" s="157" customFormat="1" ht="24.9" customHeight="1">
      <c r="B101" s="158"/>
      <c r="D101" s="161" t="s">
        <v>594</v>
      </c>
      <c r="E101" s="160"/>
      <c r="F101" s="160"/>
      <c r="G101" s="160"/>
      <c r="H101" s="160"/>
      <c r="I101" s="160"/>
      <c r="J101" s="159">
        <f>J299</f>
        <v>0</v>
      </c>
      <c r="L101" s="158"/>
    </row>
    <row r="102" spans="2:12" s="34" customFormat="1" ht="21.75" customHeight="1">
      <c r="B102" s="35"/>
      <c r="L102" s="35"/>
    </row>
    <row r="103" spans="2:12" s="34" customFormat="1" ht="6.9" customHeight="1">
      <c r="B103" s="37"/>
      <c r="C103" s="36"/>
      <c r="D103" s="36"/>
      <c r="E103" s="36"/>
      <c r="F103" s="36"/>
      <c r="G103" s="36"/>
      <c r="H103" s="36"/>
      <c r="I103" s="36"/>
      <c r="J103" s="36"/>
      <c r="K103" s="36"/>
      <c r="L103" s="35"/>
    </row>
    <row r="107" spans="2:12" s="34" customFormat="1" ht="6.9" customHeight="1">
      <c r="B107" s="85"/>
      <c r="C107" s="84"/>
      <c r="D107" s="84"/>
      <c r="E107" s="84"/>
      <c r="F107" s="84"/>
      <c r="G107" s="84"/>
      <c r="H107" s="84"/>
      <c r="I107" s="84"/>
      <c r="J107" s="84"/>
      <c r="K107" s="84"/>
      <c r="L107" s="35"/>
    </row>
    <row r="108" spans="2:12" s="34" customFormat="1" ht="24.9" customHeight="1">
      <c r="B108" s="35"/>
      <c r="C108" s="83" t="s">
        <v>593</v>
      </c>
      <c r="L108" s="35"/>
    </row>
    <row r="109" spans="2:12" s="34" customFormat="1" ht="6.9" customHeight="1">
      <c r="B109" s="35"/>
      <c r="L109" s="35"/>
    </row>
    <row r="110" spans="2:12" s="34" customFormat="1" ht="12" customHeight="1">
      <c r="B110" s="35"/>
      <c r="C110" s="76" t="s">
        <v>434</v>
      </c>
      <c r="L110" s="35"/>
    </row>
    <row r="111" spans="2:12" s="34" customFormat="1" ht="16.5" customHeight="1">
      <c r="B111" s="35"/>
      <c r="E111" s="229" t="str">
        <f>E7</f>
        <v>Ústí nad Labem, ul. Bělehradská SSZ</v>
      </c>
      <c r="F111" s="230"/>
      <c r="G111" s="230"/>
      <c r="H111" s="230"/>
      <c r="L111" s="35"/>
    </row>
    <row r="112" spans="2:12" s="34" customFormat="1" ht="12" customHeight="1">
      <c r="B112" s="35"/>
      <c r="C112" s="76" t="s">
        <v>592</v>
      </c>
      <c r="L112" s="35"/>
    </row>
    <row r="113" spans="2:65" s="34" customFormat="1" ht="16.5" customHeight="1">
      <c r="B113" s="35"/>
      <c r="E113" s="219" t="str">
        <f>E9</f>
        <v>PS 400.1 - SSZ křižovatky...</v>
      </c>
      <c r="F113" s="228"/>
      <c r="G113" s="228"/>
      <c r="H113" s="228"/>
      <c r="L113" s="35"/>
    </row>
    <row r="114" spans="2:65" s="34" customFormat="1" ht="6.9" customHeight="1">
      <c r="B114" s="35"/>
      <c r="L114" s="35"/>
    </row>
    <row r="115" spans="2:65" s="34" customFormat="1" ht="12" customHeight="1">
      <c r="B115" s="35"/>
      <c r="C115" s="76" t="s">
        <v>433</v>
      </c>
      <c r="F115" s="102" t="str">
        <f>F12</f>
        <v xml:space="preserve"> </v>
      </c>
      <c r="I115" s="76" t="s">
        <v>432</v>
      </c>
      <c r="J115" s="77" t="str">
        <f>IF(J12="","",J12)</f>
        <v>8. 4. 2022</v>
      </c>
      <c r="L115" s="35"/>
    </row>
    <row r="116" spans="2:65" s="34" customFormat="1" ht="6.9" customHeight="1">
      <c r="B116" s="35"/>
      <c r="L116" s="35"/>
    </row>
    <row r="117" spans="2:65" s="34" customFormat="1" ht="15.15" customHeight="1">
      <c r="B117" s="35"/>
      <c r="C117" s="76" t="s">
        <v>431</v>
      </c>
      <c r="F117" s="102" t="str">
        <f>E15</f>
        <v xml:space="preserve"> </v>
      </c>
      <c r="I117" s="76" t="s">
        <v>430</v>
      </c>
      <c r="J117" s="100" t="str">
        <f>E21</f>
        <v xml:space="preserve"> </v>
      </c>
      <c r="L117" s="35"/>
    </row>
    <row r="118" spans="2:65" s="34" customFormat="1" ht="15.15" customHeight="1">
      <c r="B118" s="35"/>
      <c r="C118" s="76" t="s">
        <v>428</v>
      </c>
      <c r="F118" s="102" t="str">
        <f>IF(E18="","",E18)</f>
        <v xml:space="preserve"> </v>
      </c>
      <c r="I118" s="76" t="s">
        <v>427</v>
      </c>
      <c r="J118" s="100" t="str">
        <f>E24</f>
        <v xml:space="preserve"> </v>
      </c>
      <c r="L118" s="35"/>
    </row>
    <row r="119" spans="2:65" s="34" customFormat="1" ht="10.35" customHeight="1">
      <c r="B119" s="35"/>
      <c r="L119" s="35"/>
    </row>
    <row r="120" spans="2:65" s="151" customFormat="1" ht="29.25" customHeight="1">
      <c r="B120" s="152"/>
      <c r="C120" s="156" t="s">
        <v>591</v>
      </c>
      <c r="D120" s="155" t="s">
        <v>25</v>
      </c>
      <c r="E120" s="155" t="s">
        <v>426</v>
      </c>
      <c r="F120" s="155" t="s">
        <v>6</v>
      </c>
      <c r="G120" s="155" t="s">
        <v>33</v>
      </c>
      <c r="H120" s="155" t="s">
        <v>35</v>
      </c>
      <c r="I120" s="155" t="s">
        <v>590</v>
      </c>
      <c r="J120" s="154" t="s">
        <v>589</v>
      </c>
      <c r="K120" s="153" t="s">
        <v>588</v>
      </c>
      <c r="L120" s="152"/>
      <c r="M120" s="70" t="s">
        <v>46</v>
      </c>
      <c r="N120" s="69" t="s">
        <v>8</v>
      </c>
      <c r="O120" s="69" t="s">
        <v>587</v>
      </c>
      <c r="P120" s="69" t="s">
        <v>586</v>
      </c>
      <c r="Q120" s="69" t="s">
        <v>585</v>
      </c>
      <c r="R120" s="69" t="s">
        <v>584</v>
      </c>
      <c r="S120" s="69" t="s">
        <v>583</v>
      </c>
      <c r="T120" s="68" t="s">
        <v>582</v>
      </c>
    </row>
    <row r="121" spans="2:65" s="34" customFormat="1" ht="22.95" customHeight="1">
      <c r="B121" s="35"/>
      <c r="C121" s="64" t="s">
        <v>581</v>
      </c>
      <c r="J121" s="150">
        <f>BK121</f>
        <v>0</v>
      </c>
      <c r="L121" s="35"/>
      <c r="M121" s="67"/>
      <c r="N121" s="66"/>
      <c r="O121" s="66"/>
      <c r="P121" s="149">
        <f>P122+P158+P224+P299</f>
        <v>344.75600000000003</v>
      </c>
      <c r="Q121" s="66"/>
      <c r="R121" s="149">
        <f>R122+R158+R224+R299</f>
        <v>0</v>
      </c>
      <c r="S121" s="66"/>
      <c r="T121" s="148">
        <f>T122+T158+T224+T299</f>
        <v>0</v>
      </c>
      <c r="AT121" s="101" t="s">
        <v>410</v>
      </c>
      <c r="AU121" s="101" t="s">
        <v>580</v>
      </c>
      <c r="BK121" s="147">
        <f>BK122+BK158+BK224+BK299</f>
        <v>0</v>
      </c>
    </row>
    <row r="122" spans="2:65" s="127" customFormat="1" ht="25.95" customHeight="1">
      <c r="B122" s="134"/>
      <c r="D122" s="129" t="s">
        <v>410</v>
      </c>
      <c r="E122" s="136" t="s">
        <v>579</v>
      </c>
      <c r="F122" s="136" t="s">
        <v>1179</v>
      </c>
      <c r="J122" s="135">
        <f>BK122</f>
        <v>0</v>
      </c>
      <c r="L122" s="134"/>
      <c r="M122" s="133"/>
      <c r="P122" s="132">
        <f>P123+SUM(P124:P129)</f>
        <v>3.456</v>
      </c>
      <c r="R122" s="132">
        <f>R123+SUM(R124:R129)</f>
        <v>0</v>
      </c>
      <c r="T122" s="131">
        <f>T123+SUM(T124:T129)</f>
        <v>0</v>
      </c>
      <c r="AR122" s="129" t="s">
        <v>28</v>
      </c>
      <c r="AT122" s="130" t="s">
        <v>410</v>
      </c>
      <c r="AU122" s="130" t="s">
        <v>26</v>
      </c>
      <c r="AY122" s="129" t="s">
        <v>472</v>
      </c>
      <c r="BK122" s="128">
        <f>BK123+SUM(BK124:BK129)</f>
        <v>0</v>
      </c>
    </row>
    <row r="123" spans="2:65" s="34" customFormat="1" ht="16.5" customHeight="1">
      <c r="B123" s="122"/>
      <c r="C123" s="121" t="s">
        <v>28</v>
      </c>
      <c r="D123" s="121" t="s">
        <v>473</v>
      </c>
      <c r="E123" s="120" t="s">
        <v>1178</v>
      </c>
      <c r="F123" s="119" t="s">
        <v>1177</v>
      </c>
      <c r="G123" s="118" t="s">
        <v>636</v>
      </c>
      <c r="H123" s="117">
        <v>1</v>
      </c>
      <c r="I123" s="116">
        <v>0</v>
      </c>
      <c r="J123" s="116">
        <f t="shared" ref="J123:J128" si="0">ROUND(I123*H123,2)</f>
        <v>0</v>
      </c>
      <c r="K123" s="115"/>
      <c r="L123" s="35"/>
      <c r="M123" s="126" t="s">
        <v>46</v>
      </c>
      <c r="N123" s="125" t="s">
        <v>449</v>
      </c>
      <c r="O123" s="124">
        <v>0</v>
      </c>
      <c r="P123" s="124">
        <f t="shared" ref="P123:P128" si="1">O123*H123</f>
        <v>0</v>
      </c>
      <c r="Q123" s="124">
        <v>0</v>
      </c>
      <c r="R123" s="124">
        <f t="shared" ref="R123:R128" si="2">Q123*H123</f>
        <v>0</v>
      </c>
      <c r="S123" s="124">
        <v>0</v>
      </c>
      <c r="T123" s="123">
        <f t="shared" ref="T123:T128" si="3">S123*H123</f>
        <v>0</v>
      </c>
      <c r="AR123" s="109" t="s">
        <v>32</v>
      </c>
      <c r="AT123" s="109" t="s">
        <v>473</v>
      </c>
      <c r="AU123" s="109" t="s">
        <v>28</v>
      </c>
      <c r="AY123" s="101" t="s">
        <v>472</v>
      </c>
      <c r="BE123" s="110">
        <f t="shared" ref="BE123:BE128" si="4">IF(N123="základní",J123,0)</f>
        <v>0</v>
      </c>
      <c r="BF123" s="110">
        <f t="shared" ref="BF123:BF128" si="5">IF(N123="snížená",J123,0)</f>
        <v>0</v>
      </c>
      <c r="BG123" s="110">
        <f t="shared" ref="BG123:BG128" si="6">IF(N123="zákl. přenesená",J123,0)</f>
        <v>0</v>
      </c>
      <c r="BH123" s="110">
        <f t="shared" ref="BH123:BH128" si="7">IF(N123="sníž. přenesená",J123,0)</f>
        <v>0</v>
      </c>
      <c r="BI123" s="110">
        <f t="shared" ref="BI123:BI128" si="8">IF(N123="nulová",J123,0)</f>
        <v>0</v>
      </c>
      <c r="BJ123" s="101" t="s">
        <v>28</v>
      </c>
      <c r="BK123" s="110">
        <f t="shared" ref="BK123:BK128" si="9">ROUND(I123*H123,2)</f>
        <v>0</v>
      </c>
      <c r="BL123" s="101" t="s">
        <v>32</v>
      </c>
      <c r="BM123" s="109" t="s">
        <v>22</v>
      </c>
    </row>
    <row r="124" spans="2:65" s="34" customFormat="1" ht="16.5" customHeight="1">
      <c r="B124" s="122"/>
      <c r="C124" s="121" t="s">
        <v>22</v>
      </c>
      <c r="D124" s="121" t="s">
        <v>473</v>
      </c>
      <c r="E124" s="120" t="s">
        <v>1176</v>
      </c>
      <c r="F124" s="119" t="s">
        <v>1175</v>
      </c>
      <c r="G124" s="118" t="s">
        <v>636</v>
      </c>
      <c r="H124" s="117">
        <v>1</v>
      </c>
      <c r="I124" s="116">
        <v>0</v>
      </c>
      <c r="J124" s="116">
        <f t="shared" si="0"/>
        <v>0</v>
      </c>
      <c r="K124" s="115"/>
      <c r="L124" s="35"/>
      <c r="M124" s="126" t="s">
        <v>46</v>
      </c>
      <c r="N124" s="125" t="s">
        <v>449</v>
      </c>
      <c r="O124" s="124">
        <v>0</v>
      </c>
      <c r="P124" s="124">
        <f t="shared" si="1"/>
        <v>0</v>
      </c>
      <c r="Q124" s="124">
        <v>0</v>
      </c>
      <c r="R124" s="124">
        <f t="shared" si="2"/>
        <v>0</v>
      </c>
      <c r="S124" s="124">
        <v>0</v>
      </c>
      <c r="T124" s="123">
        <f t="shared" si="3"/>
        <v>0</v>
      </c>
      <c r="AR124" s="109" t="s">
        <v>32</v>
      </c>
      <c r="AT124" s="109" t="s">
        <v>473</v>
      </c>
      <c r="AU124" s="109" t="s">
        <v>28</v>
      </c>
      <c r="AY124" s="101" t="s">
        <v>472</v>
      </c>
      <c r="BE124" s="110">
        <f t="shared" si="4"/>
        <v>0</v>
      </c>
      <c r="BF124" s="110">
        <f t="shared" si="5"/>
        <v>0</v>
      </c>
      <c r="BG124" s="110">
        <f t="shared" si="6"/>
        <v>0</v>
      </c>
      <c r="BH124" s="110">
        <f t="shared" si="7"/>
        <v>0</v>
      </c>
      <c r="BI124" s="110">
        <f t="shared" si="8"/>
        <v>0</v>
      </c>
      <c r="BJ124" s="101" t="s">
        <v>28</v>
      </c>
      <c r="BK124" s="110">
        <f t="shared" si="9"/>
        <v>0</v>
      </c>
      <c r="BL124" s="101" t="s">
        <v>32</v>
      </c>
      <c r="BM124" s="109" t="s">
        <v>32</v>
      </c>
    </row>
    <row r="125" spans="2:65" s="34" customFormat="1" ht="24.15" customHeight="1">
      <c r="B125" s="122"/>
      <c r="C125" s="121" t="s">
        <v>947</v>
      </c>
      <c r="D125" s="121" t="s">
        <v>473</v>
      </c>
      <c r="E125" s="120" t="s">
        <v>1174</v>
      </c>
      <c r="F125" s="119" t="s">
        <v>1173</v>
      </c>
      <c r="G125" s="118" t="s">
        <v>636</v>
      </c>
      <c r="H125" s="117">
        <v>1</v>
      </c>
      <c r="I125" s="116">
        <v>0</v>
      </c>
      <c r="J125" s="116">
        <f t="shared" si="0"/>
        <v>0</v>
      </c>
      <c r="K125" s="115"/>
      <c r="L125" s="35"/>
      <c r="M125" s="126" t="s">
        <v>46</v>
      </c>
      <c r="N125" s="125" t="s">
        <v>449</v>
      </c>
      <c r="O125" s="124">
        <v>3.456</v>
      </c>
      <c r="P125" s="124">
        <f t="shared" si="1"/>
        <v>3.456</v>
      </c>
      <c r="Q125" s="124">
        <v>0</v>
      </c>
      <c r="R125" s="124">
        <f t="shared" si="2"/>
        <v>0</v>
      </c>
      <c r="S125" s="124">
        <v>0</v>
      </c>
      <c r="T125" s="123">
        <f t="shared" si="3"/>
        <v>0</v>
      </c>
      <c r="AR125" s="109" t="s">
        <v>32</v>
      </c>
      <c r="AT125" s="109" t="s">
        <v>473</v>
      </c>
      <c r="AU125" s="109" t="s">
        <v>28</v>
      </c>
      <c r="AY125" s="101" t="s">
        <v>472</v>
      </c>
      <c r="BE125" s="110">
        <f t="shared" si="4"/>
        <v>0</v>
      </c>
      <c r="BF125" s="110">
        <f t="shared" si="5"/>
        <v>0</v>
      </c>
      <c r="BG125" s="110">
        <f t="shared" si="6"/>
        <v>0</v>
      </c>
      <c r="BH125" s="110">
        <f t="shared" si="7"/>
        <v>0</v>
      </c>
      <c r="BI125" s="110">
        <f t="shared" si="8"/>
        <v>0</v>
      </c>
      <c r="BJ125" s="101" t="s">
        <v>28</v>
      </c>
      <c r="BK125" s="110">
        <f t="shared" si="9"/>
        <v>0</v>
      </c>
      <c r="BL125" s="101" t="s">
        <v>32</v>
      </c>
      <c r="BM125" s="109" t="s">
        <v>1172</v>
      </c>
    </row>
    <row r="126" spans="2:65" s="34" customFormat="1" ht="24.15" customHeight="1">
      <c r="B126" s="122"/>
      <c r="C126" s="121" t="s">
        <v>32</v>
      </c>
      <c r="D126" s="121" t="s">
        <v>473</v>
      </c>
      <c r="E126" s="120" t="s">
        <v>1171</v>
      </c>
      <c r="F126" s="119" t="s">
        <v>1170</v>
      </c>
      <c r="G126" s="118" t="s">
        <v>1138</v>
      </c>
      <c r="H126" s="117">
        <v>1</v>
      </c>
      <c r="I126" s="116">
        <v>0</v>
      </c>
      <c r="J126" s="116">
        <f t="shared" si="0"/>
        <v>0</v>
      </c>
      <c r="K126" s="115"/>
      <c r="L126" s="35"/>
      <c r="M126" s="126" t="s">
        <v>46</v>
      </c>
      <c r="N126" s="125" t="s">
        <v>449</v>
      </c>
      <c r="O126" s="124">
        <v>0</v>
      </c>
      <c r="P126" s="124">
        <f t="shared" si="1"/>
        <v>0</v>
      </c>
      <c r="Q126" s="124">
        <v>0</v>
      </c>
      <c r="R126" s="124">
        <f t="shared" si="2"/>
        <v>0</v>
      </c>
      <c r="S126" s="124">
        <v>0</v>
      </c>
      <c r="T126" s="123">
        <f t="shared" si="3"/>
        <v>0</v>
      </c>
      <c r="AR126" s="109" t="s">
        <v>32</v>
      </c>
      <c r="AT126" s="109" t="s">
        <v>473</v>
      </c>
      <c r="AU126" s="109" t="s">
        <v>28</v>
      </c>
      <c r="AY126" s="101" t="s">
        <v>472</v>
      </c>
      <c r="BE126" s="110">
        <f t="shared" si="4"/>
        <v>0</v>
      </c>
      <c r="BF126" s="110">
        <f t="shared" si="5"/>
        <v>0</v>
      </c>
      <c r="BG126" s="110">
        <f t="shared" si="6"/>
        <v>0</v>
      </c>
      <c r="BH126" s="110">
        <f t="shared" si="7"/>
        <v>0</v>
      </c>
      <c r="BI126" s="110">
        <f t="shared" si="8"/>
        <v>0</v>
      </c>
      <c r="BJ126" s="101" t="s">
        <v>28</v>
      </c>
      <c r="BK126" s="110">
        <f t="shared" si="9"/>
        <v>0</v>
      </c>
      <c r="BL126" s="101" t="s">
        <v>32</v>
      </c>
      <c r="BM126" s="109" t="s">
        <v>100</v>
      </c>
    </row>
    <row r="127" spans="2:65" s="34" customFormat="1" ht="24.15" customHeight="1">
      <c r="B127" s="122"/>
      <c r="C127" s="121" t="s">
        <v>34</v>
      </c>
      <c r="D127" s="121" t="s">
        <v>473</v>
      </c>
      <c r="E127" s="120" t="s">
        <v>1169</v>
      </c>
      <c r="F127" s="119" t="s">
        <v>1168</v>
      </c>
      <c r="G127" s="118" t="s">
        <v>636</v>
      </c>
      <c r="H127" s="117">
        <v>1</v>
      </c>
      <c r="I127" s="116">
        <v>0</v>
      </c>
      <c r="J127" s="116">
        <f t="shared" si="0"/>
        <v>0</v>
      </c>
      <c r="K127" s="115"/>
      <c r="L127" s="35"/>
      <c r="M127" s="126" t="s">
        <v>46</v>
      </c>
      <c r="N127" s="125" t="s">
        <v>449</v>
      </c>
      <c r="O127" s="124">
        <v>0</v>
      </c>
      <c r="P127" s="124">
        <f t="shared" si="1"/>
        <v>0</v>
      </c>
      <c r="Q127" s="124">
        <v>0</v>
      </c>
      <c r="R127" s="124">
        <f t="shared" si="2"/>
        <v>0</v>
      </c>
      <c r="S127" s="124">
        <v>0</v>
      </c>
      <c r="T127" s="123">
        <f t="shared" si="3"/>
        <v>0</v>
      </c>
      <c r="AR127" s="109" t="s">
        <v>32</v>
      </c>
      <c r="AT127" s="109" t="s">
        <v>473</v>
      </c>
      <c r="AU127" s="109" t="s">
        <v>28</v>
      </c>
      <c r="AY127" s="101" t="s">
        <v>472</v>
      </c>
      <c r="BE127" s="110">
        <f t="shared" si="4"/>
        <v>0</v>
      </c>
      <c r="BF127" s="110">
        <f t="shared" si="5"/>
        <v>0</v>
      </c>
      <c r="BG127" s="110">
        <f t="shared" si="6"/>
        <v>0</v>
      </c>
      <c r="BH127" s="110">
        <f t="shared" si="7"/>
        <v>0</v>
      </c>
      <c r="BI127" s="110">
        <f t="shared" si="8"/>
        <v>0</v>
      </c>
      <c r="BJ127" s="101" t="s">
        <v>28</v>
      </c>
      <c r="BK127" s="110">
        <f t="shared" si="9"/>
        <v>0</v>
      </c>
      <c r="BL127" s="101" t="s">
        <v>32</v>
      </c>
      <c r="BM127" s="109" t="s">
        <v>41</v>
      </c>
    </row>
    <row r="128" spans="2:65" s="34" customFormat="1" ht="33" customHeight="1">
      <c r="B128" s="122"/>
      <c r="C128" s="121" t="s">
        <v>36</v>
      </c>
      <c r="D128" s="121" t="s">
        <v>473</v>
      </c>
      <c r="E128" s="120" t="s">
        <v>1167</v>
      </c>
      <c r="F128" s="119" t="s">
        <v>1166</v>
      </c>
      <c r="G128" s="118" t="s">
        <v>1115</v>
      </c>
      <c r="H128" s="117">
        <v>2.5</v>
      </c>
      <c r="I128" s="116">
        <v>0</v>
      </c>
      <c r="J128" s="116">
        <f t="shared" si="0"/>
        <v>0</v>
      </c>
      <c r="K128" s="115"/>
      <c r="L128" s="35"/>
      <c r="M128" s="126" t="s">
        <v>46</v>
      </c>
      <c r="N128" s="125" t="s">
        <v>449</v>
      </c>
      <c r="O128" s="124">
        <v>0</v>
      </c>
      <c r="P128" s="124">
        <f t="shared" si="1"/>
        <v>0</v>
      </c>
      <c r="Q128" s="124">
        <v>0</v>
      </c>
      <c r="R128" s="124">
        <f t="shared" si="2"/>
        <v>0</v>
      </c>
      <c r="S128" s="124">
        <v>0</v>
      </c>
      <c r="T128" s="123">
        <f t="shared" si="3"/>
        <v>0</v>
      </c>
      <c r="AR128" s="109" t="s">
        <v>32</v>
      </c>
      <c r="AT128" s="109" t="s">
        <v>473</v>
      </c>
      <c r="AU128" s="109" t="s">
        <v>28</v>
      </c>
      <c r="AY128" s="101" t="s">
        <v>472</v>
      </c>
      <c r="BE128" s="110">
        <f t="shared" si="4"/>
        <v>0</v>
      </c>
      <c r="BF128" s="110">
        <f t="shared" si="5"/>
        <v>0</v>
      </c>
      <c r="BG128" s="110">
        <f t="shared" si="6"/>
        <v>0</v>
      </c>
      <c r="BH128" s="110">
        <f t="shared" si="7"/>
        <v>0</v>
      </c>
      <c r="BI128" s="110">
        <f t="shared" si="8"/>
        <v>0</v>
      </c>
      <c r="BJ128" s="101" t="s">
        <v>28</v>
      </c>
      <c r="BK128" s="110">
        <f t="shared" si="9"/>
        <v>0</v>
      </c>
      <c r="BL128" s="101" t="s">
        <v>32</v>
      </c>
      <c r="BM128" s="109" t="s">
        <v>120</v>
      </c>
    </row>
    <row r="129" spans="2:65" s="127" customFormat="1" ht="22.95" customHeight="1">
      <c r="B129" s="134"/>
      <c r="D129" s="129" t="s">
        <v>410</v>
      </c>
      <c r="E129" s="180" t="s">
        <v>1165</v>
      </c>
      <c r="F129" s="180" t="s">
        <v>84</v>
      </c>
      <c r="J129" s="179">
        <f>BK129</f>
        <v>0</v>
      </c>
      <c r="L129" s="134"/>
      <c r="M129" s="133"/>
      <c r="P129" s="132">
        <f>SUM(P130:P157)</f>
        <v>0</v>
      </c>
      <c r="R129" s="132">
        <f>SUM(R130:R157)</f>
        <v>0</v>
      </c>
      <c r="T129" s="131">
        <f>SUM(T130:T157)</f>
        <v>0</v>
      </c>
      <c r="AR129" s="129" t="s">
        <v>28</v>
      </c>
      <c r="AT129" s="130" t="s">
        <v>410</v>
      </c>
      <c r="AU129" s="130" t="s">
        <v>28</v>
      </c>
      <c r="AY129" s="129" t="s">
        <v>472</v>
      </c>
      <c r="BK129" s="128">
        <f>SUM(BK130:BK157)</f>
        <v>0</v>
      </c>
    </row>
    <row r="130" spans="2:65" s="34" customFormat="1" ht="24.15" customHeight="1">
      <c r="B130" s="122"/>
      <c r="C130" s="121" t="s">
        <v>95</v>
      </c>
      <c r="D130" s="121" t="s">
        <v>473</v>
      </c>
      <c r="E130" s="120" t="s">
        <v>1164</v>
      </c>
      <c r="F130" s="119" t="s">
        <v>1163</v>
      </c>
      <c r="G130" s="118" t="s">
        <v>1083</v>
      </c>
      <c r="H130" s="117">
        <v>0.4</v>
      </c>
      <c r="I130" s="116">
        <v>0</v>
      </c>
      <c r="J130" s="116">
        <f t="shared" ref="J130:J157" si="10">ROUND(I130*H130,2)</f>
        <v>0</v>
      </c>
      <c r="K130" s="115"/>
      <c r="L130" s="35"/>
      <c r="M130" s="126" t="s">
        <v>46</v>
      </c>
      <c r="N130" s="125" t="s">
        <v>449</v>
      </c>
      <c r="O130" s="124">
        <v>0</v>
      </c>
      <c r="P130" s="124">
        <f t="shared" ref="P130:P157" si="11">O130*H130</f>
        <v>0</v>
      </c>
      <c r="Q130" s="124">
        <v>0</v>
      </c>
      <c r="R130" s="124">
        <f t="shared" ref="R130:R157" si="12">Q130*H130</f>
        <v>0</v>
      </c>
      <c r="S130" s="124">
        <v>0</v>
      </c>
      <c r="T130" s="123">
        <f t="shared" ref="T130:T157" si="13">S130*H130</f>
        <v>0</v>
      </c>
      <c r="AR130" s="109" t="s">
        <v>32</v>
      </c>
      <c r="AT130" s="109" t="s">
        <v>473</v>
      </c>
      <c r="AU130" s="109" t="s">
        <v>22</v>
      </c>
      <c r="AY130" s="101" t="s">
        <v>472</v>
      </c>
      <c r="BE130" s="110">
        <f t="shared" ref="BE130:BE157" si="14">IF(N130="základní",J130,0)</f>
        <v>0</v>
      </c>
      <c r="BF130" s="110">
        <f t="shared" ref="BF130:BF157" si="15">IF(N130="snížená",J130,0)</f>
        <v>0</v>
      </c>
      <c r="BG130" s="110">
        <f t="shared" ref="BG130:BG157" si="16">IF(N130="zákl. přenesená",J130,0)</f>
        <v>0</v>
      </c>
      <c r="BH130" s="110">
        <f t="shared" ref="BH130:BH157" si="17">IF(N130="sníž. přenesená",J130,0)</f>
        <v>0</v>
      </c>
      <c r="BI130" s="110">
        <f t="shared" ref="BI130:BI157" si="18">IF(N130="nulová",J130,0)</f>
        <v>0</v>
      </c>
      <c r="BJ130" s="101" t="s">
        <v>28</v>
      </c>
      <c r="BK130" s="110">
        <f t="shared" ref="BK130:BK157" si="19">ROUND(I130*H130,2)</f>
        <v>0</v>
      </c>
      <c r="BL130" s="101" t="s">
        <v>32</v>
      </c>
      <c r="BM130" s="109" t="s">
        <v>132</v>
      </c>
    </row>
    <row r="131" spans="2:65" s="34" customFormat="1" ht="21.75" customHeight="1">
      <c r="B131" s="122"/>
      <c r="C131" s="121" t="s">
        <v>100</v>
      </c>
      <c r="D131" s="121" t="s">
        <v>473</v>
      </c>
      <c r="E131" s="120" t="s">
        <v>1162</v>
      </c>
      <c r="F131" s="119" t="s">
        <v>1161</v>
      </c>
      <c r="G131" s="118" t="s">
        <v>1083</v>
      </c>
      <c r="H131" s="117">
        <v>0.4</v>
      </c>
      <c r="I131" s="116">
        <v>0</v>
      </c>
      <c r="J131" s="116">
        <f t="shared" si="10"/>
        <v>0</v>
      </c>
      <c r="K131" s="115"/>
      <c r="L131" s="35"/>
      <c r="M131" s="126" t="s">
        <v>46</v>
      </c>
      <c r="N131" s="125" t="s">
        <v>449</v>
      </c>
      <c r="O131" s="124">
        <v>0</v>
      </c>
      <c r="P131" s="124">
        <f t="shared" si="11"/>
        <v>0</v>
      </c>
      <c r="Q131" s="124">
        <v>0</v>
      </c>
      <c r="R131" s="124">
        <f t="shared" si="12"/>
        <v>0</v>
      </c>
      <c r="S131" s="124">
        <v>0</v>
      </c>
      <c r="T131" s="123">
        <f t="shared" si="13"/>
        <v>0</v>
      </c>
      <c r="AR131" s="109" t="s">
        <v>32</v>
      </c>
      <c r="AT131" s="109" t="s">
        <v>473</v>
      </c>
      <c r="AU131" s="109" t="s">
        <v>22</v>
      </c>
      <c r="AY131" s="101" t="s">
        <v>472</v>
      </c>
      <c r="BE131" s="110">
        <f t="shared" si="14"/>
        <v>0</v>
      </c>
      <c r="BF131" s="110">
        <f t="shared" si="15"/>
        <v>0</v>
      </c>
      <c r="BG131" s="110">
        <f t="shared" si="16"/>
        <v>0</v>
      </c>
      <c r="BH131" s="110">
        <f t="shared" si="17"/>
        <v>0</v>
      </c>
      <c r="BI131" s="110">
        <f t="shared" si="18"/>
        <v>0</v>
      </c>
      <c r="BJ131" s="101" t="s">
        <v>28</v>
      </c>
      <c r="BK131" s="110">
        <f t="shared" si="19"/>
        <v>0</v>
      </c>
      <c r="BL131" s="101" t="s">
        <v>32</v>
      </c>
      <c r="BM131" s="109" t="s">
        <v>141</v>
      </c>
    </row>
    <row r="132" spans="2:65" s="34" customFormat="1" ht="33" customHeight="1">
      <c r="B132" s="122"/>
      <c r="C132" s="121" t="s">
        <v>39</v>
      </c>
      <c r="D132" s="121" t="s">
        <v>473</v>
      </c>
      <c r="E132" s="120" t="s">
        <v>1160</v>
      </c>
      <c r="F132" s="119" t="s">
        <v>1159</v>
      </c>
      <c r="G132" s="118" t="s">
        <v>1138</v>
      </c>
      <c r="H132" s="117">
        <v>0.8</v>
      </c>
      <c r="I132" s="116">
        <v>0</v>
      </c>
      <c r="J132" s="116">
        <f t="shared" si="10"/>
        <v>0</v>
      </c>
      <c r="K132" s="115"/>
      <c r="L132" s="35"/>
      <c r="M132" s="126" t="s">
        <v>46</v>
      </c>
      <c r="N132" s="125" t="s">
        <v>449</v>
      </c>
      <c r="O132" s="124">
        <v>0</v>
      </c>
      <c r="P132" s="124">
        <f t="shared" si="11"/>
        <v>0</v>
      </c>
      <c r="Q132" s="124">
        <v>0</v>
      </c>
      <c r="R132" s="124">
        <f t="shared" si="12"/>
        <v>0</v>
      </c>
      <c r="S132" s="124">
        <v>0</v>
      </c>
      <c r="T132" s="123">
        <f t="shared" si="13"/>
        <v>0</v>
      </c>
      <c r="AR132" s="109" t="s">
        <v>32</v>
      </c>
      <c r="AT132" s="109" t="s">
        <v>473</v>
      </c>
      <c r="AU132" s="109" t="s">
        <v>22</v>
      </c>
      <c r="AY132" s="101" t="s">
        <v>472</v>
      </c>
      <c r="BE132" s="110">
        <f t="shared" si="14"/>
        <v>0</v>
      </c>
      <c r="BF132" s="110">
        <f t="shared" si="15"/>
        <v>0</v>
      </c>
      <c r="BG132" s="110">
        <f t="shared" si="16"/>
        <v>0</v>
      </c>
      <c r="BH132" s="110">
        <f t="shared" si="17"/>
        <v>0</v>
      </c>
      <c r="BI132" s="110">
        <f t="shared" si="18"/>
        <v>0</v>
      </c>
      <c r="BJ132" s="101" t="s">
        <v>28</v>
      </c>
      <c r="BK132" s="110">
        <f t="shared" si="19"/>
        <v>0</v>
      </c>
      <c r="BL132" s="101" t="s">
        <v>32</v>
      </c>
      <c r="BM132" s="109" t="s">
        <v>150</v>
      </c>
    </row>
    <row r="133" spans="2:65" s="34" customFormat="1" ht="33" customHeight="1">
      <c r="B133" s="122"/>
      <c r="C133" s="121" t="s">
        <v>115</v>
      </c>
      <c r="D133" s="121" t="s">
        <v>473</v>
      </c>
      <c r="E133" s="120" t="s">
        <v>1158</v>
      </c>
      <c r="F133" s="119" t="s">
        <v>1157</v>
      </c>
      <c r="G133" s="118" t="s">
        <v>1138</v>
      </c>
      <c r="H133" s="117">
        <v>0.375</v>
      </c>
      <c r="I133" s="116">
        <v>0</v>
      </c>
      <c r="J133" s="116">
        <f t="shared" si="10"/>
        <v>0</v>
      </c>
      <c r="K133" s="115"/>
      <c r="L133" s="35"/>
      <c r="M133" s="126" t="s">
        <v>46</v>
      </c>
      <c r="N133" s="125" t="s">
        <v>449</v>
      </c>
      <c r="O133" s="124">
        <v>0</v>
      </c>
      <c r="P133" s="124">
        <f t="shared" si="11"/>
        <v>0</v>
      </c>
      <c r="Q133" s="124">
        <v>0</v>
      </c>
      <c r="R133" s="124">
        <f t="shared" si="12"/>
        <v>0</v>
      </c>
      <c r="S133" s="124">
        <v>0</v>
      </c>
      <c r="T133" s="123">
        <f t="shared" si="13"/>
        <v>0</v>
      </c>
      <c r="AR133" s="109" t="s">
        <v>32</v>
      </c>
      <c r="AT133" s="109" t="s">
        <v>473</v>
      </c>
      <c r="AU133" s="109" t="s">
        <v>22</v>
      </c>
      <c r="AY133" s="101" t="s">
        <v>472</v>
      </c>
      <c r="BE133" s="110">
        <f t="shared" si="14"/>
        <v>0</v>
      </c>
      <c r="BF133" s="110">
        <f t="shared" si="15"/>
        <v>0</v>
      </c>
      <c r="BG133" s="110">
        <f t="shared" si="16"/>
        <v>0</v>
      </c>
      <c r="BH133" s="110">
        <f t="shared" si="17"/>
        <v>0</v>
      </c>
      <c r="BI133" s="110">
        <f t="shared" si="18"/>
        <v>0</v>
      </c>
      <c r="BJ133" s="101" t="s">
        <v>28</v>
      </c>
      <c r="BK133" s="110">
        <f t="shared" si="19"/>
        <v>0</v>
      </c>
      <c r="BL133" s="101" t="s">
        <v>32</v>
      </c>
      <c r="BM133" s="109" t="s">
        <v>172</v>
      </c>
    </row>
    <row r="134" spans="2:65" s="34" customFormat="1" ht="24.15" customHeight="1">
      <c r="B134" s="122"/>
      <c r="C134" s="121" t="s">
        <v>120</v>
      </c>
      <c r="D134" s="121" t="s">
        <v>473</v>
      </c>
      <c r="E134" s="120" t="s">
        <v>1156</v>
      </c>
      <c r="F134" s="119" t="s">
        <v>1155</v>
      </c>
      <c r="G134" s="118" t="s">
        <v>1138</v>
      </c>
      <c r="H134" s="117">
        <v>2</v>
      </c>
      <c r="I134" s="116">
        <v>0</v>
      </c>
      <c r="J134" s="116">
        <f t="shared" si="10"/>
        <v>0</v>
      </c>
      <c r="K134" s="115"/>
      <c r="L134" s="35"/>
      <c r="M134" s="126" t="s">
        <v>46</v>
      </c>
      <c r="N134" s="125" t="s">
        <v>449</v>
      </c>
      <c r="O134" s="124">
        <v>0</v>
      </c>
      <c r="P134" s="124">
        <f t="shared" si="11"/>
        <v>0</v>
      </c>
      <c r="Q134" s="124">
        <v>0</v>
      </c>
      <c r="R134" s="124">
        <f t="shared" si="12"/>
        <v>0</v>
      </c>
      <c r="S134" s="124">
        <v>0</v>
      </c>
      <c r="T134" s="123">
        <f t="shared" si="13"/>
        <v>0</v>
      </c>
      <c r="AR134" s="109" t="s">
        <v>32</v>
      </c>
      <c r="AT134" s="109" t="s">
        <v>473</v>
      </c>
      <c r="AU134" s="109" t="s">
        <v>22</v>
      </c>
      <c r="AY134" s="101" t="s">
        <v>472</v>
      </c>
      <c r="BE134" s="110">
        <f t="shared" si="14"/>
        <v>0</v>
      </c>
      <c r="BF134" s="110">
        <f t="shared" si="15"/>
        <v>0</v>
      </c>
      <c r="BG134" s="110">
        <f t="shared" si="16"/>
        <v>0</v>
      </c>
      <c r="BH134" s="110">
        <f t="shared" si="17"/>
        <v>0</v>
      </c>
      <c r="BI134" s="110">
        <f t="shared" si="18"/>
        <v>0</v>
      </c>
      <c r="BJ134" s="101" t="s">
        <v>28</v>
      </c>
      <c r="BK134" s="110">
        <f t="shared" si="19"/>
        <v>0</v>
      </c>
      <c r="BL134" s="101" t="s">
        <v>32</v>
      </c>
      <c r="BM134" s="109" t="s">
        <v>182</v>
      </c>
    </row>
    <row r="135" spans="2:65" s="34" customFormat="1" ht="24.15" customHeight="1">
      <c r="B135" s="122"/>
      <c r="C135" s="121" t="s">
        <v>126</v>
      </c>
      <c r="D135" s="121" t="s">
        <v>473</v>
      </c>
      <c r="E135" s="120" t="s">
        <v>1154</v>
      </c>
      <c r="F135" s="119" t="s">
        <v>1153</v>
      </c>
      <c r="G135" s="118" t="s">
        <v>511</v>
      </c>
      <c r="H135" s="117">
        <v>59</v>
      </c>
      <c r="I135" s="116">
        <v>0</v>
      </c>
      <c r="J135" s="116">
        <f t="shared" si="10"/>
        <v>0</v>
      </c>
      <c r="K135" s="115"/>
      <c r="L135" s="35"/>
      <c r="M135" s="126" t="s">
        <v>46</v>
      </c>
      <c r="N135" s="125" t="s">
        <v>449</v>
      </c>
      <c r="O135" s="124">
        <v>0</v>
      </c>
      <c r="P135" s="124">
        <f t="shared" si="11"/>
        <v>0</v>
      </c>
      <c r="Q135" s="124">
        <v>0</v>
      </c>
      <c r="R135" s="124">
        <f t="shared" si="12"/>
        <v>0</v>
      </c>
      <c r="S135" s="124">
        <v>0</v>
      </c>
      <c r="T135" s="123">
        <f t="shared" si="13"/>
        <v>0</v>
      </c>
      <c r="AR135" s="109" t="s">
        <v>32</v>
      </c>
      <c r="AT135" s="109" t="s">
        <v>473</v>
      </c>
      <c r="AU135" s="109" t="s">
        <v>22</v>
      </c>
      <c r="AY135" s="101" t="s">
        <v>472</v>
      </c>
      <c r="BE135" s="110">
        <f t="shared" si="14"/>
        <v>0</v>
      </c>
      <c r="BF135" s="110">
        <f t="shared" si="15"/>
        <v>0</v>
      </c>
      <c r="BG135" s="110">
        <f t="shared" si="16"/>
        <v>0</v>
      </c>
      <c r="BH135" s="110">
        <f t="shared" si="17"/>
        <v>0</v>
      </c>
      <c r="BI135" s="110">
        <f t="shared" si="18"/>
        <v>0</v>
      </c>
      <c r="BJ135" s="101" t="s">
        <v>28</v>
      </c>
      <c r="BK135" s="110">
        <f t="shared" si="19"/>
        <v>0</v>
      </c>
      <c r="BL135" s="101" t="s">
        <v>32</v>
      </c>
      <c r="BM135" s="109" t="s">
        <v>194</v>
      </c>
    </row>
    <row r="136" spans="2:65" s="34" customFormat="1" ht="33" customHeight="1">
      <c r="B136" s="122"/>
      <c r="C136" s="121" t="s">
        <v>132</v>
      </c>
      <c r="D136" s="121" t="s">
        <v>473</v>
      </c>
      <c r="E136" s="120" t="s">
        <v>1152</v>
      </c>
      <c r="F136" s="119" t="s">
        <v>1151</v>
      </c>
      <c r="G136" s="118" t="s">
        <v>1138</v>
      </c>
      <c r="H136" s="117">
        <v>18.5</v>
      </c>
      <c r="I136" s="116">
        <v>0</v>
      </c>
      <c r="J136" s="116">
        <f t="shared" si="10"/>
        <v>0</v>
      </c>
      <c r="K136" s="115"/>
      <c r="L136" s="35"/>
      <c r="M136" s="126" t="s">
        <v>46</v>
      </c>
      <c r="N136" s="125" t="s">
        <v>449</v>
      </c>
      <c r="O136" s="124">
        <v>0</v>
      </c>
      <c r="P136" s="124">
        <f t="shared" si="11"/>
        <v>0</v>
      </c>
      <c r="Q136" s="124">
        <v>0</v>
      </c>
      <c r="R136" s="124">
        <f t="shared" si="12"/>
        <v>0</v>
      </c>
      <c r="S136" s="124">
        <v>0</v>
      </c>
      <c r="T136" s="123">
        <f t="shared" si="13"/>
        <v>0</v>
      </c>
      <c r="AR136" s="109" t="s">
        <v>32</v>
      </c>
      <c r="AT136" s="109" t="s">
        <v>473</v>
      </c>
      <c r="AU136" s="109" t="s">
        <v>22</v>
      </c>
      <c r="AY136" s="101" t="s">
        <v>472</v>
      </c>
      <c r="BE136" s="110">
        <f t="shared" si="14"/>
        <v>0</v>
      </c>
      <c r="BF136" s="110">
        <f t="shared" si="15"/>
        <v>0</v>
      </c>
      <c r="BG136" s="110">
        <f t="shared" si="16"/>
        <v>0</v>
      </c>
      <c r="BH136" s="110">
        <f t="shared" si="17"/>
        <v>0</v>
      </c>
      <c r="BI136" s="110">
        <f t="shared" si="18"/>
        <v>0</v>
      </c>
      <c r="BJ136" s="101" t="s">
        <v>28</v>
      </c>
      <c r="BK136" s="110">
        <f t="shared" si="19"/>
        <v>0</v>
      </c>
      <c r="BL136" s="101" t="s">
        <v>32</v>
      </c>
      <c r="BM136" s="109" t="s">
        <v>204</v>
      </c>
    </row>
    <row r="137" spans="2:65" s="34" customFormat="1" ht="33" customHeight="1">
      <c r="B137" s="122"/>
      <c r="C137" s="121" t="s">
        <v>136</v>
      </c>
      <c r="D137" s="121" t="s">
        <v>473</v>
      </c>
      <c r="E137" s="120" t="s">
        <v>1150</v>
      </c>
      <c r="F137" s="119" t="s">
        <v>1149</v>
      </c>
      <c r="G137" s="118" t="s">
        <v>474</v>
      </c>
      <c r="H137" s="117">
        <v>1</v>
      </c>
      <c r="I137" s="116">
        <v>0</v>
      </c>
      <c r="J137" s="116">
        <f t="shared" si="10"/>
        <v>0</v>
      </c>
      <c r="K137" s="115"/>
      <c r="L137" s="35"/>
      <c r="M137" s="126" t="s">
        <v>46</v>
      </c>
      <c r="N137" s="125" t="s">
        <v>449</v>
      </c>
      <c r="O137" s="124">
        <v>0</v>
      </c>
      <c r="P137" s="124">
        <f t="shared" si="11"/>
        <v>0</v>
      </c>
      <c r="Q137" s="124">
        <v>0</v>
      </c>
      <c r="R137" s="124">
        <f t="shared" si="12"/>
        <v>0</v>
      </c>
      <c r="S137" s="124">
        <v>0</v>
      </c>
      <c r="T137" s="123">
        <f t="shared" si="13"/>
        <v>0</v>
      </c>
      <c r="AR137" s="109" t="s">
        <v>32</v>
      </c>
      <c r="AT137" s="109" t="s">
        <v>473</v>
      </c>
      <c r="AU137" s="109" t="s">
        <v>22</v>
      </c>
      <c r="AY137" s="101" t="s">
        <v>472</v>
      </c>
      <c r="BE137" s="110">
        <f t="shared" si="14"/>
        <v>0</v>
      </c>
      <c r="BF137" s="110">
        <f t="shared" si="15"/>
        <v>0</v>
      </c>
      <c r="BG137" s="110">
        <f t="shared" si="16"/>
        <v>0</v>
      </c>
      <c r="BH137" s="110">
        <f t="shared" si="17"/>
        <v>0</v>
      </c>
      <c r="BI137" s="110">
        <f t="shared" si="18"/>
        <v>0</v>
      </c>
      <c r="BJ137" s="101" t="s">
        <v>28</v>
      </c>
      <c r="BK137" s="110">
        <f t="shared" si="19"/>
        <v>0</v>
      </c>
      <c r="BL137" s="101" t="s">
        <v>32</v>
      </c>
      <c r="BM137" s="109" t="s">
        <v>215</v>
      </c>
    </row>
    <row r="138" spans="2:65" s="34" customFormat="1" ht="37.950000000000003" customHeight="1">
      <c r="B138" s="122"/>
      <c r="C138" s="121" t="s">
        <v>141</v>
      </c>
      <c r="D138" s="121" t="s">
        <v>473</v>
      </c>
      <c r="E138" s="120" t="s">
        <v>1148</v>
      </c>
      <c r="F138" s="119" t="s">
        <v>1147</v>
      </c>
      <c r="G138" s="118" t="s">
        <v>1138</v>
      </c>
      <c r="H138" s="117">
        <v>2</v>
      </c>
      <c r="I138" s="116">
        <v>0</v>
      </c>
      <c r="J138" s="116">
        <f t="shared" si="10"/>
        <v>0</v>
      </c>
      <c r="K138" s="115"/>
      <c r="L138" s="35"/>
      <c r="M138" s="126" t="s">
        <v>46</v>
      </c>
      <c r="N138" s="125" t="s">
        <v>449</v>
      </c>
      <c r="O138" s="124">
        <v>0</v>
      </c>
      <c r="P138" s="124">
        <f t="shared" si="11"/>
        <v>0</v>
      </c>
      <c r="Q138" s="124">
        <v>0</v>
      </c>
      <c r="R138" s="124">
        <f t="shared" si="12"/>
        <v>0</v>
      </c>
      <c r="S138" s="124">
        <v>0</v>
      </c>
      <c r="T138" s="123">
        <f t="shared" si="13"/>
        <v>0</v>
      </c>
      <c r="AR138" s="109" t="s">
        <v>32</v>
      </c>
      <c r="AT138" s="109" t="s">
        <v>473</v>
      </c>
      <c r="AU138" s="109" t="s">
        <v>22</v>
      </c>
      <c r="AY138" s="101" t="s">
        <v>472</v>
      </c>
      <c r="BE138" s="110">
        <f t="shared" si="14"/>
        <v>0</v>
      </c>
      <c r="BF138" s="110">
        <f t="shared" si="15"/>
        <v>0</v>
      </c>
      <c r="BG138" s="110">
        <f t="shared" si="16"/>
        <v>0</v>
      </c>
      <c r="BH138" s="110">
        <f t="shared" si="17"/>
        <v>0</v>
      </c>
      <c r="BI138" s="110">
        <f t="shared" si="18"/>
        <v>0</v>
      </c>
      <c r="BJ138" s="101" t="s">
        <v>28</v>
      </c>
      <c r="BK138" s="110">
        <f t="shared" si="19"/>
        <v>0</v>
      </c>
      <c r="BL138" s="101" t="s">
        <v>32</v>
      </c>
      <c r="BM138" s="109" t="s">
        <v>228</v>
      </c>
    </row>
    <row r="139" spans="2:65" s="34" customFormat="1" ht="24.15" customHeight="1">
      <c r="B139" s="122"/>
      <c r="C139" s="121" t="s">
        <v>147</v>
      </c>
      <c r="D139" s="121" t="s">
        <v>473</v>
      </c>
      <c r="E139" s="120" t="s">
        <v>1146</v>
      </c>
      <c r="F139" s="119" t="s">
        <v>1145</v>
      </c>
      <c r="G139" s="118" t="s">
        <v>511</v>
      </c>
      <c r="H139" s="117">
        <v>301</v>
      </c>
      <c r="I139" s="116">
        <v>0</v>
      </c>
      <c r="J139" s="116">
        <f t="shared" si="10"/>
        <v>0</v>
      </c>
      <c r="K139" s="115"/>
      <c r="L139" s="35"/>
      <c r="M139" s="126" t="s">
        <v>46</v>
      </c>
      <c r="N139" s="125" t="s">
        <v>449</v>
      </c>
      <c r="O139" s="124">
        <v>0</v>
      </c>
      <c r="P139" s="124">
        <f t="shared" si="11"/>
        <v>0</v>
      </c>
      <c r="Q139" s="124">
        <v>0</v>
      </c>
      <c r="R139" s="124">
        <f t="shared" si="12"/>
        <v>0</v>
      </c>
      <c r="S139" s="124">
        <v>0</v>
      </c>
      <c r="T139" s="123">
        <f t="shared" si="13"/>
        <v>0</v>
      </c>
      <c r="AR139" s="109" t="s">
        <v>32</v>
      </c>
      <c r="AT139" s="109" t="s">
        <v>473</v>
      </c>
      <c r="AU139" s="109" t="s">
        <v>22</v>
      </c>
      <c r="AY139" s="101" t="s">
        <v>472</v>
      </c>
      <c r="BE139" s="110">
        <f t="shared" si="14"/>
        <v>0</v>
      </c>
      <c r="BF139" s="110">
        <f t="shared" si="15"/>
        <v>0</v>
      </c>
      <c r="BG139" s="110">
        <f t="shared" si="16"/>
        <v>0</v>
      </c>
      <c r="BH139" s="110">
        <f t="shared" si="17"/>
        <v>0</v>
      </c>
      <c r="BI139" s="110">
        <f t="shared" si="18"/>
        <v>0</v>
      </c>
      <c r="BJ139" s="101" t="s">
        <v>28</v>
      </c>
      <c r="BK139" s="110">
        <f t="shared" si="19"/>
        <v>0</v>
      </c>
      <c r="BL139" s="101" t="s">
        <v>32</v>
      </c>
      <c r="BM139" s="109" t="s">
        <v>239</v>
      </c>
    </row>
    <row r="140" spans="2:65" s="34" customFormat="1" ht="24.15" customHeight="1">
      <c r="B140" s="122"/>
      <c r="C140" s="121" t="s">
        <v>150</v>
      </c>
      <c r="D140" s="121" t="s">
        <v>473</v>
      </c>
      <c r="E140" s="120" t="s">
        <v>1144</v>
      </c>
      <c r="F140" s="119" t="s">
        <v>1143</v>
      </c>
      <c r="G140" s="118" t="s">
        <v>511</v>
      </c>
      <c r="H140" s="117">
        <v>301</v>
      </c>
      <c r="I140" s="116">
        <v>0</v>
      </c>
      <c r="J140" s="116">
        <f t="shared" si="10"/>
        <v>0</v>
      </c>
      <c r="K140" s="115"/>
      <c r="L140" s="35"/>
      <c r="M140" s="126" t="s">
        <v>46</v>
      </c>
      <c r="N140" s="125" t="s">
        <v>449</v>
      </c>
      <c r="O140" s="124">
        <v>0</v>
      </c>
      <c r="P140" s="124">
        <f t="shared" si="11"/>
        <v>0</v>
      </c>
      <c r="Q140" s="124">
        <v>0</v>
      </c>
      <c r="R140" s="124">
        <f t="shared" si="12"/>
        <v>0</v>
      </c>
      <c r="S140" s="124">
        <v>0</v>
      </c>
      <c r="T140" s="123">
        <f t="shared" si="13"/>
        <v>0</v>
      </c>
      <c r="AR140" s="109" t="s">
        <v>32</v>
      </c>
      <c r="AT140" s="109" t="s">
        <v>473</v>
      </c>
      <c r="AU140" s="109" t="s">
        <v>22</v>
      </c>
      <c r="AY140" s="101" t="s">
        <v>472</v>
      </c>
      <c r="BE140" s="110">
        <f t="shared" si="14"/>
        <v>0</v>
      </c>
      <c r="BF140" s="110">
        <f t="shared" si="15"/>
        <v>0</v>
      </c>
      <c r="BG140" s="110">
        <f t="shared" si="16"/>
        <v>0</v>
      </c>
      <c r="BH140" s="110">
        <f t="shared" si="17"/>
        <v>0</v>
      </c>
      <c r="BI140" s="110">
        <f t="shared" si="18"/>
        <v>0</v>
      </c>
      <c r="BJ140" s="101" t="s">
        <v>28</v>
      </c>
      <c r="BK140" s="110">
        <f t="shared" si="19"/>
        <v>0</v>
      </c>
      <c r="BL140" s="101" t="s">
        <v>32</v>
      </c>
      <c r="BM140" s="109" t="s">
        <v>248</v>
      </c>
    </row>
    <row r="141" spans="2:65" s="34" customFormat="1" ht="16.5" customHeight="1">
      <c r="B141" s="122"/>
      <c r="C141" s="121" t="s">
        <v>156</v>
      </c>
      <c r="D141" s="121" t="s">
        <v>473</v>
      </c>
      <c r="E141" s="120" t="s">
        <v>1142</v>
      </c>
      <c r="F141" s="119" t="s">
        <v>1141</v>
      </c>
      <c r="G141" s="118" t="s">
        <v>511</v>
      </c>
      <c r="H141" s="117">
        <v>301</v>
      </c>
      <c r="I141" s="116">
        <v>0</v>
      </c>
      <c r="J141" s="116">
        <f t="shared" si="10"/>
        <v>0</v>
      </c>
      <c r="K141" s="115"/>
      <c r="L141" s="35"/>
      <c r="M141" s="126" t="s">
        <v>46</v>
      </c>
      <c r="N141" s="125" t="s">
        <v>449</v>
      </c>
      <c r="O141" s="124">
        <v>0</v>
      </c>
      <c r="P141" s="124">
        <f t="shared" si="11"/>
        <v>0</v>
      </c>
      <c r="Q141" s="124">
        <v>0</v>
      </c>
      <c r="R141" s="124">
        <f t="shared" si="12"/>
        <v>0</v>
      </c>
      <c r="S141" s="124">
        <v>0</v>
      </c>
      <c r="T141" s="123">
        <f t="shared" si="13"/>
        <v>0</v>
      </c>
      <c r="AR141" s="109" t="s">
        <v>32</v>
      </c>
      <c r="AT141" s="109" t="s">
        <v>473</v>
      </c>
      <c r="AU141" s="109" t="s">
        <v>22</v>
      </c>
      <c r="AY141" s="101" t="s">
        <v>472</v>
      </c>
      <c r="BE141" s="110">
        <f t="shared" si="14"/>
        <v>0</v>
      </c>
      <c r="BF141" s="110">
        <f t="shared" si="15"/>
        <v>0</v>
      </c>
      <c r="BG141" s="110">
        <f t="shared" si="16"/>
        <v>0</v>
      </c>
      <c r="BH141" s="110">
        <f t="shared" si="17"/>
        <v>0</v>
      </c>
      <c r="BI141" s="110">
        <f t="shared" si="18"/>
        <v>0</v>
      </c>
      <c r="BJ141" s="101" t="s">
        <v>28</v>
      </c>
      <c r="BK141" s="110">
        <f t="shared" si="19"/>
        <v>0</v>
      </c>
      <c r="BL141" s="101" t="s">
        <v>32</v>
      </c>
      <c r="BM141" s="109" t="s">
        <v>540</v>
      </c>
    </row>
    <row r="142" spans="2:65" s="34" customFormat="1" ht="37.950000000000003" customHeight="1">
      <c r="B142" s="122"/>
      <c r="C142" s="121" t="s">
        <v>161</v>
      </c>
      <c r="D142" s="121" t="s">
        <v>473</v>
      </c>
      <c r="E142" s="120" t="s">
        <v>1140</v>
      </c>
      <c r="F142" s="119" t="s">
        <v>1139</v>
      </c>
      <c r="G142" s="118" t="s">
        <v>1138</v>
      </c>
      <c r="H142" s="117">
        <v>11.8</v>
      </c>
      <c r="I142" s="116">
        <v>0</v>
      </c>
      <c r="J142" s="116">
        <f t="shared" si="10"/>
        <v>0</v>
      </c>
      <c r="K142" s="115"/>
      <c r="L142" s="35"/>
      <c r="M142" s="126" t="s">
        <v>46</v>
      </c>
      <c r="N142" s="125" t="s">
        <v>449</v>
      </c>
      <c r="O142" s="124">
        <v>0</v>
      </c>
      <c r="P142" s="124">
        <f t="shared" si="11"/>
        <v>0</v>
      </c>
      <c r="Q142" s="124">
        <v>0</v>
      </c>
      <c r="R142" s="124">
        <f t="shared" si="12"/>
        <v>0</v>
      </c>
      <c r="S142" s="124">
        <v>0</v>
      </c>
      <c r="T142" s="123">
        <f t="shared" si="13"/>
        <v>0</v>
      </c>
      <c r="AR142" s="109" t="s">
        <v>32</v>
      </c>
      <c r="AT142" s="109" t="s">
        <v>473</v>
      </c>
      <c r="AU142" s="109" t="s">
        <v>22</v>
      </c>
      <c r="AY142" s="101" t="s">
        <v>472</v>
      </c>
      <c r="BE142" s="110">
        <f t="shared" si="14"/>
        <v>0</v>
      </c>
      <c r="BF142" s="110">
        <f t="shared" si="15"/>
        <v>0</v>
      </c>
      <c r="BG142" s="110">
        <f t="shared" si="16"/>
        <v>0</v>
      </c>
      <c r="BH142" s="110">
        <f t="shared" si="17"/>
        <v>0</v>
      </c>
      <c r="BI142" s="110">
        <f t="shared" si="18"/>
        <v>0</v>
      </c>
      <c r="BJ142" s="101" t="s">
        <v>28</v>
      </c>
      <c r="BK142" s="110">
        <f t="shared" si="19"/>
        <v>0</v>
      </c>
      <c r="BL142" s="101" t="s">
        <v>32</v>
      </c>
      <c r="BM142" s="109" t="s">
        <v>537</v>
      </c>
    </row>
    <row r="143" spans="2:65" s="34" customFormat="1" ht="33" customHeight="1">
      <c r="B143" s="122"/>
      <c r="C143" s="121" t="s">
        <v>167</v>
      </c>
      <c r="D143" s="121" t="s">
        <v>473</v>
      </c>
      <c r="E143" s="120" t="s">
        <v>1127</v>
      </c>
      <c r="F143" s="119" t="s">
        <v>1126</v>
      </c>
      <c r="G143" s="118" t="s">
        <v>511</v>
      </c>
      <c r="H143" s="117">
        <v>185</v>
      </c>
      <c r="I143" s="116">
        <v>0</v>
      </c>
      <c r="J143" s="116">
        <f t="shared" si="10"/>
        <v>0</v>
      </c>
      <c r="K143" s="115"/>
      <c r="L143" s="35"/>
      <c r="M143" s="126" t="s">
        <v>46</v>
      </c>
      <c r="N143" s="125" t="s">
        <v>449</v>
      </c>
      <c r="O143" s="124">
        <v>0</v>
      </c>
      <c r="P143" s="124">
        <f t="shared" si="11"/>
        <v>0</v>
      </c>
      <c r="Q143" s="124">
        <v>0</v>
      </c>
      <c r="R143" s="124">
        <f t="shared" si="12"/>
        <v>0</v>
      </c>
      <c r="S143" s="124">
        <v>0</v>
      </c>
      <c r="T143" s="123">
        <f t="shared" si="13"/>
        <v>0</v>
      </c>
      <c r="AR143" s="109" t="s">
        <v>32</v>
      </c>
      <c r="AT143" s="109" t="s">
        <v>473</v>
      </c>
      <c r="AU143" s="109" t="s">
        <v>22</v>
      </c>
      <c r="AY143" s="101" t="s">
        <v>472</v>
      </c>
      <c r="BE143" s="110">
        <f t="shared" si="14"/>
        <v>0</v>
      </c>
      <c r="BF143" s="110">
        <f t="shared" si="15"/>
        <v>0</v>
      </c>
      <c r="BG143" s="110">
        <f t="shared" si="16"/>
        <v>0</v>
      </c>
      <c r="BH143" s="110">
        <f t="shared" si="17"/>
        <v>0</v>
      </c>
      <c r="BI143" s="110">
        <f t="shared" si="18"/>
        <v>0</v>
      </c>
      <c r="BJ143" s="101" t="s">
        <v>28</v>
      </c>
      <c r="BK143" s="110">
        <f t="shared" si="19"/>
        <v>0</v>
      </c>
      <c r="BL143" s="101" t="s">
        <v>32</v>
      </c>
      <c r="BM143" s="109" t="s">
        <v>532</v>
      </c>
    </row>
    <row r="144" spans="2:65" s="34" customFormat="1" ht="24.15" customHeight="1">
      <c r="B144" s="122"/>
      <c r="C144" s="121" t="s">
        <v>172</v>
      </c>
      <c r="D144" s="121" t="s">
        <v>473</v>
      </c>
      <c r="E144" s="120" t="s">
        <v>1137</v>
      </c>
      <c r="F144" s="119" t="s">
        <v>1136</v>
      </c>
      <c r="G144" s="118" t="s">
        <v>636</v>
      </c>
      <c r="H144" s="117">
        <v>60</v>
      </c>
      <c r="I144" s="116">
        <v>0</v>
      </c>
      <c r="J144" s="116">
        <f t="shared" si="10"/>
        <v>0</v>
      </c>
      <c r="K144" s="115"/>
      <c r="L144" s="35"/>
      <c r="M144" s="126" t="s">
        <v>46</v>
      </c>
      <c r="N144" s="125" t="s">
        <v>449</v>
      </c>
      <c r="O144" s="124">
        <v>0</v>
      </c>
      <c r="P144" s="124">
        <f t="shared" si="11"/>
        <v>0</v>
      </c>
      <c r="Q144" s="124">
        <v>0</v>
      </c>
      <c r="R144" s="124">
        <f t="shared" si="12"/>
        <v>0</v>
      </c>
      <c r="S144" s="124">
        <v>0</v>
      </c>
      <c r="T144" s="123">
        <f t="shared" si="13"/>
        <v>0</v>
      </c>
      <c r="AR144" s="109" t="s">
        <v>32</v>
      </c>
      <c r="AT144" s="109" t="s">
        <v>473</v>
      </c>
      <c r="AU144" s="109" t="s">
        <v>22</v>
      </c>
      <c r="AY144" s="101" t="s">
        <v>472</v>
      </c>
      <c r="BE144" s="110">
        <f t="shared" si="14"/>
        <v>0</v>
      </c>
      <c r="BF144" s="110">
        <f t="shared" si="15"/>
        <v>0</v>
      </c>
      <c r="BG144" s="110">
        <f t="shared" si="16"/>
        <v>0</v>
      </c>
      <c r="BH144" s="110">
        <f t="shared" si="17"/>
        <v>0</v>
      </c>
      <c r="BI144" s="110">
        <f t="shared" si="18"/>
        <v>0</v>
      </c>
      <c r="BJ144" s="101" t="s">
        <v>28</v>
      </c>
      <c r="BK144" s="110">
        <f t="shared" si="19"/>
        <v>0</v>
      </c>
      <c r="BL144" s="101" t="s">
        <v>32</v>
      </c>
      <c r="BM144" s="109" t="s">
        <v>529</v>
      </c>
    </row>
    <row r="145" spans="2:65" s="34" customFormat="1" ht="16.5" customHeight="1">
      <c r="B145" s="122"/>
      <c r="C145" s="121" t="s">
        <v>177</v>
      </c>
      <c r="D145" s="121" t="s">
        <v>473</v>
      </c>
      <c r="E145" s="120" t="s">
        <v>1135</v>
      </c>
      <c r="F145" s="119" t="s">
        <v>1134</v>
      </c>
      <c r="G145" s="118" t="s">
        <v>511</v>
      </c>
      <c r="H145" s="117">
        <v>185</v>
      </c>
      <c r="I145" s="116">
        <v>0</v>
      </c>
      <c r="J145" s="116">
        <f t="shared" si="10"/>
        <v>0</v>
      </c>
      <c r="K145" s="115"/>
      <c r="L145" s="35"/>
      <c r="M145" s="126" t="s">
        <v>46</v>
      </c>
      <c r="N145" s="125" t="s">
        <v>449</v>
      </c>
      <c r="O145" s="124">
        <v>0</v>
      </c>
      <c r="P145" s="124">
        <f t="shared" si="11"/>
        <v>0</v>
      </c>
      <c r="Q145" s="124">
        <v>0</v>
      </c>
      <c r="R145" s="124">
        <f t="shared" si="12"/>
        <v>0</v>
      </c>
      <c r="S145" s="124">
        <v>0</v>
      </c>
      <c r="T145" s="123">
        <f t="shared" si="13"/>
        <v>0</v>
      </c>
      <c r="AR145" s="109" t="s">
        <v>32</v>
      </c>
      <c r="AT145" s="109" t="s">
        <v>473</v>
      </c>
      <c r="AU145" s="109" t="s">
        <v>22</v>
      </c>
      <c r="AY145" s="101" t="s">
        <v>472</v>
      </c>
      <c r="BE145" s="110">
        <f t="shared" si="14"/>
        <v>0</v>
      </c>
      <c r="BF145" s="110">
        <f t="shared" si="15"/>
        <v>0</v>
      </c>
      <c r="BG145" s="110">
        <f t="shared" si="16"/>
        <v>0</v>
      </c>
      <c r="BH145" s="110">
        <f t="shared" si="17"/>
        <v>0</v>
      </c>
      <c r="BI145" s="110">
        <f t="shared" si="18"/>
        <v>0</v>
      </c>
      <c r="BJ145" s="101" t="s">
        <v>28</v>
      </c>
      <c r="BK145" s="110">
        <f t="shared" si="19"/>
        <v>0</v>
      </c>
      <c r="BL145" s="101" t="s">
        <v>32</v>
      </c>
      <c r="BM145" s="109" t="s">
        <v>526</v>
      </c>
    </row>
    <row r="146" spans="2:65" s="34" customFormat="1" ht="16.5" customHeight="1">
      <c r="B146" s="122"/>
      <c r="C146" s="121" t="s">
        <v>182</v>
      </c>
      <c r="D146" s="121" t="s">
        <v>473</v>
      </c>
      <c r="E146" s="120" t="s">
        <v>1133</v>
      </c>
      <c r="F146" s="119" t="s">
        <v>1132</v>
      </c>
      <c r="G146" s="118" t="s">
        <v>636</v>
      </c>
      <c r="H146" s="117">
        <v>12</v>
      </c>
      <c r="I146" s="116">
        <v>0</v>
      </c>
      <c r="J146" s="116">
        <f t="shared" si="10"/>
        <v>0</v>
      </c>
      <c r="K146" s="115"/>
      <c r="L146" s="35"/>
      <c r="M146" s="126" t="s">
        <v>46</v>
      </c>
      <c r="N146" s="125" t="s">
        <v>449</v>
      </c>
      <c r="O146" s="124">
        <v>0</v>
      </c>
      <c r="P146" s="124">
        <f t="shared" si="11"/>
        <v>0</v>
      </c>
      <c r="Q146" s="124">
        <v>0</v>
      </c>
      <c r="R146" s="124">
        <f t="shared" si="12"/>
        <v>0</v>
      </c>
      <c r="S146" s="124">
        <v>0</v>
      </c>
      <c r="T146" s="123">
        <f t="shared" si="13"/>
        <v>0</v>
      </c>
      <c r="AR146" s="109" t="s">
        <v>32</v>
      </c>
      <c r="AT146" s="109" t="s">
        <v>473</v>
      </c>
      <c r="AU146" s="109" t="s">
        <v>22</v>
      </c>
      <c r="AY146" s="101" t="s">
        <v>472</v>
      </c>
      <c r="BE146" s="110">
        <f t="shared" si="14"/>
        <v>0</v>
      </c>
      <c r="BF146" s="110">
        <f t="shared" si="15"/>
        <v>0</v>
      </c>
      <c r="BG146" s="110">
        <f t="shared" si="16"/>
        <v>0</v>
      </c>
      <c r="BH146" s="110">
        <f t="shared" si="17"/>
        <v>0</v>
      </c>
      <c r="BI146" s="110">
        <f t="shared" si="18"/>
        <v>0</v>
      </c>
      <c r="BJ146" s="101" t="s">
        <v>28</v>
      </c>
      <c r="BK146" s="110">
        <f t="shared" si="19"/>
        <v>0</v>
      </c>
      <c r="BL146" s="101" t="s">
        <v>32</v>
      </c>
      <c r="BM146" s="109" t="s">
        <v>523</v>
      </c>
    </row>
    <row r="147" spans="2:65" s="34" customFormat="1" ht="33" customHeight="1">
      <c r="B147" s="122"/>
      <c r="C147" s="121" t="s">
        <v>188</v>
      </c>
      <c r="D147" s="121" t="s">
        <v>473</v>
      </c>
      <c r="E147" s="120" t="s">
        <v>1131</v>
      </c>
      <c r="F147" s="119" t="s">
        <v>1130</v>
      </c>
      <c r="G147" s="118" t="s">
        <v>511</v>
      </c>
      <c r="H147" s="117">
        <v>370</v>
      </c>
      <c r="I147" s="116">
        <v>0</v>
      </c>
      <c r="J147" s="116">
        <f t="shared" si="10"/>
        <v>0</v>
      </c>
      <c r="K147" s="115"/>
      <c r="L147" s="35"/>
      <c r="M147" s="126" t="s">
        <v>46</v>
      </c>
      <c r="N147" s="125" t="s">
        <v>449</v>
      </c>
      <c r="O147" s="124">
        <v>0</v>
      </c>
      <c r="P147" s="124">
        <f t="shared" si="11"/>
        <v>0</v>
      </c>
      <c r="Q147" s="124">
        <v>0</v>
      </c>
      <c r="R147" s="124">
        <f t="shared" si="12"/>
        <v>0</v>
      </c>
      <c r="S147" s="124">
        <v>0</v>
      </c>
      <c r="T147" s="123">
        <f t="shared" si="13"/>
        <v>0</v>
      </c>
      <c r="AR147" s="109" t="s">
        <v>32</v>
      </c>
      <c r="AT147" s="109" t="s">
        <v>473</v>
      </c>
      <c r="AU147" s="109" t="s">
        <v>22</v>
      </c>
      <c r="AY147" s="101" t="s">
        <v>472</v>
      </c>
      <c r="BE147" s="110">
        <f t="shared" si="14"/>
        <v>0</v>
      </c>
      <c r="BF147" s="110">
        <f t="shared" si="15"/>
        <v>0</v>
      </c>
      <c r="BG147" s="110">
        <f t="shared" si="16"/>
        <v>0</v>
      </c>
      <c r="BH147" s="110">
        <f t="shared" si="17"/>
        <v>0</v>
      </c>
      <c r="BI147" s="110">
        <f t="shared" si="18"/>
        <v>0</v>
      </c>
      <c r="BJ147" s="101" t="s">
        <v>28</v>
      </c>
      <c r="BK147" s="110">
        <f t="shared" si="19"/>
        <v>0</v>
      </c>
      <c r="BL147" s="101" t="s">
        <v>32</v>
      </c>
      <c r="BM147" s="109" t="s">
        <v>520</v>
      </c>
    </row>
    <row r="148" spans="2:65" s="34" customFormat="1" ht="37.950000000000003" customHeight="1">
      <c r="B148" s="122"/>
      <c r="C148" s="121" t="s">
        <v>194</v>
      </c>
      <c r="D148" s="121" t="s">
        <v>473</v>
      </c>
      <c r="E148" s="120" t="s">
        <v>1129</v>
      </c>
      <c r="F148" s="119" t="s">
        <v>1128</v>
      </c>
      <c r="G148" s="118" t="s">
        <v>511</v>
      </c>
      <c r="H148" s="117">
        <v>89</v>
      </c>
      <c r="I148" s="116">
        <v>0</v>
      </c>
      <c r="J148" s="116">
        <f t="shared" si="10"/>
        <v>0</v>
      </c>
      <c r="K148" s="115"/>
      <c r="L148" s="35"/>
      <c r="M148" s="126" t="s">
        <v>46</v>
      </c>
      <c r="N148" s="125" t="s">
        <v>449</v>
      </c>
      <c r="O148" s="124">
        <v>0</v>
      </c>
      <c r="P148" s="124">
        <f t="shared" si="11"/>
        <v>0</v>
      </c>
      <c r="Q148" s="124">
        <v>0</v>
      </c>
      <c r="R148" s="124">
        <f t="shared" si="12"/>
        <v>0</v>
      </c>
      <c r="S148" s="124">
        <v>0</v>
      </c>
      <c r="T148" s="123">
        <f t="shared" si="13"/>
        <v>0</v>
      </c>
      <c r="AR148" s="109" t="s">
        <v>32</v>
      </c>
      <c r="AT148" s="109" t="s">
        <v>473</v>
      </c>
      <c r="AU148" s="109" t="s">
        <v>22</v>
      </c>
      <c r="AY148" s="101" t="s">
        <v>472</v>
      </c>
      <c r="BE148" s="110">
        <f t="shared" si="14"/>
        <v>0</v>
      </c>
      <c r="BF148" s="110">
        <f t="shared" si="15"/>
        <v>0</v>
      </c>
      <c r="BG148" s="110">
        <f t="shared" si="16"/>
        <v>0</v>
      </c>
      <c r="BH148" s="110">
        <f t="shared" si="17"/>
        <v>0</v>
      </c>
      <c r="BI148" s="110">
        <f t="shared" si="18"/>
        <v>0</v>
      </c>
      <c r="BJ148" s="101" t="s">
        <v>28</v>
      </c>
      <c r="BK148" s="110">
        <f t="shared" si="19"/>
        <v>0</v>
      </c>
      <c r="BL148" s="101" t="s">
        <v>32</v>
      </c>
      <c r="BM148" s="109" t="s">
        <v>517</v>
      </c>
    </row>
    <row r="149" spans="2:65" s="34" customFormat="1" ht="33" customHeight="1">
      <c r="B149" s="122"/>
      <c r="C149" s="121" t="s">
        <v>199</v>
      </c>
      <c r="D149" s="121" t="s">
        <v>473</v>
      </c>
      <c r="E149" s="120" t="s">
        <v>1127</v>
      </c>
      <c r="F149" s="119" t="s">
        <v>1126</v>
      </c>
      <c r="G149" s="118" t="s">
        <v>511</v>
      </c>
      <c r="H149" s="117">
        <v>185</v>
      </c>
      <c r="I149" s="116">
        <v>0</v>
      </c>
      <c r="J149" s="116">
        <f t="shared" si="10"/>
        <v>0</v>
      </c>
      <c r="K149" s="115"/>
      <c r="L149" s="35"/>
      <c r="M149" s="126" t="s">
        <v>46</v>
      </c>
      <c r="N149" s="125" t="s">
        <v>449</v>
      </c>
      <c r="O149" s="124">
        <v>0</v>
      </c>
      <c r="P149" s="124">
        <f t="shared" si="11"/>
        <v>0</v>
      </c>
      <c r="Q149" s="124">
        <v>0</v>
      </c>
      <c r="R149" s="124">
        <f t="shared" si="12"/>
        <v>0</v>
      </c>
      <c r="S149" s="124">
        <v>0</v>
      </c>
      <c r="T149" s="123">
        <f t="shared" si="13"/>
        <v>0</v>
      </c>
      <c r="AR149" s="109" t="s">
        <v>32</v>
      </c>
      <c r="AT149" s="109" t="s">
        <v>473</v>
      </c>
      <c r="AU149" s="109" t="s">
        <v>22</v>
      </c>
      <c r="AY149" s="101" t="s">
        <v>472</v>
      </c>
      <c r="BE149" s="110">
        <f t="shared" si="14"/>
        <v>0</v>
      </c>
      <c r="BF149" s="110">
        <f t="shared" si="15"/>
        <v>0</v>
      </c>
      <c r="BG149" s="110">
        <f t="shared" si="16"/>
        <v>0</v>
      </c>
      <c r="BH149" s="110">
        <f t="shared" si="17"/>
        <v>0</v>
      </c>
      <c r="BI149" s="110">
        <f t="shared" si="18"/>
        <v>0</v>
      </c>
      <c r="BJ149" s="101" t="s">
        <v>28</v>
      </c>
      <c r="BK149" s="110">
        <f t="shared" si="19"/>
        <v>0</v>
      </c>
      <c r="BL149" s="101" t="s">
        <v>32</v>
      </c>
      <c r="BM149" s="109" t="s">
        <v>514</v>
      </c>
    </row>
    <row r="150" spans="2:65" s="34" customFormat="1" ht="24.15" customHeight="1">
      <c r="B150" s="122"/>
      <c r="C150" s="121" t="s">
        <v>204</v>
      </c>
      <c r="D150" s="121" t="s">
        <v>473</v>
      </c>
      <c r="E150" s="120" t="s">
        <v>1125</v>
      </c>
      <c r="F150" s="119" t="s">
        <v>1124</v>
      </c>
      <c r="G150" s="118" t="s">
        <v>511</v>
      </c>
      <c r="H150" s="117">
        <v>301</v>
      </c>
      <c r="I150" s="116">
        <v>0</v>
      </c>
      <c r="J150" s="116">
        <f t="shared" si="10"/>
        <v>0</v>
      </c>
      <c r="K150" s="115"/>
      <c r="L150" s="35"/>
      <c r="M150" s="126" t="s">
        <v>46</v>
      </c>
      <c r="N150" s="125" t="s">
        <v>449</v>
      </c>
      <c r="O150" s="124">
        <v>0</v>
      </c>
      <c r="P150" s="124">
        <f t="shared" si="11"/>
        <v>0</v>
      </c>
      <c r="Q150" s="124">
        <v>0</v>
      </c>
      <c r="R150" s="124">
        <f t="shared" si="12"/>
        <v>0</v>
      </c>
      <c r="S150" s="124">
        <v>0</v>
      </c>
      <c r="T150" s="123">
        <f t="shared" si="13"/>
        <v>0</v>
      </c>
      <c r="AR150" s="109" t="s">
        <v>32</v>
      </c>
      <c r="AT150" s="109" t="s">
        <v>473</v>
      </c>
      <c r="AU150" s="109" t="s">
        <v>22</v>
      </c>
      <c r="AY150" s="101" t="s">
        <v>472</v>
      </c>
      <c r="BE150" s="110">
        <f t="shared" si="14"/>
        <v>0</v>
      </c>
      <c r="BF150" s="110">
        <f t="shared" si="15"/>
        <v>0</v>
      </c>
      <c r="BG150" s="110">
        <f t="shared" si="16"/>
        <v>0</v>
      </c>
      <c r="BH150" s="110">
        <f t="shared" si="17"/>
        <v>0</v>
      </c>
      <c r="BI150" s="110">
        <f t="shared" si="18"/>
        <v>0</v>
      </c>
      <c r="BJ150" s="101" t="s">
        <v>28</v>
      </c>
      <c r="BK150" s="110">
        <f t="shared" si="19"/>
        <v>0</v>
      </c>
      <c r="BL150" s="101" t="s">
        <v>32</v>
      </c>
      <c r="BM150" s="109" t="s">
        <v>510</v>
      </c>
    </row>
    <row r="151" spans="2:65" s="34" customFormat="1" ht="24.15" customHeight="1">
      <c r="B151" s="122"/>
      <c r="C151" s="121" t="s">
        <v>209</v>
      </c>
      <c r="D151" s="121" t="s">
        <v>473</v>
      </c>
      <c r="E151" s="120" t="s">
        <v>1123</v>
      </c>
      <c r="F151" s="119" t="s">
        <v>1122</v>
      </c>
      <c r="G151" s="118" t="s">
        <v>511</v>
      </c>
      <c r="H151" s="117">
        <v>59</v>
      </c>
      <c r="I151" s="116">
        <v>0</v>
      </c>
      <c r="J151" s="116">
        <f t="shared" si="10"/>
        <v>0</v>
      </c>
      <c r="K151" s="115"/>
      <c r="L151" s="35"/>
      <c r="M151" s="126" t="s">
        <v>46</v>
      </c>
      <c r="N151" s="125" t="s">
        <v>449</v>
      </c>
      <c r="O151" s="124">
        <v>0</v>
      </c>
      <c r="P151" s="124">
        <f t="shared" si="11"/>
        <v>0</v>
      </c>
      <c r="Q151" s="124">
        <v>0</v>
      </c>
      <c r="R151" s="124">
        <f t="shared" si="12"/>
        <v>0</v>
      </c>
      <c r="S151" s="124">
        <v>0</v>
      </c>
      <c r="T151" s="123">
        <f t="shared" si="13"/>
        <v>0</v>
      </c>
      <c r="AR151" s="109" t="s">
        <v>32</v>
      </c>
      <c r="AT151" s="109" t="s">
        <v>473</v>
      </c>
      <c r="AU151" s="109" t="s">
        <v>22</v>
      </c>
      <c r="AY151" s="101" t="s">
        <v>472</v>
      </c>
      <c r="BE151" s="110">
        <f t="shared" si="14"/>
        <v>0</v>
      </c>
      <c r="BF151" s="110">
        <f t="shared" si="15"/>
        <v>0</v>
      </c>
      <c r="BG151" s="110">
        <f t="shared" si="16"/>
        <v>0</v>
      </c>
      <c r="BH151" s="110">
        <f t="shared" si="17"/>
        <v>0</v>
      </c>
      <c r="BI151" s="110">
        <f t="shared" si="18"/>
        <v>0</v>
      </c>
      <c r="BJ151" s="101" t="s">
        <v>28</v>
      </c>
      <c r="BK151" s="110">
        <f t="shared" si="19"/>
        <v>0</v>
      </c>
      <c r="BL151" s="101" t="s">
        <v>32</v>
      </c>
      <c r="BM151" s="109" t="s">
        <v>507</v>
      </c>
    </row>
    <row r="152" spans="2:65" s="34" customFormat="1" ht="24.15" customHeight="1">
      <c r="B152" s="122"/>
      <c r="C152" s="121" t="s">
        <v>215</v>
      </c>
      <c r="D152" s="121" t="s">
        <v>473</v>
      </c>
      <c r="E152" s="120" t="s">
        <v>1121</v>
      </c>
      <c r="F152" s="119" t="s">
        <v>1120</v>
      </c>
      <c r="G152" s="118" t="s">
        <v>1115</v>
      </c>
      <c r="H152" s="117">
        <v>22.335000000000001</v>
      </c>
      <c r="I152" s="116">
        <v>0</v>
      </c>
      <c r="J152" s="116">
        <f t="shared" si="10"/>
        <v>0</v>
      </c>
      <c r="K152" s="115"/>
      <c r="L152" s="35"/>
      <c r="M152" s="126" t="s">
        <v>46</v>
      </c>
      <c r="N152" s="125" t="s">
        <v>449</v>
      </c>
      <c r="O152" s="124">
        <v>0</v>
      </c>
      <c r="P152" s="124">
        <f t="shared" si="11"/>
        <v>0</v>
      </c>
      <c r="Q152" s="124">
        <v>0</v>
      </c>
      <c r="R152" s="124">
        <f t="shared" si="12"/>
        <v>0</v>
      </c>
      <c r="S152" s="124">
        <v>0</v>
      </c>
      <c r="T152" s="123">
        <f t="shared" si="13"/>
        <v>0</v>
      </c>
      <c r="AR152" s="109" t="s">
        <v>32</v>
      </c>
      <c r="AT152" s="109" t="s">
        <v>473</v>
      </c>
      <c r="AU152" s="109" t="s">
        <v>22</v>
      </c>
      <c r="AY152" s="101" t="s">
        <v>472</v>
      </c>
      <c r="BE152" s="110">
        <f t="shared" si="14"/>
        <v>0</v>
      </c>
      <c r="BF152" s="110">
        <f t="shared" si="15"/>
        <v>0</v>
      </c>
      <c r="BG152" s="110">
        <f t="shared" si="16"/>
        <v>0</v>
      </c>
      <c r="BH152" s="110">
        <f t="shared" si="17"/>
        <v>0</v>
      </c>
      <c r="BI152" s="110">
        <f t="shared" si="18"/>
        <v>0</v>
      </c>
      <c r="BJ152" s="101" t="s">
        <v>28</v>
      </c>
      <c r="BK152" s="110">
        <f t="shared" si="19"/>
        <v>0</v>
      </c>
      <c r="BL152" s="101" t="s">
        <v>32</v>
      </c>
      <c r="BM152" s="109" t="s">
        <v>504</v>
      </c>
    </row>
    <row r="153" spans="2:65" s="34" customFormat="1" ht="24.15" customHeight="1">
      <c r="B153" s="122"/>
      <c r="C153" s="121" t="s">
        <v>222</v>
      </c>
      <c r="D153" s="121" t="s">
        <v>473</v>
      </c>
      <c r="E153" s="120" t="s">
        <v>1119</v>
      </c>
      <c r="F153" s="119" t="s">
        <v>1118</v>
      </c>
      <c r="G153" s="118" t="s">
        <v>1115</v>
      </c>
      <c r="H153" s="117">
        <v>134</v>
      </c>
      <c r="I153" s="116">
        <v>0</v>
      </c>
      <c r="J153" s="116">
        <f t="shared" si="10"/>
        <v>0</v>
      </c>
      <c r="K153" s="115"/>
      <c r="L153" s="35"/>
      <c r="M153" s="126" t="s">
        <v>46</v>
      </c>
      <c r="N153" s="125" t="s">
        <v>449</v>
      </c>
      <c r="O153" s="124">
        <v>0</v>
      </c>
      <c r="P153" s="124">
        <f t="shared" si="11"/>
        <v>0</v>
      </c>
      <c r="Q153" s="124">
        <v>0</v>
      </c>
      <c r="R153" s="124">
        <f t="shared" si="12"/>
        <v>0</v>
      </c>
      <c r="S153" s="124">
        <v>0</v>
      </c>
      <c r="T153" s="123">
        <f t="shared" si="13"/>
        <v>0</v>
      </c>
      <c r="AR153" s="109" t="s">
        <v>32</v>
      </c>
      <c r="AT153" s="109" t="s">
        <v>473</v>
      </c>
      <c r="AU153" s="109" t="s">
        <v>22</v>
      </c>
      <c r="AY153" s="101" t="s">
        <v>472</v>
      </c>
      <c r="BE153" s="110">
        <f t="shared" si="14"/>
        <v>0</v>
      </c>
      <c r="BF153" s="110">
        <f t="shared" si="15"/>
        <v>0</v>
      </c>
      <c r="BG153" s="110">
        <f t="shared" si="16"/>
        <v>0</v>
      </c>
      <c r="BH153" s="110">
        <f t="shared" si="17"/>
        <v>0</v>
      </c>
      <c r="BI153" s="110">
        <f t="shared" si="18"/>
        <v>0</v>
      </c>
      <c r="BJ153" s="101" t="s">
        <v>28</v>
      </c>
      <c r="BK153" s="110">
        <f t="shared" si="19"/>
        <v>0</v>
      </c>
      <c r="BL153" s="101" t="s">
        <v>32</v>
      </c>
      <c r="BM153" s="109" t="s">
        <v>501</v>
      </c>
    </row>
    <row r="154" spans="2:65" s="34" customFormat="1" ht="24.15" customHeight="1">
      <c r="B154" s="122"/>
      <c r="C154" s="121" t="s">
        <v>228</v>
      </c>
      <c r="D154" s="121" t="s">
        <v>473</v>
      </c>
      <c r="E154" s="120" t="s">
        <v>1117</v>
      </c>
      <c r="F154" s="119" t="s">
        <v>1116</v>
      </c>
      <c r="G154" s="118" t="s">
        <v>1115</v>
      </c>
      <c r="H154" s="117">
        <v>44.67</v>
      </c>
      <c r="I154" s="116">
        <v>0</v>
      </c>
      <c r="J154" s="116">
        <f t="shared" si="10"/>
        <v>0</v>
      </c>
      <c r="K154" s="115"/>
      <c r="L154" s="35"/>
      <c r="M154" s="126" t="s">
        <v>46</v>
      </c>
      <c r="N154" s="125" t="s">
        <v>449</v>
      </c>
      <c r="O154" s="124">
        <v>0</v>
      </c>
      <c r="P154" s="124">
        <f t="shared" si="11"/>
        <v>0</v>
      </c>
      <c r="Q154" s="124">
        <v>0</v>
      </c>
      <c r="R154" s="124">
        <f t="shared" si="12"/>
        <v>0</v>
      </c>
      <c r="S154" s="124">
        <v>0</v>
      </c>
      <c r="T154" s="123">
        <f t="shared" si="13"/>
        <v>0</v>
      </c>
      <c r="AR154" s="109" t="s">
        <v>32</v>
      </c>
      <c r="AT154" s="109" t="s">
        <v>473</v>
      </c>
      <c r="AU154" s="109" t="s">
        <v>22</v>
      </c>
      <c r="AY154" s="101" t="s">
        <v>472</v>
      </c>
      <c r="BE154" s="110">
        <f t="shared" si="14"/>
        <v>0</v>
      </c>
      <c r="BF154" s="110">
        <f t="shared" si="15"/>
        <v>0</v>
      </c>
      <c r="BG154" s="110">
        <f t="shared" si="16"/>
        <v>0</v>
      </c>
      <c r="BH154" s="110">
        <f t="shared" si="17"/>
        <v>0</v>
      </c>
      <c r="BI154" s="110">
        <f t="shared" si="18"/>
        <v>0</v>
      </c>
      <c r="BJ154" s="101" t="s">
        <v>28</v>
      </c>
      <c r="BK154" s="110">
        <f t="shared" si="19"/>
        <v>0</v>
      </c>
      <c r="BL154" s="101" t="s">
        <v>32</v>
      </c>
      <c r="BM154" s="109" t="s">
        <v>498</v>
      </c>
    </row>
    <row r="155" spans="2:65" s="34" customFormat="1" ht="16.5" customHeight="1">
      <c r="B155" s="122"/>
      <c r="C155" s="121" t="s">
        <v>234</v>
      </c>
      <c r="D155" s="121" t="s">
        <v>473</v>
      </c>
      <c r="E155" s="120" t="s">
        <v>1114</v>
      </c>
      <c r="F155" s="119" t="s">
        <v>1113</v>
      </c>
      <c r="G155" s="118" t="s">
        <v>1110</v>
      </c>
      <c r="H155" s="117">
        <v>150</v>
      </c>
      <c r="I155" s="116">
        <v>0</v>
      </c>
      <c r="J155" s="116">
        <f t="shared" si="10"/>
        <v>0</v>
      </c>
      <c r="K155" s="115"/>
      <c r="L155" s="35"/>
      <c r="M155" s="126" t="s">
        <v>46</v>
      </c>
      <c r="N155" s="125" t="s">
        <v>449</v>
      </c>
      <c r="O155" s="124">
        <v>0</v>
      </c>
      <c r="P155" s="124">
        <f t="shared" si="11"/>
        <v>0</v>
      </c>
      <c r="Q155" s="124">
        <v>0</v>
      </c>
      <c r="R155" s="124">
        <f t="shared" si="12"/>
        <v>0</v>
      </c>
      <c r="S155" s="124">
        <v>0</v>
      </c>
      <c r="T155" s="123">
        <f t="shared" si="13"/>
        <v>0</v>
      </c>
      <c r="AR155" s="109" t="s">
        <v>32</v>
      </c>
      <c r="AT155" s="109" t="s">
        <v>473</v>
      </c>
      <c r="AU155" s="109" t="s">
        <v>22</v>
      </c>
      <c r="AY155" s="101" t="s">
        <v>472</v>
      </c>
      <c r="BE155" s="110">
        <f t="shared" si="14"/>
        <v>0</v>
      </c>
      <c r="BF155" s="110">
        <f t="shared" si="15"/>
        <v>0</v>
      </c>
      <c r="BG155" s="110">
        <f t="shared" si="16"/>
        <v>0</v>
      </c>
      <c r="BH155" s="110">
        <f t="shared" si="17"/>
        <v>0</v>
      </c>
      <c r="BI155" s="110">
        <f t="shared" si="18"/>
        <v>0</v>
      </c>
      <c r="BJ155" s="101" t="s">
        <v>28</v>
      </c>
      <c r="BK155" s="110">
        <f t="shared" si="19"/>
        <v>0</v>
      </c>
      <c r="BL155" s="101" t="s">
        <v>32</v>
      </c>
      <c r="BM155" s="109" t="s">
        <v>493</v>
      </c>
    </row>
    <row r="156" spans="2:65" s="34" customFormat="1" ht="21.75" customHeight="1">
      <c r="B156" s="122"/>
      <c r="C156" s="121" t="s">
        <v>239</v>
      </c>
      <c r="D156" s="121" t="s">
        <v>473</v>
      </c>
      <c r="E156" s="120" t="s">
        <v>1112</v>
      </c>
      <c r="F156" s="119" t="s">
        <v>1111</v>
      </c>
      <c r="G156" s="118" t="s">
        <v>1110</v>
      </c>
      <c r="H156" s="117">
        <v>79</v>
      </c>
      <c r="I156" s="116">
        <v>0</v>
      </c>
      <c r="J156" s="116">
        <f t="shared" si="10"/>
        <v>0</v>
      </c>
      <c r="K156" s="115"/>
      <c r="L156" s="35"/>
      <c r="M156" s="126" t="s">
        <v>46</v>
      </c>
      <c r="N156" s="125" t="s">
        <v>449</v>
      </c>
      <c r="O156" s="124">
        <v>0</v>
      </c>
      <c r="P156" s="124">
        <f t="shared" si="11"/>
        <v>0</v>
      </c>
      <c r="Q156" s="124">
        <v>0</v>
      </c>
      <c r="R156" s="124">
        <f t="shared" si="12"/>
        <v>0</v>
      </c>
      <c r="S156" s="124">
        <v>0</v>
      </c>
      <c r="T156" s="123">
        <f t="shared" si="13"/>
        <v>0</v>
      </c>
      <c r="AR156" s="109" t="s">
        <v>32</v>
      </c>
      <c r="AT156" s="109" t="s">
        <v>473</v>
      </c>
      <c r="AU156" s="109" t="s">
        <v>22</v>
      </c>
      <c r="AY156" s="101" t="s">
        <v>472</v>
      </c>
      <c r="BE156" s="110">
        <f t="shared" si="14"/>
        <v>0</v>
      </c>
      <c r="BF156" s="110">
        <f t="shared" si="15"/>
        <v>0</v>
      </c>
      <c r="BG156" s="110">
        <f t="shared" si="16"/>
        <v>0</v>
      </c>
      <c r="BH156" s="110">
        <f t="shared" si="17"/>
        <v>0</v>
      </c>
      <c r="BI156" s="110">
        <f t="shared" si="18"/>
        <v>0</v>
      </c>
      <c r="BJ156" s="101" t="s">
        <v>28</v>
      </c>
      <c r="BK156" s="110">
        <f t="shared" si="19"/>
        <v>0</v>
      </c>
      <c r="BL156" s="101" t="s">
        <v>32</v>
      </c>
      <c r="BM156" s="109" t="s">
        <v>486</v>
      </c>
    </row>
    <row r="157" spans="2:65" s="34" customFormat="1" ht="21.75" customHeight="1">
      <c r="B157" s="122"/>
      <c r="C157" s="121" t="s">
        <v>243</v>
      </c>
      <c r="D157" s="121" t="s">
        <v>473</v>
      </c>
      <c r="E157" s="120" t="s">
        <v>1109</v>
      </c>
      <c r="F157" s="119" t="s">
        <v>1108</v>
      </c>
      <c r="G157" s="118" t="s">
        <v>1107</v>
      </c>
      <c r="H157" s="117">
        <v>4</v>
      </c>
      <c r="I157" s="116">
        <v>0</v>
      </c>
      <c r="J157" s="116">
        <f t="shared" si="10"/>
        <v>0</v>
      </c>
      <c r="K157" s="115"/>
      <c r="L157" s="35"/>
      <c r="M157" s="126" t="s">
        <v>46</v>
      </c>
      <c r="N157" s="125" t="s">
        <v>449</v>
      </c>
      <c r="O157" s="124">
        <v>0</v>
      </c>
      <c r="P157" s="124">
        <f t="shared" si="11"/>
        <v>0</v>
      </c>
      <c r="Q157" s="124">
        <v>0</v>
      </c>
      <c r="R157" s="124">
        <f t="shared" si="12"/>
        <v>0</v>
      </c>
      <c r="S157" s="124">
        <v>0</v>
      </c>
      <c r="T157" s="123">
        <f t="shared" si="13"/>
        <v>0</v>
      </c>
      <c r="AR157" s="109" t="s">
        <v>32</v>
      </c>
      <c r="AT157" s="109" t="s">
        <v>473</v>
      </c>
      <c r="AU157" s="109" t="s">
        <v>22</v>
      </c>
      <c r="AY157" s="101" t="s">
        <v>472</v>
      </c>
      <c r="BE157" s="110">
        <f t="shared" si="14"/>
        <v>0</v>
      </c>
      <c r="BF157" s="110">
        <f t="shared" si="15"/>
        <v>0</v>
      </c>
      <c r="BG157" s="110">
        <f t="shared" si="16"/>
        <v>0</v>
      </c>
      <c r="BH157" s="110">
        <f t="shared" si="17"/>
        <v>0</v>
      </c>
      <c r="BI157" s="110">
        <f t="shared" si="18"/>
        <v>0</v>
      </c>
      <c r="BJ157" s="101" t="s">
        <v>28</v>
      </c>
      <c r="BK157" s="110">
        <f t="shared" si="19"/>
        <v>0</v>
      </c>
      <c r="BL157" s="101" t="s">
        <v>32</v>
      </c>
      <c r="BM157" s="109" t="s">
        <v>477</v>
      </c>
    </row>
    <row r="158" spans="2:65" s="127" customFormat="1" ht="25.95" customHeight="1">
      <c r="B158" s="134"/>
      <c r="D158" s="129" t="s">
        <v>410</v>
      </c>
      <c r="E158" s="136" t="s">
        <v>536</v>
      </c>
      <c r="F158" s="136" t="s">
        <v>1106</v>
      </c>
      <c r="J158" s="135">
        <f>BK158</f>
        <v>0</v>
      </c>
      <c r="L158" s="134"/>
      <c r="M158" s="133"/>
      <c r="P158" s="132">
        <f>SUM(P159:P223)</f>
        <v>341.3</v>
      </c>
      <c r="R158" s="132">
        <f>SUM(R159:R223)</f>
        <v>0</v>
      </c>
      <c r="T158" s="131">
        <f>SUM(T159:T223)</f>
        <v>0</v>
      </c>
      <c r="AR158" s="129" t="s">
        <v>28</v>
      </c>
      <c r="AT158" s="130" t="s">
        <v>410</v>
      </c>
      <c r="AU158" s="130" t="s">
        <v>26</v>
      </c>
      <c r="AY158" s="129" t="s">
        <v>472</v>
      </c>
      <c r="BK158" s="128">
        <f>SUM(BK159:BK223)</f>
        <v>0</v>
      </c>
    </row>
    <row r="159" spans="2:65" s="34" customFormat="1" ht="24.15" customHeight="1">
      <c r="B159" s="122"/>
      <c r="C159" s="121" t="s">
        <v>248</v>
      </c>
      <c r="D159" s="121" t="s">
        <v>473</v>
      </c>
      <c r="E159" s="120" t="s">
        <v>1105</v>
      </c>
      <c r="F159" s="119" t="s">
        <v>1104</v>
      </c>
      <c r="G159" s="118" t="s">
        <v>636</v>
      </c>
      <c r="H159" s="117">
        <v>8</v>
      </c>
      <c r="I159" s="116">
        <v>0</v>
      </c>
      <c r="J159" s="116">
        <f t="shared" ref="J159:J190" si="20">ROUND(I159*H159,2)</f>
        <v>0</v>
      </c>
      <c r="K159" s="115"/>
      <c r="L159" s="35"/>
      <c r="M159" s="126" t="s">
        <v>46</v>
      </c>
      <c r="N159" s="125" t="s">
        <v>449</v>
      </c>
      <c r="O159" s="124">
        <v>0</v>
      </c>
      <c r="P159" s="124">
        <f t="shared" ref="P159:P190" si="21">O159*H159</f>
        <v>0</v>
      </c>
      <c r="Q159" s="124">
        <v>0</v>
      </c>
      <c r="R159" s="124">
        <f t="shared" ref="R159:R190" si="22">Q159*H159</f>
        <v>0</v>
      </c>
      <c r="S159" s="124">
        <v>0</v>
      </c>
      <c r="T159" s="123">
        <f t="shared" ref="T159:T190" si="23">S159*H159</f>
        <v>0</v>
      </c>
      <c r="AR159" s="109" t="s">
        <v>32</v>
      </c>
      <c r="AT159" s="109" t="s">
        <v>473</v>
      </c>
      <c r="AU159" s="109" t="s">
        <v>28</v>
      </c>
      <c r="AY159" s="101" t="s">
        <v>472</v>
      </c>
      <c r="BE159" s="110">
        <f t="shared" ref="BE159:BE190" si="24">IF(N159="základní",J159,0)</f>
        <v>0</v>
      </c>
      <c r="BF159" s="110">
        <f t="shared" ref="BF159:BF190" si="25">IF(N159="snížená",J159,0)</f>
        <v>0</v>
      </c>
      <c r="BG159" s="110">
        <f t="shared" ref="BG159:BG190" si="26">IF(N159="zákl. přenesená",J159,0)</f>
        <v>0</v>
      </c>
      <c r="BH159" s="110">
        <f t="shared" ref="BH159:BH190" si="27">IF(N159="sníž. přenesená",J159,0)</f>
        <v>0</v>
      </c>
      <c r="BI159" s="110">
        <f t="shared" ref="BI159:BI190" si="28">IF(N159="nulová",J159,0)</f>
        <v>0</v>
      </c>
      <c r="BJ159" s="101" t="s">
        <v>28</v>
      </c>
      <c r="BK159" s="110">
        <f t="shared" ref="BK159:BK190" si="29">ROUND(I159*H159,2)</f>
        <v>0</v>
      </c>
      <c r="BL159" s="101" t="s">
        <v>32</v>
      </c>
      <c r="BM159" s="109" t="s">
        <v>471</v>
      </c>
    </row>
    <row r="160" spans="2:65" s="34" customFormat="1" ht="24.15" customHeight="1">
      <c r="B160" s="122"/>
      <c r="C160" s="121" t="s">
        <v>492</v>
      </c>
      <c r="D160" s="121" t="s">
        <v>473</v>
      </c>
      <c r="E160" s="120" t="s">
        <v>1103</v>
      </c>
      <c r="F160" s="119" t="s">
        <v>1102</v>
      </c>
      <c r="G160" s="118" t="s">
        <v>636</v>
      </c>
      <c r="H160" s="117">
        <v>4</v>
      </c>
      <c r="I160" s="116">
        <v>0</v>
      </c>
      <c r="J160" s="116">
        <f t="shared" si="20"/>
        <v>0</v>
      </c>
      <c r="K160" s="115"/>
      <c r="L160" s="35"/>
      <c r="M160" s="126" t="s">
        <v>46</v>
      </c>
      <c r="N160" s="125" t="s">
        <v>449</v>
      </c>
      <c r="O160" s="124">
        <v>0</v>
      </c>
      <c r="P160" s="124">
        <f t="shared" si="21"/>
        <v>0</v>
      </c>
      <c r="Q160" s="124">
        <v>0</v>
      </c>
      <c r="R160" s="124">
        <f t="shared" si="22"/>
        <v>0</v>
      </c>
      <c r="S160" s="124">
        <v>0</v>
      </c>
      <c r="T160" s="123">
        <f t="shared" si="23"/>
        <v>0</v>
      </c>
      <c r="AR160" s="109" t="s">
        <v>32</v>
      </c>
      <c r="AT160" s="109" t="s">
        <v>473</v>
      </c>
      <c r="AU160" s="109" t="s">
        <v>28</v>
      </c>
      <c r="AY160" s="101" t="s">
        <v>472</v>
      </c>
      <c r="BE160" s="110">
        <f t="shared" si="24"/>
        <v>0</v>
      </c>
      <c r="BF160" s="110">
        <f t="shared" si="25"/>
        <v>0</v>
      </c>
      <c r="BG160" s="110">
        <f t="shared" si="26"/>
        <v>0</v>
      </c>
      <c r="BH160" s="110">
        <f t="shared" si="27"/>
        <v>0</v>
      </c>
      <c r="BI160" s="110">
        <f t="shared" si="28"/>
        <v>0</v>
      </c>
      <c r="BJ160" s="101" t="s">
        <v>28</v>
      </c>
      <c r="BK160" s="110">
        <f t="shared" si="29"/>
        <v>0</v>
      </c>
      <c r="BL160" s="101" t="s">
        <v>32</v>
      </c>
      <c r="BM160" s="109" t="s">
        <v>1012</v>
      </c>
    </row>
    <row r="161" spans="2:65" s="34" customFormat="1" ht="24.15" customHeight="1">
      <c r="B161" s="122"/>
      <c r="C161" s="121" t="s">
        <v>540</v>
      </c>
      <c r="D161" s="121" t="s">
        <v>473</v>
      </c>
      <c r="E161" s="120" t="s">
        <v>1101</v>
      </c>
      <c r="F161" s="119" t="s">
        <v>1100</v>
      </c>
      <c r="G161" s="118" t="s">
        <v>636</v>
      </c>
      <c r="H161" s="117">
        <v>7</v>
      </c>
      <c r="I161" s="116">
        <v>0</v>
      </c>
      <c r="J161" s="116">
        <f t="shared" si="20"/>
        <v>0</v>
      </c>
      <c r="K161" s="115"/>
      <c r="L161" s="35"/>
      <c r="M161" s="126" t="s">
        <v>46</v>
      </c>
      <c r="N161" s="125" t="s">
        <v>449</v>
      </c>
      <c r="O161" s="124">
        <v>0</v>
      </c>
      <c r="P161" s="124">
        <f t="shared" si="21"/>
        <v>0</v>
      </c>
      <c r="Q161" s="124">
        <v>0</v>
      </c>
      <c r="R161" s="124">
        <f t="shared" si="22"/>
        <v>0</v>
      </c>
      <c r="S161" s="124">
        <v>0</v>
      </c>
      <c r="T161" s="123">
        <f t="shared" si="23"/>
        <v>0</v>
      </c>
      <c r="AR161" s="109" t="s">
        <v>32</v>
      </c>
      <c r="AT161" s="109" t="s">
        <v>473</v>
      </c>
      <c r="AU161" s="109" t="s">
        <v>28</v>
      </c>
      <c r="AY161" s="101" t="s">
        <v>472</v>
      </c>
      <c r="BE161" s="110">
        <f t="shared" si="24"/>
        <v>0</v>
      </c>
      <c r="BF161" s="110">
        <f t="shared" si="25"/>
        <v>0</v>
      </c>
      <c r="BG161" s="110">
        <f t="shared" si="26"/>
        <v>0</v>
      </c>
      <c r="BH161" s="110">
        <f t="shared" si="27"/>
        <v>0</v>
      </c>
      <c r="BI161" s="110">
        <f t="shared" si="28"/>
        <v>0</v>
      </c>
      <c r="BJ161" s="101" t="s">
        <v>28</v>
      </c>
      <c r="BK161" s="110">
        <f t="shared" si="29"/>
        <v>0</v>
      </c>
      <c r="BL161" s="101" t="s">
        <v>32</v>
      </c>
      <c r="BM161" s="109" t="s">
        <v>1005</v>
      </c>
    </row>
    <row r="162" spans="2:65" s="34" customFormat="1" ht="16.5" customHeight="1">
      <c r="B162" s="122"/>
      <c r="C162" s="121" t="s">
        <v>485</v>
      </c>
      <c r="D162" s="121" t="s">
        <v>473</v>
      </c>
      <c r="E162" s="120" t="s">
        <v>519</v>
      </c>
      <c r="F162" s="119" t="s">
        <v>1099</v>
      </c>
      <c r="G162" s="118" t="s">
        <v>636</v>
      </c>
      <c r="H162" s="117">
        <v>40</v>
      </c>
      <c r="I162" s="116">
        <v>0</v>
      </c>
      <c r="J162" s="116">
        <f t="shared" si="20"/>
        <v>0</v>
      </c>
      <c r="K162" s="115"/>
      <c r="L162" s="35"/>
      <c r="M162" s="126" t="s">
        <v>46</v>
      </c>
      <c r="N162" s="125" t="s">
        <v>449</v>
      </c>
      <c r="O162" s="124">
        <v>0</v>
      </c>
      <c r="P162" s="124">
        <f t="shared" si="21"/>
        <v>0</v>
      </c>
      <c r="Q162" s="124">
        <v>0</v>
      </c>
      <c r="R162" s="124">
        <f t="shared" si="22"/>
        <v>0</v>
      </c>
      <c r="S162" s="124">
        <v>0</v>
      </c>
      <c r="T162" s="123">
        <f t="shared" si="23"/>
        <v>0</v>
      </c>
      <c r="AR162" s="109" t="s">
        <v>32</v>
      </c>
      <c r="AT162" s="109" t="s">
        <v>473</v>
      </c>
      <c r="AU162" s="109" t="s">
        <v>28</v>
      </c>
      <c r="AY162" s="101" t="s">
        <v>472</v>
      </c>
      <c r="BE162" s="110">
        <f t="shared" si="24"/>
        <v>0</v>
      </c>
      <c r="BF162" s="110">
        <f t="shared" si="25"/>
        <v>0</v>
      </c>
      <c r="BG162" s="110">
        <f t="shared" si="26"/>
        <v>0</v>
      </c>
      <c r="BH162" s="110">
        <f t="shared" si="27"/>
        <v>0</v>
      </c>
      <c r="BI162" s="110">
        <f t="shared" si="28"/>
        <v>0</v>
      </c>
      <c r="BJ162" s="101" t="s">
        <v>28</v>
      </c>
      <c r="BK162" s="110">
        <f t="shared" si="29"/>
        <v>0</v>
      </c>
      <c r="BL162" s="101" t="s">
        <v>32</v>
      </c>
      <c r="BM162" s="109" t="s">
        <v>997</v>
      </c>
    </row>
    <row r="163" spans="2:65" s="34" customFormat="1" ht="16.5" customHeight="1">
      <c r="B163" s="122"/>
      <c r="C163" s="121" t="s">
        <v>537</v>
      </c>
      <c r="D163" s="121" t="s">
        <v>473</v>
      </c>
      <c r="E163" s="120" t="s">
        <v>1098</v>
      </c>
      <c r="F163" s="119" t="s">
        <v>1097</v>
      </c>
      <c r="G163" s="118" t="s">
        <v>636</v>
      </c>
      <c r="H163" s="117">
        <v>15</v>
      </c>
      <c r="I163" s="116">
        <v>0</v>
      </c>
      <c r="J163" s="116">
        <f t="shared" si="20"/>
        <v>0</v>
      </c>
      <c r="K163" s="115"/>
      <c r="L163" s="35"/>
      <c r="M163" s="126" t="s">
        <v>46</v>
      </c>
      <c r="N163" s="125" t="s">
        <v>449</v>
      </c>
      <c r="O163" s="124">
        <v>0</v>
      </c>
      <c r="P163" s="124">
        <f t="shared" si="21"/>
        <v>0</v>
      </c>
      <c r="Q163" s="124">
        <v>0</v>
      </c>
      <c r="R163" s="124">
        <f t="shared" si="22"/>
        <v>0</v>
      </c>
      <c r="S163" s="124">
        <v>0</v>
      </c>
      <c r="T163" s="123">
        <f t="shared" si="23"/>
        <v>0</v>
      </c>
      <c r="AR163" s="109" t="s">
        <v>32</v>
      </c>
      <c r="AT163" s="109" t="s">
        <v>473</v>
      </c>
      <c r="AU163" s="109" t="s">
        <v>28</v>
      </c>
      <c r="AY163" s="101" t="s">
        <v>472</v>
      </c>
      <c r="BE163" s="110">
        <f t="shared" si="24"/>
        <v>0</v>
      </c>
      <c r="BF163" s="110">
        <f t="shared" si="25"/>
        <v>0</v>
      </c>
      <c r="BG163" s="110">
        <f t="shared" si="26"/>
        <v>0</v>
      </c>
      <c r="BH163" s="110">
        <f t="shared" si="27"/>
        <v>0</v>
      </c>
      <c r="BI163" s="110">
        <f t="shared" si="28"/>
        <v>0</v>
      </c>
      <c r="BJ163" s="101" t="s">
        <v>28</v>
      </c>
      <c r="BK163" s="110">
        <f t="shared" si="29"/>
        <v>0</v>
      </c>
      <c r="BL163" s="101" t="s">
        <v>32</v>
      </c>
      <c r="BM163" s="109" t="s">
        <v>990</v>
      </c>
    </row>
    <row r="164" spans="2:65" s="34" customFormat="1" ht="16.5" customHeight="1">
      <c r="B164" s="122"/>
      <c r="C164" s="121" t="s">
        <v>1096</v>
      </c>
      <c r="D164" s="121" t="s">
        <v>473</v>
      </c>
      <c r="E164" s="120" t="s">
        <v>1095</v>
      </c>
      <c r="F164" s="119" t="s">
        <v>1094</v>
      </c>
      <c r="G164" s="118" t="s">
        <v>636</v>
      </c>
      <c r="H164" s="117">
        <v>26</v>
      </c>
      <c r="I164" s="116">
        <v>0</v>
      </c>
      <c r="J164" s="116">
        <f t="shared" si="20"/>
        <v>0</v>
      </c>
      <c r="K164" s="115"/>
      <c r="L164" s="35"/>
      <c r="M164" s="126" t="s">
        <v>46</v>
      </c>
      <c r="N164" s="125" t="s">
        <v>449</v>
      </c>
      <c r="O164" s="124">
        <v>0</v>
      </c>
      <c r="P164" s="124">
        <f t="shared" si="21"/>
        <v>0</v>
      </c>
      <c r="Q164" s="124">
        <v>0</v>
      </c>
      <c r="R164" s="124">
        <f t="shared" si="22"/>
        <v>0</v>
      </c>
      <c r="S164" s="124">
        <v>0</v>
      </c>
      <c r="T164" s="123">
        <f t="shared" si="23"/>
        <v>0</v>
      </c>
      <c r="AR164" s="109" t="s">
        <v>32</v>
      </c>
      <c r="AT164" s="109" t="s">
        <v>473</v>
      </c>
      <c r="AU164" s="109" t="s">
        <v>28</v>
      </c>
      <c r="AY164" s="101" t="s">
        <v>472</v>
      </c>
      <c r="BE164" s="110">
        <f t="shared" si="24"/>
        <v>0</v>
      </c>
      <c r="BF164" s="110">
        <f t="shared" si="25"/>
        <v>0</v>
      </c>
      <c r="BG164" s="110">
        <f t="shared" si="26"/>
        <v>0</v>
      </c>
      <c r="BH164" s="110">
        <f t="shared" si="27"/>
        <v>0</v>
      </c>
      <c r="BI164" s="110">
        <f t="shared" si="28"/>
        <v>0</v>
      </c>
      <c r="BJ164" s="101" t="s">
        <v>28</v>
      </c>
      <c r="BK164" s="110">
        <f t="shared" si="29"/>
        <v>0</v>
      </c>
      <c r="BL164" s="101" t="s">
        <v>32</v>
      </c>
      <c r="BM164" s="109" t="s">
        <v>984</v>
      </c>
    </row>
    <row r="165" spans="2:65" s="34" customFormat="1" ht="16.5" customHeight="1">
      <c r="B165" s="122"/>
      <c r="C165" s="121" t="s">
        <v>532</v>
      </c>
      <c r="D165" s="121" t="s">
        <v>473</v>
      </c>
      <c r="E165" s="120" t="s">
        <v>1093</v>
      </c>
      <c r="F165" s="119" t="s">
        <v>1092</v>
      </c>
      <c r="G165" s="118" t="s">
        <v>511</v>
      </c>
      <c r="H165" s="117">
        <v>2.4</v>
      </c>
      <c r="I165" s="116">
        <v>0</v>
      </c>
      <c r="J165" s="116">
        <f t="shared" si="20"/>
        <v>0</v>
      </c>
      <c r="K165" s="115"/>
      <c r="L165" s="35"/>
      <c r="M165" s="126" t="s">
        <v>46</v>
      </c>
      <c r="N165" s="125" t="s">
        <v>449</v>
      </c>
      <c r="O165" s="124">
        <v>0</v>
      </c>
      <c r="P165" s="124">
        <f t="shared" si="21"/>
        <v>0</v>
      </c>
      <c r="Q165" s="124">
        <v>0</v>
      </c>
      <c r="R165" s="124">
        <f t="shared" si="22"/>
        <v>0</v>
      </c>
      <c r="S165" s="124">
        <v>0</v>
      </c>
      <c r="T165" s="123">
        <f t="shared" si="23"/>
        <v>0</v>
      </c>
      <c r="AR165" s="109" t="s">
        <v>32</v>
      </c>
      <c r="AT165" s="109" t="s">
        <v>473</v>
      </c>
      <c r="AU165" s="109" t="s">
        <v>28</v>
      </c>
      <c r="AY165" s="101" t="s">
        <v>472</v>
      </c>
      <c r="BE165" s="110">
        <f t="shared" si="24"/>
        <v>0</v>
      </c>
      <c r="BF165" s="110">
        <f t="shared" si="25"/>
        <v>0</v>
      </c>
      <c r="BG165" s="110">
        <f t="shared" si="26"/>
        <v>0</v>
      </c>
      <c r="BH165" s="110">
        <f t="shared" si="27"/>
        <v>0</v>
      </c>
      <c r="BI165" s="110">
        <f t="shared" si="28"/>
        <v>0</v>
      </c>
      <c r="BJ165" s="101" t="s">
        <v>28</v>
      </c>
      <c r="BK165" s="110">
        <f t="shared" si="29"/>
        <v>0</v>
      </c>
      <c r="BL165" s="101" t="s">
        <v>32</v>
      </c>
      <c r="BM165" s="109" t="s">
        <v>978</v>
      </c>
    </row>
    <row r="166" spans="2:65" s="34" customFormat="1" ht="24.15" customHeight="1">
      <c r="B166" s="122"/>
      <c r="C166" s="121" t="s">
        <v>1091</v>
      </c>
      <c r="D166" s="121" t="s">
        <v>473</v>
      </c>
      <c r="E166" s="120" t="s">
        <v>1090</v>
      </c>
      <c r="F166" s="119" t="s">
        <v>1089</v>
      </c>
      <c r="G166" s="118" t="s">
        <v>636</v>
      </c>
      <c r="H166" s="117">
        <v>8</v>
      </c>
      <c r="I166" s="116">
        <v>0</v>
      </c>
      <c r="J166" s="116">
        <f t="shared" si="20"/>
        <v>0</v>
      </c>
      <c r="K166" s="115"/>
      <c r="L166" s="35"/>
      <c r="M166" s="126" t="s">
        <v>46</v>
      </c>
      <c r="N166" s="125" t="s">
        <v>449</v>
      </c>
      <c r="O166" s="124">
        <v>0</v>
      </c>
      <c r="P166" s="124">
        <f t="shared" si="21"/>
        <v>0</v>
      </c>
      <c r="Q166" s="124">
        <v>0</v>
      </c>
      <c r="R166" s="124">
        <f t="shared" si="22"/>
        <v>0</v>
      </c>
      <c r="S166" s="124">
        <v>0</v>
      </c>
      <c r="T166" s="123">
        <f t="shared" si="23"/>
        <v>0</v>
      </c>
      <c r="AR166" s="109" t="s">
        <v>32</v>
      </c>
      <c r="AT166" s="109" t="s">
        <v>473</v>
      </c>
      <c r="AU166" s="109" t="s">
        <v>28</v>
      </c>
      <c r="AY166" s="101" t="s">
        <v>472</v>
      </c>
      <c r="BE166" s="110">
        <f t="shared" si="24"/>
        <v>0</v>
      </c>
      <c r="BF166" s="110">
        <f t="shared" si="25"/>
        <v>0</v>
      </c>
      <c r="BG166" s="110">
        <f t="shared" si="26"/>
        <v>0</v>
      </c>
      <c r="BH166" s="110">
        <f t="shared" si="27"/>
        <v>0</v>
      </c>
      <c r="BI166" s="110">
        <f t="shared" si="28"/>
        <v>0</v>
      </c>
      <c r="BJ166" s="101" t="s">
        <v>28</v>
      </c>
      <c r="BK166" s="110">
        <f t="shared" si="29"/>
        <v>0</v>
      </c>
      <c r="BL166" s="101" t="s">
        <v>32</v>
      </c>
      <c r="BM166" s="109" t="s">
        <v>972</v>
      </c>
    </row>
    <row r="167" spans="2:65" s="34" customFormat="1" ht="21.75" customHeight="1">
      <c r="B167" s="122"/>
      <c r="C167" s="121" t="s">
        <v>529</v>
      </c>
      <c r="D167" s="121" t="s">
        <v>473</v>
      </c>
      <c r="E167" s="120" t="s">
        <v>1088</v>
      </c>
      <c r="F167" s="119" t="s">
        <v>1087</v>
      </c>
      <c r="G167" s="118" t="s">
        <v>511</v>
      </c>
      <c r="H167" s="117">
        <v>541</v>
      </c>
      <c r="I167" s="116">
        <v>0</v>
      </c>
      <c r="J167" s="116">
        <f t="shared" si="20"/>
        <v>0</v>
      </c>
      <c r="K167" s="115"/>
      <c r="L167" s="35"/>
      <c r="M167" s="126" t="s">
        <v>46</v>
      </c>
      <c r="N167" s="125" t="s">
        <v>449</v>
      </c>
      <c r="O167" s="124">
        <v>0</v>
      </c>
      <c r="P167" s="124">
        <f t="shared" si="21"/>
        <v>0</v>
      </c>
      <c r="Q167" s="124">
        <v>0</v>
      </c>
      <c r="R167" s="124">
        <f t="shared" si="22"/>
        <v>0</v>
      </c>
      <c r="S167" s="124">
        <v>0</v>
      </c>
      <c r="T167" s="123">
        <f t="shared" si="23"/>
        <v>0</v>
      </c>
      <c r="AR167" s="109" t="s">
        <v>32</v>
      </c>
      <c r="AT167" s="109" t="s">
        <v>473</v>
      </c>
      <c r="AU167" s="109" t="s">
        <v>28</v>
      </c>
      <c r="AY167" s="101" t="s">
        <v>472</v>
      </c>
      <c r="BE167" s="110">
        <f t="shared" si="24"/>
        <v>0</v>
      </c>
      <c r="BF167" s="110">
        <f t="shared" si="25"/>
        <v>0</v>
      </c>
      <c r="BG167" s="110">
        <f t="shared" si="26"/>
        <v>0</v>
      </c>
      <c r="BH167" s="110">
        <f t="shared" si="27"/>
        <v>0</v>
      </c>
      <c r="BI167" s="110">
        <f t="shared" si="28"/>
        <v>0</v>
      </c>
      <c r="BJ167" s="101" t="s">
        <v>28</v>
      </c>
      <c r="BK167" s="110">
        <f t="shared" si="29"/>
        <v>0</v>
      </c>
      <c r="BL167" s="101" t="s">
        <v>32</v>
      </c>
      <c r="BM167" s="109" t="s">
        <v>966</v>
      </c>
    </row>
    <row r="168" spans="2:65" s="34" customFormat="1" ht="24.15" customHeight="1">
      <c r="B168" s="122"/>
      <c r="C168" s="121" t="s">
        <v>1086</v>
      </c>
      <c r="D168" s="121" t="s">
        <v>473</v>
      </c>
      <c r="E168" s="120" t="s">
        <v>1085</v>
      </c>
      <c r="F168" s="119" t="s">
        <v>1084</v>
      </c>
      <c r="G168" s="118" t="s">
        <v>1083</v>
      </c>
      <c r="H168" s="117">
        <v>0.54100000000000004</v>
      </c>
      <c r="I168" s="116">
        <v>0</v>
      </c>
      <c r="J168" s="116">
        <f t="shared" si="20"/>
        <v>0</v>
      </c>
      <c r="K168" s="115"/>
      <c r="L168" s="35"/>
      <c r="M168" s="126" t="s">
        <v>46</v>
      </c>
      <c r="N168" s="125" t="s">
        <v>449</v>
      </c>
      <c r="O168" s="124">
        <v>0</v>
      </c>
      <c r="P168" s="124">
        <f t="shared" si="21"/>
        <v>0</v>
      </c>
      <c r="Q168" s="124">
        <v>0</v>
      </c>
      <c r="R168" s="124">
        <f t="shared" si="22"/>
        <v>0</v>
      </c>
      <c r="S168" s="124">
        <v>0</v>
      </c>
      <c r="T168" s="123">
        <f t="shared" si="23"/>
        <v>0</v>
      </c>
      <c r="AR168" s="109" t="s">
        <v>32</v>
      </c>
      <c r="AT168" s="109" t="s">
        <v>473</v>
      </c>
      <c r="AU168" s="109" t="s">
        <v>28</v>
      </c>
      <c r="AY168" s="101" t="s">
        <v>472</v>
      </c>
      <c r="BE168" s="110">
        <f t="shared" si="24"/>
        <v>0</v>
      </c>
      <c r="BF168" s="110">
        <f t="shared" si="25"/>
        <v>0</v>
      </c>
      <c r="BG168" s="110">
        <f t="shared" si="26"/>
        <v>0</v>
      </c>
      <c r="BH168" s="110">
        <f t="shared" si="27"/>
        <v>0</v>
      </c>
      <c r="BI168" s="110">
        <f t="shared" si="28"/>
        <v>0</v>
      </c>
      <c r="BJ168" s="101" t="s">
        <v>28</v>
      </c>
      <c r="BK168" s="110">
        <f t="shared" si="29"/>
        <v>0</v>
      </c>
      <c r="BL168" s="101" t="s">
        <v>32</v>
      </c>
      <c r="BM168" s="109" t="s">
        <v>959</v>
      </c>
    </row>
    <row r="169" spans="2:65" s="34" customFormat="1" ht="16.5" customHeight="1">
      <c r="B169" s="122"/>
      <c r="C169" s="121" t="s">
        <v>526</v>
      </c>
      <c r="D169" s="121" t="s">
        <v>473</v>
      </c>
      <c r="E169" s="120" t="s">
        <v>1082</v>
      </c>
      <c r="F169" s="119" t="s">
        <v>1081</v>
      </c>
      <c r="G169" s="118" t="s">
        <v>511</v>
      </c>
      <c r="H169" s="117">
        <v>701</v>
      </c>
      <c r="I169" s="116">
        <v>0</v>
      </c>
      <c r="J169" s="116">
        <f t="shared" si="20"/>
        <v>0</v>
      </c>
      <c r="K169" s="115"/>
      <c r="L169" s="35"/>
      <c r="M169" s="126" t="s">
        <v>46</v>
      </c>
      <c r="N169" s="125" t="s">
        <v>449</v>
      </c>
      <c r="O169" s="124">
        <v>0</v>
      </c>
      <c r="P169" s="124">
        <f t="shared" si="21"/>
        <v>0</v>
      </c>
      <c r="Q169" s="124">
        <v>0</v>
      </c>
      <c r="R169" s="124">
        <f t="shared" si="22"/>
        <v>0</v>
      </c>
      <c r="S169" s="124">
        <v>0</v>
      </c>
      <c r="T169" s="123">
        <f t="shared" si="23"/>
        <v>0</v>
      </c>
      <c r="AR169" s="109" t="s">
        <v>32</v>
      </c>
      <c r="AT169" s="109" t="s">
        <v>473</v>
      </c>
      <c r="AU169" s="109" t="s">
        <v>28</v>
      </c>
      <c r="AY169" s="101" t="s">
        <v>472</v>
      </c>
      <c r="BE169" s="110">
        <f t="shared" si="24"/>
        <v>0</v>
      </c>
      <c r="BF169" s="110">
        <f t="shared" si="25"/>
        <v>0</v>
      </c>
      <c r="BG169" s="110">
        <f t="shared" si="26"/>
        <v>0</v>
      </c>
      <c r="BH169" s="110">
        <f t="shared" si="27"/>
        <v>0</v>
      </c>
      <c r="BI169" s="110">
        <f t="shared" si="28"/>
        <v>0</v>
      </c>
      <c r="BJ169" s="101" t="s">
        <v>28</v>
      </c>
      <c r="BK169" s="110">
        <f t="shared" si="29"/>
        <v>0</v>
      </c>
      <c r="BL169" s="101" t="s">
        <v>32</v>
      </c>
      <c r="BM169" s="109" t="s">
        <v>953</v>
      </c>
    </row>
    <row r="170" spans="2:65" s="34" customFormat="1" ht="24.15" customHeight="1">
      <c r="B170" s="122"/>
      <c r="C170" s="121" t="s">
        <v>1080</v>
      </c>
      <c r="D170" s="121" t="s">
        <v>473</v>
      </c>
      <c r="E170" s="120" t="s">
        <v>1079</v>
      </c>
      <c r="F170" s="119" t="s">
        <v>1078</v>
      </c>
      <c r="G170" s="118" t="s">
        <v>511</v>
      </c>
      <c r="H170" s="117">
        <v>1493</v>
      </c>
      <c r="I170" s="116">
        <v>0</v>
      </c>
      <c r="J170" s="116">
        <f t="shared" si="20"/>
        <v>0</v>
      </c>
      <c r="K170" s="115"/>
      <c r="L170" s="35"/>
      <c r="M170" s="126" t="s">
        <v>46</v>
      </c>
      <c r="N170" s="125" t="s">
        <v>449</v>
      </c>
      <c r="O170" s="124">
        <v>0</v>
      </c>
      <c r="P170" s="124">
        <f t="shared" si="21"/>
        <v>0</v>
      </c>
      <c r="Q170" s="124">
        <v>0</v>
      </c>
      <c r="R170" s="124">
        <f t="shared" si="22"/>
        <v>0</v>
      </c>
      <c r="S170" s="124">
        <v>0</v>
      </c>
      <c r="T170" s="123">
        <f t="shared" si="23"/>
        <v>0</v>
      </c>
      <c r="AR170" s="109" t="s">
        <v>32</v>
      </c>
      <c r="AT170" s="109" t="s">
        <v>473</v>
      </c>
      <c r="AU170" s="109" t="s">
        <v>28</v>
      </c>
      <c r="AY170" s="101" t="s">
        <v>472</v>
      </c>
      <c r="BE170" s="110">
        <f t="shared" si="24"/>
        <v>0</v>
      </c>
      <c r="BF170" s="110">
        <f t="shared" si="25"/>
        <v>0</v>
      </c>
      <c r="BG170" s="110">
        <f t="shared" si="26"/>
        <v>0</v>
      </c>
      <c r="BH170" s="110">
        <f t="shared" si="27"/>
        <v>0</v>
      </c>
      <c r="BI170" s="110">
        <f t="shared" si="28"/>
        <v>0</v>
      </c>
      <c r="BJ170" s="101" t="s">
        <v>28</v>
      </c>
      <c r="BK170" s="110">
        <f t="shared" si="29"/>
        <v>0</v>
      </c>
      <c r="BL170" s="101" t="s">
        <v>32</v>
      </c>
      <c r="BM170" s="109" t="s">
        <v>946</v>
      </c>
    </row>
    <row r="171" spans="2:65" s="34" customFormat="1" ht="24.15" customHeight="1">
      <c r="B171" s="122"/>
      <c r="C171" s="121" t="s">
        <v>523</v>
      </c>
      <c r="D171" s="121" t="s">
        <v>473</v>
      </c>
      <c r="E171" s="120" t="s">
        <v>1077</v>
      </c>
      <c r="F171" s="119" t="s">
        <v>1076</v>
      </c>
      <c r="G171" s="118" t="s">
        <v>636</v>
      </c>
      <c r="H171" s="117">
        <v>43</v>
      </c>
      <c r="I171" s="116">
        <v>0</v>
      </c>
      <c r="J171" s="116">
        <f t="shared" si="20"/>
        <v>0</v>
      </c>
      <c r="K171" s="115"/>
      <c r="L171" s="35"/>
      <c r="M171" s="126" t="s">
        <v>46</v>
      </c>
      <c r="N171" s="125" t="s">
        <v>449</v>
      </c>
      <c r="O171" s="124">
        <v>0</v>
      </c>
      <c r="P171" s="124">
        <f t="shared" si="21"/>
        <v>0</v>
      </c>
      <c r="Q171" s="124">
        <v>0</v>
      </c>
      <c r="R171" s="124">
        <f t="shared" si="22"/>
        <v>0</v>
      </c>
      <c r="S171" s="124">
        <v>0</v>
      </c>
      <c r="T171" s="123">
        <f t="shared" si="23"/>
        <v>0</v>
      </c>
      <c r="AR171" s="109" t="s">
        <v>32</v>
      </c>
      <c r="AT171" s="109" t="s">
        <v>473</v>
      </c>
      <c r="AU171" s="109" t="s">
        <v>28</v>
      </c>
      <c r="AY171" s="101" t="s">
        <v>472</v>
      </c>
      <c r="BE171" s="110">
        <f t="shared" si="24"/>
        <v>0</v>
      </c>
      <c r="BF171" s="110">
        <f t="shared" si="25"/>
        <v>0</v>
      </c>
      <c r="BG171" s="110">
        <f t="shared" si="26"/>
        <v>0</v>
      </c>
      <c r="BH171" s="110">
        <f t="shared" si="27"/>
        <v>0</v>
      </c>
      <c r="BI171" s="110">
        <f t="shared" si="28"/>
        <v>0</v>
      </c>
      <c r="BJ171" s="101" t="s">
        <v>28</v>
      </c>
      <c r="BK171" s="110">
        <f t="shared" si="29"/>
        <v>0</v>
      </c>
      <c r="BL171" s="101" t="s">
        <v>32</v>
      </c>
      <c r="BM171" s="109" t="s">
        <v>939</v>
      </c>
    </row>
    <row r="172" spans="2:65" s="34" customFormat="1" ht="24.15" customHeight="1">
      <c r="B172" s="122"/>
      <c r="C172" s="121" t="s">
        <v>1075</v>
      </c>
      <c r="D172" s="121" t="s">
        <v>473</v>
      </c>
      <c r="E172" s="120" t="s">
        <v>1074</v>
      </c>
      <c r="F172" s="119" t="s">
        <v>1073</v>
      </c>
      <c r="G172" s="118" t="s">
        <v>636</v>
      </c>
      <c r="H172" s="117">
        <v>4</v>
      </c>
      <c r="I172" s="116">
        <v>0</v>
      </c>
      <c r="J172" s="116">
        <f t="shared" si="20"/>
        <v>0</v>
      </c>
      <c r="K172" s="115"/>
      <c r="L172" s="35"/>
      <c r="M172" s="126" t="s">
        <v>46</v>
      </c>
      <c r="N172" s="125" t="s">
        <v>449</v>
      </c>
      <c r="O172" s="124">
        <v>0</v>
      </c>
      <c r="P172" s="124">
        <f t="shared" si="21"/>
        <v>0</v>
      </c>
      <c r="Q172" s="124">
        <v>0</v>
      </c>
      <c r="R172" s="124">
        <f t="shared" si="22"/>
        <v>0</v>
      </c>
      <c r="S172" s="124">
        <v>0</v>
      </c>
      <c r="T172" s="123">
        <f t="shared" si="23"/>
        <v>0</v>
      </c>
      <c r="AR172" s="109" t="s">
        <v>32</v>
      </c>
      <c r="AT172" s="109" t="s">
        <v>473</v>
      </c>
      <c r="AU172" s="109" t="s">
        <v>28</v>
      </c>
      <c r="AY172" s="101" t="s">
        <v>472</v>
      </c>
      <c r="BE172" s="110">
        <f t="shared" si="24"/>
        <v>0</v>
      </c>
      <c r="BF172" s="110">
        <f t="shared" si="25"/>
        <v>0</v>
      </c>
      <c r="BG172" s="110">
        <f t="shared" si="26"/>
        <v>0</v>
      </c>
      <c r="BH172" s="110">
        <f t="shared" si="27"/>
        <v>0</v>
      </c>
      <c r="BI172" s="110">
        <f t="shared" si="28"/>
        <v>0</v>
      </c>
      <c r="BJ172" s="101" t="s">
        <v>28</v>
      </c>
      <c r="BK172" s="110">
        <f t="shared" si="29"/>
        <v>0</v>
      </c>
      <c r="BL172" s="101" t="s">
        <v>32</v>
      </c>
      <c r="BM172" s="109" t="s">
        <v>931</v>
      </c>
    </row>
    <row r="173" spans="2:65" s="34" customFormat="1" ht="24.15" customHeight="1">
      <c r="B173" s="122"/>
      <c r="C173" s="121" t="s">
        <v>520</v>
      </c>
      <c r="D173" s="121" t="s">
        <v>473</v>
      </c>
      <c r="E173" s="120" t="s">
        <v>1072</v>
      </c>
      <c r="F173" s="119" t="s">
        <v>1071</v>
      </c>
      <c r="G173" s="118" t="s">
        <v>636</v>
      </c>
      <c r="H173" s="117">
        <v>7</v>
      </c>
      <c r="I173" s="116">
        <v>0</v>
      </c>
      <c r="J173" s="116">
        <f t="shared" si="20"/>
        <v>0</v>
      </c>
      <c r="K173" s="115"/>
      <c r="L173" s="35"/>
      <c r="M173" s="126" t="s">
        <v>46</v>
      </c>
      <c r="N173" s="125" t="s">
        <v>449</v>
      </c>
      <c r="O173" s="124">
        <v>0</v>
      </c>
      <c r="P173" s="124">
        <f t="shared" si="21"/>
        <v>0</v>
      </c>
      <c r="Q173" s="124">
        <v>0</v>
      </c>
      <c r="R173" s="124">
        <f t="shared" si="22"/>
        <v>0</v>
      </c>
      <c r="S173" s="124">
        <v>0</v>
      </c>
      <c r="T173" s="123">
        <f t="shared" si="23"/>
        <v>0</v>
      </c>
      <c r="AR173" s="109" t="s">
        <v>32</v>
      </c>
      <c r="AT173" s="109" t="s">
        <v>473</v>
      </c>
      <c r="AU173" s="109" t="s">
        <v>28</v>
      </c>
      <c r="AY173" s="101" t="s">
        <v>472</v>
      </c>
      <c r="BE173" s="110">
        <f t="shared" si="24"/>
        <v>0</v>
      </c>
      <c r="BF173" s="110">
        <f t="shared" si="25"/>
        <v>0</v>
      </c>
      <c r="BG173" s="110">
        <f t="shared" si="26"/>
        <v>0</v>
      </c>
      <c r="BH173" s="110">
        <f t="shared" si="27"/>
        <v>0</v>
      </c>
      <c r="BI173" s="110">
        <f t="shared" si="28"/>
        <v>0</v>
      </c>
      <c r="BJ173" s="101" t="s">
        <v>28</v>
      </c>
      <c r="BK173" s="110">
        <f t="shared" si="29"/>
        <v>0</v>
      </c>
      <c r="BL173" s="101" t="s">
        <v>32</v>
      </c>
      <c r="BM173" s="109" t="s">
        <v>923</v>
      </c>
    </row>
    <row r="174" spans="2:65" s="34" customFormat="1" ht="24.15" customHeight="1">
      <c r="B174" s="122"/>
      <c r="C174" s="121" t="s">
        <v>1070</v>
      </c>
      <c r="D174" s="121" t="s">
        <v>473</v>
      </c>
      <c r="E174" s="120" t="s">
        <v>1069</v>
      </c>
      <c r="F174" s="119" t="s">
        <v>1068</v>
      </c>
      <c r="G174" s="118" t="s">
        <v>636</v>
      </c>
      <c r="H174" s="117">
        <v>26</v>
      </c>
      <c r="I174" s="116">
        <v>0</v>
      </c>
      <c r="J174" s="116">
        <f t="shared" si="20"/>
        <v>0</v>
      </c>
      <c r="K174" s="115"/>
      <c r="L174" s="35"/>
      <c r="M174" s="126" t="s">
        <v>46</v>
      </c>
      <c r="N174" s="125" t="s">
        <v>449</v>
      </c>
      <c r="O174" s="124">
        <v>0</v>
      </c>
      <c r="P174" s="124">
        <f t="shared" si="21"/>
        <v>0</v>
      </c>
      <c r="Q174" s="124">
        <v>0</v>
      </c>
      <c r="R174" s="124">
        <f t="shared" si="22"/>
        <v>0</v>
      </c>
      <c r="S174" s="124">
        <v>0</v>
      </c>
      <c r="T174" s="123">
        <f t="shared" si="23"/>
        <v>0</v>
      </c>
      <c r="AR174" s="109" t="s">
        <v>32</v>
      </c>
      <c r="AT174" s="109" t="s">
        <v>473</v>
      </c>
      <c r="AU174" s="109" t="s">
        <v>28</v>
      </c>
      <c r="AY174" s="101" t="s">
        <v>472</v>
      </c>
      <c r="BE174" s="110">
        <f t="shared" si="24"/>
        <v>0</v>
      </c>
      <c r="BF174" s="110">
        <f t="shared" si="25"/>
        <v>0</v>
      </c>
      <c r="BG174" s="110">
        <f t="shared" si="26"/>
        <v>0</v>
      </c>
      <c r="BH174" s="110">
        <f t="shared" si="27"/>
        <v>0</v>
      </c>
      <c r="BI174" s="110">
        <f t="shared" si="28"/>
        <v>0</v>
      </c>
      <c r="BJ174" s="101" t="s">
        <v>28</v>
      </c>
      <c r="BK174" s="110">
        <f t="shared" si="29"/>
        <v>0</v>
      </c>
      <c r="BL174" s="101" t="s">
        <v>32</v>
      </c>
      <c r="BM174" s="109" t="s">
        <v>914</v>
      </c>
    </row>
    <row r="175" spans="2:65" s="34" customFormat="1" ht="24.15" customHeight="1">
      <c r="B175" s="122"/>
      <c r="C175" s="121" t="s">
        <v>517</v>
      </c>
      <c r="D175" s="121" t="s">
        <v>473</v>
      </c>
      <c r="E175" s="120" t="s">
        <v>1067</v>
      </c>
      <c r="F175" s="119" t="s">
        <v>1066</v>
      </c>
      <c r="G175" s="118" t="s">
        <v>636</v>
      </c>
      <c r="H175" s="117">
        <v>10</v>
      </c>
      <c r="I175" s="116">
        <v>0</v>
      </c>
      <c r="J175" s="116">
        <f t="shared" si="20"/>
        <v>0</v>
      </c>
      <c r="K175" s="115"/>
      <c r="L175" s="35"/>
      <c r="M175" s="126" t="s">
        <v>46</v>
      </c>
      <c r="N175" s="125" t="s">
        <v>449</v>
      </c>
      <c r="O175" s="124">
        <v>0</v>
      </c>
      <c r="P175" s="124">
        <f t="shared" si="21"/>
        <v>0</v>
      </c>
      <c r="Q175" s="124">
        <v>0</v>
      </c>
      <c r="R175" s="124">
        <f t="shared" si="22"/>
        <v>0</v>
      </c>
      <c r="S175" s="124">
        <v>0</v>
      </c>
      <c r="T175" s="123">
        <f t="shared" si="23"/>
        <v>0</v>
      </c>
      <c r="AR175" s="109" t="s">
        <v>32</v>
      </c>
      <c r="AT175" s="109" t="s">
        <v>473</v>
      </c>
      <c r="AU175" s="109" t="s">
        <v>28</v>
      </c>
      <c r="AY175" s="101" t="s">
        <v>472</v>
      </c>
      <c r="BE175" s="110">
        <f t="shared" si="24"/>
        <v>0</v>
      </c>
      <c r="BF175" s="110">
        <f t="shared" si="25"/>
        <v>0</v>
      </c>
      <c r="BG175" s="110">
        <f t="shared" si="26"/>
        <v>0</v>
      </c>
      <c r="BH175" s="110">
        <f t="shared" si="27"/>
        <v>0</v>
      </c>
      <c r="BI175" s="110">
        <f t="shared" si="28"/>
        <v>0</v>
      </c>
      <c r="BJ175" s="101" t="s">
        <v>28</v>
      </c>
      <c r="BK175" s="110">
        <f t="shared" si="29"/>
        <v>0</v>
      </c>
      <c r="BL175" s="101" t="s">
        <v>32</v>
      </c>
      <c r="BM175" s="109" t="s">
        <v>906</v>
      </c>
    </row>
    <row r="176" spans="2:65" s="34" customFormat="1" ht="24.15" customHeight="1">
      <c r="B176" s="122"/>
      <c r="C176" s="121" t="s">
        <v>1065</v>
      </c>
      <c r="D176" s="121" t="s">
        <v>473</v>
      </c>
      <c r="E176" s="120" t="s">
        <v>1064</v>
      </c>
      <c r="F176" s="119" t="s">
        <v>1063</v>
      </c>
      <c r="G176" s="118" t="s">
        <v>636</v>
      </c>
      <c r="H176" s="117">
        <v>1</v>
      </c>
      <c r="I176" s="116">
        <v>0</v>
      </c>
      <c r="J176" s="116">
        <f t="shared" si="20"/>
        <v>0</v>
      </c>
      <c r="K176" s="115"/>
      <c r="L176" s="35"/>
      <c r="M176" s="126" t="s">
        <v>46</v>
      </c>
      <c r="N176" s="125" t="s">
        <v>449</v>
      </c>
      <c r="O176" s="124">
        <v>0</v>
      </c>
      <c r="P176" s="124">
        <f t="shared" si="21"/>
        <v>0</v>
      </c>
      <c r="Q176" s="124">
        <v>0</v>
      </c>
      <c r="R176" s="124">
        <f t="shared" si="22"/>
        <v>0</v>
      </c>
      <c r="S176" s="124">
        <v>0</v>
      </c>
      <c r="T176" s="123">
        <f t="shared" si="23"/>
        <v>0</v>
      </c>
      <c r="AR176" s="109" t="s">
        <v>32</v>
      </c>
      <c r="AT176" s="109" t="s">
        <v>473</v>
      </c>
      <c r="AU176" s="109" t="s">
        <v>28</v>
      </c>
      <c r="AY176" s="101" t="s">
        <v>472</v>
      </c>
      <c r="BE176" s="110">
        <f t="shared" si="24"/>
        <v>0</v>
      </c>
      <c r="BF176" s="110">
        <f t="shared" si="25"/>
        <v>0</v>
      </c>
      <c r="BG176" s="110">
        <f t="shared" si="26"/>
        <v>0</v>
      </c>
      <c r="BH176" s="110">
        <f t="shared" si="27"/>
        <v>0</v>
      </c>
      <c r="BI176" s="110">
        <f t="shared" si="28"/>
        <v>0</v>
      </c>
      <c r="BJ176" s="101" t="s">
        <v>28</v>
      </c>
      <c r="BK176" s="110">
        <f t="shared" si="29"/>
        <v>0</v>
      </c>
      <c r="BL176" s="101" t="s">
        <v>32</v>
      </c>
      <c r="BM176" s="109" t="s">
        <v>898</v>
      </c>
    </row>
    <row r="177" spans="2:65" s="34" customFormat="1" ht="24.15" customHeight="1">
      <c r="B177" s="122"/>
      <c r="C177" s="121" t="s">
        <v>514</v>
      </c>
      <c r="D177" s="121" t="s">
        <v>473</v>
      </c>
      <c r="E177" s="120" t="s">
        <v>1062</v>
      </c>
      <c r="F177" s="119" t="s">
        <v>1061</v>
      </c>
      <c r="G177" s="118" t="s">
        <v>636</v>
      </c>
      <c r="H177" s="117">
        <v>1</v>
      </c>
      <c r="I177" s="116">
        <v>0</v>
      </c>
      <c r="J177" s="116">
        <f t="shared" si="20"/>
        <v>0</v>
      </c>
      <c r="K177" s="115"/>
      <c r="L177" s="35"/>
      <c r="M177" s="126" t="s">
        <v>46</v>
      </c>
      <c r="N177" s="125" t="s">
        <v>449</v>
      </c>
      <c r="O177" s="124">
        <v>0</v>
      </c>
      <c r="P177" s="124">
        <f t="shared" si="21"/>
        <v>0</v>
      </c>
      <c r="Q177" s="124">
        <v>0</v>
      </c>
      <c r="R177" s="124">
        <f t="shared" si="22"/>
        <v>0</v>
      </c>
      <c r="S177" s="124">
        <v>0</v>
      </c>
      <c r="T177" s="123">
        <f t="shared" si="23"/>
        <v>0</v>
      </c>
      <c r="AR177" s="109" t="s">
        <v>32</v>
      </c>
      <c r="AT177" s="109" t="s">
        <v>473</v>
      </c>
      <c r="AU177" s="109" t="s">
        <v>28</v>
      </c>
      <c r="AY177" s="101" t="s">
        <v>472</v>
      </c>
      <c r="BE177" s="110">
        <f t="shared" si="24"/>
        <v>0</v>
      </c>
      <c r="BF177" s="110">
        <f t="shared" si="25"/>
        <v>0</v>
      </c>
      <c r="BG177" s="110">
        <f t="shared" si="26"/>
        <v>0</v>
      </c>
      <c r="BH177" s="110">
        <f t="shared" si="27"/>
        <v>0</v>
      </c>
      <c r="BI177" s="110">
        <f t="shared" si="28"/>
        <v>0</v>
      </c>
      <c r="BJ177" s="101" t="s">
        <v>28</v>
      </c>
      <c r="BK177" s="110">
        <f t="shared" si="29"/>
        <v>0</v>
      </c>
      <c r="BL177" s="101" t="s">
        <v>32</v>
      </c>
      <c r="BM177" s="109" t="s">
        <v>890</v>
      </c>
    </row>
    <row r="178" spans="2:65" s="34" customFormat="1" ht="16.5" customHeight="1">
      <c r="B178" s="122"/>
      <c r="C178" s="121" t="s">
        <v>1060</v>
      </c>
      <c r="D178" s="121" t="s">
        <v>473</v>
      </c>
      <c r="E178" s="120" t="s">
        <v>1059</v>
      </c>
      <c r="F178" s="119" t="s">
        <v>1058</v>
      </c>
      <c r="G178" s="118" t="s">
        <v>636</v>
      </c>
      <c r="H178" s="117">
        <v>1</v>
      </c>
      <c r="I178" s="116">
        <v>0</v>
      </c>
      <c r="J178" s="116">
        <f t="shared" si="20"/>
        <v>0</v>
      </c>
      <c r="K178" s="115"/>
      <c r="L178" s="35"/>
      <c r="M178" s="126" t="s">
        <v>46</v>
      </c>
      <c r="N178" s="125" t="s">
        <v>449</v>
      </c>
      <c r="O178" s="124">
        <v>0</v>
      </c>
      <c r="P178" s="124">
        <f t="shared" si="21"/>
        <v>0</v>
      </c>
      <c r="Q178" s="124">
        <v>0</v>
      </c>
      <c r="R178" s="124">
        <f t="shared" si="22"/>
        <v>0</v>
      </c>
      <c r="S178" s="124">
        <v>0</v>
      </c>
      <c r="T178" s="123">
        <f t="shared" si="23"/>
        <v>0</v>
      </c>
      <c r="AR178" s="109" t="s">
        <v>32</v>
      </c>
      <c r="AT178" s="109" t="s">
        <v>473</v>
      </c>
      <c r="AU178" s="109" t="s">
        <v>28</v>
      </c>
      <c r="AY178" s="101" t="s">
        <v>472</v>
      </c>
      <c r="BE178" s="110">
        <f t="shared" si="24"/>
        <v>0</v>
      </c>
      <c r="BF178" s="110">
        <f t="shared" si="25"/>
        <v>0</v>
      </c>
      <c r="BG178" s="110">
        <f t="shared" si="26"/>
        <v>0</v>
      </c>
      <c r="BH178" s="110">
        <f t="shared" si="27"/>
        <v>0</v>
      </c>
      <c r="BI178" s="110">
        <f t="shared" si="28"/>
        <v>0</v>
      </c>
      <c r="BJ178" s="101" t="s">
        <v>28</v>
      </c>
      <c r="BK178" s="110">
        <f t="shared" si="29"/>
        <v>0</v>
      </c>
      <c r="BL178" s="101" t="s">
        <v>32</v>
      </c>
      <c r="BM178" s="109" t="s">
        <v>882</v>
      </c>
    </row>
    <row r="179" spans="2:65" s="34" customFormat="1" ht="16.5" customHeight="1">
      <c r="B179" s="122"/>
      <c r="C179" s="121" t="s">
        <v>510</v>
      </c>
      <c r="D179" s="121" t="s">
        <v>473</v>
      </c>
      <c r="E179" s="120" t="s">
        <v>1057</v>
      </c>
      <c r="F179" s="119" t="s">
        <v>1056</v>
      </c>
      <c r="G179" s="118" t="s">
        <v>636</v>
      </c>
      <c r="H179" s="117">
        <v>3</v>
      </c>
      <c r="I179" s="116">
        <v>0</v>
      </c>
      <c r="J179" s="116">
        <f t="shared" si="20"/>
        <v>0</v>
      </c>
      <c r="K179" s="115"/>
      <c r="L179" s="35"/>
      <c r="M179" s="126" t="s">
        <v>46</v>
      </c>
      <c r="N179" s="125" t="s">
        <v>449</v>
      </c>
      <c r="O179" s="124">
        <v>0</v>
      </c>
      <c r="P179" s="124">
        <f t="shared" si="21"/>
        <v>0</v>
      </c>
      <c r="Q179" s="124">
        <v>0</v>
      </c>
      <c r="R179" s="124">
        <f t="shared" si="22"/>
        <v>0</v>
      </c>
      <c r="S179" s="124">
        <v>0</v>
      </c>
      <c r="T179" s="123">
        <f t="shared" si="23"/>
        <v>0</v>
      </c>
      <c r="AR179" s="109" t="s">
        <v>32</v>
      </c>
      <c r="AT179" s="109" t="s">
        <v>473</v>
      </c>
      <c r="AU179" s="109" t="s">
        <v>28</v>
      </c>
      <c r="AY179" s="101" t="s">
        <v>472</v>
      </c>
      <c r="BE179" s="110">
        <f t="shared" si="24"/>
        <v>0</v>
      </c>
      <c r="BF179" s="110">
        <f t="shared" si="25"/>
        <v>0</v>
      </c>
      <c r="BG179" s="110">
        <f t="shared" si="26"/>
        <v>0</v>
      </c>
      <c r="BH179" s="110">
        <f t="shared" si="27"/>
        <v>0</v>
      </c>
      <c r="BI179" s="110">
        <f t="shared" si="28"/>
        <v>0</v>
      </c>
      <c r="BJ179" s="101" t="s">
        <v>28</v>
      </c>
      <c r="BK179" s="110">
        <f t="shared" si="29"/>
        <v>0</v>
      </c>
      <c r="BL179" s="101" t="s">
        <v>32</v>
      </c>
      <c r="BM179" s="109" t="s">
        <v>874</v>
      </c>
    </row>
    <row r="180" spans="2:65" s="34" customFormat="1" ht="24.15" customHeight="1">
      <c r="B180" s="122"/>
      <c r="C180" s="121" t="s">
        <v>1055</v>
      </c>
      <c r="D180" s="121" t="s">
        <v>473</v>
      </c>
      <c r="E180" s="120" t="s">
        <v>1054</v>
      </c>
      <c r="F180" s="119" t="s">
        <v>1053</v>
      </c>
      <c r="G180" s="118" t="s">
        <v>636</v>
      </c>
      <c r="H180" s="117">
        <v>2</v>
      </c>
      <c r="I180" s="116">
        <v>0</v>
      </c>
      <c r="J180" s="116">
        <f t="shared" si="20"/>
        <v>0</v>
      </c>
      <c r="K180" s="115"/>
      <c r="L180" s="35"/>
      <c r="M180" s="126" t="s">
        <v>46</v>
      </c>
      <c r="N180" s="125" t="s">
        <v>449</v>
      </c>
      <c r="O180" s="124">
        <v>0</v>
      </c>
      <c r="P180" s="124">
        <f t="shared" si="21"/>
        <v>0</v>
      </c>
      <c r="Q180" s="124">
        <v>0</v>
      </c>
      <c r="R180" s="124">
        <f t="shared" si="22"/>
        <v>0</v>
      </c>
      <c r="S180" s="124">
        <v>0</v>
      </c>
      <c r="T180" s="123">
        <f t="shared" si="23"/>
        <v>0</v>
      </c>
      <c r="AR180" s="109" t="s">
        <v>32</v>
      </c>
      <c r="AT180" s="109" t="s">
        <v>473</v>
      </c>
      <c r="AU180" s="109" t="s">
        <v>28</v>
      </c>
      <c r="AY180" s="101" t="s">
        <v>472</v>
      </c>
      <c r="BE180" s="110">
        <f t="shared" si="24"/>
        <v>0</v>
      </c>
      <c r="BF180" s="110">
        <f t="shared" si="25"/>
        <v>0</v>
      </c>
      <c r="BG180" s="110">
        <f t="shared" si="26"/>
        <v>0</v>
      </c>
      <c r="BH180" s="110">
        <f t="shared" si="27"/>
        <v>0</v>
      </c>
      <c r="BI180" s="110">
        <f t="shared" si="28"/>
        <v>0</v>
      </c>
      <c r="BJ180" s="101" t="s">
        <v>28</v>
      </c>
      <c r="BK180" s="110">
        <f t="shared" si="29"/>
        <v>0</v>
      </c>
      <c r="BL180" s="101" t="s">
        <v>32</v>
      </c>
      <c r="BM180" s="109" t="s">
        <v>866</v>
      </c>
    </row>
    <row r="181" spans="2:65" s="34" customFormat="1" ht="16.5" customHeight="1">
      <c r="B181" s="122"/>
      <c r="C181" s="121" t="s">
        <v>507</v>
      </c>
      <c r="D181" s="121" t="s">
        <v>473</v>
      </c>
      <c r="E181" s="120" t="s">
        <v>1052</v>
      </c>
      <c r="F181" s="119" t="s">
        <v>1051</v>
      </c>
      <c r="G181" s="118" t="s">
        <v>636</v>
      </c>
      <c r="H181" s="117">
        <v>11</v>
      </c>
      <c r="I181" s="116">
        <v>0</v>
      </c>
      <c r="J181" s="116">
        <f t="shared" si="20"/>
        <v>0</v>
      </c>
      <c r="K181" s="115"/>
      <c r="L181" s="35"/>
      <c r="M181" s="126" t="s">
        <v>46</v>
      </c>
      <c r="N181" s="125" t="s">
        <v>449</v>
      </c>
      <c r="O181" s="124">
        <v>0</v>
      </c>
      <c r="P181" s="124">
        <f t="shared" si="21"/>
        <v>0</v>
      </c>
      <c r="Q181" s="124">
        <v>0</v>
      </c>
      <c r="R181" s="124">
        <f t="shared" si="22"/>
        <v>0</v>
      </c>
      <c r="S181" s="124">
        <v>0</v>
      </c>
      <c r="T181" s="123">
        <f t="shared" si="23"/>
        <v>0</v>
      </c>
      <c r="AR181" s="109" t="s">
        <v>32</v>
      </c>
      <c r="AT181" s="109" t="s">
        <v>473</v>
      </c>
      <c r="AU181" s="109" t="s">
        <v>28</v>
      </c>
      <c r="AY181" s="101" t="s">
        <v>472</v>
      </c>
      <c r="BE181" s="110">
        <f t="shared" si="24"/>
        <v>0</v>
      </c>
      <c r="BF181" s="110">
        <f t="shared" si="25"/>
        <v>0</v>
      </c>
      <c r="BG181" s="110">
        <f t="shared" si="26"/>
        <v>0</v>
      </c>
      <c r="BH181" s="110">
        <f t="shared" si="27"/>
        <v>0</v>
      </c>
      <c r="BI181" s="110">
        <f t="shared" si="28"/>
        <v>0</v>
      </c>
      <c r="BJ181" s="101" t="s">
        <v>28</v>
      </c>
      <c r="BK181" s="110">
        <f t="shared" si="29"/>
        <v>0</v>
      </c>
      <c r="BL181" s="101" t="s">
        <v>32</v>
      </c>
      <c r="BM181" s="109" t="s">
        <v>858</v>
      </c>
    </row>
    <row r="182" spans="2:65" s="34" customFormat="1" ht="24.15" customHeight="1">
      <c r="B182" s="122"/>
      <c r="C182" s="121" t="s">
        <v>1050</v>
      </c>
      <c r="D182" s="121" t="s">
        <v>473</v>
      </c>
      <c r="E182" s="120" t="s">
        <v>1049</v>
      </c>
      <c r="F182" s="119" t="s">
        <v>1048</v>
      </c>
      <c r="G182" s="118" t="s">
        <v>636</v>
      </c>
      <c r="H182" s="117">
        <v>5</v>
      </c>
      <c r="I182" s="116">
        <v>0</v>
      </c>
      <c r="J182" s="116">
        <f t="shared" si="20"/>
        <v>0</v>
      </c>
      <c r="K182" s="115"/>
      <c r="L182" s="35"/>
      <c r="M182" s="126" t="s">
        <v>46</v>
      </c>
      <c r="N182" s="125" t="s">
        <v>449</v>
      </c>
      <c r="O182" s="124">
        <v>0</v>
      </c>
      <c r="P182" s="124">
        <f t="shared" si="21"/>
        <v>0</v>
      </c>
      <c r="Q182" s="124">
        <v>0</v>
      </c>
      <c r="R182" s="124">
        <f t="shared" si="22"/>
        <v>0</v>
      </c>
      <c r="S182" s="124">
        <v>0</v>
      </c>
      <c r="T182" s="123">
        <f t="shared" si="23"/>
        <v>0</v>
      </c>
      <c r="AR182" s="109" t="s">
        <v>32</v>
      </c>
      <c r="AT182" s="109" t="s">
        <v>473</v>
      </c>
      <c r="AU182" s="109" t="s">
        <v>28</v>
      </c>
      <c r="AY182" s="101" t="s">
        <v>472</v>
      </c>
      <c r="BE182" s="110">
        <f t="shared" si="24"/>
        <v>0</v>
      </c>
      <c r="BF182" s="110">
        <f t="shared" si="25"/>
        <v>0</v>
      </c>
      <c r="BG182" s="110">
        <f t="shared" si="26"/>
        <v>0</v>
      </c>
      <c r="BH182" s="110">
        <f t="shared" si="27"/>
        <v>0</v>
      </c>
      <c r="BI182" s="110">
        <f t="shared" si="28"/>
        <v>0</v>
      </c>
      <c r="BJ182" s="101" t="s">
        <v>28</v>
      </c>
      <c r="BK182" s="110">
        <f t="shared" si="29"/>
        <v>0</v>
      </c>
      <c r="BL182" s="101" t="s">
        <v>32</v>
      </c>
      <c r="BM182" s="109" t="s">
        <v>850</v>
      </c>
    </row>
    <row r="183" spans="2:65" s="34" customFormat="1" ht="24.15" customHeight="1">
      <c r="B183" s="122"/>
      <c r="C183" s="121" t="s">
        <v>504</v>
      </c>
      <c r="D183" s="121" t="s">
        <v>473</v>
      </c>
      <c r="E183" s="120" t="s">
        <v>1047</v>
      </c>
      <c r="F183" s="119" t="s">
        <v>1046</v>
      </c>
      <c r="G183" s="118" t="s">
        <v>636</v>
      </c>
      <c r="H183" s="117">
        <v>14</v>
      </c>
      <c r="I183" s="116">
        <v>0</v>
      </c>
      <c r="J183" s="116">
        <f t="shared" si="20"/>
        <v>0</v>
      </c>
      <c r="K183" s="115"/>
      <c r="L183" s="35"/>
      <c r="M183" s="126" t="s">
        <v>46</v>
      </c>
      <c r="N183" s="125" t="s">
        <v>449</v>
      </c>
      <c r="O183" s="124">
        <v>0</v>
      </c>
      <c r="P183" s="124">
        <f t="shared" si="21"/>
        <v>0</v>
      </c>
      <c r="Q183" s="124">
        <v>0</v>
      </c>
      <c r="R183" s="124">
        <f t="shared" si="22"/>
        <v>0</v>
      </c>
      <c r="S183" s="124">
        <v>0</v>
      </c>
      <c r="T183" s="123">
        <f t="shared" si="23"/>
        <v>0</v>
      </c>
      <c r="AR183" s="109" t="s">
        <v>32</v>
      </c>
      <c r="AT183" s="109" t="s">
        <v>473</v>
      </c>
      <c r="AU183" s="109" t="s">
        <v>28</v>
      </c>
      <c r="AY183" s="101" t="s">
        <v>472</v>
      </c>
      <c r="BE183" s="110">
        <f t="shared" si="24"/>
        <v>0</v>
      </c>
      <c r="BF183" s="110">
        <f t="shared" si="25"/>
        <v>0</v>
      </c>
      <c r="BG183" s="110">
        <f t="shared" si="26"/>
        <v>0</v>
      </c>
      <c r="BH183" s="110">
        <f t="shared" si="27"/>
        <v>0</v>
      </c>
      <c r="BI183" s="110">
        <f t="shared" si="28"/>
        <v>0</v>
      </c>
      <c r="BJ183" s="101" t="s">
        <v>28</v>
      </c>
      <c r="BK183" s="110">
        <f t="shared" si="29"/>
        <v>0</v>
      </c>
      <c r="BL183" s="101" t="s">
        <v>32</v>
      </c>
      <c r="BM183" s="109" t="s">
        <v>842</v>
      </c>
    </row>
    <row r="184" spans="2:65" s="34" customFormat="1" ht="24.15" customHeight="1">
      <c r="B184" s="122"/>
      <c r="C184" s="121" t="s">
        <v>1045</v>
      </c>
      <c r="D184" s="121" t="s">
        <v>473</v>
      </c>
      <c r="E184" s="120" t="s">
        <v>1044</v>
      </c>
      <c r="F184" s="119" t="s">
        <v>1043</v>
      </c>
      <c r="G184" s="118" t="s">
        <v>636</v>
      </c>
      <c r="H184" s="117">
        <v>7</v>
      </c>
      <c r="I184" s="116">
        <v>0</v>
      </c>
      <c r="J184" s="116">
        <f t="shared" si="20"/>
        <v>0</v>
      </c>
      <c r="K184" s="115"/>
      <c r="L184" s="35"/>
      <c r="M184" s="126" t="s">
        <v>46</v>
      </c>
      <c r="N184" s="125" t="s">
        <v>449</v>
      </c>
      <c r="O184" s="124">
        <v>0</v>
      </c>
      <c r="P184" s="124">
        <f t="shared" si="21"/>
        <v>0</v>
      </c>
      <c r="Q184" s="124">
        <v>0</v>
      </c>
      <c r="R184" s="124">
        <f t="shared" si="22"/>
        <v>0</v>
      </c>
      <c r="S184" s="124">
        <v>0</v>
      </c>
      <c r="T184" s="123">
        <f t="shared" si="23"/>
        <v>0</v>
      </c>
      <c r="AR184" s="109" t="s">
        <v>32</v>
      </c>
      <c r="AT184" s="109" t="s">
        <v>473</v>
      </c>
      <c r="AU184" s="109" t="s">
        <v>28</v>
      </c>
      <c r="AY184" s="101" t="s">
        <v>472</v>
      </c>
      <c r="BE184" s="110">
        <f t="shared" si="24"/>
        <v>0</v>
      </c>
      <c r="BF184" s="110">
        <f t="shared" si="25"/>
        <v>0</v>
      </c>
      <c r="BG184" s="110">
        <f t="shared" si="26"/>
        <v>0</v>
      </c>
      <c r="BH184" s="110">
        <f t="shared" si="27"/>
        <v>0</v>
      </c>
      <c r="BI184" s="110">
        <f t="shared" si="28"/>
        <v>0</v>
      </c>
      <c r="BJ184" s="101" t="s">
        <v>28</v>
      </c>
      <c r="BK184" s="110">
        <f t="shared" si="29"/>
        <v>0</v>
      </c>
      <c r="BL184" s="101" t="s">
        <v>32</v>
      </c>
      <c r="BM184" s="109" t="s">
        <v>834</v>
      </c>
    </row>
    <row r="185" spans="2:65" s="34" customFormat="1" ht="24.15" customHeight="1">
      <c r="B185" s="122"/>
      <c r="C185" s="121" t="s">
        <v>501</v>
      </c>
      <c r="D185" s="121" t="s">
        <v>473</v>
      </c>
      <c r="E185" s="120" t="s">
        <v>1042</v>
      </c>
      <c r="F185" s="119" t="s">
        <v>1041</v>
      </c>
      <c r="G185" s="118" t="s">
        <v>636</v>
      </c>
      <c r="H185" s="117">
        <v>5</v>
      </c>
      <c r="I185" s="116">
        <v>0</v>
      </c>
      <c r="J185" s="116">
        <f t="shared" si="20"/>
        <v>0</v>
      </c>
      <c r="K185" s="115"/>
      <c r="L185" s="35"/>
      <c r="M185" s="126" t="s">
        <v>46</v>
      </c>
      <c r="N185" s="125" t="s">
        <v>449</v>
      </c>
      <c r="O185" s="124">
        <v>0</v>
      </c>
      <c r="P185" s="124">
        <f t="shared" si="21"/>
        <v>0</v>
      </c>
      <c r="Q185" s="124">
        <v>0</v>
      </c>
      <c r="R185" s="124">
        <f t="shared" si="22"/>
        <v>0</v>
      </c>
      <c r="S185" s="124">
        <v>0</v>
      </c>
      <c r="T185" s="123">
        <f t="shared" si="23"/>
        <v>0</v>
      </c>
      <c r="AR185" s="109" t="s">
        <v>32</v>
      </c>
      <c r="AT185" s="109" t="s">
        <v>473</v>
      </c>
      <c r="AU185" s="109" t="s">
        <v>28</v>
      </c>
      <c r="AY185" s="101" t="s">
        <v>472</v>
      </c>
      <c r="BE185" s="110">
        <f t="shared" si="24"/>
        <v>0</v>
      </c>
      <c r="BF185" s="110">
        <f t="shared" si="25"/>
        <v>0</v>
      </c>
      <c r="BG185" s="110">
        <f t="shared" si="26"/>
        <v>0</v>
      </c>
      <c r="BH185" s="110">
        <f t="shared" si="27"/>
        <v>0</v>
      </c>
      <c r="BI185" s="110">
        <f t="shared" si="28"/>
        <v>0</v>
      </c>
      <c r="BJ185" s="101" t="s">
        <v>28</v>
      </c>
      <c r="BK185" s="110">
        <f t="shared" si="29"/>
        <v>0</v>
      </c>
      <c r="BL185" s="101" t="s">
        <v>32</v>
      </c>
      <c r="BM185" s="109" t="s">
        <v>826</v>
      </c>
    </row>
    <row r="186" spans="2:65" s="34" customFormat="1" ht="24.15" customHeight="1">
      <c r="B186" s="122"/>
      <c r="C186" s="121" t="s">
        <v>1040</v>
      </c>
      <c r="D186" s="121" t="s">
        <v>473</v>
      </c>
      <c r="E186" s="120" t="s">
        <v>1039</v>
      </c>
      <c r="F186" s="119" t="s">
        <v>1038</v>
      </c>
      <c r="G186" s="118" t="s">
        <v>636</v>
      </c>
      <c r="H186" s="117">
        <v>14</v>
      </c>
      <c r="I186" s="116">
        <v>0</v>
      </c>
      <c r="J186" s="116">
        <f t="shared" si="20"/>
        <v>0</v>
      </c>
      <c r="K186" s="115"/>
      <c r="L186" s="35"/>
      <c r="M186" s="126" t="s">
        <v>46</v>
      </c>
      <c r="N186" s="125" t="s">
        <v>449</v>
      </c>
      <c r="O186" s="124">
        <v>0</v>
      </c>
      <c r="P186" s="124">
        <f t="shared" si="21"/>
        <v>0</v>
      </c>
      <c r="Q186" s="124">
        <v>0</v>
      </c>
      <c r="R186" s="124">
        <f t="shared" si="22"/>
        <v>0</v>
      </c>
      <c r="S186" s="124">
        <v>0</v>
      </c>
      <c r="T186" s="123">
        <f t="shared" si="23"/>
        <v>0</v>
      </c>
      <c r="AR186" s="109" t="s">
        <v>32</v>
      </c>
      <c r="AT186" s="109" t="s">
        <v>473</v>
      </c>
      <c r="AU186" s="109" t="s">
        <v>28</v>
      </c>
      <c r="AY186" s="101" t="s">
        <v>472</v>
      </c>
      <c r="BE186" s="110">
        <f t="shared" si="24"/>
        <v>0</v>
      </c>
      <c r="BF186" s="110">
        <f t="shared" si="25"/>
        <v>0</v>
      </c>
      <c r="BG186" s="110">
        <f t="shared" si="26"/>
        <v>0</v>
      </c>
      <c r="BH186" s="110">
        <f t="shared" si="27"/>
        <v>0</v>
      </c>
      <c r="BI186" s="110">
        <f t="shared" si="28"/>
        <v>0</v>
      </c>
      <c r="BJ186" s="101" t="s">
        <v>28</v>
      </c>
      <c r="BK186" s="110">
        <f t="shared" si="29"/>
        <v>0</v>
      </c>
      <c r="BL186" s="101" t="s">
        <v>32</v>
      </c>
      <c r="BM186" s="109" t="s">
        <v>818</v>
      </c>
    </row>
    <row r="187" spans="2:65" s="34" customFormat="1" ht="24.15" customHeight="1">
      <c r="B187" s="122"/>
      <c r="C187" s="121" t="s">
        <v>498</v>
      </c>
      <c r="D187" s="121" t="s">
        <v>473</v>
      </c>
      <c r="E187" s="120" t="s">
        <v>1037</v>
      </c>
      <c r="F187" s="119" t="s">
        <v>1036</v>
      </c>
      <c r="G187" s="118" t="s">
        <v>636</v>
      </c>
      <c r="H187" s="117">
        <v>7</v>
      </c>
      <c r="I187" s="116">
        <v>0</v>
      </c>
      <c r="J187" s="116">
        <f t="shared" si="20"/>
        <v>0</v>
      </c>
      <c r="K187" s="115"/>
      <c r="L187" s="35"/>
      <c r="M187" s="126" t="s">
        <v>46</v>
      </c>
      <c r="N187" s="125" t="s">
        <v>449</v>
      </c>
      <c r="O187" s="124">
        <v>0</v>
      </c>
      <c r="P187" s="124">
        <f t="shared" si="21"/>
        <v>0</v>
      </c>
      <c r="Q187" s="124">
        <v>0</v>
      </c>
      <c r="R187" s="124">
        <f t="shared" si="22"/>
        <v>0</v>
      </c>
      <c r="S187" s="124">
        <v>0</v>
      </c>
      <c r="T187" s="123">
        <f t="shared" si="23"/>
        <v>0</v>
      </c>
      <c r="AR187" s="109" t="s">
        <v>32</v>
      </c>
      <c r="AT187" s="109" t="s">
        <v>473</v>
      </c>
      <c r="AU187" s="109" t="s">
        <v>28</v>
      </c>
      <c r="AY187" s="101" t="s">
        <v>472</v>
      </c>
      <c r="BE187" s="110">
        <f t="shared" si="24"/>
        <v>0</v>
      </c>
      <c r="BF187" s="110">
        <f t="shared" si="25"/>
        <v>0</v>
      </c>
      <c r="BG187" s="110">
        <f t="shared" si="26"/>
        <v>0</v>
      </c>
      <c r="BH187" s="110">
        <f t="shared" si="27"/>
        <v>0</v>
      </c>
      <c r="BI187" s="110">
        <f t="shared" si="28"/>
        <v>0</v>
      </c>
      <c r="BJ187" s="101" t="s">
        <v>28</v>
      </c>
      <c r="BK187" s="110">
        <f t="shared" si="29"/>
        <v>0</v>
      </c>
      <c r="BL187" s="101" t="s">
        <v>32</v>
      </c>
      <c r="BM187" s="109" t="s">
        <v>810</v>
      </c>
    </row>
    <row r="188" spans="2:65" s="34" customFormat="1" ht="24.15" customHeight="1">
      <c r="B188" s="122"/>
      <c r="C188" s="121" t="s">
        <v>1035</v>
      </c>
      <c r="D188" s="121" t="s">
        <v>473</v>
      </c>
      <c r="E188" s="120" t="s">
        <v>1034</v>
      </c>
      <c r="F188" s="119" t="s">
        <v>1033</v>
      </c>
      <c r="G188" s="118" t="s">
        <v>636</v>
      </c>
      <c r="H188" s="117">
        <v>3</v>
      </c>
      <c r="I188" s="116">
        <v>0</v>
      </c>
      <c r="J188" s="116">
        <f t="shared" si="20"/>
        <v>0</v>
      </c>
      <c r="K188" s="115"/>
      <c r="L188" s="35"/>
      <c r="M188" s="126" t="s">
        <v>46</v>
      </c>
      <c r="N188" s="125" t="s">
        <v>449</v>
      </c>
      <c r="O188" s="124">
        <v>0</v>
      </c>
      <c r="P188" s="124">
        <f t="shared" si="21"/>
        <v>0</v>
      </c>
      <c r="Q188" s="124">
        <v>0</v>
      </c>
      <c r="R188" s="124">
        <f t="shared" si="22"/>
        <v>0</v>
      </c>
      <c r="S188" s="124">
        <v>0</v>
      </c>
      <c r="T188" s="123">
        <f t="shared" si="23"/>
        <v>0</v>
      </c>
      <c r="AR188" s="109" t="s">
        <v>32</v>
      </c>
      <c r="AT188" s="109" t="s">
        <v>473</v>
      </c>
      <c r="AU188" s="109" t="s">
        <v>28</v>
      </c>
      <c r="AY188" s="101" t="s">
        <v>472</v>
      </c>
      <c r="BE188" s="110">
        <f t="shared" si="24"/>
        <v>0</v>
      </c>
      <c r="BF188" s="110">
        <f t="shared" si="25"/>
        <v>0</v>
      </c>
      <c r="BG188" s="110">
        <f t="shared" si="26"/>
        <v>0</v>
      </c>
      <c r="BH188" s="110">
        <f t="shared" si="27"/>
        <v>0</v>
      </c>
      <c r="BI188" s="110">
        <f t="shared" si="28"/>
        <v>0</v>
      </c>
      <c r="BJ188" s="101" t="s">
        <v>28</v>
      </c>
      <c r="BK188" s="110">
        <f t="shared" si="29"/>
        <v>0</v>
      </c>
      <c r="BL188" s="101" t="s">
        <v>32</v>
      </c>
      <c r="BM188" s="109" t="s">
        <v>802</v>
      </c>
    </row>
    <row r="189" spans="2:65" s="34" customFormat="1" ht="24.15" customHeight="1">
      <c r="B189" s="122"/>
      <c r="C189" s="121" t="s">
        <v>493</v>
      </c>
      <c r="D189" s="121" t="s">
        <v>473</v>
      </c>
      <c r="E189" s="120" t="s">
        <v>1032</v>
      </c>
      <c r="F189" s="119" t="s">
        <v>1031</v>
      </c>
      <c r="G189" s="118" t="s">
        <v>636</v>
      </c>
      <c r="H189" s="117">
        <v>14</v>
      </c>
      <c r="I189" s="116">
        <v>0</v>
      </c>
      <c r="J189" s="116">
        <f t="shared" si="20"/>
        <v>0</v>
      </c>
      <c r="K189" s="115"/>
      <c r="L189" s="35"/>
      <c r="M189" s="126" t="s">
        <v>46</v>
      </c>
      <c r="N189" s="125" t="s">
        <v>449</v>
      </c>
      <c r="O189" s="124">
        <v>0</v>
      </c>
      <c r="P189" s="124">
        <f t="shared" si="21"/>
        <v>0</v>
      </c>
      <c r="Q189" s="124">
        <v>0</v>
      </c>
      <c r="R189" s="124">
        <f t="shared" si="22"/>
        <v>0</v>
      </c>
      <c r="S189" s="124">
        <v>0</v>
      </c>
      <c r="T189" s="123">
        <f t="shared" si="23"/>
        <v>0</v>
      </c>
      <c r="AR189" s="109" t="s">
        <v>32</v>
      </c>
      <c r="AT189" s="109" t="s">
        <v>473</v>
      </c>
      <c r="AU189" s="109" t="s">
        <v>28</v>
      </c>
      <c r="AY189" s="101" t="s">
        <v>472</v>
      </c>
      <c r="BE189" s="110">
        <f t="shared" si="24"/>
        <v>0</v>
      </c>
      <c r="BF189" s="110">
        <f t="shared" si="25"/>
        <v>0</v>
      </c>
      <c r="BG189" s="110">
        <f t="shared" si="26"/>
        <v>0</v>
      </c>
      <c r="BH189" s="110">
        <f t="shared" si="27"/>
        <v>0</v>
      </c>
      <c r="BI189" s="110">
        <f t="shared" si="28"/>
        <v>0</v>
      </c>
      <c r="BJ189" s="101" t="s">
        <v>28</v>
      </c>
      <c r="BK189" s="110">
        <f t="shared" si="29"/>
        <v>0</v>
      </c>
      <c r="BL189" s="101" t="s">
        <v>32</v>
      </c>
      <c r="BM189" s="109" t="s">
        <v>794</v>
      </c>
    </row>
    <row r="190" spans="2:65" s="34" customFormat="1" ht="21.75" customHeight="1">
      <c r="B190" s="122"/>
      <c r="C190" s="121" t="s">
        <v>1030</v>
      </c>
      <c r="D190" s="121" t="s">
        <v>473</v>
      </c>
      <c r="E190" s="120" t="s">
        <v>1029</v>
      </c>
      <c r="F190" s="119" t="s">
        <v>1028</v>
      </c>
      <c r="G190" s="118" t="s">
        <v>636</v>
      </c>
      <c r="H190" s="117">
        <v>2</v>
      </c>
      <c r="I190" s="116">
        <v>0</v>
      </c>
      <c r="J190" s="116">
        <f t="shared" si="20"/>
        <v>0</v>
      </c>
      <c r="K190" s="115"/>
      <c r="L190" s="35"/>
      <c r="M190" s="126" t="s">
        <v>46</v>
      </c>
      <c r="N190" s="125" t="s">
        <v>449</v>
      </c>
      <c r="O190" s="124">
        <v>0</v>
      </c>
      <c r="P190" s="124">
        <f t="shared" si="21"/>
        <v>0</v>
      </c>
      <c r="Q190" s="124">
        <v>0</v>
      </c>
      <c r="R190" s="124">
        <f t="shared" si="22"/>
        <v>0</v>
      </c>
      <c r="S190" s="124">
        <v>0</v>
      </c>
      <c r="T190" s="123">
        <f t="shared" si="23"/>
        <v>0</v>
      </c>
      <c r="AR190" s="109" t="s">
        <v>32</v>
      </c>
      <c r="AT190" s="109" t="s">
        <v>473</v>
      </c>
      <c r="AU190" s="109" t="s">
        <v>28</v>
      </c>
      <c r="AY190" s="101" t="s">
        <v>472</v>
      </c>
      <c r="BE190" s="110">
        <f t="shared" si="24"/>
        <v>0</v>
      </c>
      <c r="BF190" s="110">
        <f t="shared" si="25"/>
        <v>0</v>
      </c>
      <c r="BG190" s="110">
        <f t="shared" si="26"/>
        <v>0</v>
      </c>
      <c r="BH190" s="110">
        <f t="shared" si="27"/>
        <v>0</v>
      </c>
      <c r="BI190" s="110">
        <f t="shared" si="28"/>
        <v>0</v>
      </c>
      <c r="BJ190" s="101" t="s">
        <v>28</v>
      </c>
      <c r="BK190" s="110">
        <f t="shared" si="29"/>
        <v>0</v>
      </c>
      <c r="BL190" s="101" t="s">
        <v>32</v>
      </c>
      <c r="BM190" s="109" t="s">
        <v>786</v>
      </c>
    </row>
    <row r="191" spans="2:65" s="34" customFormat="1" ht="33" customHeight="1">
      <c r="B191" s="122"/>
      <c r="C191" s="121" t="s">
        <v>486</v>
      </c>
      <c r="D191" s="121" t="s">
        <v>473</v>
      </c>
      <c r="E191" s="120" t="s">
        <v>1027</v>
      </c>
      <c r="F191" s="119" t="s">
        <v>1026</v>
      </c>
      <c r="G191" s="118" t="s">
        <v>636</v>
      </c>
      <c r="H191" s="117">
        <v>3</v>
      </c>
      <c r="I191" s="116">
        <v>0</v>
      </c>
      <c r="J191" s="116">
        <f t="shared" ref="J191:J222" si="30">ROUND(I191*H191,2)</f>
        <v>0</v>
      </c>
      <c r="K191" s="115"/>
      <c r="L191" s="35"/>
      <c r="M191" s="126" t="s">
        <v>46</v>
      </c>
      <c r="N191" s="125" t="s">
        <v>449</v>
      </c>
      <c r="O191" s="124">
        <v>0</v>
      </c>
      <c r="P191" s="124">
        <f t="shared" ref="P191:P222" si="31">O191*H191</f>
        <v>0</v>
      </c>
      <c r="Q191" s="124">
        <v>0</v>
      </c>
      <c r="R191" s="124">
        <f t="shared" ref="R191:R222" si="32">Q191*H191</f>
        <v>0</v>
      </c>
      <c r="S191" s="124">
        <v>0</v>
      </c>
      <c r="T191" s="123">
        <f t="shared" ref="T191:T222" si="33">S191*H191</f>
        <v>0</v>
      </c>
      <c r="AR191" s="109" t="s">
        <v>32</v>
      </c>
      <c r="AT191" s="109" t="s">
        <v>473</v>
      </c>
      <c r="AU191" s="109" t="s">
        <v>28</v>
      </c>
      <c r="AY191" s="101" t="s">
        <v>472</v>
      </c>
      <c r="BE191" s="110">
        <f t="shared" ref="BE191:BE223" si="34">IF(N191="základní",J191,0)</f>
        <v>0</v>
      </c>
      <c r="BF191" s="110">
        <f t="shared" ref="BF191:BF223" si="35">IF(N191="snížená",J191,0)</f>
        <v>0</v>
      </c>
      <c r="BG191" s="110">
        <f t="shared" ref="BG191:BG223" si="36">IF(N191="zákl. přenesená",J191,0)</f>
        <v>0</v>
      </c>
      <c r="BH191" s="110">
        <f t="shared" ref="BH191:BH223" si="37">IF(N191="sníž. přenesená",J191,0)</f>
        <v>0</v>
      </c>
      <c r="BI191" s="110">
        <f t="shared" ref="BI191:BI223" si="38">IF(N191="nulová",J191,0)</f>
        <v>0</v>
      </c>
      <c r="BJ191" s="101" t="s">
        <v>28</v>
      </c>
      <c r="BK191" s="110">
        <f t="shared" ref="BK191:BK223" si="39">ROUND(I191*H191,2)</f>
        <v>0</v>
      </c>
      <c r="BL191" s="101" t="s">
        <v>32</v>
      </c>
      <c r="BM191" s="109" t="s">
        <v>778</v>
      </c>
    </row>
    <row r="192" spans="2:65" s="34" customFormat="1" ht="21.75" customHeight="1">
      <c r="B192" s="122"/>
      <c r="C192" s="121" t="s">
        <v>1025</v>
      </c>
      <c r="D192" s="121" t="s">
        <v>473</v>
      </c>
      <c r="E192" s="120" t="s">
        <v>1024</v>
      </c>
      <c r="F192" s="119" t="s">
        <v>1023</v>
      </c>
      <c r="G192" s="118" t="s">
        <v>636</v>
      </c>
      <c r="H192" s="117">
        <v>1</v>
      </c>
      <c r="I192" s="116">
        <v>0</v>
      </c>
      <c r="J192" s="116">
        <f t="shared" si="30"/>
        <v>0</v>
      </c>
      <c r="K192" s="115"/>
      <c r="L192" s="35"/>
      <c r="M192" s="126" t="s">
        <v>46</v>
      </c>
      <c r="N192" s="125" t="s">
        <v>449</v>
      </c>
      <c r="O192" s="124">
        <v>0</v>
      </c>
      <c r="P192" s="124">
        <f t="shared" si="31"/>
        <v>0</v>
      </c>
      <c r="Q192" s="124">
        <v>0</v>
      </c>
      <c r="R192" s="124">
        <f t="shared" si="32"/>
        <v>0</v>
      </c>
      <c r="S192" s="124">
        <v>0</v>
      </c>
      <c r="T192" s="123">
        <f t="shared" si="33"/>
        <v>0</v>
      </c>
      <c r="AR192" s="109" t="s">
        <v>32</v>
      </c>
      <c r="AT192" s="109" t="s">
        <v>473</v>
      </c>
      <c r="AU192" s="109" t="s">
        <v>28</v>
      </c>
      <c r="AY192" s="101" t="s">
        <v>472</v>
      </c>
      <c r="BE192" s="110">
        <f t="shared" si="34"/>
        <v>0</v>
      </c>
      <c r="BF192" s="110">
        <f t="shared" si="35"/>
        <v>0</v>
      </c>
      <c r="BG192" s="110">
        <f t="shared" si="36"/>
        <v>0</v>
      </c>
      <c r="BH192" s="110">
        <f t="shared" si="37"/>
        <v>0</v>
      </c>
      <c r="BI192" s="110">
        <f t="shared" si="38"/>
        <v>0</v>
      </c>
      <c r="BJ192" s="101" t="s">
        <v>28</v>
      </c>
      <c r="BK192" s="110">
        <f t="shared" si="39"/>
        <v>0</v>
      </c>
      <c r="BL192" s="101" t="s">
        <v>32</v>
      </c>
      <c r="BM192" s="109" t="s">
        <v>771</v>
      </c>
    </row>
    <row r="193" spans="2:65" s="34" customFormat="1" ht="16.5" customHeight="1">
      <c r="B193" s="122"/>
      <c r="C193" s="121" t="s">
        <v>477</v>
      </c>
      <c r="D193" s="121" t="s">
        <v>473</v>
      </c>
      <c r="E193" s="120" t="s">
        <v>1022</v>
      </c>
      <c r="F193" s="119" t="s">
        <v>1021</v>
      </c>
      <c r="G193" s="118" t="s">
        <v>636</v>
      </c>
      <c r="H193" s="117">
        <v>1</v>
      </c>
      <c r="I193" s="116">
        <v>0</v>
      </c>
      <c r="J193" s="116">
        <f t="shared" si="30"/>
        <v>0</v>
      </c>
      <c r="K193" s="115"/>
      <c r="L193" s="35"/>
      <c r="M193" s="126" t="s">
        <v>46</v>
      </c>
      <c r="N193" s="125" t="s">
        <v>449</v>
      </c>
      <c r="O193" s="124">
        <v>0</v>
      </c>
      <c r="P193" s="124">
        <f t="shared" si="31"/>
        <v>0</v>
      </c>
      <c r="Q193" s="124">
        <v>0</v>
      </c>
      <c r="R193" s="124">
        <f t="shared" si="32"/>
        <v>0</v>
      </c>
      <c r="S193" s="124">
        <v>0</v>
      </c>
      <c r="T193" s="123">
        <f t="shared" si="33"/>
        <v>0</v>
      </c>
      <c r="AR193" s="109" t="s">
        <v>32</v>
      </c>
      <c r="AT193" s="109" t="s">
        <v>473</v>
      </c>
      <c r="AU193" s="109" t="s">
        <v>28</v>
      </c>
      <c r="AY193" s="101" t="s">
        <v>472</v>
      </c>
      <c r="BE193" s="110">
        <f t="shared" si="34"/>
        <v>0</v>
      </c>
      <c r="BF193" s="110">
        <f t="shared" si="35"/>
        <v>0</v>
      </c>
      <c r="BG193" s="110">
        <f t="shared" si="36"/>
        <v>0</v>
      </c>
      <c r="BH193" s="110">
        <f t="shared" si="37"/>
        <v>0</v>
      </c>
      <c r="BI193" s="110">
        <f t="shared" si="38"/>
        <v>0</v>
      </c>
      <c r="BJ193" s="101" t="s">
        <v>28</v>
      </c>
      <c r="BK193" s="110">
        <f t="shared" si="39"/>
        <v>0</v>
      </c>
      <c r="BL193" s="101" t="s">
        <v>32</v>
      </c>
      <c r="BM193" s="109" t="s">
        <v>763</v>
      </c>
    </row>
    <row r="194" spans="2:65" s="34" customFormat="1" ht="24.15" customHeight="1">
      <c r="B194" s="122"/>
      <c r="C194" s="121" t="s">
        <v>1020</v>
      </c>
      <c r="D194" s="121" t="s">
        <v>473</v>
      </c>
      <c r="E194" s="120" t="s">
        <v>1019</v>
      </c>
      <c r="F194" s="119" t="s">
        <v>1018</v>
      </c>
      <c r="G194" s="118" t="s">
        <v>636</v>
      </c>
      <c r="H194" s="117">
        <v>1</v>
      </c>
      <c r="I194" s="116">
        <v>0</v>
      </c>
      <c r="J194" s="116">
        <f t="shared" si="30"/>
        <v>0</v>
      </c>
      <c r="K194" s="115"/>
      <c r="L194" s="35"/>
      <c r="M194" s="126" t="s">
        <v>46</v>
      </c>
      <c r="N194" s="125" t="s">
        <v>449</v>
      </c>
      <c r="O194" s="124">
        <v>0</v>
      </c>
      <c r="P194" s="124">
        <f t="shared" si="31"/>
        <v>0</v>
      </c>
      <c r="Q194" s="124">
        <v>0</v>
      </c>
      <c r="R194" s="124">
        <f t="shared" si="32"/>
        <v>0</v>
      </c>
      <c r="S194" s="124">
        <v>0</v>
      </c>
      <c r="T194" s="123">
        <f t="shared" si="33"/>
        <v>0</v>
      </c>
      <c r="AR194" s="109" t="s">
        <v>32</v>
      </c>
      <c r="AT194" s="109" t="s">
        <v>473</v>
      </c>
      <c r="AU194" s="109" t="s">
        <v>28</v>
      </c>
      <c r="AY194" s="101" t="s">
        <v>472</v>
      </c>
      <c r="BE194" s="110">
        <f t="shared" si="34"/>
        <v>0</v>
      </c>
      <c r="BF194" s="110">
        <f t="shared" si="35"/>
        <v>0</v>
      </c>
      <c r="BG194" s="110">
        <f t="shared" si="36"/>
        <v>0</v>
      </c>
      <c r="BH194" s="110">
        <f t="shared" si="37"/>
        <v>0</v>
      </c>
      <c r="BI194" s="110">
        <f t="shared" si="38"/>
        <v>0</v>
      </c>
      <c r="BJ194" s="101" t="s">
        <v>28</v>
      </c>
      <c r="BK194" s="110">
        <f t="shared" si="39"/>
        <v>0</v>
      </c>
      <c r="BL194" s="101" t="s">
        <v>32</v>
      </c>
      <c r="BM194" s="109" t="s">
        <v>755</v>
      </c>
    </row>
    <row r="195" spans="2:65" s="34" customFormat="1" ht="24.15" customHeight="1">
      <c r="B195" s="122"/>
      <c r="C195" s="121" t="s">
        <v>471</v>
      </c>
      <c r="D195" s="121" t="s">
        <v>473</v>
      </c>
      <c r="E195" s="120" t="s">
        <v>1017</v>
      </c>
      <c r="F195" s="119" t="s">
        <v>1016</v>
      </c>
      <c r="G195" s="118" t="s">
        <v>636</v>
      </c>
      <c r="H195" s="117">
        <v>3</v>
      </c>
      <c r="I195" s="116">
        <v>0</v>
      </c>
      <c r="J195" s="116">
        <f t="shared" si="30"/>
        <v>0</v>
      </c>
      <c r="K195" s="115"/>
      <c r="L195" s="35"/>
      <c r="M195" s="126" t="s">
        <v>46</v>
      </c>
      <c r="N195" s="125" t="s">
        <v>449</v>
      </c>
      <c r="O195" s="124">
        <v>0</v>
      </c>
      <c r="P195" s="124">
        <f t="shared" si="31"/>
        <v>0</v>
      </c>
      <c r="Q195" s="124">
        <v>0</v>
      </c>
      <c r="R195" s="124">
        <f t="shared" si="32"/>
        <v>0</v>
      </c>
      <c r="S195" s="124">
        <v>0</v>
      </c>
      <c r="T195" s="123">
        <f t="shared" si="33"/>
        <v>0</v>
      </c>
      <c r="AR195" s="109" t="s">
        <v>32</v>
      </c>
      <c r="AT195" s="109" t="s">
        <v>473</v>
      </c>
      <c r="AU195" s="109" t="s">
        <v>28</v>
      </c>
      <c r="AY195" s="101" t="s">
        <v>472</v>
      </c>
      <c r="BE195" s="110">
        <f t="shared" si="34"/>
        <v>0</v>
      </c>
      <c r="BF195" s="110">
        <f t="shared" si="35"/>
        <v>0</v>
      </c>
      <c r="BG195" s="110">
        <f t="shared" si="36"/>
        <v>0</v>
      </c>
      <c r="BH195" s="110">
        <f t="shared" si="37"/>
        <v>0</v>
      </c>
      <c r="BI195" s="110">
        <f t="shared" si="38"/>
        <v>0</v>
      </c>
      <c r="BJ195" s="101" t="s">
        <v>28</v>
      </c>
      <c r="BK195" s="110">
        <f t="shared" si="39"/>
        <v>0</v>
      </c>
      <c r="BL195" s="101" t="s">
        <v>32</v>
      </c>
      <c r="BM195" s="109" t="s">
        <v>747</v>
      </c>
    </row>
    <row r="196" spans="2:65" s="34" customFormat="1" ht="33" customHeight="1">
      <c r="B196" s="122"/>
      <c r="C196" s="121" t="s">
        <v>1015</v>
      </c>
      <c r="D196" s="121" t="s">
        <v>473</v>
      </c>
      <c r="E196" s="120" t="s">
        <v>1014</v>
      </c>
      <c r="F196" s="119" t="s">
        <v>1013</v>
      </c>
      <c r="G196" s="118" t="s">
        <v>636</v>
      </c>
      <c r="H196" s="117">
        <v>26</v>
      </c>
      <c r="I196" s="116">
        <v>0</v>
      </c>
      <c r="J196" s="116">
        <f t="shared" si="30"/>
        <v>0</v>
      </c>
      <c r="K196" s="115"/>
      <c r="L196" s="35"/>
      <c r="M196" s="126" t="s">
        <v>46</v>
      </c>
      <c r="N196" s="125" t="s">
        <v>449</v>
      </c>
      <c r="O196" s="124">
        <v>0</v>
      </c>
      <c r="P196" s="124">
        <f t="shared" si="31"/>
        <v>0</v>
      </c>
      <c r="Q196" s="124">
        <v>0</v>
      </c>
      <c r="R196" s="124">
        <f t="shared" si="32"/>
        <v>0</v>
      </c>
      <c r="S196" s="124">
        <v>0</v>
      </c>
      <c r="T196" s="123">
        <f t="shared" si="33"/>
        <v>0</v>
      </c>
      <c r="AR196" s="109" t="s">
        <v>32</v>
      </c>
      <c r="AT196" s="109" t="s">
        <v>473</v>
      </c>
      <c r="AU196" s="109" t="s">
        <v>28</v>
      </c>
      <c r="AY196" s="101" t="s">
        <v>472</v>
      </c>
      <c r="BE196" s="110">
        <f t="shared" si="34"/>
        <v>0</v>
      </c>
      <c r="BF196" s="110">
        <f t="shared" si="35"/>
        <v>0</v>
      </c>
      <c r="BG196" s="110">
        <f t="shared" si="36"/>
        <v>0</v>
      </c>
      <c r="BH196" s="110">
        <f t="shared" si="37"/>
        <v>0</v>
      </c>
      <c r="BI196" s="110">
        <f t="shared" si="38"/>
        <v>0</v>
      </c>
      <c r="BJ196" s="101" t="s">
        <v>28</v>
      </c>
      <c r="BK196" s="110">
        <f t="shared" si="39"/>
        <v>0</v>
      </c>
      <c r="BL196" s="101" t="s">
        <v>32</v>
      </c>
      <c r="BM196" s="109" t="s">
        <v>739</v>
      </c>
    </row>
    <row r="197" spans="2:65" s="34" customFormat="1" ht="21.75" customHeight="1">
      <c r="B197" s="122"/>
      <c r="C197" s="121" t="s">
        <v>1012</v>
      </c>
      <c r="D197" s="121" t="s">
        <v>473</v>
      </c>
      <c r="E197" s="120" t="s">
        <v>1011</v>
      </c>
      <c r="F197" s="119" t="s">
        <v>1010</v>
      </c>
      <c r="G197" s="118" t="s">
        <v>636</v>
      </c>
      <c r="H197" s="117">
        <v>1</v>
      </c>
      <c r="I197" s="116">
        <v>0</v>
      </c>
      <c r="J197" s="116">
        <f t="shared" si="30"/>
        <v>0</v>
      </c>
      <c r="K197" s="115"/>
      <c r="L197" s="35"/>
      <c r="M197" s="126" t="s">
        <v>46</v>
      </c>
      <c r="N197" s="125" t="s">
        <v>449</v>
      </c>
      <c r="O197" s="124">
        <v>0</v>
      </c>
      <c r="P197" s="124">
        <f t="shared" si="31"/>
        <v>0</v>
      </c>
      <c r="Q197" s="124">
        <v>0</v>
      </c>
      <c r="R197" s="124">
        <f t="shared" si="32"/>
        <v>0</v>
      </c>
      <c r="S197" s="124">
        <v>0</v>
      </c>
      <c r="T197" s="123">
        <f t="shared" si="33"/>
        <v>0</v>
      </c>
      <c r="AR197" s="109" t="s">
        <v>32</v>
      </c>
      <c r="AT197" s="109" t="s">
        <v>473</v>
      </c>
      <c r="AU197" s="109" t="s">
        <v>28</v>
      </c>
      <c r="AY197" s="101" t="s">
        <v>472</v>
      </c>
      <c r="BE197" s="110">
        <f t="shared" si="34"/>
        <v>0</v>
      </c>
      <c r="BF197" s="110">
        <f t="shared" si="35"/>
        <v>0</v>
      </c>
      <c r="BG197" s="110">
        <f t="shared" si="36"/>
        <v>0</v>
      </c>
      <c r="BH197" s="110">
        <f t="shared" si="37"/>
        <v>0</v>
      </c>
      <c r="BI197" s="110">
        <f t="shared" si="38"/>
        <v>0</v>
      </c>
      <c r="BJ197" s="101" t="s">
        <v>28</v>
      </c>
      <c r="BK197" s="110">
        <f t="shared" si="39"/>
        <v>0</v>
      </c>
      <c r="BL197" s="101" t="s">
        <v>32</v>
      </c>
      <c r="BM197" s="109" t="s">
        <v>731</v>
      </c>
    </row>
    <row r="198" spans="2:65" s="34" customFormat="1" ht="16.5" customHeight="1">
      <c r="B198" s="122"/>
      <c r="C198" s="121" t="s">
        <v>1009</v>
      </c>
      <c r="D198" s="121" t="s">
        <v>473</v>
      </c>
      <c r="E198" s="120" t="s">
        <v>1008</v>
      </c>
      <c r="F198" s="119" t="s">
        <v>1007</v>
      </c>
      <c r="G198" s="118" t="s">
        <v>636</v>
      </c>
      <c r="H198" s="117">
        <v>1</v>
      </c>
      <c r="I198" s="116">
        <v>0</v>
      </c>
      <c r="J198" s="116">
        <f t="shared" si="30"/>
        <v>0</v>
      </c>
      <c r="K198" s="115"/>
      <c r="L198" s="35"/>
      <c r="M198" s="126" t="s">
        <v>46</v>
      </c>
      <c r="N198" s="125" t="s">
        <v>449</v>
      </c>
      <c r="O198" s="124">
        <v>28.8</v>
      </c>
      <c r="P198" s="124">
        <f t="shared" si="31"/>
        <v>28.8</v>
      </c>
      <c r="Q198" s="124">
        <v>0</v>
      </c>
      <c r="R198" s="124">
        <f t="shared" si="32"/>
        <v>0</v>
      </c>
      <c r="S198" s="124">
        <v>0</v>
      </c>
      <c r="T198" s="123">
        <f t="shared" si="33"/>
        <v>0</v>
      </c>
      <c r="AR198" s="109" t="s">
        <v>32</v>
      </c>
      <c r="AT198" s="109" t="s">
        <v>473</v>
      </c>
      <c r="AU198" s="109" t="s">
        <v>28</v>
      </c>
      <c r="AY198" s="101" t="s">
        <v>472</v>
      </c>
      <c r="BE198" s="110">
        <f t="shared" si="34"/>
        <v>0</v>
      </c>
      <c r="BF198" s="110">
        <f t="shared" si="35"/>
        <v>0</v>
      </c>
      <c r="BG198" s="110">
        <f t="shared" si="36"/>
        <v>0</v>
      </c>
      <c r="BH198" s="110">
        <f t="shared" si="37"/>
        <v>0</v>
      </c>
      <c r="BI198" s="110">
        <f t="shared" si="38"/>
        <v>0</v>
      </c>
      <c r="BJ198" s="101" t="s">
        <v>28</v>
      </c>
      <c r="BK198" s="110">
        <f t="shared" si="39"/>
        <v>0</v>
      </c>
      <c r="BL198" s="101" t="s">
        <v>32</v>
      </c>
      <c r="BM198" s="109" t="s">
        <v>1006</v>
      </c>
    </row>
    <row r="199" spans="2:65" s="34" customFormat="1" ht="21.75" customHeight="1">
      <c r="B199" s="122"/>
      <c r="C199" s="121" t="s">
        <v>1005</v>
      </c>
      <c r="D199" s="121" t="s">
        <v>473</v>
      </c>
      <c r="E199" s="120" t="s">
        <v>1004</v>
      </c>
      <c r="F199" s="119" t="s">
        <v>1003</v>
      </c>
      <c r="G199" s="118" t="s">
        <v>636</v>
      </c>
      <c r="H199" s="117">
        <v>1</v>
      </c>
      <c r="I199" s="116">
        <v>0</v>
      </c>
      <c r="J199" s="116">
        <f t="shared" si="30"/>
        <v>0</v>
      </c>
      <c r="K199" s="115"/>
      <c r="L199" s="35"/>
      <c r="M199" s="126" t="s">
        <v>46</v>
      </c>
      <c r="N199" s="125" t="s">
        <v>449</v>
      </c>
      <c r="O199" s="124">
        <v>58.9</v>
      </c>
      <c r="P199" s="124">
        <f t="shared" si="31"/>
        <v>58.9</v>
      </c>
      <c r="Q199" s="124">
        <v>0</v>
      </c>
      <c r="R199" s="124">
        <f t="shared" si="32"/>
        <v>0</v>
      </c>
      <c r="S199" s="124">
        <v>0</v>
      </c>
      <c r="T199" s="123">
        <f t="shared" si="33"/>
        <v>0</v>
      </c>
      <c r="AR199" s="109" t="s">
        <v>32</v>
      </c>
      <c r="AT199" s="109" t="s">
        <v>473</v>
      </c>
      <c r="AU199" s="109" t="s">
        <v>28</v>
      </c>
      <c r="AY199" s="101" t="s">
        <v>472</v>
      </c>
      <c r="BE199" s="110">
        <f t="shared" si="34"/>
        <v>0</v>
      </c>
      <c r="BF199" s="110">
        <f t="shared" si="35"/>
        <v>0</v>
      </c>
      <c r="BG199" s="110">
        <f t="shared" si="36"/>
        <v>0</v>
      </c>
      <c r="BH199" s="110">
        <f t="shared" si="37"/>
        <v>0</v>
      </c>
      <c r="BI199" s="110">
        <f t="shared" si="38"/>
        <v>0</v>
      </c>
      <c r="BJ199" s="101" t="s">
        <v>28</v>
      </c>
      <c r="BK199" s="110">
        <f t="shared" si="39"/>
        <v>0</v>
      </c>
      <c r="BL199" s="101" t="s">
        <v>32</v>
      </c>
      <c r="BM199" s="109" t="s">
        <v>1002</v>
      </c>
    </row>
    <row r="200" spans="2:65" s="34" customFormat="1" ht="37.950000000000003" customHeight="1">
      <c r="B200" s="122"/>
      <c r="C200" s="121" t="s">
        <v>1001</v>
      </c>
      <c r="D200" s="121" t="s">
        <v>473</v>
      </c>
      <c r="E200" s="120" t="s">
        <v>1000</v>
      </c>
      <c r="F200" s="119" t="s">
        <v>999</v>
      </c>
      <c r="G200" s="118" t="s">
        <v>636</v>
      </c>
      <c r="H200" s="117">
        <v>1</v>
      </c>
      <c r="I200" s="116">
        <v>0</v>
      </c>
      <c r="J200" s="116">
        <f t="shared" si="30"/>
        <v>0</v>
      </c>
      <c r="K200" s="115"/>
      <c r="L200" s="35"/>
      <c r="M200" s="126" t="s">
        <v>46</v>
      </c>
      <c r="N200" s="125" t="s">
        <v>449</v>
      </c>
      <c r="O200" s="124">
        <v>85.6</v>
      </c>
      <c r="P200" s="124">
        <f t="shared" si="31"/>
        <v>85.6</v>
      </c>
      <c r="Q200" s="124">
        <v>0</v>
      </c>
      <c r="R200" s="124">
        <f t="shared" si="32"/>
        <v>0</v>
      </c>
      <c r="S200" s="124">
        <v>0</v>
      </c>
      <c r="T200" s="123">
        <f t="shared" si="33"/>
        <v>0</v>
      </c>
      <c r="AR200" s="109" t="s">
        <v>32</v>
      </c>
      <c r="AT200" s="109" t="s">
        <v>473</v>
      </c>
      <c r="AU200" s="109" t="s">
        <v>28</v>
      </c>
      <c r="AY200" s="101" t="s">
        <v>472</v>
      </c>
      <c r="BE200" s="110">
        <f t="shared" si="34"/>
        <v>0</v>
      </c>
      <c r="BF200" s="110">
        <f t="shared" si="35"/>
        <v>0</v>
      </c>
      <c r="BG200" s="110">
        <f t="shared" si="36"/>
        <v>0</v>
      </c>
      <c r="BH200" s="110">
        <f t="shared" si="37"/>
        <v>0</v>
      </c>
      <c r="BI200" s="110">
        <f t="shared" si="38"/>
        <v>0</v>
      </c>
      <c r="BJ200" s="101" t="s">
        <v>28</v>
      </c>
      <c r="BK200" s="110">
        <f t="shared" si="39"/>
        <v>0</v>
      </c>
      <c r="BL200" s="101" t="s">
        <v>32</v>
      </c>
      <c r="BM200" s="109" t="s">
        <v>998</v>
      </c>
    </row>
    <row r="201" spans="2:65" s="34" customFormat="1" ht="44.25" customHeight="1">
      <c r="B201" s="122"/>
      <c r="C201" s="121" t="s">
        <v>997</v>
      </c>
      <c r="D201" s="121" t="s">
        <v>473</v>
      </c>
      <c r="E201" s="120" t="s">
        <v>996</v>
      </c>
      <c r="F201" s="119" t="s">
        <v>995</v>
      </c>
      <c r="G201" s="118" t="s">
        <v>636</v>
      </c>
      <c r="H201" s="117">
        <v>2</v>
      </c>
      <c r="I201" s="116">
        <v>0</v>
      </c>
      <c r="J201" s="116">
        <f t="shared" si="30"/>
        <v>0</v>
      </c>
      <c r="K201" s="115"/>
      <c r="L201" s="35"/>
      <c r="M201" s="126" t="s">
        <v>46</v>
      </c>
      <c r="N201" s="125" t="s">
        <v>449</v>
      </c>
      <c r="O201" s="124">
        <v>84</v>
      </c>
      <c r="P201" s="124">
        <f t="shared" si="31"/>
        <v>168</v>
      </c>
      <c r="Q201" s="124">
        <v>0</v>
      </c>
      <c r="R201" s="124">
        <f t="shared" si="32"/>
        <v>0</v>
      </c>
      <c r="S201" s="124">
        <v>0</v>
      </c>
      <c r="T201" s="123">
        <f t="shared" si="33"/>
        <v>0</v>
      </c>
      <c r="AR201" s="109" t="s">
        <v>32</v>
      </c>
      <c r="AT201" s="109" t="s">
        <v>473</v>
      </c>
      <c r="AU201" s="109" t="s">
        <v>28</v>
      </c>
      <c r="AY201" s="101" t="s">
        <v>472</v>
      </c>
      <c r="BE201" s="110">
        <f t="shared" si="34"/>
        <v>0</v>
      </c>
      <c r="BF201" s="110">
        <f t="shared" si="35"/>
        <v>0</v>
      </c>
      <c r="BG201" s="110">
        <f t="shared" si="36"/>
        <v>0</v>
      </c>
      <c r="BH201" s="110">
        <f t="shared" si="37"/>
        <v>0</v>
      </c>
      <c r="BI201" s="110">
        <f t="shared" si="38"/>
        <v>0</v>
      </c>
      <c r="BJ201" s="101" t="s">
        <v>28</v>
      </c>
      <c r="BK201" s="110">
        <f t="shared" si="39"/>
        <v>0</v>
      </c>
      <c r="BL201" s="101" t="s">
        <v>32</v>
      </c>
      <c r="BM201" s="109" t="s">
        <v>994</v>
      </c>
    </row>
    <row r="202" spans="2:65" s="34" customFormat="1" ht="16.5" customHeight="1">
      <c r="B202" s="122"/>
      <c r="C202" s="121" t="s">
        <v>993</v>
      </c>
      <c r="D202" s="121" t="s">
        <v>473</v>
      </c>
      <c r="E202" s="120" t="s">
        <v>992</v>
      </c>
      <c r="F202" s="119" t="s">
        <v>991</v>
      </c>
      <c r="G202" s="118" t="s">
        <v>636</v>
      </c>
      <c r="H202" s="117">
        <v>9</v>
      </c>
      <c r="I202" s="116">
        <v>0</v>
      </c>
      <c r="J202" s="116">
        <f t="shared" si="30"/>
        <v>0</v>
      </c>
      <c r="K202" s="115"/>
      <c r="L202" s="35"/>
      <c r="M202" s="126" t="s">
        <v>46</v>
      </c>
      <c r="N202" s="125" t="s">
        <v>449</v>
      </c>
      <c r="O202" s="124">
        <v>0</v>
      </c>
      <c r="P202" s="124">
        <f t="shared" si="31"/>
        <v>0</v>
      </c>
      <c r="Q202" s="124">
        <v>0</v>
      </c>
      <c r="R202" s="124">
        <f t="shared" si="32"/>
        <v>0</v>
      </c>
      <c r="S202" s="124">
        <v>0</v>
      </c>
      <c r="T202" s="123">
        <f t="shared" si="33"/>
        <v>0</v>
      </c>
      <c r="AR202" s="109" t="s">
        <v>32</v>
      </c>
      <c r="AT202" s="109" t="s">
        <v>473</v>
      </c>
      <c r="AU202" s="109" t="s">
        <v>28</v>
      </c>
      <c r="AY202" s="101" t="s">
        <v>472</v>
      </c>
      <c r="BE202" s="110">
        <f t="shared" si="34"/>
        <v>0</v>
      </c>
      <c r="BF202" s="110">
        <f t="shared" si="35"/>
        <v>0</v>
      </c>
      <c r="BG202" s="110">
        <f t="shared" si="36"/>
        <v>0</v>
      </c>
      <c r="BH202" s="110">
        <f t="shared" si="37"/>
        <v>0</v>
      </c>
      <c r="BI202" s="110">
        <f t="shared" si="38"/>
        <v>0</v>
      </c>
      <c r="BJ202" s="101" t="s">
        <v>28</v>
      </c>
      <c r="BK202" s="110">
        <f t="shared" si="39"/>
        <v>0</v>
      </c>
      <c r="BL202" s="101" t="s">
        <v>32</v>
      </c>
      <c r="BM202" s="109" t="s">
        <v>707</v>
      </c>
    </row>
    <row r="203" spans="2:65" s="34" customFormat="1" ht="16.5" customHeight="1">
      <c r="B203" s="122"/>
      <c r="C203" s="121" t="s">
        <v>990</v>
      </c>
      <c r="D203" s="121" t="s">
        <v>473</v>
      </c>
      <c r="E203" s="120" t="s">
        <v>989</v>
      </c>
      <c r="F203" s="119" t="s">
        <v>988</v>
      </c>
      <c r="G203" s="118" t="s">
        <v>636</v>
      </c>
      <c r="H203" s="117">
        <v>16</v>
      </c>
      <c r="I203" s="116">
        <v>0</v>
      </c>
      <c r="J203" s="116">
        <f t="shared" si="30"/>
        <v>0</v>
      </c>
      <c r="K203" s="115"/>
      <c r="L203" s="35"/>
      <c r="M203" s="126" t="s">
        <v>46</v>
      </c>
      <c r="N203" s="125" t="s">
        <v>449</v>
      </c>
      <c r="O203" s="124">
        <v>0</v>
      </c>
      <c r="P203" s="124">
        <f t="shared" si="31"/>
        <v>0</v>
      </c>
      <c r="Q203" s="124">
        <v>0</v>
      </c>
      <c r="R203" s="124">
        <f t="shared" si="32"/>
        <v>0</v>
      </c>
      <c r="S203" s="124">
        <v>0</v>
      </c>
      <c r="T203" s="123">
        <f t="shared" si="33"/>
        <v>0</v>
      </c>
      <c r="AR203" s="109" t="s">
        <v>32</v>
      </c>
      <c r="AT203" s="109" t="s">
        <v>473</v>
      </c>
      <c r="AU203" s="109" t="s">
        <v>28</v>
      </c>
      <c r="AY203" s="101" t="s">
        <v>472</v>
      </c>
      <c r="BE203" s="110">
        <f t="shared" si="34"/>
        <v>0</v>
      </c>
      <c r="BF203" s="110">
        <f t="shared" si="35"/>
        <v>0</v>
      </c>
      <c r="BG203" s="110">
        <f t="shared" si="36"/>
        <v>0</v>
      </c>
      <c r="BH203" s="110">
        <f t="shared" si="37"/>
        <v>0</v>
      </c>
      <c r="BI203" s="110">
        <f t="shared" si="38"/>
        <v>0</v>
      </c>
      <c r="BJ203" s="101" t="s">
        <v>28</v>
      </c>
      <c r="BK203" s="110">
        <f t="shared" si="39"/>
        <v>0</v>
      </c>
      <c r="BL203" s="101" t="s">
        <v>32</v>
      </c>
      <c r="BM203" s="109" t="s">
        <v>699</v>
      </c>
    </row>
    <row r="204" spans="2:65" s="34" customFormat="1" ht="16.5" customHeight="1">
      <c r="B204" s="122"/>
      <c r="C204" s="121" t="s">
        <v>987</v>
      </c>
      <c r="D204" s="121" t="s">
        <v>473</v>
      </c>
      <c r="E204" s="120" t="s">
        <v>986</v>
      </c>
      <c r="F204" s="119" t="s">
        <v>985</v>
      </c>
      <c r="G204" s="118" t="s">
        <v>636</v>
      </c>
      <c r="H204" s="117">
        <v>58</v>
      </c>
      <c r="I204" s="116">
        <v>0</v>
      </c>
      <c r="J204" s="116">
        <f t="shared" si="30"/>
        <v>0</v>
      </c>
      <c r="K204" s="115"/>
      <c r="L204" s="35"/>
      <c r="M204" s="126" t="s">
        <v>46</v>
      </c>
      <c r="N204" s="125" t="s">
        <v>449</v>
      </c>
      <c r="O204" s="124">
        <v>0</v>
      </c>
      <c r="P204" s="124">
        <f t="shared" si="31"/>
        <v>0</v>
      </c>
      <c r="Q204" s="124">
        <v>0</v>
      </c>
      <c r="R204" s="124">
        <f t="shared" si="32"/>
        <v>0</v>
      </c>
      <c r="S204" s="124">
        <v>0</v>
      </c>
      <c r="T204" s="123">
        <f t="shared" si="33"/>
        <v>0</v>
      </c>
      <c r="AR204" s="109" t="s">
        <v>32</v>
      </c>
      <c r="AT204" s="109" t="s">
        <v>473</v>
      </c>
      <c r="AU204" s="109" t="s">
        <v>28</v>
      </c>
      <c r="AY204" s="101" t="s">
        <v>472</v>
      </c>
      <c r="BE204" s="110">
        <f t="shared" si="34"/>
        <v>0</v>
      </c>
      <c r="BF204" s="110">
        <f t="shared" si="35"/>
        <v>0</v>
      </c>
      <c r="BG204" s="110">
        <f t="shared" si="36"/>
        <v>0</v>
      </c>
      <c r="BH204" s="110">
        <f t="shared" si="37"/>
        <v>0</v>
      </c>
      <c r="BI204" s="110">
        <f t="shared" si="38"/>
        <v>0</v>
      </c>
      <c r="BJ204" s="101" t="s">
        <v>28</v>
      </c>
      <c r="BK204" s="110">
        <f t="shared" si="39"/>
        <v>0</v>
      </c>
      <c r="BL204" s="101" t="s">
        <v>32</v>
      </c>
      <c r="BM204" s="109" t="s">
        <v>691</v>
      </c>
    </row>
    <row r="205" spans="2:65" s="34" customFormat="1" ht="16.5" customHeight="1">
      <c r="B205" s="122"/>
      <c r="C205" s="121" t="s">
        <v>984</v>
      </c>
      <c r="D205" s="121" t="s">
        <v>473</v>
      </c>
      <c r="E205" s="120" t="s">
        <v>983</v>
      </c>
      <c r="F205" s="119" t="s">
        <v>982</v>
      </c>
      <c r="G205" s="118" t="s">
        <v>636</v>
      </c>
      <c r="H205" s="117">
        <v>3</v>
      </c>
      <c r="I205" s="116">
        <v>0</v>
      </c>
      <c r="J205" s="116">
        <f t="shared" si="30"/>
        <v>0</v>
      </c>
      <c r="K205" s="115"/>
      <c r="L205" s="35"/>
      <c r="M205" s="126" t="s">
        <v>46</v>
      </c>
      <c r="N205" s="125" t="s">
        <v>449</v>
      </c>
      <c r="O205" s="124">
        <v>0</v>
      </c>
      <c r="P205" s="124">
        <f t="shared" si="31"/>
        <v>0</v>
      </c>
      <c r="Q205" s="124">
        <v>0</v>
      </c>
      <c r="R205" s="124">
        <f t="shared" si="32"/>
        <v>0</v>
      </c>
      <c r="S205" s="124">
        <v>0</v>
      </c>
      <c r="T205" s="123">
        <f t="shared" si="33"/>
        <v>0</v>
      </c>
      <c r="AR205" s="109" t="s">
        <v>32</v>
      </c>
      <c r="AT205" s="109" t="s">
        <v>473</v>
      </c>
      <c r="AU205" s="109" t="s">
        <v>28</v>
      </c>
      <c r="AY205" s="101" t="s">
        <v>472</v>
      </c>
      <c r="BE205" s="110">
        <f t="shared" si="34"/>
        <v>0</v>
      </c>
      <c r="BF205" s="110">
        <f t="shared" si="35"/>
        <v>0</v>
      </c>
      <c r="BG205" s="110">
        <f t="shared" si="36"/>
        <v>0</v>
      </c>
      <c r="BH205" s="110">
        <f t="shared" si="37"/>
        <v>0</v>
      </c>
      <c r="BI205" s="110">
        <f t="shared" si="38"/>
        <v>0</v>
      </c>
      <c r="BJ205" s="101" t="s">
        <v>28</v>
      </c>
      <c r="BK205" s="110">
        <f t="shared" si="39"/>
        <v>0</v>
      </c>
      <c r="BL205" s="101" t="s">
        <v>32</v>
      </c>
      <c r="BM205" s="109" t="s">
        <v>683</v>
      </c>
    </row>
    <row r="206" spans="2:65" s="34" customFormat="1" ht="16.5" customHeight="1">
      <c r="B206" s="122"/>
      <c r="C206" s="121" t="s">
        <v>981</v>
      </c>
      <c r="D206" s="121" t="s">
        <v>473</v>
      </c>
      <c r="E206" s="120" t="s">
        <v>980</v>
      </c>
      <c r="F206" s="119" t="s">
        <v>979</v>
      </c>
      <c r="G206" s="118" t="s">
        <v>636</v>
      </c>
      <c r="H206" s="117">
        <v>2</v>
      </c>
      <c r="I206" s="116">
        <v>0</v>
      </c>
      <c r="J206" s="116">
        <f t="shared" si="30"/>
        <v>0</v>
      </c>
      <c r="K206" s="115"/>
      <c r="L206" s="35"/>
      <c r="M206" s="126" t="s">
        <v>46</v>
      </c>
      <c r="N206" s="125" t="s">
        <v>449</v>
      </c>
      <c r="O206" s="124">
        <v>0</v>
      </c>
      <c r="P206" s="124">
        <f t="shared" si="31"/>
        <v>0</v>
      </c>
      <c r="Q206" s="124">
        <v>0</v>
      </c>
      <c r="R206" s="124">
        <f t="shared" si="32"/>
        <v>0</v>
      </c>
      <c r="S206" s="124">
        <v>0</v>
      </c>
      <c r="T206" s="123">
        <f t="shared" si="33"/>
        <v>0</v>
      </c>
      <c r="AR206" s="109" t="s">
        <v>32</v>
      </c>
      <c r="AT206" s="109" t="s">
        <v>473</v>
      </c>
      <c r="AU206" s="109" t="s">
        <v>28</v>
      </c>
      <c r="AY206" s="101" t="s">
        <v>472</v>
      </c>
      <c r="BE206" s="110">
        <f t="shared" si="34"/>
        <v>0</v>
      </c>
      <c r="BF206" s="110">
        <f t="shared" si="35"/>
        <v>0</v>
      </c>
      <c r="BG206" s="110">
        <f t="shared" si="36"/>
        <v>0</v>
      </c>
      <c r="BH206" s="110">
        <f t="shared" si="37"/>
        <v>0</v>
      </c>
      <c r="BI206" s="110">
        <f t="shared" si="38"/>
        <v>0</v>
      </c>
      <c r="BJ206" s="101" t="s">
        <v>28</v>
      </c>
      <c r="BK206" s="110">
        <f t="shared" si="39"/>
        <v>0</v>
      </c>
      <c r="BL206" s="101" t="s">
        <v>32</v>
      </c>
      <c r="BM206" s="109" t="s">
        <v>675</v>
      </c>
    </row>
    <row r="207" spans="2:65" s="34" customFormat="1" ht="16.5" customHeight="1">
      <c r="B207" s="122"/>
      <c r="C207" s="121" t="s">
        <v>978</v>
      </c>
      <c r="D207" s="121" t="s">
        <v>473</v>
      </c>
      <c r="E207" s="120" t="s">
        <v>977</v>
      </c>
      <c r="F207" s="119" t="s">
        <v>976</v>
      </c>
      <c r="G207" s="118" t="s">
        <v>636</v>
      </c>
      <c r="H207" s="117">
        <v>3</v>
      </c>
      <c r="I207" s="116">
        <v>0</v>
      </c>
      <c r="J207" s="116">
        <f t="shared" si="30"/>
        <v>0</v>
      </c>
      <c r="K207" s="115"/>
      <c r="L207" s="35"/>
      <c r="M207" s="126" t="s">
        <v>46</v>
      </c>
      <c r="N207" s="125" t="s">
        <v>449</v>
      </c>
      <c r="O207" s="124">
        <v>0</v>
      </c>
      <c r="P207" s="124">
        <f t="shared" si="31"/>
        <v>0</v>
      </c>
      <c r="Q207" s="124">
        <v>0</v>
      </c>
      <c r="R207" s="124">
        <f t="shared" si="32"/>
        <v>0</v>
      </c>
      <c r="S207" s="124">
        <v>0</v>
      </c>
      <c r="T207" s="123">
        <f t="shared" si="33"/>
        <v>0</v>
      </c>
      <c r="AR207" s="109" t="s">
        <v>32</v>
      </c>
      <c r="AT207" s="109" t="s">
        <v>473</v>
      </c>
      <c r="AU207" s="109" t="s">
        <v>28</v>
      </c>
      <c r="AY207" s="101" t="s">
        <v>472</v>
      </c>
      <c r="BE207" s="110">
        <f t="shared" si="34"/>
        <v>0</v>
      </c>
      <c r="BF207" s="110">
        <f t="shared" si="35"/>
        <v>0</v>
      </c>
      <c r="BG207" s="110">
        <f t="shared" si="36"/>
        <v>0</v>
      </c>
      <c r="BH207" s="110">
        <f t="shared" si="37"/>
        <v>0</v>
      </c>
      <c r="BI207" s="110">
        <f t="shared" si="38"/>
        <v>0</v>
      </c>
      <c r="BJ207" s="101" t="s">
        <v>28</v>
      </c>
      <c r="BK207" s="110">
        <f t="shared" si="39"/>
        <v>0</v>
      </c>
      <c r="BL207" s="101" t="s">
        <v>32</v>
      </c>
      <c r="BM207" s="109" t="s">
        <v>667</v>
      </c>
    </row>
    <row r="208" spans="2:65" s="34" customFormat="1" ht="16.5" customHeight="1">
      <c r="B208" s="122"/>
      <c r="C208" s="121" t="s">
        <v>975</v>
      </c>
      <c r="D208" s="121" t="s">
        <v>473</v>
      </c>
      <c r="E208" s="120" t="s">
        <v>974</v>
      </c>
      <c r="F208" s="119" t="s">
        <v>973</v>
      </c>
      <c r="G208" s="118" t="s">
        <v>636</v>
      </c>
      <c r="H208" s="117">
        <v>2</v>
      </c>
      <c r="I208" s="116">
        <v>0</v>
      </c>
      <c r="J208" s="116">
        <f t="shared" si="30"/>
        <v>0</v>
      </c>
      <c r="K208" s="115"/>
      <c r="L208" s="35"/>
      <c r="M208" s="126" t="s">
        <v>46</v>
      </c>
      <c r="N208" s="125" t="s">
        <v>449</v>
      </c>
      <c r="O208" s="124">
        <v>0</v>
      </c>
      <c r="P208" s="124">
        <f t="shared" si="31"/>
        <v>0</v>
      </c>
      <c r="Q208" s="124">
        <v>0</v>
      </c>
      <c r="R208" s="124">
        <f t="shared" si="32"/>
        <v>0</v>
      </c>
      <c r="S208" s="124">
        <v>0</v>
      </c>
      <c r="T208" s="123">
        <f t="shared" si="33"/>
        <v>0</v>
      </c>
      <c r="AR208" s="109" t="s">
        <v>32</v>
      </c>
      <c r="AT208" s="109" t="s">
        <v>473</v>
      </c>
      <c r="AU208" s="109" t="s">
        <v>28</v>
      </c>
      <c r="AY208" s="101" t="s">
        <v>472</v>
      </c>
      <c r="BE208" s="110">
        <f t="shared" si="34"/>
        <v>0</v>
      </c>
      <c r="BF208" s="110">
        <f t="shared" si="35"/>
        <v>0</v>
      </c>
      <c r="BG208" s="110">
        <f t="shared" si="36"/>
        <v>0</v>
      </c>
      <c r="BH208" s="110">
        <f t="shared" si="37"/>
        <v>0</v>
      </c>
      <c r="BI208" s="110">
        <f t="shared" si="38"/>
        <v>0</v>
      </c>
      <c r="BJ208" s="101" t="s">
        <v>28</v>
      </c>
      <c r="BK208" s="110">
        <f t="shared" si="39"/>
        <v>0</v>
      </c>
      <c r="BL208" s="101" t="s">
        <v>32</v>
      </c>
      <c r="BM208" s="109" t="s">
        <v>659</v>
      </c>
    </row>
    <row r="209" spans="2:65" s="34" customFormat="1" ht="16.5" customHeight="1">
      <c r="B209" s="122"/>
      <c r="C209" s="121" t="s">
        <v>972</v>
      </c>
      <c r="D209" s="121" t="s">
        <v>473</v>
      </c>
      <c r="E209" s="120" t="s">
        <v>971</v>
      </c>
      <c r="F209" s="119" t="s">
        <v>970</v>
      </c>
      <c r="G209" s="118" t="s">
        <v>636</v>
      </c>
      <c r="H209" s="117">
        <v>1</v>
      </c>
      <c r="I209" s="116">
        <v>0</v>
      </c>
      <c r="J209" s="116">
        <f t="shared" si="30"/>
        <v>0</v>
      </c>
      <c r="K209" s="115"/>
      <c r="L209" s="35"/>
      <c r="M209" s="126" t="s">
        <v>46</v>
      </c>
      <c r="N209" s="125" t="s">
        <v>449</v>
      </c>
      <c r="O209" s="124">
        <v>0</v>
      </c>
      <c r="P209" s="124">
        <f t="shared" si="31"/>
        <v>0</v>
      </c>
      <c r="Q209" s="124">
        <v>0</v>
      </c>
      <c r="R209" s="124">
        <f t="shared" si="32"/>
        <v>0</v>
      </c>
      <c r="S209" s="124">
        <v>0</v>
      </c>
      <c r="T209" s="123">
        <f t="shared" si="33"/>
        <v>0</v>
      </c>
      <c r="AR209" s="109" t="s">
        <v>32</v>
      </c>
      <c r="AT209" s="109" t="s">
        <v>473</v>
      </c>
      <c r="AU209" s="109" t="s">
        <v>28</v>
      </c>
      <c r="AY209" s="101" t="s">
        <v>472</v>
      </c>
      <c r="BE209" s="110">
        <f t="shared" si="34"/>
        <v>0</v>
      </c>
      <c r="BF209" s="110">
        <f t="shared" si="35"/>
        <v>0</v>
      </c>
      <c r="BG209" s="110">
        <f t="shared" si="36"/>
        <v>0</v>
      </c>
      <c r="BH209" s="110">
        <f t="shared" si="37"/>
        <v>0</v>
      </c>
      <c r="BI209" s="110">
        <f t="shared" si="38"/>
        <v>0</v>
      </c>
      <c r="BJ209" s="101" t="s">
        <v>28</v>
      </c>
      <c r="BK209" s="110">
        <f t="shared" si="39"/>
        <v>0</v>
      </c>
      <c r="BL209" s="101" t="s">
        <v>32</v>
      </c>
      <c r="BM209" s="109" t="s">
        <v>651</v>
      </c>
    </row>
    <row r="210" spans="2:65" s="34" customFormat="1" ht="16.5" customHeight="1">
      <c r="B210" s="122"/>
      <c r="C210" s="121" t="s">
        <v>969</v>
      </c>
      <c r="D210" s="121" t="s">
        <v>473</v>
      </c>
      <c r="E210" s="120" t="s">
        <v>968</v>
      </c>
      <c r="F210" s="119" t="s">
        <v>967</v>
      </c>
      <c r="G210" s="118" t="s">
        <v>636</v>
      </c>
      <c r="H210" s="117">
        <v>8</v>
      </c>
      <c r="I210" s="116">
        <v>0</v>
      </c>
      <c r="J210" s="116">
        <f t="shared" si="30"/>
        <v>0</v>
      </c>
      <c r="K210" s="115"/>
      <c r="L210" s="35"/>
      <c r="M210" s="126" t="s">
        <v>46</v>
      </c>
      <c r="N210" s="125" t="s">
        <v>449</v>
      </c>
      <c r="O210" s="124">
        <v>0</v>
      </c>
      <c r="P210" s="124">
        <f t="shared" si="31"/>
        <v>0</v>
      </c>
      <c r="Q210" s="124">
        <v>0</v>
      </c>
      <c r="R210" s="124">
        <f t="shared" si="32"/>
        <v>0</v>
      </c>
      <c r="S210" s="124">
        <v>0</v>
      </c>
      <c r="T210" s="123">
        <f t="shared" si="33"/>
        <v>0</v>
      </c>
      <c r="AR210" s="109" t="s">
        <v>32</v>
      </c>
      <c r="AT210" s="109" t="s">
        <v>473</v>
      </c>
      <c r="AU210" s="109" t="s">
        <v>28</v>
      </c>
      <c r="AY210" s="101" t="s">
        <v>472</v>
      </c>
      <c r="BE210" s="110">
        <f t="shared" si="34"/>
        <v>0</v>
      </c>
      <c r="BF210" s="110">
        <f t="shared" si="35"/>
        <v>0</v>
      </c>
      <c r="BG210" s="110">
        <f t="shared" si="36"/>
        <v>0</v>
      </c>
      <c r="BH210" s="110">
        <f t="shared" si="37"/>
        <v>0</v>
      </c>
      <c r="BI210" s="110">
        <f t="shared" si="38"/>
        <v>0</v>
      </c>
      <c r="BJ210" s="101" t="s">
        <v>28</v>
      </c>
      <c r="BK210" s="110">
        <f t="shared" si="39"/>
        <v>0</v>
      </c>
      <c r="BL210" s="101" t="s">
        <v>32</v>
      </c>
      <c r="BM210" s="109" t="s">
        <v>643</v>
      </c>
    </row>
    <row r="211" spans="2:65" s="34" customFormat="1" ht="33" customHeight="1">
      <c r="B211" s="122"/>
      <c r="C211" s="121" t="s">
        <v>966</v>
      </c>
      <c r="D211" s="121" t="s">
        <v>473</v>
      </c>
      <c r="E211" s="120" t="s">
        <v>965</v>
      </c>
      <c r="F211" s="119" t="s">
        <v>964</v>
      </c>
      <c r="G211" s="118" t="s">
        <v>636</v>
      </c>
      <c r="H211" s="117">
        <v>6</v>
      </c>
      <c r="I211" s="116">
        <v>0</v>
      </c>
      <c r="J211" s="116">
        <f t="shared" si="30"/>
        <v>0</v>
      </c>
      <c r="K211" s="115"/>
      <c r="L211" s="35"/>
      <c r="M211" s="126" t="s">
        <v>46</v>
      </c>
      <c r="N211" s="125" t="s">
        <v>449</v>
      </c>
      <c r="O211" s="124">
        <v>0</v>
      </c>
      <c r="P211" s="124">
        <f t="shared" si="31"/>
        <v>0</v>
      </c>
      <c r="Q211" s="124">
        <v>0</v>
      </c>
      <c r="R211" s="124">
        <f t="shared" si="32"/>
        <v>0</v>
      </c>
      <c r="S211" s="124">
        <v>0</v>
      </c>
      <c r="T211" s="123">
        <f t="shared" si="33"/>
        <v>0</v>
      </c>
      <c r="AR211" s="109" t="s">
        <v>32</v>
      </c>
      <c r="AT211" s="109" t="s">
        <v>473</v>
      </c>
      <c r="AU211" s="109" t="s">
        <v>28</v>
      </c>
      <c r="AY211" s="101" t="s">
        <v>472</v>
      </c>
      <c r="BE211" s="110">
        <f t="shared" si="34"/>
        <v>0</v>
      </c>
      <c r="BF211" s="110">
        <f t="shared" si="35"/>
        <v>0</v>
      </c>
      <c r="BG211" s="110">
        <f t="shared" si="36"/>
        <v>0</v>
      </c>
      <c r="BH211" s="110">
        <f t="shared" si="37"/>
        <v>0</v>
      </c>
      <c r="BI211" s="110">
        <f t="shared" si="38"/>
        <v>0</v>
      </c>
      <c r="BJ211" s="101" t="s">
        <v>28</v>
      </c>
      <c r="BK211" s="110">
        <f t="shared" si="39"/>
        <v>0</v>
      </c>
      <c r="BL211" s="101" t="s">
        <v>32</v>
      </c>
      <c r="BM211" s="109" t="s">
        <v>638</v>
      </c>
    </row>
    <row r="212" spans="2:65" s="34" customFormat="1" ht="16.5" customHeight="1">
      <c r="B212" s="122"/>
      <c r="C212" s="121" t="s">
        <v>963</v>
      </c>
      <c r="D212" s="121" t="s">
        <v>473</v>
      </c>
      <c r="E212" s="120" t="s">
        <v>962</v>
      </c>
      <c r="F212" s="119" t="s">
        <v>961</v>
      </c>
      <c r="G212" s="118" t="s">
        <v>636</v>
      </c>
      <c r="H212" s="117">
        <v>1</v>
      </c>
      <c r="I212" s="116">
        <v>0</v>
      </c>
      <c r="J212" s="116">
        <f t="shared" si="30"/>
        <v>0</v>
      </c>
      <c r="K212" s="115"/>
      <c r="L212" s="35"/>
      <c r="M212" s="126" t="s">
        <v>46</v>
      </c>
      <c r="N212" s="125" t="s">
        <v>449</v>
      </c>
      <c r="O212" s="124">
        <v>0</v>
      </c>
      <c r="P212" s="124">
        <f t="shared" si="31"/>
        <v>0</v>
      </c>
      <c r="Q212" s="124">
        <v>0</v>
      </c>
      <c r="R212" s="124">
        <f t="shared" si="32"/>
        <v>0</v>
      </c>
      <c r="S212" s="124">
        <v>0</v>
      </c>
      <c r="T212" s="123">
        <f t="shared" si="33"/>
        <v>0</v>
      </c>
      <c r="AR212" s="109" t="s">
        <v>32</v>
      </c>
      <c r="AT212" s="109" t="s">
        <v>473</v>
      </c>
      <c r="AU212" s="109" t="s">
        <v>28</v>
      </c>
      <c r="AY212" s="101" t="s">
        <v>472</v>
      </c>
      <c r="BE212" s="110">
        <f t="shared" si="34"/>
        <v>0</v>
      </c>
      <c r="BF212" s="110">
        <f t="shared" si="35"/>
        <v>0</v>
      </c>
      <c r="BG212" s="110">
        <f t="shared" si="36"/>
        <v>0</v>
      </c>
      <c r="BH212" s="110">
        <f t="shared" si="37"/>
        <v>0</v>
      </c>
      <c r="BI212" s="110">
        <f t="shared" si="38"/>
        <v>0</v>
      </c>
      <c r="BJ212" s="101" t="s">
        <v>28</v>
      </c>
      <c r="BK212" s="110">
        <f t="shared" si="39"/>
        <v>0</v>
      </c>
      <c r="BL212" s="101" t="s">
        <v>32</v>
      </c>
      <c r="BM212" s="109" t="s">
        <v>960</v>
      </c>
    </row>
    <row r="213" spans="2:65" s="34" customFormat="1" ht="24.15" customHeight="1">
      <c r="B213" s="122"/>
      <c r="C213" s="121" t="s">
        <v>959</v>
      </c>
      <c r="D213" s="121" t="s">
        <v>473</v>
      </c>
      <c r="E213" s="120" t="s">
        <v>958</v>
      </c>
      <c r="F213" s="119" t="s">
        <v>957</v>
      </c>
      <c r="G213" s="118" t="s">
        <v>636</v>
      </c>
      <c r="H213" s="117">
        <v>6</v>
      </c>
      <c r="I213" s="116">
        <v>0</v>
      </c>
      <c r="J213" s="116">
        <f t="shared" si="30"/>
        <v>0</v>
      </c>
      <c r="K213" s="115"/>
      <c r="L213" s="35"/>
      <c r="M213" s="126" t="s">
        <v>46</v>
      </c>
      <c r="N213" s="125" t="s">
        <v>449</v>
      </c>
      <c r="O213" s="124">
        <v>0</v>
      </c>
      <c r="P213" s="124">
        <f t="shared" si="31"/>
        <v>0</v>
      </c>
      <c r="Q213" s="124">
        <v>0</v>
      </c>
      <c r="R213" s="124">
        <f t="shared" si="32"/>
        <v>0</v>
      </c>
      <c r="S213" s="124">
        <v>0</v>
      </c>
      <c r="T213" s="123">
        <f t="shared" si="33"/>
        <v>0</v>
      </c>
      <c r="AR213" s="109" t="s">
        <v>32</v>
      </c>
      <c r="AT213" s="109" t="s">
        <v>473</v>
      </c>
      <c r="AU213" s="109" t="s">
        <v>28</v>
      </c>
      <c r="AY213" s="101" t="s">
        <v>472</v>
      </c>
      <c r="BE213" s="110">
        <f t="shared" si="34"/>
        <v>0</v>
      </c>
      <c r="BF213" s="110">
        <f t="shared" si="35"/>
        <v>0</v>
      </c>
      <c r="BG213" s="110">
        <f t="shared" si="36"/>
        <v>0</v>
      </c>
      <c r="BH213" s="110">
        <f t="shared" si="37"/>
        <v>0</v>
      </c>
      <c r="BI213" s="110">
        <f t="shared" si="38"/>
        <v>0</v>
      </c>
      <c r="BJ213" s="101" t="s">
        <v>28</v>
      </c>
      <c r="BK213" s="110">
        <f t="shared" si="39"/>
        <v>0</v>
      </c>
      <c r="BL213" s="101" t="s">
        <v>32</v>
      </c>
      <c r="BM213" s="109" t="s">
        <v>623</v>
      </c>
    </row>
    <row r="214" spans="2:65" s="34" customFormat="1" ht="37.950000000000003" customHeight="1">
      <c r="B214" s="122"/>
      <c r="C214" s="121" t="s">
        <v>956</v>
      </c>
      <c r="D214" s="121" t="s">
        <v>473</v>
      </c>
      <c r="E214" s="120" t="s">
        <v>955</v>
      </c>
      <c r="F214" s="119" t="s">
        <v>954</v>
      </c>
      <c r="G214" s="118" t="s">
        <v>636</v>
      </c>
      <c r="H214" s="117">
        <v>10</v>
      </c>
      <c r="I214" s="116">
        <v>0</v>
      </c>
      <c r="J214" s="116">
        <f t="shared" si="30"/>
        <v>0</v>
      </c>
      <c r="K214" s="115"/>
      <c r="L214" s="35"/>
      <c r="M214" s="126" t="s">
        <v>46</v>
      </c>
      <c r="N214" s="125" t="s">
        <v>449</v>
      </c>
      <c r="O214" s="124">
        <v>0</v>
      </c>
      <c r="P214" s="124">
        <f t="shared" si="31"/>
        <v>0</v>
      </c>
      <c r="Q214" s="124">
        <v>0</v>
      </c>
      <c r="R214" s="124">
        <f t="shared" si="32"/>
        <v>0</v>
      </c>
      <c r="S214" s="124">
        <v>0</v>
      </c>
      <c r="T214" s="123">
        <f t="shared" si="33"/>
        <v>0</v>
      </c>
      <c r="AR214" s="109" t="s">
        <v>32</v>
      </c>
      <c r="AT214" s="109" t="s">
        <v>473</v>
      </c>
      <c r="AU214" s="109" t="s">
        <v>28</v>
      </c>
      <c r="AY214" s="101" t="s">
        <v>472</v>
      </c>
      <c r="BE214" s="110">
        <f t="shared" si="34"/>
        <v>0</v>
      </c>
      <c r="BF214" s="110">
        <f t="shared" si="35"/>
        <v>0</v>
      </c>
      <c r="BG214" s="110">
        <f t="shared" si="36"/>
        <v>0</v>
      </c>
      <c r="BH214" s="110">
        <f t="shared" si="37"/>
        <v>0</v>
      </c>
      <c r="BI214" s="110">
        <f t="shared" si="38"/>
        <v>0</v>
      </c>
      <c r="BJ214" s="101" t="s">
        <v>28</v>
      </c>
      <c r="BK214" s="110">
        <f t="shared" si="39"/>
        <v>0</v>
      </c>
      <c r="BL214" s="101" t="s">
        <v>32</v>
      </c>
      <c r="BM214" s="109" t="s">
        <v>617</v>
      </c>
    </row>
    <row r="215" spans="2:65" s="34" customFormat="1" ht="37.950000000000003" customHeight="1">
      <c r="B215" s="122"/>
      <c r="C215" s="121" t="s">
        <v>953</v>
      </c>
      <c r="D215" s="121" t="s">
        <v>473</v>
      </c>
      <c r="E215" s="120" t="s">
        <v>952</v>
      </c>
      <c r="F215" s="119" t="s">
        <v>951</v>
      </c>
      <c r="G215" s="118" t="s">
        <v>636</v>
      </c>
      <c r="H215" s="117">
        <v>2</v>
      </c>
      <c r="I215" s="116">
        <v>0</v>
      </c>
      <c r="J215" s="116">
        <f t="shared" si="30"/>
        <v>0</v>
      </c>
      <c r="K215" s="115"/>
      <c r="L215" s="35"/>
      <c r="M215" s="126" t="s">
        <v>46</v>
      </c>
      <c r="N215" s="125" t="s">
        <v>449</v>
      </c>
      <c r="O215" s="124">
        <v>0</v>
      </c>
      <c r="P215" s="124">
        <f t="shared" si="31"/>
        <v>0</v>
      </c>
      <c r="Q215" s="124">
        <v>0</v>
      </c>
      <c r="R215" s="124">
        <f t="shared" si="32"/>
        <v>0</v>
      </c>
      <c r="S215" s="124">
        <v>0</v>
      </c>
      <c r="T215" s="123">
        <f t="shared" si="33"/>
        <v>0</v>
      </c>
      <c r="AR215" s="109" t="s">
        <v>32</v>
      </c>
      <c r="AT215" s="109" t="s">
        <v>473</v>
      </c>
      <c r="AU215" s="109" t="s">
        <v>28</v>
      </c>
      <c r="AY215" s="101" t="s">
        <v>472</v>
      </c>
      <c r="BE215" s="110">
        <f t="shared" si="34"/>
        <v>0</v>
      </c>
      <c r="BF215" s="110">
        <f t="shared" si="35"/>
        <v>0</v>
      </c>
      <c r="BG215" s="110">
        <f t="shared" si="36"/>
        <v>0</v>
      </c>
      <c r="BH215" s="110">
        <f t="shared" si="37"/>
        <v>0</v>
      </c>
      <c r="BI215" s="110">
        <f t="shared" si="38"/>
        <v>0</v>
      </c>
      <c r="BJ215" s="101" t="s">
        <v>28</v>
      </c>
      <c r="BK215" s="110">
        <f t="shared" si="39"/>
        <v>0</v>
      </c>
      <c r="BL215" s="101" t="s">
        <v>32</v>
      </c>
      <c r="BM215" s="109" t="s">
        <v>610</v>
      </c>
    </row>
    <row r="216" spans="2:65" s="34" customFormat="1" ht="24.15" customHeight="1">
      <c r="B216" s="122"/>
      <c r="C216" s="121" t="s">
        <v>950</v>
      </c>
      <c r="D216" s="121" t="s">
        <v>473</v>
      </c>
      <c r="E216" s="120" t="s">
        <v>949</v>
      </c>
      <c r="F216" s="119" t="s">
        <v>948</v>
      </c>
      <c r="G216" s="118" t="s">
        <v>636</v>
      </c>
      <c r="H216" s="117">
        <v>9</v>
      </c>
      <c r="I216" s="116">
        <v>0</v>
      </c>
      <c r="J216" s="116">
        <f t="shared" si="30"/>
        <v>0</v>
      </c>
      <c r="K216" s="115"/>
      <c r="L216" s="35"/>
      <c r="M216" s="126" t="s">
        <v>46</v>
      </c>
      <c r="N216" s="125" t="s">
        <v>449</v>
      </c>
      <c r="O216" s="124">
        <v>0</v>
      </c>
      <c r="P216" s="124">
        <f t="shared" si="31"/>
        <v>0</v>
      </c>
      <c r="Q216" s="124">
        <v>0</v>
      </c>
      <c r="R216" s="124">
        <f t="shared" si="32"/>
        <v>0</v>
      </c>
      <c r="S216" s="124">
        <v>0</v>
      </c>
      <c r="T216" s="123">
        <f t="shared" si="33"/>
        <v>0</v>
      </c>
      <c r="AR216" s="109" t="s">
        <v>32</v>
      </c>
      <c r="AT216" s="109" t="s">
        <v>473</v>
      </c>
      <c r="AU216" s="109" t="s">
        <v>28</v>
      </c>
      <c r="AY216" s="101" t="s">
        <v>472</v>
      </c>
      <c r="BE216" s="110">
        <f t="shared" si="34"/>
        <v>0</v>
      </c>
      <c r="BF216" s="110">
        <f t="shared" si="35"/>
        <v>0</v>
      </c>
      <c r="BG216" s="110">
        <f t="shared" si="36"/>
        <v>0</v>
      </c>
      <c r="BH216" s="110">
        <f t="shared" si="37"/>
        <v>0</v>
      </c>
      <c r="BI216" s="110">
        <f t="shared" si="38"/>
        <v>0</v>
      </c>
      <c r="BJ216" s="101" t="s">
        <v>28</v>
      </c>
      <c r="BK216" s="110">
        <f t="shared" si="39"/>
        <v>0</v>
      </c>
      <c r="BL216" s="101" t="s">
        <v>32</v>
      </c>
      <c r="BM216" s="109" t="s">
        <v>947</v>
      </c>
    </row>
    <row r="217" spans="2:65" s="34" customFormat="1" ht="21.75" customHeight="1">
      <c r="B217" s="122"/>
      <c r="C217" s="121" t="s">
        <v>946</v>
      </c>
      <c r="D217" s="121" t="s">
        <v>473</v>
      </c>
      <c r="E217" s="120" t="s">
        <v>945</v>
      </c>
      <c r="F217" s="119" t="s">
        <v>944</v>
      </c>
      <c r="G217" s="118" t="s">
        <v>636</v>
      </c>
      <c r="H217" s="117">
        <v>3</v>
      </c>
      <c r="I217" s="116">
        <v>0</v>
      </c>
      <c r="J217" s="116">
        <f t="shared" si="30"/>
        <v>0</v>
      </c>
      <c r="K217" s="115"/>
      <c r="L217" s="35"/>
      <c r="M217" s="126" t="s">
        <v>46</v>
      </c>
      <c r="N217" s="125" t="s">
        <v>449</v>
      </c>
      <c r="O217" s="124">
        <v>0</v>
      </c>
      <c r="P217" s="124">
        <f t="shared" si="31"/>
        <v>0</v>
      </c>
      <c r="Q217" s="124">
        <v>0</v>
      </c>
      <c r="R217" s="124">
        <f t="shared" si="32"/>
        <v>0</v>
      </c>
      <c r="S217" s="124">
        <v>0</v>
      </c>
      <c r="T217" s="123">
        <f t="shared" si="33"/>
        <v>0</v>
      </c>
      <c r="AR217" s="109" t="s">
        <v>32</v>
      </c>
      <c r="AT217" s="109" t="s">
        <v>473</v>
      </c>
      <c r="AU217" s="109" t="s">
        <v>28</v>
      </c>
      <c r="AY217" s="101" t="s">
        <v>472</v>
      </c>
      <c r="BE217" s="110">
        <f t="shared" si="34"/>
        <v>0</v>
      </c>
      <c r="BF217" s="110">
        <f t="shared" si="35"/>
        <v>0</v>
      </c>
      <c r="BG217" s="110">
        <f t="shared" si="36"/>
        <v>0</v>
      </c>
      <c r="BH217" s="110">
        <f t="shared" si="37"/>
        <v>0</v>
      </c>
      <c r="BI217" s="110">
        <f t="shared" si="38"/>
        <v>0</v>
      </c>
      <c r="BJ217" s="101" t="s">
        <v>28</v>
      </c>
      <c r="BK217" s="110">
        <f t="shared" si="39"/>
        <v>0</v>
      </c>
      <c r="BL217" s="101" t="s">
        <v>32</v>
      </c>
      <c r="BM217" s="109" t="s">
        <v>630</v>
      </c>
    </row>
    <row r="218" spans="2:65" s="34" customFormat="1" ht="24.15" customHeight="1">
      <c r="B218" s="122"/>
      <c r="C218" s="121" t="s">
        <v>943</v>
      </c>
      <c r="D218" s="121" t="s">
        <v>473</v>
      </c>
      <c r="E218" s="120" t="s">
        <v>942</v>
      </c>
      <c r="F218" s="119" t="s">
        <v>941</v>
      </c>
      <c r="G218" s="118" t="s">
        <v>636</v>
      </c>
      <c r="H218" s="117">
        <v>18</v>
      </c>
      <c r="I218" s="116">
        <v>0</v>
      </c>
      <c r="J218" s="116">
        <f t="shared" si="30"/>
        <v>0</v>
      </c>
      <c r="K218" s="115"/>
      <c r="L218" s="35"/>
      <c r="M218" s="126" t="s">
        <v>46</v>
      </c>
      <c r="N218" s="125" t="s">
        <v>449</v>
      </c>
      <c r="O218" s="124">
        <v>0</v>
      </c>
      <c r="P218" s="124">
        <f t="shared" si="31"/>
        <v>0</v>
      </c>
      <c r="Q218" s="124">
        <v>0</v>
      </c>
      <c r="R218" s="124">
        <f t="shared" si="32"/>
        <v>0</v>
      </c>
      <c r="S218" s="124">
        <v>0</v>
      </c>
      <c r="T218" s="123">
        <f t="shared" si="33"/>
        <v>0</v>
      </c>
      <c r="AR218" s="109" t="s">
        <v>32</v>
      </c>
      <c r="AT218" s="109" t="s">
        <v>473</v>
      </c>
      <c r="AU218" s="109" t="s">
        <v>28</v>
      </c>
      <c r="AY218" s="101" t="s">
        <v>472</v>
      </c>
      <c r="BE218" s="110">
        <f t="shared" si="34"/>
        <v>0</v>
      </c>
      <c r="BF218" s="110">
        <f t="shared" si="35"/>
        <v>0</v>
      </c>
      <c r="BG218" s="110">
        <f t="shared" si="36"/>
        <v>0</v>
      </c>
      <c r="BH218" s="110">
        <f t="shared" si="37"/>
        <v>0</v>
      </c>
      <c r="BI218" s="110">
        <f t="shared" si="38"/>
        <v>0</v>
      </c>
      <c r="BJ218" s="101" t="s">
        <v>28</v>
      </c>
      <c r="BK218" s="110">
        <f t="shared" si="39"/>
        <v>0</v>
      </c>
      <c r="BL218" s="101" t="s">
        <v>32</v>
      </c>
      <c r="BM218" s="109" t="s">
        <v>940</v>
      </c>
    </row>
    <row r="219" spans="2:65" s="34" customFormat="1" ht="16.5" customHeight="1">
      <c r="B219" s="122"/>
      <c r="C219" s="121" t="s">
        <v>939</v>
      </c>
      <c r="D219" s="121" t="s">
        <v>473</v>
      </c>
      <c r="E219" s="120" t="s">
        <v>938</v>
      </c>
      <c r="F219" s="119" t="s">
        <v>937</v>
      </c>
      <c r="G219" s="118" t="s">
        <v>636</v>
      </c>
      <c r="H219" s="117">
        <v>6</v>
      </c>
      <c r="I219" s="116">
        <v>0</v>
      </c>
      <c r="J219" s="116">
        <f t="shared" si="30"/>
        <v>0</v>
      </c>
      <c r="K219" s="115"/>
      <c r="L219" s="35"/>
      <c r="M219" s="126" t="s">
        <v>46</v>
      </c>
      <c r="N219" s="125" t="s">
        <v>449</v>
      </c>
      <c r="O219" s="124">
        <v>0</v>
      </c>
      <c r="P219" s="124">
        <f t="shared" si="31"/>
        <v>0</v>
      </c>
      <c r="Q219" s="124">
        <v>0</v>
      </c>
      <c r="R219" s="124">
        <f t="shared" si="32"/>
        <v>0</v>
      </c>
      <c r="S219" s="124">
        <v>0</v>
      </c>
      <c r="T219" s="123">
        <f t="shared" si="33"/>
        <v>0</v>
      </c>
      <c r="AR219" s="109" t="s">
        <v>32</v>
      </c>
      <c r="AT219" s="109" t="s">
        <v>473</v>
      </c>
      <c r="AU219" s="109" t="s">
        <v>28</v>
      </c>
      <c r="AY219" s="101" t="s">
        <v>472</v>
      </c>
      <c r="BE219" s="110">
        <f t="shared" si="34"/>
        <v>0</v>
      </c>
      <c r="BF219" s="110">
        <f t="shared" si="35"/>
        <v>0</v>
      </c>
      <c r="BG219" s="110">
        <f t="shared" si="36"/>
        <v>0</v>
      </c>
      <c r="BH219" s="110">
        <f t="shared" si="37"/>
        <v>0</v>
      </c>
      <c r="BI219" s="110">
        <f t="shared" si="38"/>
        <v>0</v>
      </c>
      <c r="BJ219" s="101" t="s">
        <v>28</v>
      </c>
      <c r="BK219" s="110">
        <f t="shared" si="39"/>
        <v>0</v>
      </c>
      <c r="BL219" s="101" t="s">
        <v>32</v>
      </c>
      <c r="BM219" s="109" t="s">
        <v>936</v>
      </c>
    </row>
    <row r="220" spans="2:65" s="34" customFormat="1" ht="16.5" customHeight="1">
      <c r="B220" s="122"/>
      <c r="C220" s="121" t="s">
        <v>935</v>
      </c>
      <c r="D220" s="121" t="s">
        <v>473</v>
      </c>
      <c r="E220" s="120" t="s">
        <v>934</v>
      </c>
      <c r="F220" s="119" t="s">
        <v>933</v>
      </c>
      <c r="G220" s="118" t="s">
        <v>636</v>
      </c>
      <c r="H220" s="117">
        <v>16</v>
      </c>
      <c r="I220" s="116">
        <v>0</v>
      </c>
      <c r="J220" s="116">
        <f t="shared" si="30"/>
        <v>0</v>
      </c>
      <c r="K220" s="115"/>
      <c r="L220" s="35"/>
      <c r="M220" s="126" t="s">
        <v>46</v>
      </c>
      <c r="N220" s="125" t="s">
        <v>449</v>
      </c>
      <c r="O220" s="124">
        <v>0</v>
      </c>
      <c r="P220" s="124">
        <f t="shared" si="31"/>
        <v>0</v>
      </c>
      <c r="Q220" s="124">
        <v>0</v>
      </c>
      <c r="R220" s="124">
        <f t="shared" si="32"/>
        <v>0</v>
      </c>
      <c r="S220" s="124">
        <v>0</v>
      </c>
      <c r="T220" s="123">
        <f t="shared" si="33"/>
        <v>0</v>
      </c>
      <c r="AR220" s="109" t="s">
        <v>32</v>
      </c>
      <c r="AT220" s="109" t="s">
        <v>473</v>
      </c>
      <c r="AU220" s="109" t="s">
        <v>28</v>
      </c>
      <c r="AY220" s="101" t="s">
        <v>472</v>
      </c>
      <c r="BE220" s="110">
        <f t="shared" si="34"/>
        <v>0</v>
      </c>
      <c r="BF220" s="110">
        <f t="shared" si="35"/>
        <v>0</v>
      </c>
      <c r="BG220" s="110">
        <f t="shared" si="36"/>
        <v>0</v>
      </c>
      <c r="BH220" s="110">
        <f t="shared" si="37"/>
        <v>0</v>
      </c>
      <c r="BI220" s="110">
        <f t="shared" si="38"/>
        <v>0</v>
      </c>
      <c r="BJ220" s="101" t="s">
        <v>28</v>
      </c>
      <c r="BK220" s="110">
        <f t="shared" si="39"/>
        <v>0</v>
      </c>
      <c r="BL220" s="101" t="s">
        <v>32</v>
      </c>
      <c r="BM220" s="109" t="s">
        <v>932</v>
      </c>
    </row>
    <row r="221" spans="2:65" s="34" customFormat="1" ht="24.15" customHeight="1">
      <c r="B221" s="122"/>
      <c r="C221" s="121" t="s">
        <v>931</v>
      </c>
      <c r="D221" s="121" t="s">
        <v>473</v>
      </c>
      <c r="E221" s="120" t="s">
        <v>930</v>
      </c>
      <c r="F221" s="119" t="s">
        <v>929</v>
      </c>
      <c r="G221" s="118" t="s">
        <v>636</v>
      </c>
      <c r="H221" s="117">
        <v>1</v>
      </c>
      <c r="I221" s="116">
        <v>0</v>
      </c>
      <c r="J221" s="116">
        <f t="shared" si="30"/>
        <v>0</v>
      </c>
      <c r="K221" s="115"/>
      <c r="L221" s="35"/>
      <c r="M221" s="126" t="s">
        <v>46</v>
      </c>
      <c r="N221" s="125" t="s">
        <v>449</v>
      </c>
      <c r="O221" s="124">
        <v>0</v>
      </c>
      <c r="P221" s="124">
        <f t="shared" si="31"/>
        <v>0</v>
      </c>
      <c r="Q221" s="124">
        <v>0</v>
      </c>
      <c r="R221" s="124">
        <f t="shared" si="32"/>
        <v>0</v>
      </c>
      <c r="S221" s="124">
        <v>0</v>
      </c>
      <c r="T221" s="123">
        <f t="shared" si="33"/>
        <v>0</v>
      </c>
      <c r="AR221" s="109" t="s">
        <v>32</v>
      </c>
      <c r="AT221" s="109" t="s">
        <v>473</v>
      </c>
      <c r="AU221" s="109" t="s">
        <v>28</v>
      </c>
      <c r="AY221" s="101" t="s">
        <v>472</v>
      </c>
      <c r="BE221" s="110">
        <f t="shared" si="34"/>
        <v>0</v>
      </c>
      <c r="BF221" s="110">
        <f t="shared" si="35"/>
        <v>0</v>
      </c>
      <c r="BG221" s="110">
        <f t="shared" si="36"/>
        <v>0</v>
      </c>
      <c r="BH221" s="110">
        <f t="shared" si="37"/>
        <v>0</v>
      </c>
      <c r="BI221" s="110">
        <f t="shared" si="38"/>
        <v>0</v>
      </c>
      <c r="BJ221" s="101" t="s">
        <v>28</v>
      </c>
      <c r="BK221" s="110">
        <f t="shared" si="39"/>
        <v>0</v>
      </c>
      <c r="BL221" s="101" t="s">
        <v>32</v>
      </c>
      <c r="BM221" s="109" t="s">
        <v>928</v>
      </c>
    </row>
    <row r="222" spans="2:65" s="34" customFormat="1" ht="16.5" customHeight="1">
      <c r="B222" s="122"/>
      <c r="C222" s="121" t="s">
        <v>927</v>
      </c>
      <c r="D222" s="121" t="s">
        <v>473</v>
      </c>
      <c r="E222" s="120" t="s">
        <v>926</v>
      </c>
      <c r="F222" s="119" t="s">
        <v>925</v>
      </c>
      <c r="G222" s="118" t="s">
        <v>636</v>
      </c>
      <c r="H222" s="117">
        <v>1</v>
      </c>
      <c r="I222" s="116">
        <v>0</v>
      </c>
      <c r="J222" s="116">
        <f t="shared" si="30"/>
        <v>0</v>
      </c>
      <c r="K222" s="115"/>
      <c r="L222" s="35"/>
      <c r="M222" s="126" t="s">
        <v>46</v>
      </c>
      <c r="N222" s="125" t="s">
        <v>449</v>
      </c>
      <c r="O222" s="124">
        <v>0</v>
      </c>
      <c r="P222" s="124">
        <f t="shared" si="31"/>
        <v>0</v>
      </c>
      <c r="Q222" s="124">
        <v>0</v>
      </c>
      <c r="R222" s="124">
        <f t="shared" si="32"/>
        <v>0</v>
      </c>
      <c r="S222" s="124">
        <v>0</v>
      </c>
      <c r="T222" s="123">
        <f t="shared" si="33"/>
        <v>0</v>
      </c>
      <c r="AR222" s="109" t="s">
        <v>32</v>
      </c>
      <c r="AT222" s="109" t="s">
        <v>473</v>
      </c>
      <c r="AU222" s="109" t="s">
        <v>28</v>
      </c>
      <c r="AY222" s="101" t="s">
        <v>472</v>
      </c>
      <c r="BE222" s="110">
        <f t="shared" si="34"/>
        <v>0</v>
      </c>
      <c r="BF222" s="110">
        <f t="shared" si="35"/>
        <v>0</v>
      </c>
      <c r="BG222" s="110">
        <f t="shared" si="36"/>
        <v>0</v>
      </c>
      <c r="BH222" s="110">
        <f t="shared" si="37"/>
        <v>0</v>
      </c>
      <c r="BI222" s="110">
        <f t="shared" si="38"/>
        <v>0</v>
      </c>
      <c r="BJ222" s="101" t="s">
        <v>28</v>
      </c>
      <c r="BK222" s="110">
        <f t="shared" si="39"/>
        <v>0</v>
      </c>
      <c r="BL222" s="101" t="s">
        <v>32</v>
      </c>
      <c r="BM222" s="109" t="s">
        <v>924</v>
      </c>
    </row>
    <row r="223" spans="2:65" s="34" customFormat="1" ht="37.950000000000003" customHeight="1">
      <c r="B223" s="122"/>
      <c r="C223" s="121" t="s">
        <v>923</v>
      </c>
      <c r="D223" s="121" t="s">
        <v>473</v>
      </c>
      <c r="E223" s="120" t="s">
        <v>922</v>
      </c>
      <c r="F223" s="119" t="s">
        <v>921</v>
      </c>
      <c r="G223" s="118" t="s">
        <v>636</v>
      </c>
      <c r="H223" s="117">
        <v>1</v>
      </c>
      <c r="I223" s="116">
        <v>0</v>
      </c>
      <c r="J223" s="116">
        <f t="shared" ref="J223" si="40">ROUND(I223*H223,2)</f>
        <v>0</v>
      </c>
      <c r="K223" s="115"/>
      <c r="L223" s="35"/>
      <c r="M223" s="126" t="s">
        <v>46</v>
      </c>
      <c r="N223" s="125" t="s">
        <v>449</v>
      </c>
      <c r="O223" s="124">
        <v>0</v>
      </c>
      <c r="P223" s="124">
        <f t="shared" ref="P223" si="41">O223*H223</f>
        <v>0</v>
      </c>
      <c r="Q223" s="124">
        <v>0</v>
      </c>
      <c r="R223" s="124">
        <f t="shared" ref="R223" si="42">Q223*H223</f>
        <v>0</v>
      </c>
      <c r="S223" s="124">
        <v>0</v>
      </c>
      <c r="T223" s="123">
        <f t="shared" ref="T223" si="43">S223*H223</f>
        <v>0</v>
      </c>
      <c r="AR223" s="109" t="s">
        <v>32</v>
      </c>
      <c r="AT223" s="109" t="s">
        <v>473</v>
      </c>
      <c r="AU223" s="109" t="s">
        <v>28</v>
      </c>
      <c r="AY223" s="101" t="s">
        <v>472</v>
      </c>
      <c r="BE223" s="110">
        <f t="shared" si="34"/>
        <v>0</v>
      </c>
      <c r="BF223" s="110">
        <f t="shared" si="35"/>
        <v>0</v>
      </c>
      <c r="BG223" s="110">
        <f t="shared" si="36"/>
        <v>0</v>
      </c>
      <c r="BH223" s="110">
        <f t="shared" si="37"/>
        <v>0</v>
      </c>
      <c r="BI223" s="110">
        <f t="shared" si="38"/>
        <v>0</v>
      </c>
      <c r="BJ223" s="101" t="s">
        <v>28</v>
      </c>
      <c r="BK223" s="110">
        <f t="shared" si="39"/>
        <v>0</v>
      </c>
      <c r="BL223" s="101" t="s">
        <v>32</v>
      </c>
      <c r="BM223" s="109" t="s">
        <v>920</v>
      </c>
    </row>
    <row r="224" spans="2:65" s="127" customFormat="1" ht="25.95" customHeight="1">
      <c r="B224" s="134"/>
      <c r="D224" s="129" t="s">
        <v>410</v>
      </c>
      <c r="E224" s="136" t="s">
        <v>919</v>
      </c>
      <c r="F224" s="136" t="s">
        <v>578</v>
      </c>
      <c r="J224" s="135">
        <f>BK224</f>
        <v>0</v>
      </c>
      <c r="L224" s="134"/>
      <c r="M224" s="133"/>
      <c r="P224" s="132">
        <f>SUM(P225:P298)</f>
        <v>0</v>
      </c>
      <c r="R224" s="132">
        <f>SUM(R225:R298)</f>
        <v>0</v>
      </c>
      <c r="T224" s="131">
        <f>SUM(T225:T298)</f>
        <v>0</v>
      </c>
      <c r="AR224" s="129" t="s">
        <v>28</v>
      </c>
      <c r="AT224" s="130" t="s">
        <v>410</v>
      </c>
      <c r="AU224" s="130" t="s">
        <v>26</v>
      </c>
      <c r="AY224" s="129" t="s">
        <v>472</v>
      </c>
      <c r="BK224" s="128">
        <f>SUM(BK225:BK298)</f>
        <v>0</v>
      </c>
    </row>
    <row r="225" spans="2:65" s="34" customFormat="1" ht="16.5" customHeight="1">
      <c r="B225" s="122"/>
      <c r="C225" s="146" t="s">
        <v>918</v>
      </c>
      <c r="D225" s="146" t="s">
        <v>123</v>
      </c>
      <c r="E225" s="145" t="s">
        <v>917</v>
      </c>
      <c r="F225" s="144" t="s">
        <v>916</v>
      </c>
      <c r="G225" s="143" t="s">
        <v>474</v>
      </c>
      <c r="H225" s="142">
        <v>2</v>
      </c>
      <c r="I225" s="141">
        <v>0</v>
      </c>
      <c r="J225" s="141">
        <f t="shared" ref="J225:J256" si="44">ROUND(I225*H225,2)</f>
        <v>0</v>
      </c>
      <c r="K225" s="140"/>
      <c r="L225" s="139"/>
      <c r="M225" s="138" t="s">
        <v>46</v>
      </c>
      <c r="N225" s="137" t="s">
        <v>449</v>
      </c>
      <c r="O225" s="124">
        <v>0</v>
      </c>
      <c r="P225" s="124">
        <f t="shared" ref="P225:P256" si="45">O225*H225</f>
        <v>0</v>
      </c>
      <c r="Q225" s="124">
        <v>0</v>
      </c>
      <c r="R225" s="124">
        <f t="shared" ref="R225:R256" si="46">Q225*H225</f>
        <v>0</v>
      </c>
      <c r="S225" s="124">
        <v>0</v>
      </c>
      <c r="T225" s="123">
        <f t="shared" ref="T225:T256" si="47">S225*H225</f>
        <v>0</v>
      </c>
      <c r="AR225" s="109" t="s">
        <v>100</v>
      </c>
      <c r="AT225" s="109" t="s">
        <v>123</v>
      </c>
      <c r="AU225" s="109" t="s">
        <v>28</v>
      </c>
      <c r="AY225" s="101" t="s">
        <v>472</v>
      </c>
      <c r="BE225" s="110">
        <f t="shared" ref="BE225:BE256" si="48">IF(N225="základní",J225,0)</f>
        <v>0</v>
      </c>
      <c r="BF225" s="110">
        <f t="shared" ref="BF225:BF256" si="49">IF(N225="snížená",J225,0)</f>
        <v>0</v>
      </c>
      <c r="BG225" s="110">
        <f t="shared" ref="BG225:BG256" si="50">IF(N225="zákl. přenesená",J225,0)</f>
        <v>0</v>
      </c>
      <c r="BH225" s="110">
        <f t="shared" ref="BH225:BH256" si="51">IF(N225="sníž. přenesená",J225,0)</f>
        <v>0</v>
      </c>
      <c r="BI225" s="110">
        <f t="shared" ref="BI225:BI256" si="52">IF(N225="nulová",J225,0)</f>
        <v>0</v>
      </c>
      <c r="BJ225" s="101" t="s">
        <v>28</v>
      </c>
      <c r="BK225" s="110">
        <f t="shared" ref="BK225:BK256" si="53">ROUND(I225*H225,2)</f>
        <v>0</v>
      </c>
      <c r="BL225" s="101" t="s">
        <v>32</v>
      </c>
      <c r="BM225" s="109" t="s">
        <v>915</v>
      </c>
    </row>
    <row r="226" spans="2:65" s="34" customFormat="1" ht="16.5" customHeight="1">
      <c r="B226" s="122"/>
      <c r="C226" s="146" t="s">
        <v>914</v>
      </c>
      <c r="D226" s="146" t="s">
        <v>123</v>
      </c>
      <c r="E226" s="145" t="s">
        <v>913</v>
      </c>
      <c r="F226" s="144" t="s">
        <v>912</v>
      </c>
      <c r="G226" s="143" t="s">
        <v>474</v>
      </c>
      <c r="H226" s="142">
        <v>7</v>
      </c>
      <c r="I226" s="141">
        <v>0</v>
      </c>
      <c r="J226" s="141">
        <f t="shared" si="44"/>
        <v>0</v>
      </c>
      <c r="K226" s="140"/>
      <c r="L226" s="139"/>
      <c r="M226" s="138" t="s">
        <v>46</v>
      </c>
      <c r="N226" s="137" t="s">
        <v>449</v>
      </c>
      <c r="O226" s="124">
        <v>0</v>
      </c>
      <c r="P226" s="124">
        <f t="shared" si="45"/>
        <v>0</v>
      </c>
      <c r="Q226" s="124">
        <v>0</v>
      </c>
      <c r="R226" s="124">
        <f t="shared" si="46"/>
        <v>0</v>
      </c>
      <c r="S226" s="124">
        <v>0</v>
      </c>
      <c r="T226" s="123">
        <f t="shared" si="47"/>
        <v>0</v>
      </c>
      <c r="AR226" s="109" t="s">
        <v>100</v>
      </c>
      <c r="AT226" s="109" t="s">
        <v>123</v>
      </c>
      <c r="AU226" s="109" t="s">
        <v>28</v>
      </c>
      <c r="AY226" s="101" t="s">
        <v>472</v>
      </c>
      <c r="BE226" s="110">
        <f t="shared" si="48"/>
        <v>0</v>
      </c>
      <c r="BF226" s="110">
        <f t="shared" si="49"/>
        <v>0</v>
      </c>
      <c r="BG226" s="110">
        <f t="shared" si="50"/>
        <v>0</v>
      </c>
      <c r="BH226" s="110">
        <f t="shared" si="51"/>
        <v>0</v>
      </c>
      <c r="BI226" s="110">
        <f t="shared" si="52"/>
        <v>0</v>
      </c>
      <c r="BJ226" s="101" t="s">
        <v>28</v>
      </c>
      <c r="BK226" s="110">
        <f t="shared" si="53"/>
        <v>0</v>
      </c>
      <c r="BL226" s="101" t="s">
        <v>32</v>
      </c>
      <c r="BM226" s="109" t="s">
        <v>911</v>
      </c>
    </row>
    <row r="227" spans="2:65" s="34" customFormat="1" ht="16.5" customHeight="1">
      <c r="B227" s="122"/>
      <c r="C227" s="146" t="s">
        <v>910</v>
      </c>
      <c r="D227" s="146" t="s">
        <v>123</v>
      </c>
      <c r="E227" s="145" t="s">
        <v>909</v>
      </c>
      <c r="F227" s="144" t="s">
        <v>908</v>
      </c>
      <c r="G227" s="143" t="s">
        <v>474</v>
      </c>
      <c r="H227" s="142">
        <v>1</v>
      </c>
      <c r="I227" s="141">
        <v>0</v>
      </c>
      <c r="J227" s="141">
        <f t="shared" si="44"/>
        <v>0</v>
      </c>
      <c r="K227" s="140"/>
      <c r="L227" s="139"/>
      <c r="M227" s="138" t="s">
        <v>46</v>
      </c>
      <c r="N227" s="137" t="s">
        <v>449</v>
      </c>
      <c r="O227" s="124">
        <v>0</v>
      </c>
      <c r="P227" s="124">
        <f t="shared" si="45"/>
        <v>0</v>
      </c>
      <c r="Q227" s="124">
        <v>0</v>
      </c>
      <c r="R227" s="124">
        <f t="shared" si="46"/>
        <v>0</v>
      </c>
      <c r="S227" s="124">
        <v>0</v>
      </c>
      <c r="T227" s="123">
        <f t="shared" si="47"/>
        <v>0</v>
      </c>
      <c r="AR227" s="109" t="s">
        <v>100</v>
      </c>
      <c r="AT227" s="109" t="s">
        <v>123</v>
      </c>
      <c r="AU227" s="109" t="s">
        <v>28</v>
      </c>
      <c r="AY227" s="101" t="s">
        <v>472</v>
      </c>
      <c r="BE227" s="110">
        <f t="shared" si="48"/>
        <v>0</v>
      </c>
      <c r="BF227" s="110">
        <f t="shared" si="49"/>
        <v>0</v>
      </c>
      <c r="BG227" s="110">
        <f t="shared" si="50"/>
        <v>0</v>
      </c>
      <c r="BH227" s="110">
        <f t="shared" si="51"/>
        <v>0</v>
      </c>
      <c r="BI227" s="110">
        <f t="shared" si="52"/>
        <v>0</v>
      </c>
      <c r="BJ227" s="101" t="s">
        <v>28</v>
      </c>
      <c r="BK227" s="110">
        <f t="shared" si="53"/>
        <v>0</v>
      </c>
      <c r="BL227" s="101" t="s">
        <v>32</v>
      </c>
      <c r="BM227" s="109" t="s">
        <v>907</v>
      </c>
    </row>
    <row r="228" spans="2:65" s="34" customFormat="1" ht="16.5" customHeight="1">
      <c r="B228" s="122"/>
      <c r="C228" s="146" t="s">
        <v>906</v>
      </c>
      <c r="D228" s="146" t="s">
        <v>123</v>
      </c>
      <c r="E228" s="145" t="s">
        <v>905</v>
      </c>
      <c r="F228" s="144" t="s">
        <v>904</v>
      </c>
      <c r="G228" s="143" t="s">
        <v>474</v>
      </c>
      <c r="H228" s="142">
        <v>1</v>
      </c>
      <c r="I228" s="141">
        <v>0</v>
      </c>
      <c r="J228" s="141">
        <f t="shared" si="44"/>
        <v>0</v>
      </c>
      <c r="K228" s="140"/>
      <c r="L228" s="139"/>
      <c r="M228" s="138" t="s">
        <v>46</v>
      </c>
      <c r="N228" s="137" t="s">
        <v>449</v>
      </c>
      <c r="O228" s="124">
        <v>0</v>
      </c>
      <c r="P228" s="124">
        <f t="shared" si="45"/>
        <v>0</v>
      </c>
      <c r="Q228" s="124">
        <v>0</v>
      </c>
      <c r="R228" s="124">
        <f t="shared" si="46"/>
        <v>0</v>
      </c>
      <c r="S228" s="124">
        <v>0</v>
      </c>
      <c r="T228" s="123">
        <f t="shared" si="47"/>
        <v>0</v>
      </c>
      <c r="AR228" s="109" t="s">
        <v>100</v>
      </c>
      <c r="AT228" s="109" t="s">
        <v>123</v>
      </c>
      <c r="AU228" s="109" t="s">
        <v>28</v>
      </c>
      <c r="AY228" s="101" t="s">
        <v>472</v>
      </c>
      <c r="BE228" s="110">
        <f t="shared" si="48"/>
        <v>0</v>
      </c>
      <c r="BF228" s="110">
        <f t="shared" si="49"/>
        <v>0</v>
      </c>
      <c r="BG228" s="110">
        <f t="shared" si="50"/>
        <v>0</v>
      </c>
      <c r="BH228" s="110">
        <f t="shared" si="51"/>
        <v>0</v>
      </c>
      <c r="BI228" s="110">
        <f t="shared" si="52"/>
        <v>0</v>
      </c>
      <c r="BJ228" s="101" t="s">
        <v>28</v>
      </c>
      <c r="BK228" s="110">
        <f t="shared" si="53"/>
        <v>0</v>
      </c>
      <c r="BL228" s="101" t="s">
        <v>32</v>
      </c>
      <c r="BM228" s="109" t="s">
        <v>903</v>
      </c>
    </row>
    <row r="229" spans="2:65" s="34" customFormat="1" ht="16.5" customHeight="1">
      <c r="B229" s="122"/>
      <c r="C229" s="146" t="s">
        <v>902</v>
      </c>
      <c r="D229" s="146" t="s">
        <v>123</v>
      </c>
      <c r="E229" s="145" t="s">
        <v>901</v>
      </c>
      <c r="F229" s="144" t="s">
        <v>900</v>
      </c>
      <c r="G229" s="143" t="s">
        <v>474</v>
      </c>
      <c r="H229" s="142">
        <v>1</v>
      </c>
      <c r="I229" s="141">
        <v>0</v>
      </c>
      <c r="J229" s="141">
        <f t="shared" si="44"/>
        <v>0</v>
      </c>
      <c r="K229" s="140"/>
      <c r="L229" s="139"/>
      <c r="M229" s="138" t="s">
        <v>46</v>
      </c>
      <c r="N229" s="137" t="s">
        <v>449</v>
      </c>
      <c r="O229" s="124">
        <v>0</v>
      </c>
      <c r="P229" s="124">
        <f t="shared" si="45"/>
        <v>0</v>
      </c>
      <c r="Q229" s="124">
        <v>0</v>
      </c>
      <c r="R229" s="124">
        <f t="shared" si="46"/>
        <v>0</v>
      </c>
      <c r="S229" s="124">
        <v>0</v>
      </c>
      <c r="T229" s="123">
        <f t="shared" si="47"/>
        <v>0</v>
      </c>
      <c r="AR229" s="109" t="s">
        <v>100</v>
      </c>
      <c r="AT229" s="109" t="s">
        <v>123</v>
      </c>
      <c r="AU229" s="109" t="s">
        <v>28</v>
      </c>
      <c r="AY229" s="101" t="s">
        <v>472</v>
      </c>
      <c r="BE229" s="110">
        <f t="shared" si="48"/>
        <v>0</v>
      </c>
      <c r="BF229" s="110">
        <f t="shared" si="49"/>
        <v>0</v>
      </c>
      <c r="BG229" s="110">
        <f t="shared" si="50"/>
        <v>0</v>
      </c>
      <c r="BH229" s="110">
        <f t="shared" si="51"/>
        <v>0</v>
      </c>
      <c r="BI229" s="110">
        <f t="shared" si="52"/>
        <v>0</v>
      </c>
      <c r="BJ229" s="101" t="s">
        <v>28</v>
      </c>
      <c r="BK229" s="110">
        <f t="shared" si="53"/>
        <v>0</v>
      </c>
      <c r="BL229" s="101" t="s">
        <v>32</v>
      </c>
      <c r="BM229" s="109" t="s">
        <v>899</v>
      </c>
    </row>
    <row r="230" spans="2:65" s="34" customFormat="1" ht="24.15" customHeight="1">
      <c r="B230" s="122"/>
      <c r="C230" s="146" t="s">
        <v>898</v>
      </c>
      <c r="D230" s="146" t="s">
        <v>123</v>
      </c>
      <c r="E230" s="145" t="s">
        <v>897</v>
      </c>
      <c r="F230" s="144" t="s">
        <v>896</v>
      </c>
      <c r="G230" s="143" t="s">
        <v>474</v>
      </c>
      <c r="H230" s="142">
        <v>1</v>
      </c>
      <c r="I230" s="141">
        <v>0</v>
      </c>
      <c r="J230" s="141">
        <f t="shared" si="44"/>
        <v>0</v>
      </c>
      <c r="K230" s="140"/>
      <c r="L230" s="139"/>
      <c r="M230" s="138" t="s">
        <v>46</v>
      </c>
      <c r="N230" s="137" t="s">
        <v>449</v>
      </c>
      <c r="O230" s="124">
        <v>0</v>
      </c>
      <c r="P230" s="124">
        <f t="shared" si="45"/>
        <v>0</v>
      </c>
      <c r="Q230" s="124">
        <v>0</v>
      </c>
      <c r="R230" s="124">
        <f t="shared" si="46"/>
        <v>0</v>
      </c>
      <c r="S230" s="124">
        <v>0</v>
      </c>
      <c r="T230" s="123">
        <f t="shared" si="47"/>
        <v>0</v>
      </c>
      <c r="AR230" s="109" t="s">
        <v>100</v>
      </c>
      <c r="AT230" s="109" t="s">
        <v>123</v>
      </c>
      <c r="AU230" s="109" t="s">
        <v>28</v>
      </c>
      <c r="AY230" s="101" t="s">
        <v>472</v>
      </c>
      <c r="BE230" s="110">
        <f t="shared" si="48"/>
        <v>0</v>
      </c>
      <c r="BF230" s="110">
        <f t="shared" si="49"/>
        <v>0</v>
      </c>
      <c r="BG230" s="110">
        <f t="shared" si="50"/>
        <v>0</v>
      </c>
      <c r="BH230" s="110">
        <f t="shared" si="51"/>
        <v>0</v>
      </c>
      <c r="BI230" s="110">
        <f t="shared" si="52"/>
        <v>0</v>
      </c>
      <c r="BJ230" s="101" t="s">
        <v>28</v>
      </c>
      <c r="BK230" s="110">
        <f t="shared" si="53"/>
        <v>0</v>
      </c>
      <c r="BL230" s="101" t="s">
        <v>32</v>
      </c>
      <c r="BM230" s="109" t="s">
        <v>895</v>
      </c>
    </row>
    <row r="231" spans="2:65" s="34" customFormat="1" ht="16.5" customHeight="1">
      <c r="B231" s="122"/>
      <c r="C231" s="146" t="s">
        <v>894</v>
      </c>
      <c r="D231" s="146" t="s">
        <v>123</v>
      </c>
      <c r="E231" s="145" t="s">
        <v>893</v>
      </c>
      <c r="F231" s="144" t="s">
        <v>892</v>
      </c>
      <c r="G231" s="143" t="s">
        <v>474</v>
      </c>
      <c r="H231" s="142">
        <v>1</v>
      </c>
      <c r="I231" s="141">
        <v>0</v>
      </c>
      <c r="J231" s="141">
        <f t="shared" si="44"/>
        <v>0</v>
      </c>
      <c r="K231" s="140"/>
      <c r="L231" s="139"/>
      <c r="M231" s="138" t="s">
        <v>46</v>
      </c>
      <c r="N231" s="137" t="s">
        <v>449</v>
      </c>
      <c r="O231" s="124">
        <v>0</v>
      </c>
      <c r="P231" s="124">
        <f t="shared" si="45"/>
        <v>0</v>
      </c>
      <c r="Q231" s="124">
        <v>0</v>
      </c>
      <c r="R231" s="124">
        <f t="shared" si="46"/>
        <v>0</v>
      </c>
      <c r="S231" s="124">
        <v>0</v>
      </c>
      <c r="T231" s="123">
        <f t="shared" si="47"/>
        <v>0</v>
      </c>
      <c r="AR231" s="109" t="s">
        <v>100</v>
      </c>
      <c r="AT231" s="109" t="s">
        <v>123</v>
      </c>
      <c r="AU231" s="109" t="s">
        <v>28</v>
      </c>
      <c r="AY231" s="101" t="s">
        <v>472</v>
      </c>
      <c r="BE231" s="110">
        <f t="shared" si="48"/>
        <v>0</v>
      </c>
      <c r="BF231" s="110">
        <f t="shared" si="49"/>
        <v>0</v>
      </c>
      <c r="BG231" s="110">
        <f t="shared" si="50"/>
        <v>0</v>
      </c>
      <c r="BH231" s="110">
        <f t="shared" si="51"/>
        <v>0</v>
      </c>
      <c r="BI231" s="110">
        <f t="shared" si="52"/>
        <v>0</v>
      </c>
      <c r="BJ231" s="101" t="s">
        <v>28</v>
      </c>
      <c r="BK231" s="110">
        <f t="shared" si="53"/>
        <v>0</v>
      </c>
      <c r="BL231" s="101" t="s">
        <v>32</v>
      </c>
      <c r="BM231" s="109" t="s">
        <v>891</v>
      </c>
    </row>
    <row r="232" spans="2:65" s="34" customFormat="1" ht="16.5" customHeight="1">
      <c r="B232" s="122"/>
      <c r="C232" s="146" t="s">
        <v>890</v>
      </c>
      <c r="D232" s="146" t="s">
        <v>123</v>
      </c>
      <c r="E232" s="145" t="s">
        <v>889</v>
      </c>
      <c r="F232" s="144" t="s">
        <v>888</v>
      </c>
      <c r="G232" s="143" t="s">
        <v>474</v>
      </c>
      <c r="H232" s="142">
        <v>1</v>
      </c>
      <c r="I232" s="141">
        <v>0</v>
      </c>
      <c r="J232" s="141">
        <f t="shared" si="44"/>
        <v>0</v>
      </c>
      <c r="K232" s="140"/>
      <c r="L232" s="139"/>
      <c r="M232" s="138" t="s">
        <v>46</v>
      </c>
      <c r="N232" s="137" t="s">
        <v>449</v>
      </c>
      <c r="O232" s="124">
        <v>0</v>
      </c>
      <c r="P232" s="124">
        <f t="shared" si="45"/>
        <v>0</v>
      </c>
      <c r="Q232" s="124">
        <v>0</v>
      </c>
      <c r="R232" s="124">
        <f t="shared" si="46"/>
        <v>0</v>
      </c>
      <c r="S232" s="124">
        <v>0</v>
      </c>
      <c r="T232" s="123">
        <f t="shared" si="47"/>
        <v>0</v>
      </c>
      <c r="AR232" s="109" t="s">
        <v>100</v>
      </c>
      <c r="AT232" s="109" t="s">
        <v>123</v>
      </c>
      <c r="AU232" s="109" t="s">
        <v>28</v>
      </c>
      <c r="AY232" s="101" t="s">
        <v>472</v>
      </c>
      <c r="BE232" s="110">
        <f t="shared" si="48"/>
        <v>0</v>
      </c>
      <c r="BF232" s="110">
        <f t="shared" si="49"/>
        <v>0</v>
      </c>
      <c r="BG232" s="110">
        <f t="shared" si="50"/>
        <v>0</v>
      </c>
      <c r="BH232" s="110">
        <f t="shared" si="51"/>
        <v>0</v>
      </c>
      <c r="BI232" s="110">
        <f t="shared" si="52"/>
        <v>0</v>
      </c>
      <c r="BJ232" s="101" t="s">
        <v>28</v>
      </c>
      <c r="BK232" s="110">
        <f t="shared" si="53"/>
        <v>0</v>
      </c>
      <c r="BL232" s="101" t="s">
        <v>32</v>
      </c>
      <c r="BM232" s="109" t="s">
        <v>887</v>
      </c>
    </row>
    <row r="233" spans="2:65" s="34" customFormat="1" ht="21.75" customHeight="1">
      <c r="B233" s="122"/>
      <c r="C233" s="146" t="s">
        <v>886</v>
      </c>
      <c r="D233" s="146" t="s">
        <v>123</v>
      </c>
      <c r="E233" s="145" t="s">
        <v>885</v>
      </c>
      <c r="F233" s="144" t="s">
        <v>884</v>
      </c>
      <c r="G233" s="143" t="s">
        <v>474</v>
      </c>
      <c r="H233" s="142">
        <v>3</v>
      </c>
      <c r="I233" s="141">
        <v>0</v>
      </c>
      <c r="J233" s="141">
        <f t="shared" si="44"/>
        <v>0</v>
      </c>
      <c r="K233" s="140"/>
      <c r="L233" s="139"/>
      <c r="M233" s="138" t="s">
        <v>46</v>
      </c>
      <c r="N233" s="137" t="s">
        <v>449</v>
      </c>
      <c r="O233" s="124">
        <v>0</v>
      </c>
      <c r="P233" s="124">
        <f t="shared" si="45"/>
        <v>0</v>
      </c>
      <c r="Q233" s="124">
        <v>0</v>
      </c>
      <c r="R233" s="124">
        <f t="shared" si="46"/>
        <v>0</v>
      </c>
      <c r="S233" s="124">
        <v>0</v>
      </c>
      <c r="T233" s="123">
        <f t="shared" si="47"/>
        <v>0</v>
      </c>
      <c r="AR233" s="109" t="s">
        <v>100</v>
      </c>
      <c r="AT233" s="109" t="s">
        <v>123</v>
      </c>
      <c r="AU233" s="109" t="s">
        <v>28</v>
      </c>
      <c r="AY233" s="101" t="s">
        <v>472</v>
      </c>
      <c r="BE233" s="110">
        <f t="shared" si="48"/>
        <v>0</v>
      </c>
      <c r="BF233" s="110">
        <f t="shared" si="49"/>
        <v>0</v>
      </c>
      <c r="BG233" s="110">
        <f t="shared" si="50"/>
        <v>0</v>
      </c>
      <c r="BH233" s="110">
        <f t="shared" si="51"/>
        <v>0</v>
      </c>
      <c r="BI233" s="110">
        <f t="shared" si="52"/>
        <v>0</v>
      </c>
      <c r="BJ233" s="101" t="s">
        <v>28</v>
      </c>
      <c r="BK233" s="110">
        <f t="shared" si="53"/>
        <v>0</v>
      </c>
      <c r="BL233" s="101" t="s">
        <v>32</v>
      </c>
      <c r="BM233" s="109" t="s">
        <v>883</v>
      </c>
    </row>
    <row r="234" spans="2:65" s="34" customFormat="1" ht="16.5" customHeight="1">
      <c r="B234" s="122"/>
      <c r="C234" s="146" t="s">
        <v>882</v>
      </c>
      <c r="D234" s="146" t="s">
        <v>123</v>
      </c>
      <c r="E234" s="145" t="s">
        <v>881</v>
      </c>
      <c r="F234" s="144" t="s">
        <v>880</v>
      </c>
      <c r="G234" s="143" t="s">
        <v>474</v>
      </c>
      <c r="H234" s="142">
        <v>10</v>
      </c>
      <c r="I234" s="141">
        <v>0</v>
      </c>
      <c r="J234" s="141">
        <f t="shared" si="44"/>
        <v>0</v>
      </c>
      <c r="K234" s="140"/>
      <c r="L234" s="139"/>
      <c r="M234" s="138" t="s">
        <v>46</v>
      </c>
      <c r="N234" s="137" t="s">
        <v>449</v>
      </c>
      <c r="O234" s="124">
        <v>0</v>
      </c>
      <c r="P234" s="124">
        <f t="shared" si="45"/>
        <v>0</v>
      </c>
      <c r="Q234" s="124">
        <v>0</v>
      </c>
      <c r="R234" s="124">
        <f t="shared" si="46"/>
        <v>0</v>
      </c>
      <c r="S234" s="124">
        <v>0</v>
      </c>
      <c r="T234" s="123">
        <f t="shared" si="47"/>
        <v>0</v>
      </c>
      <c r="AR234" s="109" t="s">
        <v>100</v>
      </c>
      <c r="AT234" s="109" t="s">
        <v>123</v>
      </c>
      <c r="AU234" s="109" t="s">
        <v>28</v>
      </c>
      <c r="AY234" s="101" t="s">
        <v>472</v>
      </c>
      <c r="BE234" s="110">
        <f t="shared" si="48"/>
        <v>0</v>
      </c>
      <c r="BF234" s="110">
        <f t="shared" si="49"/>
        <v>0</v>
      </c>
      <c r="BG234" s="110">
        <f t="shared" si="50"/>
        <v>0</v>
      </c>
      <c r="BH234" s="110">
        <f t="shared" si="51"/>
        <v>0</v>
      </c>
      <c r="BI234" s="110">
        <f t="shared" si="52"/>
        <v>0</v>
      </c>
      <c r="BJ234" s="101" t="s">
        <v>28</v>
      </c>
      <c r="BK234" s="110">
        <f t="shared" si="53"/>
        <v>0</v>
      </c>
      <c r="BL234" s="101" t="s">
        <v>32</v>
      </c>
      <c r="BM234" s="109" t="s">
        <v>879</v>
      </c>
    </row>
    <row r="235" spans="2:65" s="34" customFormat="1" ht="21.75" customHeight="1">
      <c r="B235" s="122"/>
      <c r="C235" s="146" t="s">
        <v>878</v>
      </c>
      <c r="D235" s="146" t="s">
        <v>123</v>
      </c>
      <c r="E235" s="145" t="s">
        <v>877</v>
      </c>
      <c r="F235" s="144" t="s">
        <v>876</v>
      </c>
      <c r="G235" s="143" t="s">
        <v>474</v>
      </c>
      <c r="H235" s="142">
        <v>4</v>
      </c>
      <c r="I235" s="141">
        <v>0</v>
      </c>
      <c r="J235" s="141">
        <f t="shared" si="44"/>
        <v>0</v>
      </c>
      <c r="K235" s="140"/>
      <c r="L235" s="139"/>
      <c r="M235" s="138" t="s">
        <v>46</v>
      </c>
      <c r="N235" s="137" t="s">
        <v>449</v>
      </c>
      <c r="O235" s="124">
        <v>0</v>
      </c>
      <c r="P235" s="124">
        <f t="shared" si="45"/>
        <v>0</v>
      </c>
      <c r="Q235" s="124">
        <v>0</v>
      </c>
      <c r="R235" s="124">
        <f t="shared" si="46"/>
        <v>0</v>
      </c>
      <c r="S235" s="124">
        <v>0</v>
      </c>
      <c r="T235" s="123">
        <f t="shared" si="47"/>
        <v>0</v>
      </c>
      <c r="AR235" s="109" t="s">
        <v>100</v>
      </c>
      <c r="AT235" s="109" t="s">
        <v>123</v>
      </c>
      <c r="AU235" s="109" t="s">
        <v>28</v>
      </c>
      <c r="AY235" s="101" t="s">
        <v>472</v>
      </c>
      <c r="BE235" s="110">
        <f t="shared" si="48"/>
        <v>0</v>
      </c>
      <c r="BF235" s="110">
        <f t="shared" si="49"/>
        <v>0</v>
      </c>
      <c r="BG235" s="110">
        <f t="shared" si="50"/>
        <v>0</v>
      </c>
      <c r="BH235" s="110">
        <f t="shared" si="51"/>
        <v>0</v>
      </c>
      <c r="BI235" s="110">
        <f t="shared" si="52"/>
        <v>0</v>
      </c>
      <c r="BJ235" s="101" t="s">
        <v>28</v>
      </c>
      <c r="BK235" s="110">
        <f t="shared" si="53"/>
        <v>0</v>
      </c>
      <c r="BL235" s="101" t="s">
        <v>32</v>
      </c>
      <c r="BM235" s="109" t="s">
        <v>875</v>
      </c>
    </row>
    <row r="236" spans="2:65" s="34" customFormat="1" ht="16.5" customHeight="1">
      <c r="B236" s="122"/>
      <c r="C236" s="146" t="s">
        <v>874</v>
      </c>
      <c r="D236" s="146" t="s">
        <v>123</v>
      </c>
      <c r="E236" s="145" t="s">
        <v>873</v>
      </c>
      <c r="F236" s="144" t="s">
        <v>872</v>
      </c>
      <c r="G236" s="143" t="s">
        <v>474</v>
      </c>
      <c r="H236" s="142">
        <v>14</v>
      </c>
      <c r="I236" s="141">
        <v>0</v>
      </c>
      <c r="J236" s="141">
        <f t="shared" si="44"/>
        <v>0</v>
      </c>
      <c r="K236" s="140"/>
      <c r="L236" s="139"/>
      <c r="M236" s="138" t="s">
        <v>46</v>
      </c>
      <c r="N236" s="137" t="s">
        <v>449</v>
      </c>
      <c r="O236" s="124">
        <v>0</v>
      </c>
      <c r="P236" s="124">
        <f t="shared" si="45"/>
        <v>0</v>
      </c>
      <c r="Q236" s="124">
        <v>0</v>
      </c>
      <c r="R236" s="124">
        <f t="shared" si="46"/>
        <v>0</v>
      </c>
      <c r="S236" s="124">
        <v>0</v>
      </c>
      <c r="T236" s="123">
        <f t="shared" si="47"/>
        <v>0</v>
      </c>
      <c r="AR236" s="109" t="s">
        <v>100</v>
      </c>
      <c r="AT236" s="109" t="s">
        <v>123</v>
      </c>
      <c r="AU236" s="109" t="s">
        <v>28</v>
      </c>
      <c r="AY236" s="101" t="s">
        <v>472</v>
      </c>
      <c r="BE236" s="110">
        <f t="shared" si="48"/>
        <v>0</v>
      </c>
      <c r="BF236" s="110">
        <f t="shared" si="49"/>
        <v>0</v>
      </c>
      <c r="BG236" s="110">
        <f t="shared" si="50"/>
        <v>0</v>
      </c>
      <c r="BH236" s="110">
        <f t="shared" si="51"/>
        <v>0</v>
      </c>
      <c r="BI236" s="110">
        <f t="shared" si="52"/>
        <v>0</v>
      </c>
      <c r="BJ236" s="101" t="s">
        <v>28</v>
      </c>
      <c r="BK236" s="110">
        <f t="shared" si="53"/>
        <v>0</v>
      </c>
      <c r="BL236" s="101" t="s">
        <v>32</v>
      </c>
      <c r="BM236" s="109" t="s">
        <v>871</v>
      </c>
    </row>
    <row r="237" spans="2:65" s="34" customFormat="1" ht="16.5" customHeight="1">
      <c r="B237" s="122"/>
      <c r="C237" s="146" t="s">
        <v>870</v>
      </c>
      <c r="D237" s="146" t="s">
        <v>123</v>
      </c>
      <c r="E237" s="145" t="s">
        <v>869</v>
      </c>
      <c r="F237" s="144" t="s">
        <v>868</v>
      </c>
      <c r="G237" s="143" t="s">
        <v>474</v>
      </c>
      <c r="H237" s="142">
        <v>2</v>
      </c>
      <c r="I237" s="141">
        <v>0</v>
      </c>
      <c r="J237" s="141">
        <f t="shared" si="44"/>
        <v>0</v>
      </c>
      <c r="K237" s="140"/>
      <c r="L237" s="139"/>
      <c r="M237" s="138" t="s">
        <v>46</v>
      </c>
      <c r="N237" s="137" t="s">
        <v>449</v>
      </c>
      <c r="O237" s="124">
        <v>0</v>
      </c>
      <c r="P237" s="124">
        <f t="shared" si="45"/>
        <v>0</v>
      </c>
      <c r="Q237" s="124">
        <v>0</v>
      </c>
      <c r="R237" s="124">
        <f t="shared" si="46"/>
        <v>0</v>
      </c>
      <c r="S237" s="124">
        <v>0</v>
      </c>
      <c r="T237" s="123">
        <f t="shared" si="47"/>
        <v>0</v>
      </c>
      <c r="AR237" s="109" t="s">
        <v>100</v>
      </c>
      <c r="AT237" s="109" t="s">
        <v>123</v>
      </c>
      <c r="AU237" s="109" t="s">
        <v>28</v>
      </c>
      <c r="AY237" s="101" t="s">
        <v>472</v>
      </c>
      <c r="BE237" s="110">
        <f t="shared" si="48"/>
        <v>0</v>
      </c>
      <c r="BF237" s="110">
        <f t="shared" si="49"/>
        <v>0</v>
      </c>
      <c r="BG237" s="110">
        <f t="shared" si="50"/>
        <v>0</v>
      </c>
      <c r="BH237" s="110">
        <f t="shared" si="51"/>
        <v>0</v>
      </c>
      <c r="BI237" s="110">
        <f t="shared" si="52"/>
        <v>0</v>
      </c>
      <c r="BJ237" s="101" t="s">
        <v>28</v>
      </c>
      <c r="BK237" s="110">
        <f t="shared" si="53"/>
        <v>0</v>
      </c>
      <c r="BL237" s="101" t="s">
        <v>32</v>
      </c>
      <c r="BM237" s="109" t="s">
        <v>867</v>
      </c>
    </row>
    <row r="238" spans="2:65" s="34" customFormat="1" ht="21.75" customHeight="1">
      <c r="B238" s="122"/>
      <c r="C238" s="146" t="s">
        <v>866</v>
      </c>
      <c r="D238" s="146" t="s">
        <v>123</v>
      </c>
      <c r="E238" s="145" t="s">
        <v>865</v>
      </c>
      <c r="F238" s="144" t="s">
        <v>864</v>
      </c>
      <c r="G238" s="143" t="s">
        <v>474</v>
      </c>
      <c r="H238" s="142">
        <v>2</v>
      </c>
      <c r="I238" s="141">
        <v>0</v>
      </c>
      <c r="J238" s="141">
        <f t="shared" si="44"/>
        <v>0</v>
      </c>
      <c r="K238" s="140"/>
      <c r="L238" s="139"/>
      <c r="M238" s="138" t="s">
        <v>46</v>
      </c>
      <c r="N238" s="137" t="s">
        <v>449</v>
      </c>
      <c r="O238" s="124">
        <v>0</v>
      </c>
      <c r="P238" s="124">
        <f t="shared" si="45"/>
        <v>0</v>
      </c>
      <c r="Q238" s="124">
        <v>0</v>
      </c>
      <c r="R238" s="124">
        <f t="shared" si="46"/>
        <v>0</v>
      </c>
      <c r="S238" s="124">
        <v>0</v>
      </c>
      <c r="T238" s="123">
        <f t="shared" si="47"/>
        <v>0</v>
      </c>
      <c r="AR238" s="109" t="s">
        <v>100</v>
      </c>
      <c r="AT238" s="109" t="s">
        <v>123</v>
      </c>
      <c r="AU238" s="109" t="s">
        <v>28</v>
      </c>
      <c r="AY238" s="101" t="s">
        <v>472</v>
      </c>
      <c r="BE238" s="110">
        <f t="shared" si="48"/>
        <v>0</v>
      </c>
      <c r="BF238" s="110">
        <f t="shared" si="49"/>
        <v>0</v>
      </c>
      <c r="BG238" s="110">
        <f t="shared" si="50"/>
        <v>0</v>
      </c>
      <c r="BH238" s="110">
        <f t="shared" si="51"/>
        <v>0</v>
      </c>
      <c r="BI238" s="110">
        <f t="shared" si="52"/>
        <v>0</v>
      </c>
      <c r="BJ238" s="101" t="s">
        <v>28</v>
      </c>
      <c r="BK238" s="110">
        <f t="shared" si="53"/>
        <v>0</v>
      </c>
      <c r="BL238" s="101" t="s">
        <v>32</v>
      </c>
      <c r="BM238" s="109" t="s">
        <v>863</v>
      </c>
    </row>
    <row r="239" spans="2:65" s="34" customFormat="1" ht="24.15" customHeight="1">
      <c r="B239" s="122"/>
      <c r="C239" s="146" t="s">
        <v>862</v>
      </c>
      <c r="D239" s="146" t="s">
        <v>123</v>
      </c>
      <c r="E239" s="145" t="s">
        <v>861</v>
      </c>
      <c r="F239" s="144" t="s">
        <v>860</v>
      </c>
      <c r="G239" s="143" t="s">
        <v>474</v>
      </c>
      <c r="H239" s="142">
        <v>2</v>
      </c>
      <c r="I239" s="141">
        <v>0</v>
      </c>
      <c r="J239" s="141">
        <f t="shared" si="44"/>
        <v>0</v>
      </c>
      <c r="K239" s="140"/>
      <c r="L239" s="139"/>
      <c r="M239" s="138" t="s">
        <v>46</v>
      </c>
      <c r="N239" s="137" t="s">
        <v>449</v>
      </c>
      <c r="O239" s="124">
        <v>0</v>
      </c>
      <c r="P239" s="124">
        <f t="shared" si="45"/>
        <v>0</v>
      </c>
      <c r="Q239" s="124">
        <v>0</v>
      </c>
      <c r="R239" s="124">
        <f t="shared" si="46"/>
        <v>0</v>
      </c>
      <c r="S239" s="124">
        <v>0</v>
      </c>
      <c r="T239" s="123">
        <f t="shared" si="47"/>
        <v>0</v>
      </c>
      <c r="AR239" s="109" t="s">
        <v>100</v>
      </c>
      <c r="AT239" s="109" t="s">
        <v>123</v>
      </c>
      <c r="AU239" s="109" t="s">
        <v>28</v>
      </c>
      <c r="AY239" s="101" t="s">
        <v>472</v>
      </c>
      <c r="BE239" s="110">
        <f t="shared" si="48"/>
        <v>0</v>
      </c>
      <c r="BF239" s="110">
        <f t="shared" si="49"/>
        <v>0</v>
      </c>
      <c r="BG239" s="110">
        <f t="shared" si="50"/>
        <v>0</v>
      </c>
      <c r="BH239" s="110">
        <f t="shared" si="51"/>
        <v>0</v>
      </c>
      <c r="BI239" s="110">
        <f t="shared" si="52"/>
        <v>0</v>
      </c>
      <c r="BJ239" s="101" t="s">
        <v>28</v>
      </c>
      <c r="BK239" s="110">
        <f t="shared" si="53"/>
        <v>0</v>
      </c>
      <c r="BL239" s="101" t="s">
        <v>32</v>
      </c>
      <c r="BM239" s="109" t="s">
        <v>859</v>
      </c>
    </row>
    <row r="240" spans="2:65" s="34" customFormat="1" ht="16.5" customHeight="1">
      <c r="B240" s="122"/>
      <c r="C240" s="146" t="s">
        <v>858</v>
      </c>
      <c r="D240" s="146" t="s">
        <v>123</v>
      </c>
      <c r="E240" s="145" t="s">
        <v>857</v>
      </c>
      <c r="F240" s="144" t="s">
        <v>856</v>
      </c>
      <c r="G240" s="143" t="s">
        <v>474</v>
      </c>
      <c r="H240" s="142">
        <v>14</v>
      </c>
      <c r="I240" s="141">
        <v>0</v>
      </c>
      <c r="J240" s="141">
        <f t="shared" si="44"/>
        <v>0</v>
      </c>
      <c r="K240" s="140"/>
      <c r="L240" s="139"/>
      <c r="M240" s="138" t="s">
        <v>46</v>
      </c>
      <c r="N240" s="137" t="s">
        <v>449</v>
      </c>
      <c r="O240" s="124">
        <v>0</v>
      </c>
      <c r="P240" s="124">
        <f t="shared" si="45"/>
        <v>0</v>
      </c>
      <c r="Q240" s="124">
        <v>0</v>
      </c>
      <c r="R240" s="124">
        <f t="shared" si="46"/>
        <v>0</v>
      </c>
      <c r="S240" s="124">
        <v>0</v>
      </c>
      <c r="T240" s="123">
        <f t="shared" si="47"/>
        <v>0</v>
      </c>
      <c r="AR240" s="109" t="s">
        <v>100</v>
      </c>
      <c r="AT240" s="109" t="s">
        <v>123</v>
      </c>
      <c r="AU240" s="109" t="s">
        <v>28</v>
      </c>
      <c r="AY240" s="101" t="s">
        <v>472</v>
      </c>
      <c r="BE240" s="110">
        <f t="shared" si="48"/>
        <v>0</v>
      </c>
      <c r="BF240" s="110">
        <f t="shared" si="49"/>
        <v>0</v>
      </c>
      <c r="BG240" s="110">
        <f t="shared" si="50"/>
        <v>0</v>
      </c>
      <c r="BH240" s="110">
        <f t="shared" si="51"/>
        <v>0</v>
      </c>
      <c r="BI240" s="110">
        <f t="shared" si="52"/>
        <v>0</v>
      </c>
      <c r="BJ240" s="101" t="s">
        <v>28</v>
      </c>
      <c r="BK240" s="110">
        <f t="shared" si="53"/>
        <v>0</v>
      </c>
      <c r="BL240" s="101" t="s">
        <v>32</v>
      </c>
      <c r="BM240" s="109" t="s">
        <v>855</v>
      </c>
    </row>
    <row r="241" spans="2:65" s="34" customFormat="1" ht="16.5" customHeight="1">
      <c r="B241" s="122"/>
      <c r="C241" s="146" t="s">
        <v>854</v>
      </c>
      <c r="D241" s="146" t="s">
        <v>123</v>
      </c>
      <c r="E241" s="145" t="s">
        <v>853</v>
      </c>
      <c r="F241" s="144" t="s">
        <v>852</v>
      </c>
      <c r="G241" s="143" t="s">
        <v>474</v>
      </c>
      <c r="H241" s="142">
        <v>5</v>
      </c>
      <c r="I241" s="141">
        <v>0</v>
      </c>
      <c r="J241" s="141">
        <f t="shared" si="44"/>
        <v>0</v>
      </c>
      <c r="K241" s="140"/>
      <c r="L241" s="139"/>
      <c r="M241" s="138" t="s">
        <v>46</v>
      </c>
      <c r="N241" s="137" t="s">
        <v>449</v>
      </c>
      <c r="O241" s="124">
        <v>0</v>
      </c>
      <c r="P241" s="124">
        <f t="shared" si="45"/>
        <v>0</v>
      </c>
      <c r="Q241" s="124">
        <v>0</v>
      </c>
      <c r="R241" s="124">
        <f t="shared" si="46"/>
        <v>0</v>
      </c>
      <c r="S241" s="124">
        <v>0</v>
      </c>
      <c r="T241" s="123">
        <f t="shared" si="47"/>
        <v>0</v>
      </c>
      <c r="AR241" s="109" t="s">
        <v>100</v>
      </c>
      <c r="AT241" s="109" t="s">
        <v>123</v>
      </c>
      <c r="AU241" s="109" t="s">
        <v>28</v>
      </c>
      <c r="AY241" s="101" t="s">
        <v>472</v>
      </c>
      <c r="BE241" s="110">
        <f t="shared" si="48"/>
        <v>0</v>
      </c>
      <c r="BF241" s="110">
        <f t="shared" si="49"/>
        <v>0</v>
      </c>
      <c r="BG241" s="110">
        <f t="shared" si="50"/>
        <v>0</v>
      </c>
      <c r="BH241" s="110">
        <f t="shared" si="51"/>
        <v>0</v>
      </c>
      <c r="BI241" s="110">
        <f t="shared" si="52"/>
        <v>0</v>
      </c>
      <c r="BJ241" s="101" t="s">
        <v>28</v>
      </c>
      <c r="BK241" s="110">
        <f t="shared" si="53"/>
        <v>0</v>
      </c>
      <c r="BL241" s="101" t="s">
        <v>32</v>
      </c>
      <c r="BM241" s="109" t="s">
        <v>851</v>
      </c>
    </row>
    <row r="242" spans="2:65" s="34" customFormat="1" ht="16.5" customHeight="1">
      <c r="B242" s="122"/>
      <c r="C242" s="146" t="s">
        <v>850</v>
      </c>
      <c r="D242" s="146" t="s">
        <v>123</v>
      </c>
      <c r="E242" s="145" t="s">
        <v>849</v>
      </c>
      <c r="F242" s="144" t="s">
        <v>848</v>
      </c>
      <c r="G242" s="143" t="s">
        <v>474</v>
      </c>
      <c r="H242" s="142">
        <v>1</v>
      </c>
      <c r="I242" s="141">
        <v>0</v>
      </c>
      <c r="J242" s="141">
        <f t="shared" si="44"/>
        <v>0</v>
      </c>
      <c r="K242" s="140"/>
      <c r="L242" s="139"/>
      <c r="M242" s="138" t="s">
        <v>46</v>
      </c>
      <c r="N242" s="137" t="s">
        <v>449</v>
      </c>
      <c r="O242" s="124">
        <v>0</v>
      </c>
      <c r="P242" s="124">
        <f t="shared" si="45"/>
        <v>0</v>
      </c>
      <c r="Q242" s="124">
        <v>0</v>
      </c>
      <c r="R242" s="124">
        <f t="shared" si="46"/>
        <v>0</v>
      </c>
      <c r="S242" s="124">
        <v>0</v>
      </c>
      <c r="T242" s="123">
        <f t="shared" si="47"/>
        <v>0</v>
      </c>
      <c r="AR242" s="109" t="s">
        <v>100</v>
      </c>
      <c r="AT242" s="109" t="s">
        <v>123</v>
      </c>
      <c r="AU242" s="109" t="s">
        <v>28</v>
      </c>
      <c r="AY242" s="101" t="s">
        <v>472</v>
      </c>
      <c r="BE242" s="110">
        <f t="shared" si="48"/>
        <v>0</v>
      </c>
      <c r="BF242" s="110">
        <f t="shared" si="49"/>
        <v>0</v>
      </c>
      <c r="BG242" s="110">
        <f t="shared" si="50"/>
        <v>0</v>
      </c>
      <c r="BH242" s="110">
        <f t="shared" si="51"/>
        <v>0</v>
      </c>
      <c r="BI242" s="110">
        <f t="shared" si="52"/>
        <v>0</v>
      </c>
      <c r="BJ242" s="101" t="s">
        <v>28</v>
      </c>
      <c r="BK242" s="110">
        <f t="shared" si="53"/>
        <v>0</v>
      </c>
      <c r="BL242" s="101" t="s">
        <v>32</v>
      </c>
      <c r="BM242" s="109" t="s">
        <v>847</v>
      </c>
    </row>
    <row r="243" spans="2:65" s="34" customFormat="1" ht="21.75" customHeight="1">
      <c r="B243" s="122"/>
      <c r="C243" s="146" t="s">
        <v>846</v>
      </c>
      <c r="D243" s="146" t="s">
        <v>123</v>
      </c>
      <c r="E243" s="145" t="s">
        <v>845</v>
      </c>
      <c r="F243" s="144" t="s">
        <v>844</v>
      </c>
      <c r="G243" s="143" t="s">
        <v>474</v>
      </c>
      <c r="H243" s="142">
        <v>1</v>
      </c>
      <c r="I243" s="141">
        <v>0</v>
      </c>
      <c r="J243" s="141">
        <f t="shared" si="44"/>
        <v>0</v>
      </c>
      <c r="K243" s="140"/>
      <c r="L243" s="139"/>
      <c r="M243" s="138" t="s">
        <v>46</v>
      </c>
      <c r="N243" s="137" t="s">
        <v>449</v>
      </c>
      <c r="O243" s="124">
        <v>0</v>
      </c>
      <c r="P243" s="124">
        <f t="shared" si="45"/>
        <v>0</v>
      </c>
      <c r="Q243" s="124">
        <v>0</v>
      </c>
      <c r="R243" s="124">
        <f t="shared" si="46"/>
        <v>0</v>
      </c>
      <c r="S243" s="124">
        <v>0</v>
      </c>
      <c r="T243" s="123">
        <f t="shared" si="47"/>
        <v>0</v>
      </c>
      <c r="AR243" s="109" t="s">
        <v>100</v>
      </c>
      <c r="AT243" s="109" t="s">
        <v>123</v>
      </c>
      <c r="AU243" s="109" t="s">
        <v>28</v>
      </c>
      <c r="AY243" s="101" t="s">
        <v>472</v>
      </c>
      <c r="BE243" s="110">
        <f t="shared" si="48"/>
        <v>0</v>
      </c>
      <c r="BF243" s="110">
        <f t="shared" si="49"/>
        <v>0</v>
      </c>
      <c r="BG243" s="110">
        <f t="shared" si="50"/>
        <v>0</v>
      </c>
      <c r="BH243" s="110">
        <f t="shared" si="51"/>
        <v>0</v>
      </c>
      <c r="BI243" s="110">
        <f t="shared" si="52"/>
        <v>0</v>
      </c>
      <c r="BJ243" s="101" t="s">
        <v>28</v>
      </c>
      <c r="BK243" s="110">
        <f t="shared" si="53"/>
        <v>0</v>
      </c>
      <c r="BL243" s="101" t="s">
        <v>32</v>
      </c>
      <c r="BM243" s="109" t="s">
        <v>843</v>
      </c>
    </row>
    <row r="244" spans="2:65" s="34" customFormat="1" ht="24.15" customHeight="1">
      <c r="B244" s="122"/>
      <c r="C244" s="146" t="s">
        <v>842</v>
      </c>
      <c r="D244" s="146" t="s">
        <v>123</v>
      </c>
      <c r="E244" s="145" t="s">
        <v>841</v>
      </c>
      <c r="F244" s="144" t="s">
        <v>840</v>
      </c>
      <c r="G244" s="143" t="s">
        <v>474</v>
      </c>
      <c r="H244" s="142">
        <v>1</v>
      </c>
      <c r="I244" s="141">
        <v>0</v>
      </c>
      <c r="J244" s="141">
        <f t="shared" si="44"/>
        <v>0</v>
      </c>
      <c r="K244" s="140"/>
      <c r="L244" s="139"/>
      <c r="M244" s="138" t="s">
        <v>46</v>
      </c>
      <c r="N244" s="137" t="s">
        <v>449</v>
      </c>
      <c r="O244" s="124">
        <v>0</v>
      </c>
      <c r="P244" s="124">
        <f t="shared" si="45"/>
        <v>0</v>
      </c>
      <c r="Q244" s="124">
        <v>0</v>
      </c>
      <c r="R244" s="124">
        <f t="shared" si="46"/>
        <v>0</v>
      </c>
      <c r="S244" s="124">
        <v>0</v>
      </c>
      <c r="T244" s="123">
        <f t="shared" si="47"/>
        <v>0</v>
      </c>
      <c r="AR244" s="109" t="s">
        <v>100</v>
      </c>
      <c r="AT244" s="109" t="s">
        <v>123</v>
      </c>
      <c r="AU244" s="109" t="s">
        <v>28</v>
      </c>
      <c r="AY244" s="101" t="s">
        <v>472</v>
      </c>
      <c r="BE244" s="110">
        <f t="shared" si="48"/>
        <v>0</v>
      </c>
      <c r="BF244" s="110">
        <f t="shared" si="49"/>
        <v>0</v>
      </c>
      <c r="BG244" s="110">
        <f t="shared" si="50"/>
        <v>0</v>
      </c>
      <c r="BH244" s="110">
        <f t="shared" si="51"/>
        <v>0</v>
      </c>
      <c r="BI244" s="110">
        <f t="shared" si="52"/>
        <v>0</v>
      </c>
      <c r="BJ244" s="101" t="s">
        <v>28</v>
      </c>
      <c r="BK244" s="110">
        <f t="shared" si="53"/>
        <v>0</v>
      </c>
      <c r="BL244" s="101" t="s">
        <v>32</v>
      </c>
      <c r="BM244" s="109" t="s">
        <v>839</v>
      </c>
    </row>
    <row r="245" spans="2:65" s="34" customFormat="1" ht="16.5" customHeight="1">
      <c r="B245" s="122"/>
      <c r="C245" s="146" t="s">
        <v>838</v>
      </c>
      <c r="D245" s="146" t="s">
        <v>123</v>
      </c>
      <c r="E245" s="145" t="s">
        <v>837</v>
      </c>
      <c r="F245" s="144" t="s">
        <v>836</v>
      </c>
      <c r="G245" s="143" t="s">
        <v>474</v>
      </c>
      <c r="H245" s="142">
        <v>1</v>
      </c>
      <c r="I245" s="141">
        <v>0</v>
      </c>
      <c r="J245" s="141">
        <f t="shared" si="44"/>
        <v>0</v>
      </c>
      <c r="K245" s="140"/>
      <c r="L245" s="139"/>
      <c r="M245" s="138" t="s">
        <v>46</v>
      </c>
      <c r="N245" s="137" t="s">
        <v>449</v>
      </c>
      <c r="O245" s="124">
        <v>0</v>
      </c>
      <c r="P245" s="124">
        <f t="shared" si="45"/>
        <v>0</v>
      </c>
      <c r="Q245" s="124">
        <v>0</v>
      </c>
      <c r="R245" s="124">
        <f t="shared" si="46"/>
        <v>0</v>
      </c>
      <c r="S245" s="124">
        <v>0</v>
      </c>
      <c r="T245" s="123">
        <f t="shared" si="47"/>
        <v>0</v>
      </c>
      <c r="AR245" s="109" t="s">
        <v>100</v>
      </c>
      <c r="AT245" s="109" t="s">
        <v>123</v>
      </c>
      <c r="AU245" s="109" t="s">
        <v>28</v>
      </c>
      <c r="AY245" s="101" t="s">
        <v>472</v>
      </c>
      <c r="BE245" s="110">
        <f t="shared" si="48"/>
        <v>0</v>
      </c>
      <c r="BF245" s="110">
        <f t="shared" si="49"/>
        <v>0</v>
      </c>
      <c r="BG245" s="110">
        <f t="shared" si="50"/>
        <v>0</v>
      </c>
      <c r="BH245" s="110">
        <f t="shared" si="51"/>
        <v>0</v>
      </c>
      <c r="BI245" s="110">
        <f t="shared" si="52"/>
        <v>0</v>
      </c>
      <c r="BJ245" s="101" t="s">
        <v>28</v>
      </c>
      <c r="BK245" s="110">
        <f t="shared" si="53"/>
        <v>0</v>
      </c>
      <c r="BL245" s="101" t="s">
        <v>32</v>
      </c>
      <c r="BM245" s="109" t="s">
        <v>835</v>
      </c>
    </row>
    <row r="246" spans="2:65" s="34" customFormat="1" ht="16.5" customHeight="1">
      <c r="B246" s="122"/>
      <c r="C246" s="146" t="s">
        <v>834</v>
      </c>
      <c r="D246" s="146" t="s">
        <v>123</v>
      </c>
      <c r="E246" s="145" t="s">
        <v>833</v>
      </c>
      <c r="F246" s="144" t="s">
        <v>832</v>
      </c>
      <c r="G246" s="143" t="s">
        <v>474</v>
      </c>
      <c r="H246" s="142">
        <v>1</v>
      </c>
      <c r="I246" s="141">
        <v>0</v>
      </c>
      <c r="J246" s="141">
        <f t="shared" si="44"/>
        <v>0</v>
      </c>
      <c r="K246" s="140"/>
      <c r="L246" s="139"/>
      <c r="M246" s="138" t="s">
        <v>46</v>
      </c>
      <c r="N246" s="137" t="s">
        <v>449</v>
      </c>
      <c r="O246" s="124">
        <v>0</v>
      </c>
      <c r="P246" s="124">
        <f t="shared" si="45"/>
        <v>0</v>
      </c>
      <c r="Q246" s="124">
        <v>0</v>
      </c>
      <c r="R246" s="124">
        <f t="shared" si="46"/>
        <v>0</v>
      </c>
      <c r="S246" s="124">
        <v>0</v>
      </c>
      <c r="T246" s="123">
        <f t="shared" si="47"/>
        <v>0</v>
      </c>
      <c r="AR246" s="109" t="s">
        <v>100</v>
      </c>
      <c r="AT246" s="109" t="s">
        <v>123</v>
      </c>
      <c r="AU246" s="109" t="s">
        <v>28</v>
      </c>
      <c r="AY246" s="101" t="s">
        <v>472</v>
      </c>
      <c r="BE246" s="110">
        <f t="shared" si="48"/>
        <v>0</v>
      </c>
      <c r="BF246" s="110">
        <f t="shared" si="49"/>
        <v>0</v>
      </c>
      <c r="BG246" s="110">
        <f t="shared" si="50"/>
        <v>0</v>
      </c>
      <c r="BH246" s="110">
        <f t="shared" si="51"/>
        <v>0</v>
      </c>
      <c r="BI246" s="110">
        <f t="shared" si="52"/>
        <v>0</v>
      </c>
      <c r="BJ246" s="101" t="s">
        <v>28</v>
      </c>
      <c r="BK246" s="110">
        <f t="shared" si="53"/>
        <v>0</v>
      </c>
      <c r="BL246" s="101" t="s">
        <v>32</v>
      </c>
      <c r="BM246" s="109" t="s">
        <v>831</v>
      </c>
    </row>
    <row r="247" spans="2:65" s="34" customFormat="1" ht="21.75" customHeight="1">
      <c r="B247" s="122"/>
      <c r="C247" s="146" t="s">
        <v>830</v>
      </c>
      <c r="D247" s="146" t="s">
        <v>123</v>
      </c>
      <c r="E247" s="145" t="s">
        <v>829</v>
      </c>
      <c r="F247" s="144" t="s">
        <v>828</v>
      </c>
      <c r="G247" s="143" t="s">
        <v>474</v>
      </c>
      <c r="H247" s="142">
        <v>1</v>
      </c>
      <c r="I247" s="141">
        <v>0</v>
      </c>
      <c r="J247" s="141">
        <f t="shared" si="44"/>
        <v>0</v>
      </c>
      <c r="K247" s="140"/>
      <c r="L247" s="139"/>
      <c r="M247" s="138" t="s">
        <v>46</v>
      </c>
      <c r="N247" s="137" t="s">
        <v>449</v>
      </c>
      <c r="O247" s="124">
        <v>0</v>
      </c>
      <c r="P247" s="124">
        <f t="shared" si="45"/>
        <v>0</v>
      </c>
      <c r="Q247" s="124">
        <v>0</v>
      </c>
      <c r="R247" s="124">
        <f t="shared" si="46"/>
        <v>0</v>
      </c>
      <c r="S247" s="124">
        <v>0</v>
      </c>
      <c r="T247" s="123">
        <f t="shared" si="47"/>
        <v>0</v>
      </c>
      <c r="AR247" s="109" t="s">
        <v>100</v>
      </c>
      <c r="AT247" s="109" t="s">
        <v>123</v>
      </c>
      <c r="AU247" s="109" t="s">
        <v>28</v>
      </c>
      <c r="AY247" s="101" t="s">
        <v>472</v>
      </c>
      <c r="BE247" s="110">
        <f t="shared" si="48"/>
        <v>0</v>
      </c>
      <c r="BF247" s="110">
        <f t="shared" si="49"/>
        <v>0</v>
      </c>
      <c r="BG247" s="110">
        <f t="shared" si="50"/>
        <v>0</v>
      </c>
      <c r="BH247" s="110">
        <f t="shared" si="51"/>
        <v>0</v>
      </c>
      <c r="BI247" s="110">
        <f t="shared" si="52"/>
        <v>0</v>
      </c>
      <c r="BJ247" s="101" t="s">
        <v>28</v>
      </c>
      <c r="BK247" s="110">
        <f t="shared" si="53"/>
        <v>0</v>
      </c>
      <c r="BL247" s="101" t="s">
        <v>32</v>
      </c>
      <c r="BM247" s="109" t="s">
        <v>827</v>
      </c>
    </row>
    <row r="248" spans="2:65" s="34" customFormat="1" ht="16.5" customHeight="1">
      <c r="B248" s="122"/>
      <c r="C248" s="146" t="s">
        <v>826</v>
      </c>
      <c r="D248" s="146" t="s">
        <v>123</v>
      </c>
      <c r="E248" s="145" t="s">
        <v>825</v>
      </c>
      <c r="F248" s="144" t="s">
        <v>824</v>
      </c>
      <c r="G248" s="143" t="s">
        <v>474</v>
      </c>
      <c r="H248" s="142">
        <v>46</v>
      </c>
      <c r="I248" s="141">
        <v>0</v>
      </c>
      <c r="J248" s="141">
        <f t="shared" si="44"/>
        <v>0</v>
      </c>
      <c r="K248" s="140"/>
      <c r="L248" s="139"/>
      <c r="M248" s="138" t="s">
        <v>46</v>
      </c>
      <c r="N248" s="137" t="s">
        <v>449</v>
      </c>
      <c r="O248" s="124">
        <v>0</v>
      </c>
      <c r="P248" s="124">
        <f t="shared" si="45"/>
        <v>0</v>
      </c>
      <c r="Q248" s="124">
        <v>0</v>
      </c>
      <c r="R248" s="124">
        <f t="shared" si="46"/>
        <v>0</v>
      </c>
      <c r="S248" s="124">
        <v>0</v>
      </c>
      <c r="T248" s="123">
        <f t="shared" si="47"/>
        <v>0</v>
      </c>
      <c r="AR248" s="109" t="s">
        <v>100</v>
      </c>
      <c r="AT248" s="109" t="s">
        <v>123</v>
      </c>
      <c r="AU248" s="109" t="s">
        <v>28</v>
      </c>
      <c r="AY248" s="101" t="s">
        <v>472</v>
      </c>
      <c r="BE248" s="110">
        <f t="shared" si="48"/>
        <v>0</v>
      </c>
      <c r="BF248" s="110">
        <f t="shared" si="49"/>
        <v>0</v>
      </c>
      <c r="BG248" s="110">
        <f t="shared" si="50"/>
        <v>0</v>
      </c>
      <c r="BH248" s="110">
        <f t="shared" si="51"/>
        <v>0</v>
      </c>
      <c r="BI248" s="110">
        <f t="shared" si="52"/>
        <v>0</v>
      </c>
      <c r="BJ248" s="101" t="s">
        <v>28</v>
      </c>
      <c r="BK248" s="110">
        <f t="shared" si="53"/>
        <v>0</v>
      </c>
      <c r="BL248" s="101" t="s">
        <v>32</v>
      </c>
      <c r="BM248" s="109" t="s">
        <v>823</v>
      </c>
    </row>
    <row r="249" spans="2:65" s="34" customFormat="1" ht="16.5" customHeight="1">
      <c r="B249" s="122"/>
      <c r="C249" s="146" t="s">
        <v>822</v>
      </c>
      <c r="D249" s="146" t="s">
        <v>123</v>
      </c>
      <c r="E249" s="145" t="s">
        <v>821</v>
      </c>
      <c r="F249" s="144" t="s">
        <v>820</v>
      </c>
      <c r="G249" s="143" t="s">
        <v>474</v>
      </c>
      <c r="H249" s="142">
        <v>1</v>
      </c>
      <c r="I249" s="141">
        <v>0</v>
      </c>
      <c r="J249" s="141">
        <f t="shared" si="44"/>
        <v>0</v>
      </c>
      <c r="K249" s="140"/>
      <c r="L249" s="139"/>
      <c r="M249" s="138" t="s">
        <v>46</v>
      </c>
      <c r="N249" s="137" t="s">
        <v>449</v>
      </c>
      <c r="O249" s="124">
        <v>0</v>
      </c>
      <c r="P249" s="124">
        <f t="shared" si="45"/>
        <v>0</v>
      </c>
      <c r="Q249" s="124">
        <v>0</v>
      </c>
      <c r="R249" s="124">
        <f t="shared" si="46"/>
        <v>0</v>
      </c>
      <c r="S249" s="124">
        <v>0</v>
      </c>
      <c r="T249" s="123">
        <f t="shared" si="47"/>
        <v>0</v>
      </c>
      <c r="AR249" s="109" t="s">
        <v>100</v>
      </c>
      <c r="AT249" s="109" t="s">
        <v>123</v>
      </c>
      <c r="AU249" s="109" t="s">
        <v>28</v>
      </c>
      <c r="AY249" s="101" t="s">
        <v>472</v>
      </c>
      <c r="BE249" s="110">
        <f t="shared" si="48"/>
        <v>0</v>
      </c>
      <c r="BF249" s="110">
        <f t="shared" si="49"/>
        <v>0</v>
      </c>
      <c r="BG249" s="110">
        <f t="shared" si="50"/>
        <v>0</v>
      </c>
      <c r="BH249" s="110">
        <f t="shared" si="51"/>
        <v>0</v>
      </c>
      <c r="BI249" s="110">
        <f t="shared" si="52"/>
        <v>0</v>
      </c>
      <c r="BJ249" s="101" t="s">
        <v>28</v>
      </c>
      <c r="BK249" s="110">
        <f t="shared" si="53"/>
        <v>0</v>
      </c>
      <c r="BL249" s="101" t="s">
        <v>32</v>
      </c>
      <c r="BM249" s="109" t="s">
        <v>819</v>
      </c>
    </row>
    <row r="250" spans="2:65" s="34" customFormat="1" ht="16.5" customHeight="1">
      <c r="B250" s="122"/>
      <c r="C250" s="146" t="s">
        <v>818</v>
      </c>
      <c r="D250" s="146" t="s">
        <v>123</v>
      </c>
      <c r="E250" s="145" t="s">
        <v>817</v>
      </c>
      <c r="F250" s="144" t="s">
        <v>816</v>
      </c>
      <c r="G250" s="143" t="s">
        <v>474</v>
      </c>
      <c r="H250" s="142">
        <v>3</v>
      </c>
      <c r="I250" s="141">
        <v>0</v>
      </c>
      <c r="J250" s="141">
        <f t="shared" si="44"/>
        <v>0</v>
      </c>
      <c r="K250" s="140"/>
      <c r="L250" s="139"/>
      <c r="M250" s="138" t="s">
        <v>46</v>
      </c>
      <c r="N250" s="137" t="s">
        <v>449</v>
      </c>
      <c r="O250" s="124">
        <v>0</v>
      </c>
      <c r="P250" s="124">
        <f t="shared" si="45"/>
        <v>0</v>
      </c>
      <c r="Q250" s="124">
        <v>0</v>
      </c>
      <c r="R250" s="124">
        <f t="shared" si="46"/>
        <v>0</v>
      </c>
      <c r="S250" s="124">
        <v>0</v>
      </c>
      <c r="T250" s="123">
        <f t="shared" si="47"/>
        <v>0</v>
      </c>
      <c r="AR250" s="109" t="s">
        <v>100</v>
      </c>
      <c r="AT250" s="109" t="s">
        <v>123</v>
      </c>
      <c r="AU250" s="109" t="s">
        <v>28</v>
      </c>
      <c r="AY250" s="101" t="s">
        <v>472</v>
      </c>
      <c r="BE250" s="110">
        <f t="shared" si="48"/>
        <v>0</v>
      </c>
      <c r="BF250" s="110">
        <f t="shared" si="49"/>
        <v>0</v>
      </c>
      <c r="BG250" s="110">
        <f t="shared" si="50"/>
        <v>0</v>
      </c>
      <c r="BH250" s="110">
        <f t="shared" si="51"/>
        <v>0</v>
      </c>
      <c r="BI250" s="110">
        <f t="shared" si="52"/>
        <v>0</v>
      </c>
      <c r="BJ250" s="101" t="s">
        <v>28</v>
      </c>
      <c r="BK250" s="110">
        <f t="shared" si="53"/>
        <v>0</v>
      </c>
      <c r="BL250" s="101" t="s">
        <v>32</v>
      </c>
      <c r="BM250" s="109" t="s">
        <v>815</v>
      </c>
    </row>
    <row r="251" spans="2:65" s="34" customFormat="1" ht="16.5" customHeight="1">
      <c r="B251" s="122"/>
      <c r="C251" s="146" t="s">
        <v>814</v>
      </c>
      <c r="D251" s="146" t="s">
        <v>123</v>
      </c>
      <c r="E251" s="145" t="s">
        <v>813</v>
      </c>
      <c r="F251" s="144" t="s">
        <v>812</v>
      </c>
      <c r="G251" s="143" t="s">
        <v>474</v>
      </c>
      <c r="H251" s="142">
        <v>1</v>
      </c>
      <c r="I251" s="141">
        <v>0</v>
      </c>
      <c r="J251" s="141">
        <f t="shared" si="44"/>
        <v>0</v>
      </c>
      <c r="K251" s="140"/>
      <c r="L251" s="139"/>
      <c r="M251" s="138" t="s">
        <v>46</v>
      </c>
      <c r="N251" s="137" t="s">
        <v>449</v>
      </c>
      <c r="O251" s="124">
        <v>0</v>
      </c>
      <c r="P251" s="124">
        <f t="shared" si="45"/>
        <v>0</v>
      </c>
      <c r="Q251" s="124">
        <v>0</v>
      </c>
      <c r="R251" s="124">
        <f t="shared" si="46"/>
        <v>0</v>
      </c>
      <c r="S251" s="124">
        <v>0</v>
      </c>
      <c r="T251" s="123">
        <f t="shared" si="47"/>
        <v>0</v>
      </c>
      <c r="AR251" s="109" t="s">
        <v>100</v>
      </c>
      <c r="AT251" s="109" t="s">
        <v>123</v>
      </c>
      <c r="AU251" s="109" t="s">
        <v>28</v>
      </c>
      <c r="AY251" s="101" t="s">
        <v>472</v>
      </c>
      <c r="BE251" s="110">
        <f t="shared" si="48"/>
        <v>0</v>
      </c>
      <c r="BF251" s="110">
        <f t="shared" si="49"/>
        <v>0</v>
      </c>
      <c r="BG251" s="110">
        <f t="shared" si="50"/>
        <v>0</v>
      </c>
      <c r="BH251" s="110">
        <f t="shared" si="51"/>
        <v>0</v>
      </c>
      <c r="BI251" s="110">
        <f t="shared" si="52"/>
        <v>0</v>
      </c>
      <c r="BJ251" s="101" t="s">
        <v>28</v>
      </c>
      <c r="BK251" s="110">
        <f t="shared" si="53"/>
        <v>0</v>
      </c>
      <c r="BL251" s="101" t="s">
        <v>32</v>
      </c>
      <c r="BM251" s="109" t="s">
        <v>811</v>
      </c>
    </row>
    <row r="252" spans="2:65" s="34" customFormat="1" ht="24.15" customHeight="1">
      <c r="B252" s="122"/>
      <c r="C252" s="146" t="s">
        <v>810</v>
      </c>
      <c r="D252" s="146" t="s">
        <v>123</v>
      </c>
      <c r="E252" s="145" t="s">
        <v>809</v>
      </c>
      <c r="F252" s="144" t="s">
        <v>808</v>
      </c>
      <c r="G252" s="143" t="s">
        <v>474</v>
      </c>
      <c r="H252" s="142">
        <v>5</v>
      </c>
      <c r="I252" s="141">
        <v>0</v>
      </c>
      <c r="J252" s="141">
        <f t="shared" si="44"/>
        <v>0</v>
      </c>
      <c r="K252" s="140"/>
      <c r="L252" s="139"/>
      <c r="M252" s="138" t="s">
        <v>46</v>
      </c>
      <c r="N252" s="137" t="s">
        <v>449</v>
      </c>
      <c r="O252" s="124">
        <v>0</v>
      </c>
      <c r="P252" s="124">
        <f t="shared" si="45"/>
        <v>0</v>
      </c>
      <c r="Q252" s="124">
        <v>0</v>
      </c>
      <c r="R252" s="124">
        <f t="shared" si="46"/>
        <v>0</v>
      </c>
      <c r="S252" s="124">
        <v>0</v>
      </c>
      <c r="T252" s="123">
        <f t="shared" si="47"/>
        <v>0</v>
      </c>
      <c r="AR252" s="109" t="s">
        <v>100</v>
      </c>
      <c r="AT252" s="109" t="s">
        <v>123</v>
      </c>
      <c r="AU252" s="109" t="s">
        <v>28</v>
      </c>
      <c r="AY252" s="101" t="s">
        <v>472</v>
      </c>
      <c r="BE252" s="110">
        <f t="shared" si="48"/>
        <v>0</v>
      </c>
      <c r="BF252" s="110">
        <f t="shared" si="49"/>
        <v>0</v>
      </c>
      <c r="BG252" s="110">
        <f t="shared" si="50"/>
        <v>0</v>
      </c>
      <c r="BH252" s="110">
        <f t="shared" si="51"/>
        <v>0</v>
      </c>
      <c r="BI252" s="110">
        <f t="shared" si="52"/>
        <v>0</v>
      </c>
      <c r="BJ252" s="101" t="s">
        <v>28</v>
      </c>
      <c r="BK252" s="110">
        <f t="shared" si="53"/>
        <v>0</v>
      </c>
      <c r="BL252" s="101" t="s">
        <v>32</v>
      </c>
      <c r="BM252" s="109" t="s">
        <v>807</v>
      </c>
    </row>
    <row r="253" spans="2:65" s="34" customFormat="1" ht="16.5" customHeight="1">
      <c r="B253" s="122"/>
      <c r="C253" s="146" t="s">
        <v>806</v>
      </c>
      <c r="D253" s="146" t="s">
        <v>123</v>
      </c>
      <c r="E253" s="145" t="s">
        <v>805</v>
      </c>
      <c r="F253" s="144" t="s">
        <v>804</v>
      </c>
      <c r="G253" s="143" t="s">
        <v>474</v>
      </c>
      <c r="H253" s="142">
        <v>1</v>
      </c>
      <c r="I253" s="141">
        <v>0</v>
      </c>
      <c r="J253" s="141">
        <f t="shared" si="44"/>
        <v>0</v>
      </c>
      <c r="K253" s="140"/>
      <c r="L253" s="139"/>
      <c r="M253" s="138" t="s">
        <v>46</v>
      </c>
      <c r="N253" s="137" t="s">
        <v>449</v>
      </c>
      <c r="O253" s="124">
        <v>0</v>
      </c>
      <c r="P253" s="124">
        <f t="shared" si="45"/>
        <v>0</v>
      </c>
      <c r="Q253" s="124">
        <v>0</v>
      </c>
      <c r="R253" s="124">
        <f t="shared" si="46"/>
        <v>0</v>
      </c>
      <c r="S253" s="124">
        <v>0</v>
      </c>
      <c r="T253" s="123">
        <f t="shared" si="47"/>
        <v>0</v>
      </c>
      <c r="AR253" s="109" t="s">
        <v>100</v>
      </c>
      <c r="AT253" s="109" t="s">
        <v>123</v>
      </c>
      <c r="AU253" s="109" t="s">
        <v>28</v>
      </c>
      <c r="AY253" s="101" t="s">
        <v>472</v>
      </c>
      <c r="BE253" s="110">
        <f t="shared" si="48"/>
        <v>0</v>
      </c>
      <c r="BF253" s="110">
        <f t="shared" si="49"/>
        <v>0</v>
      </c>
      <c r="BG253" s="110">
        <f t="shared" si="50"/>
        <v>0</v>
      </c>
      <c r="BH253" s="110">
        <f t="shared" si="51"/>
        <v>0</v>
      </c>
      <c r="BI253" s="110">
        <f t="shared" si="52"/>
        <v>0</v>
      </c>
      <c r="BJ253" s="101" t="s">
        <v>28</v>
      </c>
      <c r="BK253" s="110">
        <f t="shared" si="53"/>
        <v>0</v>
      </c>
      <c r="BL253" s="101" t="s">
        <v>32</v>
      </c>
      <c r="BM253" s="109" t="s">
        <v>803</v>
      </c>
    </row>
    <row r="254" spans="2:65" s="34" customFormat="1" ht="37.950000000000003" customHeight="1">
      <c r="B254" s="122"/>
      <c r="C254" s="146" t="s">
        <v>802</v>
      </c>
      <c r="D254" s="146" t="s">
        <v>123</v>
      </c>
      <c r="E254" s="145" t="s">
        <v>801</v>
      </c>
      <c r="F254" s="144" t="s">
        <v>800</v>
      </c>
      <c r="G254" s="143" t="s">
        <v>474</v>
      </c>
      <c r="H254" s="142">
        <v>1</v>
      </c>
      <c r="I254" s="141">
        <v>0</v>
      </c>
      <c r="J254" s="141">
        <f t="shared" si="44"/>
        <v>0</v>
      </c>
      <c r="K254" s="140"/>
      <c r="L254" s="139"/>
      <c r="M254" s="138" t="s">
        <v>46</v>
      </c>
      <c r="N254" s="137" t="s">
        <v>449</v>
      </c>
      <c r="O254" s="124">
        <v>0</v>
      </c>
      <c r="P254" s="124">
        <f t="shared" si="45"/>
        <v>0</v>
      </c>
      <c r="Q254" s="124">
        <v>0</v>
      </c>
      <c r="R254" s="124">
        <f t="shared" si="46"/>
        <v>0</v>
      </c>
      <c r="S254" s="124">
        <v>0</v>
      </c>
      <c r="T254" s="123">
        <f t="shared" si="47"/>
        <v>0</v>
      </c>
      <c r="AR254" s="109" t="s">
        <v>100</v>
      </c>
      <c r="AT254" s="109" t="s">
        <v>123</v>
      </c>
      <c r="AU254" s="109" t="s">
        <v>28</v>
      </c>
      <c r="AY254" s="101" t="s">
        <v>472</v>
      </c>
      <c r="BE254" s="110">
        <f t="shared" si="48"/>
        <v>0</v>
      </c>
      <c r="BF254" s="110">
        <f t="shared" si="49"/>
        <v>0</v>
      </c>
      <c r="BG254" s="110">
        <f t="shared" si="50"/>
        <v>0</v>
      </c>
      <c r="BH254" s="110">
        <f t="shared" si="51"/>
        <v>0</v>
      </c>
      <c r="BI254" s="110">
        <f t="shared" si="52"/>
        <v>0</v>
      </c>
      <c r="BJ254" s="101" t="s">
        <v>28</v>
      </c>
      <c r="BK254" s="110">
        <f t="shared" si="53"/>
        <v>0</v>
      </c>
      <c r="BL254" s="101" t="s">
        <v>32</v>
      </c>
      <c r="BM254" s="109" t="s">
        <v>799</v>
      </c>
    </row>
    <row r="255" spans="2:65" s="34" customFormat="1" ht="24.15" customHeight="1">
      <c r="B255" s="122"/>
      <c r="C255" s="146" t="s">
        <v>798</v>
      </c>
      <c r="D255" s="146" t="s">
        <v>123</v>
      </c>
      <c r="E255" s="145" t="s">
        <v>797</v>
      </c>
      <c r="F255" s="144" t="s">
        <v>796</v>
      </c>
      <c r="G255" s="143" t="s">
        <v>474</v>
      </c>
      <c r="H255" s="142">
        <v>1</v>
      </c>
      <c r="I255" s="141">
        <v>0</v>
      </c>
      <c r="J255" s="141">
        <f t="shared" si="44"/>
        <v>0</v>
      </c>
      <c r="K255" s="140"/>
      <c r="L255" s="139"/>
      <c r="M255" s="138" t="s">
        <v>46</v>
      </c>
      <c r="N255" s="137" t="s">
        <v>449</v>
      </c>
      <c r="O255" s="124">
        <v>0</v>
      </c>
      <c r="P255" s="124">
        <f t="shared" si="45"/>
        <v>0</v>
      </c>
      <c r="Q255" s="124">
        <v>0</v>
      </c>
      <c r="R255" s="124">
        <f t="shared" si="46"/>
        <v>0</v>
      </c>
      <c r="S255" s="124">
        <v>0</v>
      </c>
      <c r="T255" s="123">
        <f t="shared" si="47"/>
        <v>0</v>
      </c>
      <c r="AR255" s="109" t="s">
        <v>100</v>
      </c>
      <c r="AT255" s="109" t="s">
        <v>123</v>
      </c>
      <c r="AU255" s="109" t="s">
        <v>28</v>
      </c>
      <c r="AY255" s="101" t="s">
        <v>472</v>
      </c>
      <c r="BE255" s="110">
        <f t="shared" si="48"/>
        <v>0</v>
      </c>
      <c r="BF255" s="110">
        <f t="shared" si="49"/>
        <v>0</v>
      </c>
      <c r="BG255" s="110">
        <f t="shared" si="50"/>
        <v>0</v>
      </c>
      <c r="BH255" s="110">
        <f t="shared" si="51"/>
        <v>0</v>
      </c>
      <c r="BI255" s="110">
        <f t="shared" si="52"/>
        <v>0</v>
      </c>
      <c r="BJ255" s="101" t="s">
        <v>28</v>
      </c>
      <c r="BK255" s="110">
        <f t="shared" si="53"/>
        <v>0</v>
      </c>
      <c r="BL255" s="101" t="s">
        <v>32</v>
      </c>
      <c r="BM255" s="109" t="s">
        <v>795</v>
      </c>
    </row>
    <row r="256" spans="2:65" s="34" customFormat="1" ht="16.5" customHeight="1">
      <c r="B256" s="122"/>
      <c r="C256" s="146" t="s">
        <v>794</v>
      </c>
      <c r="D256" s="146" t="s">
        <v>123</v>
      </c>
      <c r="E256" s="145" t="s">
        <v>793</v>
      </c>
      <c r="F256" s="144" t="s">
        <v>792</v>
      </c>
      <c r="G256" s="143" t="s">
        <v>474</v>
      </c>
      <c r="H256" s="142">
        <v>1</v>
      </c>
      <c r="I256" s="141">
        <v>0</v>
      </c>
      <c r="J256" s="141">
        <f t="shared" si="44"/>
        <v>0</v>
      </c>
      <c r="K256" s="140"/>
      <c r="L256" s="139"/>
      <c r="M256" s="138" t="s">
        <v>46</v>
      </c>
      <c r="N256" s="137" t="s">
        <v>449</v>
      </c>
      <c r="O256" s="124">
        <v>0</v>
      </c>
      <c r="P256" s="124">
        <f t="shared" si="45"/>
        <v>0</v>
      </c>
      <c r="Q256" s="124">
        <v>0</v>
      </c>
      <c r="R256" s="124">
        <f t="shared" si="46"/>
        <v>0</v>
      </c>
      <c r="S256" s="124">
        <v>0</v>
      </c>
      <c r="T256" s="123">
        <f t="shared" si="47"/>
        <v>0</v>
      </c>
      <c r="AR256" s="109" t="s">
        <v>100</v>
      </c>
      <c r="AT256" s="109" t="s">
        <v>123</v>
      </c>
      <c r="AU256" s="109" t="s">
        <v>28</v>
      </c>
      <c r="AY256" s="101" t="s">
        <v>472</v>
      </c>
      <c r="BE256" s="110">
        <f t="shared" si="48"/>
        <v>0</v>
      </c>
      <c r="BF256" s="110">
        <f t="shared" si="49"/>
        <v>0</v>
      </c>
      <c r="BG256" s="110">
        <f t="shared" si="50"/>
        <v>0</v>
      </c>
      <c r="BH256" s="110">
        <f t="shared" si="51"/>
        <v>0</v>
      </c>
      <c r="BI256" s="110">
        <f t="shared" si="52"/>
        <v>0</v>
      </c>
      <c r="BJ256" s="101" t="s">
        <v>28</v>
      </c>
      <c r="BK256" s="110">
        <f t="shared" si="53"/>
        <v>0</v>
      </c>
      <c r="BL256" s="101" t="s">
        <v>32</v>
      </c>
      <c r="BM256" s="109" t="s">
        <v>791</v>
      </c>
    </row>
    <row r="257" spans="2:65" s="34" customFormat="1" ht="24.15" customHeight="1">
      <c r="B257" s="122"/>
      <c r="C257" s="146" t="s">
        <v>790</v>
      </c>
      <c r="D257" s="146" t="s">
        <v>123</v>
      </c>
      <c r="E257" s="145" t="s">
        <v>789</v>
      </c>
      <c r="F257" s="144" t="s">
        <v>788</v>
      </c>
      <c r="G257" s="143" t="s">
        <v>474</v>
      </c>
      <c r="H257" s="142">
        <v>1</v>
      </c>
      <c r="I257" s="141">
        <v>0</v>
      </c>
      <c r="J257" s="141">
        <f t="shared" ref="J257:J288" si="54">ROUND(I257*H257,2)</f>
        <v>0</v>
      </c>
      <c r="K257" s="140"/>
      <c r="L257" s="139"/>
      <c r="M257" s="138" t="s">
        <v>46</v>
      </c>
      <c r="N257" s="137" t="s">
        <v>449</v>
      </c>
      <c r="O257" s="124">
        <v>0</v>
      </c>
      <c r="P257" s="124">
        <f t="shared" ref="P257:P288" si="55">O257*H257</f>
        <v>0</v>
      </c>
      <c r="Q257" s="124">
        <v>0</v>
      </c>
      <c r="R257" s="124">
        <f t="shared" ref="R257:R288" si="56">Q257*H257</f>
        <v>0</v>
      </c>
      <c r="S257" s="124">
        <v>0</v>
      </c>
      <c r="T257" s="123">
        <f t="shared" ref="T257:T288" si="57">S257*H257</f>
        <v>0</v>
      </c>
      <c r="AR257" s="109" t="s">
        <v>100</v>
      </c>
      <c r="AT257" s="109" t="s">
        <v>123</v>
      </c>
      <c r="AU257" s="109" t="s">
        <v>28</v>
      </c>
      <c r="AY257" s="101" t="s">
        <v>472</v>
      </c>
      <c r="BE257" s="110">
        <f t="shared" ref="BE257:BE288" si="58">IF(N257="základní",J257,0)</f>
        <v>0</v>
      </c>
      <c r="BF257" s="110">
        <f t="shared" ref="BF257:BF288" si="59">IF(N257="snížená",J257,0)</f>
        <v>0</v>
      </c>
      <c r="BG257" s="110">
        <f t="shared" ref="BG257:BG288" si="60">IF(N257="zákl. přenesená",J257,0)</f>
        <v>0</v>
      </c>
      <c r="BH257" s="110">
        <f t="shared" ref="BH257:BH288" si="61">IF(N257="sníž. přenesená",J257,0)</f>
        <v>0</v>
      </c>
      <c r="BI257" s="110">
        <f t="shared" ref="BI257:BI288" si="62">IF(N257="nulová",J257,0)</f>
        <v>0</v>
      </c>
      <c r="BJ257" s="101" t="s">
        <v>28</v>
      </c>
      <c r="BK257" s="110">
        <f t="shared" ref="BK257:BK288" si="63">ROUND(I257*H257,2)</f>
        <v>0</v>
      </c>
      <c r="BL257" s="101" t="s">
        <v>32</v>
      </c>
      <c r="BM257" s="109" t="s">
        <v>787</v>
      </c>
    </row>
    <row r="258" spans="2:65" s="34" customFormat="1" ht="37.950000000000003" customHeight="1">
      <c r="B258" s="122"/>
      <c r="C258" s="146" t="s">
        <v>786</v>
      </c>
      <c r="D258" s="146" t="s">
        <v>123</v>
      </c>
      <c r="E258" s="145" t="s">
        <v>785</v>
      </c>
      <c r="F258" s="144" t="s">
        <v>784</v>
      </c>
      <c r="G258" s="143" t="s">
        <v>474</v>
      </c>
      <c r="H258" s="142">
        <v>9</v>
      </c>
      <c r="I258" s="141">
        <v>0</v>
      </c>
      <c r="J258" s="141">
        <f t="shared" si="54"/>
        <v>0</v>
      </c>
      <c r="K258" s="140"/>
      <c r="L258" s="139"/>
      <c r="M258" s="138" t="s">
        <v>46</v>
      </c>
      <c r="N258" s="137" t="s">
        <v>449</v>
      </c>
      <c r="O258" s="124">
        <v>0</v>
      </c>
      <c r="P258" s="124">
        <f t="shared" si="55"/>
        <v>0</v>
      </c>
      <c r="Q258" s="124">
        <v>0</v>
      </c>
      <c r="R258" s="124">
        <f t="shared" si="56"/>
        <v>0</v>
      </c>
      <c r="S258" s="124">
        <v>0</v>
      </c>
      <c r="T258" s="123">
        <f t="shared" si="57"/>
        <v>0</v>
      </c>
      <c r="AR258" s="109" t="s">
        <v>100</v>
      </c>
      <c r="AT258" s="109" t="s">
        <v>123</v>
      </c>
      <c r="AU258" s="109" t="s">
        <v>28</v>
      </c>
      <c r="AY258" s="101" t="s">
        <v>472</v>
      </c>
      <c r="BE258" s="110">
        <f t="shared" si="58"/>
        <v>0</v>
      </c>
      <c r="BF258" s="110">
        <f t="shared" si="59"/>
        <v>0</v>
      </c>
      <c r="BG258" s="110">
        <f t="shared" si="60"/>
        <v>0</v>
      </c>
      <c r="BH258" s="110">
        <f t="shared" si="61"/>
        <v>0</v>
      </c>
      <c r="BI258" s="110">
        <f t="shared" si="62"/>
        <v>0</v>
      </c>
      <c r="BJ258" s="101" t="s">
        <v>28</v>
      </c>
      <c r="BK258" s="110">
        <f t="shared" si="63"/>
        <v>0</v>
      </c>
      <c r="BL258" s="101" t="s">
        <v>32</v>
      </c>
      <c r="BM258" s="109" t="s">
        <v>783</v>
      </c>
    </row>
    <row r="259" spans="2:65" s="34" customFormat="1" ht="24.15" customHeight="1">
      <c r="B259" s="122"/>
      <c r="C259" s="146" t="s">
        <v>782</v>
      </c>
      <c r="D259" s="146" t="s">
        <v>123</v>
      </c>
      <c r="E259" s="145" t="s">
        <v>781</v>
      </c>
      <c r="F259" s="144" t="s">
        <v>780</v>
      </c>
      <c r="G259" s="143" t="s">
        <v>474</v>
      </c>
      <c r="H259" s="142">
        <v>9</v>
      </c>
      <c r="I259" s="141">
        <v>0</v>
      </c>
      <c r="J259" s="141">
        <f t="shared" si="54"/>
        <v>0</v>
      </c>
      <c r="K259" s="140"/>
      <c r="L259" s="139"/>
      <c r="M259" s="138" t="s">
        <v>46</v>
      </c>
      <c r="N259" s="137" t="s">
        <v>449</v>
      </c>
      <c r="O259" s="124">
        <v>0</v>
      </c>
      <c r="P259" s="124">
        <f t="shared" si="55"/>
        <v>0</v>
      </c>
      <c r="Q259" s="124">
        <v>0</v>
      </c>
      <c r="R259" s="124">
        <f t="shared" si="56"/>
        <v>0</v>
      </c>
      <c r="S259" s="124">
        <v>0</v>
      </c>
      <c r="T259" s="123">
        <f t="shared" si="57"/>
        <v>0</v>
      </c>
      <c r="AR259" s="109" t="s">
        <v>100</v>
      </c>
      <c r="AT259" s="109" t="s">
        <v>123</v>
      </c>
      <c r="AU259" s="109" t="s">
        <v>28</v>
      </c>
      <c r="AY259" s="101" t="s">
        <v>472</v>
      </c>
      <c r="BE259" s="110">
        <f t="shared" si="58"/>
        <v>0</v>
      </c>
      <c r="BF259" s="110">
        <f t="shared" si="59"/>
        <v>0</v>
      </c>
      <c r="BG259" s="110">
        <f t="shared" si="60"/>
        <v>0</v>
      </c>
      <c r="BH259" s="110">
        <f t="shared" si="61"/>
        <v>0</v>
      </c>
      <c r="BI259" s="110">
        <f t="shared" si="62"/>
        <v>0</v>
      </c>
      <c r="BJ259" s="101" t="s">
        <v>28</v>
      </c>
      <c r="BK259" s="110">
        <f t="shared" si="63"/>
        <v>0</v>
      </c>
      <c r="BL259" s="101" t="s">
        <v>32</v>
      </c>
      <c r="BM259" s="109" t="s">
        <v>779</v>
      </c>
    </row>
    <row r="260" spans="2:65" s="34" customFormat="1" ht="24.15" customHeight="1">
      <c r="B260" s="122"/>
      <c r="C260" s="146" t="s">
        <v>778</v>
      </c>
      <c r="D260" s="146" t="s">
        <v>123</v>
      </c>
      <c r="E260" s="145" t="s">
        <v>777</v>
      </c>
      <c r="F260" s="144" t="s">
        <v>776</v>
      </c>
      <c r="G260" s="143" t="s">
        <v>474</v>
      </c>
      <c r="H260" s="142">
        <v>9</v>
      </c>
      <c r="I260" s="141">
        <v>0</v>
      </c>
      <c r="J260" s="141">
        <f t="shared" si="54"/>
        <v>0</v>
      </c>
      <c r="K260" s="140"/>
      <c r="L260" s="139"/>
      <c r="M260" s="138" t="s">
        <v>46</v>
      </c>
      <c r="N260" s="137" t="s">
        <v>449</v>
      </c>
      <c r="O260" s="124">
        <v>0</v>
      </c>
      <c r="P260" s="124">
        <f t="shared" si="55"/>
        <v>0</v>
      </c>
      <c r="Q260" s="124">
        <v>0</v>
      </c>
      <c r="R260" s="124">
        <f t="shared" si="56"/>
        <v>0</v>
      </c>
      <c r="S260" s="124">
        <v>0</v>
      </c>
      <c r="T260" s="123">
        <f t="shared" si="57"/>
        <v>0</v>
      </c>
      <c r="AR260" s="109" t="s">
        <v>100</v>
      </c>
      <c r="AT260" s="109" t="s">
        <v>123</v>
      </c>
      <c r="AU260" s="109" t="s">
        <v>28</v>
      </c>
      <c r="AY260" s="101" t="s">
        <v>472</v>
      </c>
      <c r="BE260" s="110">
        <f t="shared" si="58"/>
        <v>0</v>
      </c>
      <c r="BF260" s="110">
        <f t="shared" si="59"/>
        <v>0</v>
      </c>
      <c r="BG260" s="110">
        <f t="shared" si="60"/>
        <v>0</v>
      </c>
      <c r="BH260" s="110">
        <f t="shared" si="61"/>
        <v>0</v>
      </c>
      <c r="BI260" s="110">
        <f t="shared" si="62"/>
        <v>0</v>
      </c>
      <c r="BJ260" s="101" t="s">
        <v>28</v>
      </c>
      <c r="BK260" s="110">
        <f t="shared" si="63"/>
        <v>0</v>
      </c>
      <c r="BL260" s="101" t="s">
        <v>32</v>
      </c>
      <c r="BM260" s="109" t="s">
        <v>775</v>
      </c>
    </row>
    <row r="261" spans="2:65" s="34" customFormat="1" ht="21.75" customHeight="1">
      <c r="B261" s="122"/>
      <c r="C261" s="146" t="s">
        <v>774</v>
      </c>
      <c r="D261" s="146" t="s">
        <v>123</v>
      </c>
      <c r="E261" s="145" t="s">
        <v>773</v>
      </c>
      <c r="F261" s="144" t="s">
        <v>545</v>
      </c>
      <c r="G261" s="143" t="s">
        <v>474</v>
      </c>
      <c r="H261" s="142">
        <v>1</v>
      </c>
      <c r="I261" s="141">
        <v>0</v>
      </c>
      <c r="J261" s="141">
        <f t="shared" si="54"/>
        <v>0</v>
      </c>
      <c r="K261" s="140"/>
      <c r="L261" s="139"/>
      <c r="M261" s="138" t="s">
        <v>46</v>
      </c>
      <c r="N261" s="137" t="s">
        <v>449</v>
      </c>
      <c r="O261" s="124">
        <v>0</v>
      </c>
      <c r="P261" s="124">
        <f t="shared" si="55"/>
        <v>0</v>
      </c>
      <c r="Q261" s="124">
        <v>0</v>
      </c>
      <c r="R261" s="124">
        <f t="shared" si="56"/>
        <v>0</v>
      </c>
      <c r="S261" s="124">
        <v>0</v>
      </c>
      <c r="T261" s="123">
        <f t="shared" si="57"/>
        <v>0</v>
      </c>
      <c r="AR261" s="109" t="s">
        <v>100</v>
      </c>
      <c r="AT261" s="109" t="s">
        <v>123</v>
      </c>
      <c r="AU261" s="109" t="s">
        <v>28</v>
      </c>
      <c r="AY261" s="101" t="s">
        <v>472</v>
      </c>
      <c r="BE261" s="110">
        <f t="shared" si="58"/>
        <v>0</v>
      </c>
      <c r="BF261" s="110">
        <f t="shared" si="59"/>
        <v>0</v>
      </c>
      <c r="BG261" s="110">
        <f t="shared" si="60"/>
        <v>0</v>
      </c>
      <c r="BH261" s="110">
        <f t="shared" si="61"/>
        <v>0</v>
      </c>
      <c r="BI261" s="110">
        <f t="shared" si="62"/>
        <v>0</v>
      </c>
      <c r="BJ261" s="101" t="s">
        <v>28</v>
      </c>
      <c r="BK261" s="110">
        <f t="shared" si="63"/>
        <v>0</v>
      </c>
      <c r="BL261" s="101" t="s">
        <v>32</v>
      </c>
      <c r="BM261" s="109" t="s">
        <v>772</v>
      </c>
    </row>
    <row r="262" spans="2:65" s="34" customFormat="1" ht="21.75" customHeight="1">
      <c r="B262" s="122"/>
      <c r="C262" s="146" t="s">
        <v>771</v>
      </c>
      <c r="D262" s="146" t="s">
        <v>123</v>
      </c>
      <c r="E262" s="145" t="s">
        <v>770</v>
      </c>
      <c r="F262" s="144" t="s">
        <v>769</v>
      </c>
      <c r="G262" s="143" t="s">
        <v>511</v>
      </c>
      <c r="H262" s="142">
        <v>25</v>
      </c>
      <c r="I262" s="141">
        <v>0</v>
      </c>
      <c r="J262" s="141">
        <f t="shared" si="54"/>
        <v>0</v>
      </c>
      <c r="K262" s="140"/>
      <c r="L262" s="139"/>
      <c r="M262" s="138" t="s">
        <v>46</v>
      </c>
      <c r="N262" s="137" t="s">
        <v>449</v>
      </c>
      <c r="O262" s="124">
        <v>0</v>
      </c>
      <c r="P262" s="124">
        <f t="shared" si="55"/>
        <v>0</v>
      </c>
      <c r="Q262" s="124">
        <v>0</v>
      </c>
      <c r="R262" s="124">
        <f t="shared" si="56"/>
        <v>0</v>
      </c>
      <c r="S262" s="124">
        <v>0</v>
      </c>
      <c r="T262" s="123">
        <f t="shared" si="57"/>
        <v>0</v>
      </c>
      <c r="AR262" s="109" t="s">
        <v>100</v>
      </c>
      <c r="AT262" s="109" t="s">
        <v>123</v>
      </c>
      <c r="AU262" s="109" t="s">
        <v>28</v>
      </c>
      <c r="AY262" s="101" t="s">
        <v>472</v>
      </c>
      <c r="BE262" s="110">
        <f t="shared" si="58"/>
        <v>0</v>
      </c>
      <c r="BF262" s="110">
        <f t="shared" si="59"/>
        <v>0</v>
      </c>
      <c r="BG262" s="110">
        <f t="shared" si="60"/>
        <v>0</v>
      </c>
      <c r="BH262" s="110">
        <f t="shared" si="61"/>
        <v>0</v>
      </c>
      <c r="BI262" s="110">
        <f t="shared" si="62"/>
        <v>0</v>
      </c>
      <c r="BJ262" s="101" t="s">
        <v>28</v>
      </c>
      <c r="BK262" s="110">
        <f t="shared" si="63"/>
        <v>0</v>
      </c>
      <c r="BL262" s="101" t="s">
        <v>32</v>
      </c>
      <c r="BM262" s="109" t="s">
        <v>768</v>
      </c>
    </row>
    <row r="263" spans="2:65" s="34" customFormat="1" ht="16.5" customHeight="1">
      <c r="B263" s="122"/>
      <c r="C263" s="146" t="s">
        <v>767</v>
      </c>
      <c r="D263" s="146" t="s">
        <v>123</v>
      </c>
      <c r="E263" s="145" t="s">
        <v>766</v>
      </c>
      <c r="F263" s="144" t="s">
        <v>765</v>
      </c>
      <c r="G263" s="143" t="s">
        <v>474</v>
      </c>
      <c r="H263" s="142">
        <v>4</v>
      </c>
      <c r="I263" s="141">
        <v>0</v>
      </c>
      <c r="J263" s="141">
        <f t="shared" si="54"/>
        <v>0</v>
      </c>
      <c r="K263" s="140"/>
      <c r="L263" s="139"/>
      <c r="M263" s="138" t="s">
        <v>46</v>
      </c>
      <c r="N263" s="137" t="s">
        <v>449</v>
      </c>
      <c r="O263" s="124">
        <v>0</v>
      </c>
      <c r="P263" s="124">
        <f t="shared" si="55"/>
        <v>0</v>
      </c>
      <c r="Q263" s="124">
        <v>0</v>
      </c>
      <c r="R263" s="124">
        <f t="shared" si="56"/>
        <v>0</v>
      </c>
      <c r="S263" s="124">
        <v>0</v>
      </c>
      <c r="T263" s="123">
        <f t="shared" si="57"/>
        <v>0</v>
      </c>
      <c r="AR263" s="109" t="s">
        <v>100</v>
      </c>
      <c r="AT263" s="109" t="s">
        <v>123</v>
      </c>
      <c r="AU263" s="109" t="s">
        <v>28</v>
      </c>
      <c r="AY263" s="101" t="s">
        <v>472</v>
      </c>
      <c r="BE263" s="110">
        <f t="shared" si="58"/>
        <v>0</v>
      </c>
      <c r="BF263" s="110">
        <f t="shared" si="59"/>
        <v>0</v>
      </c>
      <c r="BG263" s="110">
        <f t="shared" si="60"/>
        <v>0</v>
      </c>
      <c r="BH263" s="110">
        <f t="shared" si="61"/>
        <v>0</v>
      </c>
      <c r="BI263" s="110">
        <f t="shared" si="62"/>
        <v>0</v>
      </c>
      <c r="BJ263" s="101" t="s">
        <v>28</v>
      </c>
      <c r="BK263" s="110">
        <f t="shared" si="63"/>
        <v>0</v>
      </c>
      <c r="BL263" s="101" t="s">
        <v>32</v>
      </c>
      <c r="BM263" s="109" t="s">
        <v>764</v>
      </c>
    </row>
    <row r="264" spans="2:65" s="34" customFormat="1" ht="16.5" customHeight="1">
      <c r="B264" s="122"/>
      <c r="C264" s="146" t="s">
        <v>763</v>
      </c>
      <c r="D264" s="146" t="s">
        <v>123</v>
      </c>
      <c r="E264" s="145" t="s">
        <v>762</v>
      </c>
      <c r="F264" s="144" t="s">
        <v>761</v>
      </c>
      <c r="G264" s="143" t="s">
        <v>474</v>
      </c>
      <c r="H264" s="142">
        <v>1</v>
      </c>
      <c r="I264" s="141">
        <v>0</v>
      </c>
      <c r="J264" s="141">
        <f t="shared" si="54"/>
        <v>0</v>
      </c>
      <c r="K264" s="140"/>
      <c r="L264" s="139"/>
      <c r="M264" s="138" t="s">
        <v>46</v>
      </c>
      <c r="N264" s="137" t="s">
        <v>449</v>
      </c>
      <c r="O264" s="124">
        <v>0</v>
      </c>
      <c r="P264" s="124">
        <f t="shared" si="55"/>
        <v>0</v>
      </c>
      <c r="Q264" s="124">
        <v>0</v>
      </c>
      <c r="R264" s="124">
        <f t="shared" si="56"/>
        <v>0</v>
      </c>
      <c r="S264" s="124">
        <v>0</v>
      </c>
      <c r="T264" s="123">
        <f t="shared" si="57"/>
        <v>0</v>
      </c>
      <c r="AR264" s="109" t="s">
        <v>100</v>
      </c>
      <c r="AT264" s="109" t="s">
        <v>123</v>
      </c>
      <c r="AU264" s="109" t="s">
        <v>28</v>
      </c>
      <c r="AY264" s="101" t="s">
        <v>472</v>
      </c>
      <c r="BE264" s="110">
        <f t="shared" si="58"/>
        <v>0</v>
      </c>
      <c r="BF264" s="110">
        <f t="shared" si="59"/>
        <v>0</v>
      </c>
      <c r="BG264" s="110">
        <f t="shared" si="60"/>
        <v>0</v>
      </c>
      <c r="BH264" s="110">
        <f t="shared" si="61"/>
        <v>0</v>
      </c>
      <c r="BI264" s="110">
        <f t="shared" si="62"/>
        <v>0</v>
      </c>
      <c r="BJ264" s="101" t="s">
        <v>28</v>
      </c>
      <c r="BK264" s="110">
        <f t="shared" si="63"/>
        <v>0</v>
      </c>
      <c r="BL264" s="101" t="s">
        <v>32</v>
      </c>
      <c r="BM264" s="109" t="s">
        <v>760</v>
      </c>
    </row>
    <row r="265" spans="2:65" s="34" customFormat="1" ht="44.25" customHeight="1">
      <c r="B265" s="122"/>
      <c r="C265" s="146" t="s">
        <v>759</v>
      </c>
      <c r="D265" s="146" t="s">
        <v>123</v>
      </c>
      <c r="E265" s="145" t="s">
        <v>758</v>
      </c>
      <c r="F265" s="144" t="s">
        <v>757</v>
      </c>
      <c r="G265" s="143" t="s">
        <v>474</v>
      </c>
      <c r="H265" s="142">
        <v>3</v>
      </c>
      <c r="I265" s="141">
        <v>0</v>
      </c>
      <c r="J265" s="141">
        <f t="shared" si="54"/>
        <v>0</v>
      </c>
      <c r="K265" s="140"/>
      <c r="L265" s="139"/>
      <c r="M265" s="138" t="s">
        <v>46</v>
      </c>
      <c r="N265" s="137" t="s">
        <v>449</v>
      </c>
      <c r="O265" s="124">
        <v>0</v>
      </c>
      <c r="P265" s="124">
        <f t="shared" si="55"/>
        <v>0</v>
      </c>
      <c r="Q265" s="124">
        <v>0</v>
      </c>
      <c r="R265" s="124">
        <f t="shared" si="56"/>
        <v>0</v>
      </c>
      <c r="S265" s="124">
        <v>0</v>
      </c>
      <c r="T265" s="123">
        <f t="shared" si="57"/>
        <v>0</v>
      </c>
      <c r="AR265" s="109" t="s">
        <v>100</v>
      </c>
      <c r="AT265" s="109" t="s">
        <v>123</v>
      </c>
      <c r="AU265" s="109" t="s">
        <v>28</v>
      </c>
      <c r="AY265" s="101" t="s">
        <v>472</v>
      </c>
      <c r="BE265" s="110">
        <f t="shared" si="58"/>
        <v>0</v>
      </c>
      <c r="BF265" s="110">
        <f t="shared" si="59"/>
        <v>0</v>
      </c>
      <c r="BG265" s="110">
        <f t="shared" si="60"/>
        <v>0</v>
      </c>
      <c r="BH265" s="110">
        <f t="shared" si="61"/>
        <v>0</v>
      </c>
      <c r="BI265" s="110">
        <f t="shared" si="62"/>
        <v>0</v>
      </c>
      <c r="BJ265" s="101" t="s">
        <v>28</v>
      </c>
      <c r="BK265" s="110">
        <f t="shared" si="63"/>
        <v>0</v>
      </c>
      <c r="BL265" s="101" t="s">
        <v>32</v>
      </c>
      <c r="BM265" s="109" t="s">
        <v>756</v>
      </c>
    </row>
    <row r="266" spans="2:65" s="34" customFormat="1" ht="16.5" customHeight="1">
      <c r="B266" s="122"/>
      <c r="C266" s="146" t="s">
        <v>755</v>
      </c>
      <c r="D266" s="146" t="s">
        <v>123</v>
      </c>
      <c r="E266" s="145" t="s">
        <v>754</v>
      </c>
      <c r="F266" s="144" t="s">
        <v>753</v>
      </c>
      <c r="G266" s="143" t="s">
        <v>474</v>
      </c>
      <c r="H266" s="142">
        <v>1</v>
      </c>
      <c r="I266" s="141">
        <v>0</v>
      </c>
      <c r="J266" s="141">
        <f t="shared" si="54"/>
        <v>0</v>
      </c>
      <c r="K266" s="140"/>
      <c r="L266" s="139"/>
      <c r="M266" s="138" t="s">
        <v>46</v>
      </c>
      <c r="N266" s="137" t="s">
        <v>449</v>
      </c>
      <c r="O266" s="124">
        <v>0</v>
      </c>
      <c r="P266" s="124">
        <f t="shared" si="55"/>
        <v>0</v>
      </c>
      <c r="Q266" s="124">
        <v>0</v>
      </c>
      <c r="R266" s="124">
        <f t="shared" si="56"/>
        <v>0</v>
      </c>
      <c r="S266" s="124">
        <v>0</v>
      </c>
      <c r="T266" s="123">
        <f t="shared" si="57"/>
        <v>0</v>
      </c>
      <c r="AR266" s="109" t="s">
        <v>100</v>
      </c>
      <c r="AT266" s="109" t="s">
        <v>123</v>
      </c>
      <c r="AU266" s="109" t="s">
        <v>28</v>
      </c>
      <c r="AY266" s="101" t="s">
        <v>472</v>
      </c>
      <c r="BE266" s="110">
        <f t="shared" si="58"/>
        <v>0</v>
      </c>
      <c r="BF266" s="110">
        <f t="shared" si="59"/>
        <v>0</v>
      </c>
      <c r="BG266" s="110">
        <f t="shared" si="60"/>
        <v>0</v>
      </c>
      <c r="BH266" s="110">
        <f t="shared" si="61"/>
        <v>0</v>
      </c>
      <c r="BI266" s="110">
        <f t="shared" si="62"/>
        <v>0</v>
      </c>
      <c r="BJ266" s="101" t="s">
        <v>28</v>
      </c>
      <c r="BK266" s="110">
        <f t="shared" si="63"/>
        <v>0</v>
      </c>
      <c r="BL266" s="101" t="s">
        <v>32</v>
      </c>
      <c r="BM266" s="109" t="s">
        <v>752</v>
      </c>
    </row>
    <row r="267" spans="2:65" s="34" customFormat="1" ht="16.5" customHeight="1">
      <c r="B267" s="122"/>
      <c r="C267" s="146" t="s">
        <v>751</v>
      </c>
      <c r="D267" s="146" t="s">
        <v>123</v>
      </c>
      <c r="E267" s="145" t="s">
        <v>750</v>
      </c>
      <c r="F267" s="144" t="s">
        <v>749</v>
      </c>
      <c r="G267" s="143" t="s">
        <v>474</v>
      </c>
      <c r="H267" s="142">
        <v>1</v>
      </c>
      <c r="I267" s="141">
        <v>0</v>
      </c>
      <c r="J267" s="141">
        <f t="shared" si="54"/>
        <v>0</v>
      </c>
      <c r="K267" s="140"/>
      <c r="L267" s="139"/>
      <c r="M267" s="138" t="s">
        <v>46</v>
      </c>
      <c r="N267" s="137" t="s">
        <v>449</v>
      </c>
      <c r="O267" s="124">
        <v>0</v>
      </c>
      <c r="P267" s="124">
        <f t="shared" si="55"/>
        <v>0</v>
      </c>
      <c r="Q267" s="124">
        <v>0</v>
      </c>
      <c r="R267" s="124">
        <f t="shared" si="56"/>
        <v>0</v>
      </c>
      <c r="S267" s="124">
        <v>0</v>
      </c>
      <c r="T267" s="123">
        <f t="shared" si="57"/>
        <v>0</v>
      </c>
      <c r="AR267" s="109" t="s">
        <v>100</v>
      </c>
      <c r="AT267" s="109" t="s">
        <v>123</v>
      </c>
      <c r="AU267" s="109" t="s">
        <v>28</v>
      </c>
      <c r="AY267" s="101" t="s">
        <v>472</v>
      </c>
      <c r="BE267" s="110">
        <f t="shared" si="58"/>
        <v>0</v>
      </c>
      <c r="BF267" s="110">
        <f t="shared" si="59"/>
        <v>0</v>
      </c>
      <c r="BG267" s="110">
        <f t="shared" si="60"/>
        <v>0</v>
      </c>
      <c r="BH267" s="110">
        <f t="shared" si="61"/>
        <v>0</v>
      </c>
      <c r="BI267" s="110">
        <f t="shared" si="62"/>
        <v>0</v>
      </c>
      <c r="BJ267" s="101" t="s">
        <v>28</v>
      </c>
      <c r="BK267" s="110">
        <f t="shared" si="63"/>
        <v>0</v>
      </c>
      <c r="BL267" s="101" t="s">
        <v>32</v>
      </c>
      <c r="BM267" s="109" t="s">
        <v>748</v>
      </c>
    </row>
    <row r="268" spans="2:65" s="34" customFormat="1" ht="16.5" customHeight="1">
      <c r="B268" s="122"/>
      <c r="C268" s="146" t="s">
        <v>747</v>
      </c>
      <c r="D268" s="146" t="s">
        <v>123</v>
      </c>
      <c r="E268" s="145" t="s">
        <v>746</v>
      </c>
      <c r="F268" s="144" t="s">
        <v>745</v>
      </c>
      <c r="G268" s="143" t="s">
        <v>474</v>
      </c>
      <c r="H268" s="142">
        <v>1</v>
      </c>
      <c r="I268" s="141">
        <v>0</v>
      </c>
      <c r="J268" s="141">
        <f t="shared" si="54"/>
        <v>0</v>
      </c>
      <c r="K268" s="140"/>
      <c r="L268" s="139"/>
      <c r="M268" s="138" t="s">
        <v>46</v>
      </c>
      <c r="N268" s="137" t="s">
        <v>449</v>
      </c>
      <c r="O268" s="124">
        <v>0</v>
      </c>
      <c r="P268" s="124">
        <f t="shared" si="55"/>
        <v>0</v>
      </c>
      <c r="Q268" s="124">
        <v>0</v>
      </c>
      <c r="R268" s="124">
        <f t="shared" si="56"/>
        <v>0</v>
      </c>
      <c r="S268" s="124">
        <v>0</v>
      </c>
      <c r="T268" s="123">
        <f t="shared" si="57"/>
        <v>0</v>
      </c>
      <c r="AR268" s="109" t="s">
        <v>100</v>
      </c>
      <c r="AT268" s="109" t="s">
        <v>123</v>
      </c>
      <c r="AU268" s="109" t="s">
        <v>28</v>
      </c>
      <c r="AY268" s="101" t="s">
        <v>472</v>
      </c>
      <c r="BE268" s="110">
        <f t="shared" si="58"/>
        <v>0</v>
      </c>
      <c r="BF268" s="110">
        <f t="shared" si="59"/>
        <v>0</v>
      </c>
      <c r="BG268" s="110">
        <f t="shared" si="60"/>
        <v>0</v>
      </c>
      <c r="BH268" s="110">
        <f t="shared" si="61"/>
        <v>0</v>
      </c>
      <c r="BI268" s="110">
        <f t="shared" si="62"/>
        <v>0</v>
      </c>
      <c r="BJ268" s="101" t="s">
        <v>28</v>
      </c>
      <c r="BK268" s="110">
        <f t="shared" si="63"/>
        <v>0</v>
      </c>
      <c r="BL268" s="101" t="s">
        <v>32</v>
      </c>
      <c r="BM268" s="109" t="s">
        <v>744</v>
      </c>
    </row>
    <row r="269" spans="2:65" s="34" customFormat="1" ht="24.15" customHeight="1">
      <c r="B269" s="122"/>
      <c r="C269" s="146" t="s">
        <v>743</v>
      </c>
      <c r="D269" s="146" t="s">
        <v>123</v>
      </c>
      <c r="E269" s="145" t="s">
        <v>742</v>
      </c>
      <c r="F269" s="144" t="s">
        <v>741</v>
      </c>
      <c r="G269" s="143" t="s">
        <v>474</v>
      </c>
      <c r="H269" s="142">
        <v>1</v>
      </c>
      <c r="I269" s="141">
        <v>0</v>
      </c>
      <c r="J269" s="141">
        <f t="shared" si="54"/>
        <v>0</v>
      </c>
      <c r="K269" s="140"/>
      <c r="L269" s="139"/>
      <c r="M269" s="138" t="s">
        <v>46</v>
      </c>
      <c r="N269" s="137" t="s">
        <v>449</v>
      </c>
      <c r="O269" s="124">
        <v>0</v>
      </c>
      <c r="P269" s="124">
        <f t="shared" si="55"/>
        <v>0</v>
      </c>
      <c r="Q269" s="124">
        <v>0</v>
      </c>
      <c r="R269" s="124">
        <f t="shared" si="56"/>
        <v>0</v>
      </c>
      <c r="S269" s="124">
        <v>0</v>
      </c>
      <c r="T269" s="123">
        <f t="shared" si="57"/>
        <v>0</v>
      </c>
      <c r="AR269" s="109" t="s">
        <v>100</v>
      </c>
      <c r="AT269" s="109" t="s">
        <v>123</v>
      </c>
      <c r="AU269" s="109" t="s">
        <v>28</v>
      </c>
      <c r="AY269" s="101" t="s">
        <v>472</v>
      </c>
      <c r="BE269" s="110">
        <f t="shared" si="58"/>
        <v>0</v>
      </c>
      <c r="BF269" s="110">
        <f t="shared" si="59"/>
        <v>0</v>
      </c>
      <c r="BG269" s="110">
        <f t="shared" si="60"/>
        <v>0</v>
      </c>
      <c r="BH269" s="110">
        <f t="shared" si="61"/>
        <v>0</v>
      </c>
      <c r="BI269" s="110">
        <f t="shared" si="62"/>
        <v>0</v>
      </c>
      <c r="BJ269" s="101" t="s">
        <v>28</v>
      </c>
      <c r="BK269" s="110">
        <f t="shared" si="63"/>
        <v>0</v>
      </c>
      <c r="BL269" s="101" t="s">
        <v>32</v>
      </c>
      <c r="BM269" s="109" t="s">
        <v>740</v>
      </c>
    </row>
    <row r="270" spans="2:65" s="34" customFormat="1" ht="24.15" customHeight="1">
      <c r="B270" s="122"/>
      <c r="C270" s="146" t="s">
        <v>739</v>
      </c>
      <c r="D270" s="146" t="s">
        <v>123</v>
      </c>
      <c r="E270" s="145" t="s">
        <v>738</v>
      </c>
      <c r="F270" s="144" t="s">
        <v>737</v>
      </c>
      <c r="G270" s="143" t="s">
        <v>474</v>
      </c>
      <c r="H270" s="142">
        <v>5</v>
      </c>
      <c r="I270" s="141">
        <v>0</v>
      </c>
      <c r="J270" s="141">
        <f t="shared" si="54"/>
        <v>0</v>
      </c>
      <c r="K270" s="140"/>
      <c r="L270" s="139"/>
      <c r="M270" s="138" t="s">
        <v>46</v>
      </c>
      <c r="N270" s="137" t="s">
        <v>449</v>
      </c>
      <c r="O270" s="124">
        <v>0</v>
      </c>
      <c r="P270" s="124">
        <f t="shared" si="55"/>
        <v>0</v>
      </c>
      <c r="Q270" s="124">
        <v>0</v>
      </c>
      <c r="R270" s="124">
        <f t="shared" si="56"/>
        <v>0</v>
      </c>
      <c r="S270" s="124">
        <v>0</v>
      </c>
      <c r="T270" s="123">
        <f t="shared" si="57"/>
        <v>0</v>
      </c>
      <c r="AR270" s="109" t="s">
        <v>100</v>
      </c>
      <c r="AT270" s="109" t="s">
        <v>123</v>
      </c>
      <c r="AU270" s="109" t="s">
        <v>28</v>
      </c>
      <c r="AY270" s="101" t="s">
        <v>472</v>
      </c>
      <c r="BE270" s="110">
        <f t="shared" si="58"/>
        <v>0</v>
      </c>
      <c r="BF270" s="110">
        <f t="shared" si="59"/>
        <v>0</v>
      </c>
      <c r="BG270" s="110">
        <f t="shared" si="60"/>
        <v>0</v>
      </c>
      <c r="BH270" s="110">
        <f t="shared" si="61"/>
        <v>0</v>
      </c>
      <c r="BI270" s="110">
        <f t="shared" si="62"/>
        <v>0</v>
      </c>
      <c r="BJ270" s="101" t="s">
        <v>28</v>
      </c>
      <c r="BK270" s="110">
        <f t="shared" si="63"/>
        <v>0</v>
      </c>
      <c r="BL270" s="101" t="s">
        <v>32</v>
      </c>
      <c r="BM270" s="109" t="s">
        <v>736</v>
      </c>
    </row>
    <row r="271" spans="2:65" s="34" customFormat="1" ht="16.5" customHeight="1">
      <c r="B271" s="122"/>
      <c r="C271" s="146" t="s">
        <v>735</v>
      </c>
      <c r="D271" s="146" t="s">
        <v>123</v>
      </c>
      <c r="E271" s="145" t="s">
        <v>734</v>
      </c>
      <c r="F271" s="144" t="s">
        <v>733</v>
      </c>
      <c r="G271" s="143" t="s">
        <v>474</v>
      </c>
      <c r="H271" s="142">
        <v>1</v>
      </c>
      <c r="I271" s="141">
        <v>0</v>
      </c>
      <c r="J271" s="141">
        <f t="shared" si="54"/>
        <v>0</v>
      </c>
      <c r="K271" s="140"/>
      <c r="L271" s="139"/>
      <c r="M271" s="138" t="s">
        <v>46</v>
      </c>
      <c r="N271" s="137" t="s">
        <v>449</v>
      </c>
      <c r="O271" s="124">
        <v>0</v>
      </c>
      <c r="P271" s="124">
        <f t="shared" si="55"/>
        <v>0</v>
      </c>
      <c r="Q271" s="124">
        <v>0</v>
      </c>
      <c r="R271" s="124">
        <f t="shared" si="56"/>
        <v>0</v>
      </c>
      <c r="S271" s="124">
        <v>0</v>
      </c>
      <c r="T271" s="123">
        <f t="shared" si="57"/>
        <v>0</v>
      </c>
      <c r="AR271" s="109" t="s">
        <v>100</v>
      </c>
      <c r="AT271" s="109" t="s">
        <v>123</v>
      </c>
      <c r="AU271" s="109" t="s">
        <v>28</v>
      </c>
      <c r="AY271" s="101" t="s">
        <v>472</v>
      </c>
      <c r="BE271" s="110">
        <f t="shared" si="58"/>
        <v>0</v>
      </c>
      <c r="BF271" s="110">
        <f t="shared" si="59"/>
        <v>0</v>
      </c>
      <c r="BG271" s="110">
        <f t="shared" si="60"/>
        <v>0</v>
      </c>
      <c r="BH271" s="110">
        <f t="shared" si="61"/>
        <v>0</v>
      </c>
      <c r="BI271" s="110">
        <f t="shared" si="62"/>
        <v>0</v>
      </c>
      <c r="BJ271" s="101" t="s">
        <v>28</v>
      </c>
      <c r="BK271" s="110">
        <f t="shared" si="63"/>
        <v>0</v>
      </c>
      <c r="BL271" s="101" t="s">
        <v>32</v>
      </c>
      <c r="BM271" s="109" t="s">
        <v>732</v>
      </c>
    </row>
    <row r="272" spans="2:65" s="34" customFormat="1" ht="16.5" customHeight="1">
      <c r="B272" s="122"/>
      <c r="C272" s="146" t="s">
        <v>731</v>
      </c>
      <c r="D272" s="146" t="s">
        <v>123</v>
      </c>
      <c r="E272" s="145" t="s">
        <v>730</v>
      </c>
      <c r="F272" s="144" t="s">
        <v>729</v>
      </c>
      <c r="G272" s="143" t="s">
        <v>474</v>
      </c>
      <c r="H272" s="142">
        <v>370.05</v>
      </c>
      <c r="I272" s="141">
        <v>0</v>
      </c>
      <c r="J272" s="141">
        <f t="shared" si="54"/>
        <v>0</v>
      </c>
      <c r="K272" s="140"/>
      <c r="L272" s="139"/>
      <c r="M272" s="138" t="s">
        <v>46</v>
      </c>
      <c r="N272" s="137" t="s">
        <v>449</v>
      </c>
      <c r="O272" s="124">
        <v>0</v>
      </c>
      <c r="P272" s="124">
        <f t="shared" si="55"/>
        <v>0</v>
      </c>
      <c r="Q272" s="124">
        <v>0</v>
      </c>
      <c r="R272" s="124">
        <f t="shared" si="56"/>
        <v>0</v>
      </c>
      <c r="S272" s="124">
        <v>0</v>
      </c>
      <c r="T272" s="123">
        <f t="shared" si="57"/>
        <v>0</v>
      </c>
      <c r="AR272" s="109" t="s">
        <v>100</v>
      </c>
      <c r="AT272" s="109" t="s">
        <v>123</v>
      </c>
      <c r="AU272" s="109" t="s">
        <v>28</v>
      </c>
      <c r="AY272" s="101" t="s">
        <v>472</v>
      </c>
      <c r="BE272" s="110">
        <f t="shared" si="58"/>
        <v>0</v>
      </c>
      <c r="BF272" s="110">
        <f t="shared" si="59"/>
        <v>0</v>
      </c>
      <c r="BG272" s="110">
        <f t="shared" si="60"/>
        <v>0</v>
      </c>
      <c r="BH272" s="110">
        <f t="shared" si="61"/>
        <v>0</v>
      </c>
      <c r="BI272" s="110">
        <f t="shared" si="62"/>
        <v>0</v>
      </c>
      <c r="BJ272" s="101" t="s">
        <v>28</v>
      </c>
      <c r="BK272" s="110">
        <f t="shared" si="63"/>
        <v>0</v>
      </c>
      <c r="BL272" s="101" t="s">
        <v>32</v>
      </c>
      <c r="BM272" s="109" t="s">
        <v>728</v>
      </c>
    </row>
    <row r="273" spans="2:65" s="34" customFormat="1" ht="16.5" customHeight="1">
      <c r="B273" s="122"/>
      <c r="C273" s="146" t="s">
        <v>727</v>
      </c>
      <c r="D273" s="146" t="s">
        <v>123</v>
      </c>
      <c r="E273" s="145" t="s">
        <v>726</v>
      </c>
      <c r="F273" s="144" t="s">
        <v>725</v>
      </c>
      <c r="G273" s="143" t="s">
        <v>474</v>
      </c>
      <c r="H273" s="142">
        <v>88.424999999999997</v>
      </c>
      <c r="I273" s="141">
        <v>0</v>
      </c>
      <c r="J273" s="141">
        <f t="shared" si="54"/>
        <v>0</v>
      </c>
      <c r="K273" s="140"/>
      <c r="L273" s="139"/>
      <c r="M273" s="138" t="s">
        <v>46</v>
      </c>
      <c r="N273" s="137" t="s">
        <v>449</v>
      </c>
      <c r="O273" s="124">
        <v>0</v>
      </c>
      <c r="P273" s="124">
        <f t="shared" si="55"/>
        <v>0</v>
      </c>
      <c r="Q273" s="124">
        <v>0</v>
      </c>
      <c r="R273" s="124">
        <f t="shared" si="56"/>
        <v>0</v>
      </c>
      <c r="S273" s="124">
        <v>0</v>
      </c>
      <c r="T273" s="123">
        <f t="shared" si="57"/>
        <v>0</v>
      </c>
      <c r="AR273" s="109" t="s">
        <v>100</v>
      </c>
      <c r="AT273" s="109" t="s">
        <v>123</v>
      </c>
      <c r="AU273" s="109" t="s">
        <v>28</v>
      </c>
      <c r="AY273" s="101" t="s">
        <v>472</v>
      </c>
      <c r="BE273" s="110">
        <f t="shared" si="58"/>
        <v>0</v>
      </c>
      <c r="BF273" s="110">
        <f t="shared" si="59"/>
        <v>0</v>
      </c>
      <c r="BG273" s="110">
        <f t="shared" si="60"/>
        <v>0</v>
      </c>
      <c r="BH273" s="110">
        <f t="shared" si="61"/>
        <v>0</v>
      </c>
      <c r="BI273" s="110">
        <f t="shared" si="62"/>
        <v>0</v>
      </c>
      <c r="BJ273" s="101" t="s">
        <v>28</v>
      </c>
      <c r="BK273" s="110">
        <f t="shared" si="63"/>
        <v>0</v>
      </c>
      <c r="BL273" s="101" t="s">
        <v>32</v>
      </c>
      <c r="BM273" s="109" t="s">
        <v>724</v>
      </c>
    </row>
    <row r="274" spans="2:65" s="34" customFormat="1" ht="16.5" customHeight="1">
      <c r="B274" s="122"/>
      <c r="C274" s="146" t="s">
        <v>723</v>
      </c>
      <c r="D274" s="146" t="s">
        <v>123</v>
      </c>
      <c r="E274" s="145" t="s">
        <v>722</v>
      </c>
      <c r="F274" s="144" t="s">
        <v>721</v>
      </c>
      <c r="G274" s="143" t="s">
        <v>474</v>
      </c>
      <c r="H274" s="142">
        <v>11</v>
      </c>
      <c r="I274" s="141">
        <v>0</v>
      </c>
      <c r="J274" s="141">
        <f t="shared" si="54"/>
        <v>0</v>
      </c>
      <c r="K274" s="140"/>
      <c r="L274" s="139"/>
      <c r="M274" s="138" t="s">
        <v>46</v>
      </c>
      <c r="N274" s="137" t="s">
        <v>449</v>
      </c>
      <c r="O274" s="124">
        <v>0</v>
      </c>
      <c r="P274" s="124">
        <f t="shared" si="55"/>
        <v>0</v>
      </c>
      <c r="Q274" s="124">
        <v>0</v>
      </c>
      <c r="R274" s="124">
        <f t="shared" si="56"/>
        <v>0</v>
      </c>
      <c r="S274" s="124">
        <v>0</v>
      </c>
      <c r="T274" s="123">
        <f t="shared" si="57"/>
        <v>0</v>
      </c>
      <c r="AR274" s="109" t="s">
        <v>100</v>
      </c>
      <c r="AT274" s="109" t="s">
        <v>123</v>
      </c>
      <c r="AU274" s="109" t="s">
        <v>28</v>
      </c>
      <c r="AY274" s="101" t="s">
        <v>472</v>
      </c>
      <c r="BE274" s="110">
        <f t="shared" si="58"/>
        <v>0</v>
      </c>
      <c r="BF274" s="110">
        <f t="shared" si="59"/>
        <v>0</v>
      </c>
      <c r="BG274" s="110">
        <f t="shared" si="60"/>
        <v>0</v>
      </c>
      <c r="BH274" s="110">
        <f t="shared" si="61"/>
        <v>0</v>
      </c>
      <c r="BI274" s="110">
        <f t="shared" si="62"/>
        <v>0</v>
      </c>
      <c r="BJ274" s="101" t="s">
        <v>28</v>
      </c>
      <c r="BK274" s="110">
        <f t="shared" si="63"/>
        <v>0</v>
      </c>
      <c r="BL274" s="101" t="s">
        <v>32</v>
      </c>
      <c r="BM274" s="109" t="s">
        <v>720</v>
      </c>
    </row>
    <row r="275" spans="2:65" s="34" customFormat="1" ht="16.5" customHeight="1">
      <c r="B275" s="122"/>
      <c r="C275" s="146" t="s">
        <v>719</v>
      </c>
      <c r="D275" s="146" t="s">
        <v>123</v>
      </c>
      <c r="E275" s="145" t="s">
        <v>718</v>
      </c>
      <c r="F275" s="144" t="s">
        <v>717</v>
      </c>
      <c r="G275" s="143" t="s">
        <v>511</v>
      </c>
      <c r="H275" s="142">
        <v>143</v>
      </c>
      <c r="I275" s="141">
        <v>0</v>
      </c>
      <c r="J275" s="141">
        <f t="shared" si="54"/>
        <v>0</v>
      </c>
      <c r="K275" s="140"/>
      <c r="L275" s="139"/>
      <c r="M275" s="138" t="s">
        <v>46</v>
      </c>
      <c r="N275" s="137" t="s">
        <v>449</v>
      </c>
      <c r="O275" s="124">
        <v>0</v>
      </c>
      <c r="P275" s="124">
        <f t="shared" si="55"/>
        <v>0</v>
      </c>
      <c r="Q275" s="124">
        <v>0</v>
      </c>
      <c r="R275" s="124">
        <f t="shared" si="56"/>
        <v>0</v>
      </c>
      <c r="S275" s="124">
        <v>0</v>
      </c>
      <c r="T275" s="123">
        <f t="shared" si="57"/>
        <v>0</v>
      </c>
      <c r="AR275" s="109" t="s">
        <v>100</v>
      </c>
      <c r="AT275" s="109" t="s">
        <v>123</v>
      </c>
      <c r="AU275" s="109" t="s">
        <v>28</v>
      </c>
      <c r="AY275" s="101" t="s">
        <v>472</v>
      </c>
      <c r="BE275" s="110">
        <f t="shared" si="58"/>
        <v>0</v>
      </c>
      <c r="BF275" s="110">
        <f t="shared" si="59"/>
        <v>0</v>
      </c>
      <c r="BG275" s="110">
        <f t="shared" si="60"/>
        <v>0</v>
      </c>
      <c r="BH275" s="110">
        <f t="shared" si="61"/>
        <v>0</v>
      </c>
      <c r="BI275" s="110">
        <f t="shared" si="62"/>
        <v>0</v>
      </c>
      <c r="BJ275" s="101" t="s">
        <v>28</v>
      </c>
      <c r="BK275" s="110">
        <f t="shared" si="63"/>
        <v>0</v>
      </c>
      <c r="BL275" s="101" t="s">
        <v>32</v>
      </c>
      <c r="BM275" s="109" t="s">
        <v>716</v>
      </c>
    </row>
    <row r="276" spans="2:65" s="34" customFormat="1" ht="16.5" customHeight="1">
      <c r="B276" s="122"/>
      <c r="C276" s="146" t="s">
        <v>715</v>
      </c>
      <c r="D276" s="146" t="s">
        <v>123</v>
      </c>
      <c r="E276" s="145" t="s">
        <v>714</v>
      </c>
      <c r="F276" s="144" t="s">
        <v>713</v>
      </c>
      <c r="G276" s="143" t="s">
        <v>511</v>
      </c>
      <c r="H276" s="142">
        <v>234.5</v>
      </c>
      <c r="I276" s="141">
        <v>0</v>
      </c>
      <c r="J276" s="141">
        <f t="shared" si="54"/>
        <v>0</v>
      </c>
      <c r="K276" s="140"/>
      <c r="L276" s="139"/>
      <c r="M276" s="138" t="s">
        <v>46</v>
      </c>
      <c r="N276" s="137" t="s">
        <v>449</v>
      </c>
      <c r="O276" s="124">
        <v>0</v>
      </c>
      <c r="P276" s="124">
        <f t="shared" si="55"/>
        <v>0</v>
      </c>
      <c r="Q276" s="124">
        <v>0</v>
      </c>
      <c r="R276" s="124">
        <f t="shared" si="56"/>
        <v>0</v>
      </c>
      <c r="S276" s="124">
        <v>0</v>
      </c>
      <c r="T276" s="123">
        <f t="shared" si="57"/>
        <v>0</v>
      </c>
      <c r="AR276" s="109" t="s">
        <v>100</v>
      </c>
      <c r="AT276" s="109" t="s">
        <v>123</v>
      </c>
      <c r="AU276" s="109" t="s">
        <v>28</v>
      </c>
      <c r="AY276" s="101" t="s">
        <v>472</v>
      </c>
      <c r="BE276" s="110">
        <f t="shared" si="58"/>
        <v>0</v>
      </c>
      <c r="BF276" s="110">
        <f t="shared" si="59"/>
        <v>0</v>
      </c>
      <c r="BG276" s="110">
        <f t="shared" si="60"/>
        <v>0</v>
      </c>
      <c r="BH276" s="110">
        <f t="shared" si="61"/>
        <v>0</v>
      </c>
      <c r="BI276" s="110">
        <f t="shared" si="62"/>
        <v>0</v>
      </c>
      <c r="BJ276" s="101" t="s">
        <v>28</v>
      </c>
      <c r="BK276" s="110">
        <f t="shared" si="63"/>
        <v>0</v>
      </c>
      <c r="BL276" s="101" t="s">
        <v>32</v>
      </c>
      <c r="BM276" s="109" t="s">
        <v>712</v>
      </c>
    </row>
    <row r="277" spans="2:65" s="34" customFormat="1" ht="16.5" customHeight="1">
      <c r="B277" s="122"/>
      <c r="C277" s="146" t="s">
        <v>711</v>
      </c>
      <c r="D277" s="146" t="s">
        <v>123</v>
      </c>
      <c r="E277" s="145" t="s">
        <v>710</v>
      </c>
      <c r="F277" s="144" t="s">
        <v>709</v>
      </c>
      <c r="G277" s="143" t="s">
        <v>511</v>
      </c>
      <c r="H277" s="142">
        <v>180.1</v>
      </c>
      <c r="I277" s="141">
        <v>0</v>
      </c>
      <c r="J277" s="141">
        <f t="shared" si="54"/>
        <v>0</v>
      </c>
      <c r="K277" s="140"/>
      <c r="L277" s="139"/>
      <c r="M277" s="138" t="s">
        <v>46</v>
      </c>
      <c r="N277" s="137" t="s">
        <v>449</v>
      </c>
      <c r="O277" s="124">
        <v>0</v>
      </c>
      <c r="P277" s="124">
        <f t="shared" si="55"/>
        <v>0</v>
      </c>
      <c r="Q277" s="124">
        <v>0</v>
      </c>
      <c r="R277" s="124">
        <f t="shared" si="56"/>
        <v>0</v>
      </c>
      <c r="S277" s="124">
        <v>0</v>
      </c>
      <c r="T277" s="123">
        <f t="shared" si="57"/>
        <v>0</v>
      </c>
      <c r="AR277" s="109" t="s">
        <v>100</v>
      </c>
      <c r="AT277" s="109" t="s">
        <v>123</v>
      </c>
      <c r="AU277" s="109" t="s">
        <v>28</v>
      </c>
      <c r="AY277" s="101" t="s">
        <v>472</v>
      </c>
      <c r="BE277" s="110">
        <f t="shared" si="58"/>
        <v>0</v>
      </c>
      <c r="BF277" s="110">
        <f t="shared" si="59"/>
        <v>0</v>
      </c>
      <c r="BG277" s="110">
        <f t="shared" si="60"/>
        <v>0</v>
      </c>
      <c r="BH277" s="110">
        <f t="shared" si="61"/>
        <v>0</v>
      </c>
      <c r="BI277" s="110">
        <f t="shared" si="62"/>
        <v>0</v>
      </c>
      <c r="BJ277" s="101" t="s">
        <v>28</v>
      </c>
      <c r="BK277" s="110">
        <f t="shared" si="63"/>
        <v>0</v>
      </c>
      <c r="BL277" s="101" t="s">
        <v>32</v>
      </c>
      <c r="BM277" s="109" t="s">
        <v>708</v>
      </c>
    </row>
    <row r="278" spans="2:65" s="34" customFormat="1" ht="16.5" customHeight="1">
      <c r="B278" s="122"/>
      <c r="C278" s="146" t="s">
        <v>707</v>
      </c>
      <c r="D278" s="146" t="s">
        <v>123</v>
      </c>
      <c r="E278" s="145" t="s">
        <v>706</v>
      </c>
      <c r="F278" s="144" t="s">
        <v>705</v>
      </c>
      <c r="G278" s="143" t="s">
        <v>511</v>
      </c>
      <c r="H278" s="142">
        <v>198.9</v>
      </c>
      <c r="I278" s="141">
        <v>0</v>
      </c>
      <c r="J278" s="141">
        <f t="shared" si="54"/>
        <v>0</v>
      </c>
      <c r="K278" s="140"/>
      <c r="L278" s="139"/>
      <c r="M278" s="138" t="s">
        <v>46</v>
      </c>
      <c r="N278" s="137" t="s">
        <v>449</v>
      </c>
      <c r="O278" s="124">
        <v>0</v>
      </c>
      <c r="P278" s="124">
        <f t="shared" si="55"/>
        <v>0</v>
      </c>
      <c r="Q278" s="124">
        <v>0</v>
      </c>
      <c r="R278" s="124">
        <f t="shared" si="56"/>
        <v>0</v>
      </c>
      <c r="S278" s="124">
        <v>0</v>
      </c>
      <c r="T278" s="123">
        <f t="shared" si="57"/>
        <v>0</v>
      </c>
      <c r="AR278" s="109" t="s">
        <v>100</v>
      </c>
      <c r="AT278" s="109" t="s">
        <v>123</v>
      </c>
      <c r="AU278" s="109" t="s">
        <v>28</v>
      </c>
      <c r="AY278" s="101" t="s">
        <v>472</v>
      </c>
      <c r="BE278" s="110">
        <f t="shared" si="58"/>
        <v>0</v>
      </c>
      <c r="BF278" s="110">
        <f t="shared" si="59"/>
        <v>0</v>
      </c>
      <c r="BG278" s="110">
        <f t="shared" si="60"/>
        <v>0</v>
      </c>
      <c r="BH278" s="110">
        <f t="shared" si="61"/>
        <v>0</v>
      </c>
      <c r="BI278" s="110">
        <f t="shared" si="62"/>
        <v>0</v>
      </c>
      <c r="BJ278" s="101" t="s">
        <v>28</v>
      </c>
      <c r="BK278" s="110">
        <f t="shared" si="63"/>
        <v>0</v>
      </c>
      <c r="BL278" s="101" t="s">
        <v>32</v>
      </c>
      <c r="BM278" s="109" t="s">
        <v>704</v>
      </c>
    </row>
    <row r="279" spans="2:65" s="34" customFormat="1" ht="16.5" customHeight="1">
      <c r="B279" s="122"/>
      <c r="C279" s="146" t="s">
        <v>703</v>
      </c>
      <c r="D279" s="146" t="s">
        <v>123</v>
      </c>
      <c r="E279" s="145" t="s">
        <v>702</v>
      </c>
      <c r="F279" s="144" t="s">
        <v>701</v>
      </c>
      <c r="G279" s="143" t="s">
        <v>511</v>
      </c>
      <c r="H279" s="142">
        <v>570.75</v>
      </c>
      <c r="I279" s="141">
        <v>0</v>
      </c>
      <c r="J279" s="141">
        <f t="shared" si="54"/>
        <v>0</v>
      </c>
      <c r="K279" s="140"/>
      <c r="L279" s="139"/>
      <c r="M279" s="138" t="s">
        <v>46</v>
      </c>
      <c r="N279" s="137" t="s">
        <v>449</v>
      </c>
      <c r="O279" s="124">
        <v>0</v>
      </c>
      <c r="P279" s="124">
        <f t="shared" si="55"/>
        <v>0</v>
      </c>
      <c r="Q279" s="124">
        <v>0</v>
      </c>
      <c r="R279" s="124">
        <f t="shared" si="56"/>
        <v>0</v>
      </c>
      <c r="S279" s="124">
        <v>0</v>
      </c>
      <c r="T279" s="123">
        <f t="shared" si="57"/>
        <v>0</v>
      </c>
      <c r="AR279" s="109" t="s">
        <v>100</v>
      </c>
      <c r="AT279" s="109" t="s">
        <v>123</v>
      </c>
      <c r="AU279" s="109" t="s">
        <v>28</v>
      </c>
      <c r="AY279" s="101" t="s">
        <v>472</v>
      </c>
      <c r="BE279" s="110">
        <f t="shared" si="58"/>
        <v>0</v>
      </c>
      <c r="BF279" s="110">
        <f t="shared" si="59"/>
        <v>0</v>
      </c>
      <c r="BG279" s="110">
        <f t="shared" si="60"/>
        <v>0</v>
      </c>
      <c r="BH279" s="110">
        <f t="shared" si="61"/>
        <v>0</v>
      </c>
      <c r="BI279" s="110">
        <f t="shared" si="62"/>
        <v>0</v>
      </c>
      <c r="BJ279" s="101" t="s">
        <v>28</v>
      </c>
      <c r="BK279" s="110">
        <f t="shared" si="63"/>
        <v>0</v>
      </c>
      <c r="BL279" s="101" t="s">
        <v>32</v>
      </c>
      <c r="BM279" s="109" t="s">
        <v>700</v>
      </c>
    </row>
    <row r="280" spans="2:65" s="34" customFormat="1" ht="16.5" customHeight="1">
      <c r="B280" s="122"/>
      <c r="C280" s="146" t="s">
        <v>699</v>
      </c>
      <c r="D280" s="146" t="s">
        <v>123</v>
      </c>
      <c r="E280" s="145" t="s">
        <v>698</v>
      </c>
      <c r="F280" s="144" t="s">
        <v>697</v>
      </c>
      <c r="G280" s="143" t="s">
        <v>511</v>
      </c>
      <c r="H280" s="142">
        <v>7.3</v>
      </c>
      <c r="I280" s="141">
        <v>0</v>
      </c>
      <c r="J280" s="141">
        <f t="shared" si="54"/>
        <v>0</v>
      </c>
      <c r="K280" s="140"/>
      <c r="L280" s="139"/>
      <c r="M280" s="138" t="s">
        <v>46</v>
      </c>
      <c r="N280" s="137" t="s">
        <v>449</v>
      </c>
      <c r="O280" s="124">
        <v>0</v>
      </c>
      <c r="P280" s="124">
        <f t="shared" si="55"/>
        <v>0</v>
      </c>
      <c r="Q280" s="124">
        <v>0</v>
      </c>
      <c r="R280" s="124">
        <f t="shared" si="56"/>
        <v>0</v>
      </c>
      <c r="S280" s="124">
        <v>0</v>
      </c>
      <c r="T280" s="123">
        <f t="shared" si="57"/>
        <v>0</v>
      </c>
      <c r="AR280" s="109" t="s">
        <v>100</v>
      </c>
      <c r="AT280" s="109" t="s">
        <v>123</v>
      </c>
      <c r="AU280" s="109" t="s">
        <v>28</v>
      </c>
      <c r="AY280" s="101" t="s">
        <v>472</v>
      </c>
      <c r="BE280" s="110">
        <f t="shared" si="58"/>
        <v>0</v>
      </c>
      <c r="BF280" s="110">
        <f t="shared" si="59"/>
        <v>0</v>
      </c>
      <c r="BG280" s="110">
        <f t="shared" si="60"/>
        <v>0</v>
      </c>
      <c r="BH280" s="110">
        <f t="shared" si="61"/>
        <v>0</v>
      </c>
      <c r="BI280" s="110">
        <f t="shared" si="62"/>
        <v>0</v>
      </c>
      <c r="BJ280" s="101" t="s">
        <v>28</v>
      </c>
      <c r="BK280" s="110">
        <f t="shared" si="63"/>
        <v>0</v>
      </c>
      <c r="BL280" s="101" t="s">
        <v>32</v>
      </c>
      <c r="BM280" s="109" t="s">
        <v>696</v>
      </c>
    </row>
    <row r="281" spans="2:65" s="34" customFormat="1" ht="16.5" customHeight="1">
      <c r="B281" s="122"/>
      <c r="C281" s="146" t="s">
        <v>695</v>
      </c>
      <c r="D281" s="146" t="s">
        <v>123</v>
      </c>
      <c r="E281" s="145" t="s">
        <v>694</v>
      </c>
      <c r="F281" s="144" t="s">
        <v>693</v>
      </c>
      <c r="G281" s="143" t="s">
        <v>511</v>
      </c>
      <c r="H281" s="142">
        <v>8.3000000000000007</v>
      </c>
      <c r="I281" s="141">
        <v>0</v>
      </c>
      <c r="J281" s="141">
        <f t="shared" si="54"/>
        <v>0</v>
      </c>
      <c r="K281" s="140"/>
      <c r="L281" s="139"/>
      <c r="M281" s="138" t="s">
        <v>46</v>
      </c>
      <c r="N281" s="137" t="s">
        <v>449</v>
      </c>
      <c r="O281" s="124">
        <v>0</v>
      </c>
      <c r="P281" s="124">
        <f t="shared" si="55"/>
        <v>0</v>
      </c>
      <c r="Q281" s="124">
        <v>0</v>
      </c>
      <c r="R281" s="124">
        <f t="shared" si="56"/>
        <v>0</v>
      </c>
      <c r="S281" s="124">
        <v>0</v>
      </c>
      <c r="T281" s="123">
        <f t="shared" si="57"/>
        <v>0</v>
      </c>
      <c r="AR281" s="109" t="s">
        <v>100</v>
      </c>
      <c r="AT281" s="109" t="s">
        <v>123</v>
      </c>
      <c r="AU281" s="109" t="s">
        <v>28</v>
      </c>
      <c r="AY281" s="101" t="s">
        <v>472</v>
      </c>
      <c r="BE281" s="110">
        <f t="shared" si="58"/>
        <v>0</v>
      </c>
      <c r="BF281" s="110">
        <f t="shared" si="59"/>
        <v>0</v>
      </c>
      <c r="BG281" s="110">
        <f t="shared" si="60"/>
        <v>0</v>
      </c>
      <c r="BH281" s="110">
        <f t="shared" si="61"/>
        <v>0</v>
      </c>
      <c r="BI281" s="110">
        <f t="shared" si="62"/>
        <v>0</v>
      </c>
      <c r="BJ281" s="101" t="s">
        <v>28</v>
      </c>
      <c r="BK281" s="110">
        <f t="shared" si="63"/>
        <v>0</v>
      </c>
      <c r="BL281" s="101" t="s">
        <v>32</v>
      </c>
      <c r="BM281" s="109" t="s">
        <v>692</v>
      </c>
    </row>
    <row r="282" spans="2:65" s="34" customFormat="1" ht="16.5" customHeight="1">
      <c r="B282" s="122"/>
      <c r="C282" s="146" t="s">
        <v>691</v>
      </c>
      <c r="D282" s="146" t="s">
        <v>123</v>
      </c>
      <c r="E282" s="145" t="s">
        <v>690</v>
      </c>
      <c r="F282" s="144" t="s">
        <v>689</v>
      </c>
      <c r="G282" s="143" t="s">
        <v>511</v>
      </c>
      <c r="H282" s="142">
        <v>118.45</v>
      </c>
      <c r="I282" s="141">
        <v>0</v>
      </c>
      <c r="J282" s="141">
        <f t="shared" si="54"/>
        <v>0</v>
      </c>
      <c r="K282" s="140"/>
      <c r="L282" s="139"/>
      <c r="M282" s="138" t="s">
        <v>46</v>
      </c>
      <c r="N282" s="137" t="s">
        <v>449</v>
      </c>
      <c r="O282" s="124">
        <v>0</v>
      </c>
      <c r="P282" s="124">
        <f t="shared" si="55"/>
        <v>0</v>
      </c>
      <c r="Q282" s="124">
        <v>0</v>
      </c>
      <c r="R282" s="124">
        <f t="shared" si="56"/>
        <v>0</v>
      </c>
      <c r="S282" s="124">
        <v>0</v>
      </c>
      <c r="T282" s="123">
        <f t="shared" si="57"/>
        <v>0</v>
      </c>
      <c r="AR282" s="109" t="s">
        <v>100</v>
      </c>
      <c r="AT282" s="109" t="s">
        <v>123</v>
      </c>
      <c r="AU282" s="109" t="s">
        <v>28</v>
      </c>
      <c r="AY282" s="101" t="s">
        <v>472</v>
      </c>
      <c r="BE282" s="110">
        <f t="shared" si="58"/>
        <v>0</v>
      </c>
      <c r="BF282" s="110">
        <f t="shared" si="59"/>
        <v>0</v>
      </c>
      <c r="BG282" s="110">
        <f t="shared" si="60"/>
        <v>0</v>
      </c>
      <c r="BH282" s="110">
        <f t="shared" si="61"/>
        <v>0</v>
      </c>
      <c r="BI282" s="110">
        <f t="shared" si="62"/>
        <v>0</v>
      </c>
      <c r="BJ282" s="101" t="s">
        <v>28</v>
      </c>
      <c r="BK282" s="110">
        <f t="shared" si="63"/>
        <v>0</v>
      </c>
      <c r="BL282" s="101" t="s">
        <v>32</v>
      </c>
      <c r="BM282" s="109" t="s">
        <v>688</v>
      </c>
    </row>
    <row r="283" spans="2:65" s="34" customFormat="1" ht="16.5" customHeight="1">
      <c r="B283" s="122"/>
      <c r="C283" s="146" t="s">
        <v>687</v>
      </c>
      <c r="D283" s="146" t="s">
        <v>123</v>
      </c>
      <c r="E283" s="145" t="s">
        <v>686</v>
      </c>
      <c r="F283" s="144" t="s">
        <v>685</v>
      </c>
      <c r="G283" s="143" t="s">
        <v>511</v>
      </c>
      <c r="H283" s="142">
        <v>174.22499999999999</v>
      </c>
      <c r="I283" s="141">
        <v>0</v>
      </c>
      <c r="J283" s="141">
        <f t="shared" si="54"/>
        <v>0</v>
      </c>
      <c r="K283" s="140"/>
      <c r="L283" s="139"/>
      <c r="M283" s="138" t="s">
        <v>46</v>
      </c>
      <c r="N283" s="137" t="s">
        <v>449</v>
      </c>
      <c r="O283" s="124">
        <v>0</v>
      </c>
      <c r="P283" s="124">
        <f t="shared" si="55"/>
        <v>0</v>
      </c>
      <c r="Q283" s="124">
        <v>0</v>
      </c>
      <c r="R283" s="124">
        <f t="shared" si="56"/>
        <v>0</v>
      </c>
      <c r="S283" s="124">
        <v>0</v>
      </c>
      <c r="T283" s="123">
        <f t="shared" si="57"/>
        <v>0</v>
      </c>
      <c r="AR283" s="109" t="s">
        <v>100</v>
      </c>
      <c r="AT283" s="109" t="s">
        <v>123</v>
      </c>
      <c r="AU283" s="109" t="s">
        <v>28</v>
      </c>
      <c r="AY283" s="101" t="s">
        <v>472</v>
      </c>
      <c r="BE283" s="110">
        <f t="shared" si="58"/>
        <v>0</v>
      </c>
      <c r="BF283" s="110">
        <f t="shared" si="59"/>
        <v>0</v>
      </c>
      <c r="BG283" s="110">
        <f t="shared" si="60"/>
        <v>0</v>
      </c>
      <c r="BH283" s="110">
        <f t="shared" si="61"/>
        <v>0</v>
      </c>
      <c r="BI283" s="110">
        <f t="shared" si="62"/>
        <v>0</v>
      </c>
      <c r="BJ283" s="101" t="s">
        <v>28</v>
      </c>
      <c r="BK283" s="110">
        <f t="shared" si="63"/>
        <v>0</v>
      </c>
      <c r="BL283" s="101" t="s">
        <v>32</v>
      </c>
      <c r="BM283" s="109" t="s">
        <v>684</v>
      </c>
    </row>
    <row r="284" spans="2:65" s="34" customFormat="1" ht="16.5" customHeight="1">
      <c r="B284" s="122"/>
      <c r="C284" s="146" t="s">
        <v>683</v>
      </c>
      <c r="D284" s="146" t="s">
        <v>123</v>
      </c>
      <c r="E284" s="145" t="s">
        <v>682</v>
      </c>
      <c r="F284" s="144" t="s">
        <v>681</v>
      </c>
      <c r="G284" s="143" t="s">
        <v>511</v>
      </c>
      <c r="H284" s="142">
        <v>700.75</v>
      </c>
      <c r="I284" s="141">
        <v>0</v>
      </c>
      <c r="J284" s="141">
        <f t="shared" si="54"/>
        <v>0</v>
      </c>
      <c r="K284" s="140"/>
      <c r="L284" s="139"/>
      <c r="M284" s="138" t="s">
        <v>46</v>
      </c>
      <c r="N284" s="137" t="s">
        <v>449</v>
      </c>
      <c r="O284" s="124">
        <v>0</v>
      </c>
      <c r="P284" s="124">
        <f t="shared" si="55"/>
        <v>0</v>
      </c>
      <c r="Q284" s="124">
        <v>0</v>
      </c>
      <c r="R284" s="124">
        <f t="shared" si="56"/>
        <v>0</v>
      </c>
      <c r="S284" s="124">
        <v>0</v>
      </c>
      <c r="T284" s="123">
        <f t="shared" si="57"/>
        <v>0</v>
      </c>
      <c r="AR284" s="109" t="s">
        <v>100</v>
      </c>
      <c r="AT284" s="109" t="s">
        <v>123</v>
      </c>
      <c r="AU284" s="109" t="s">
        <v>28</v>
      </c>
      <c r="AY284" s="101" t="s">
        <v>472</v>
      </c>
      <c r="BE284" s="110">
        <f t="shared" si="58"/>
        <v>0</v>
      </c>
      <c r="BF284" s="110">
        <f t="shared" si="59"/>
        <v>0</v>
      </c>
      <c r="BG284" s="110">
        <f t="shared" si="60"/>
        <v>0</v>
      </c>
      <c r="BH284" s="110">
        <f t="shared" si="61"/>
        <v>0</v>
      </c>
      <c r="BI284" s="110">
        <f t="shared" si="62"/>
        <v>0</v>
      </c>
      <c r="BJ284" s="101" t="s">
        <v>28</v>
      </c>
      <c r="BK284" s="110">
        <f t="shared" si="63"/>
        <v>0</v>
      </c>
      <c r="BL284" s="101" t="s">
        <v>32</v>
      </c>
      <c r="BM284" s="109" t="s">
        <v>680</v>
      </c>
    </row>
    <row r="285" spans="2:65" s="34" customFormat="1" ht="16.5" customHeight="1">
      <c r="B285" s="122"/>
      <c r="C285" s="146" t="s">
        <v>679</v>
      </c>
      <c r="D285" s="146" t="s">
        <v>123</v>
      </c>
      <c r="E285" s="145" t="s">
        <v>678</v>
      </c>
      <c r="F285" s="144" t="s">
        <v>677</v>
      </c>
      <c r="G285" s="143" t="s">
        <v>511</v>
      </c>
      <c r="H285" s="142">
        <v>540.75</v>
      </c>
      <c r="I285" s="141">
        <v>0</v>
      </c>
      <c r="J285" s="141">
        <f t="shared" si="54"/>
        <v>0</v>
      </c>
      <c r="K285" s="140"/>
      <c r="L285" s="139"/>
      <c r="M285" s="138" t="s">
        <v>46</v>
      </c>
      <c r="N285" s="137" t="s">
        <v>449</v>
      </c>
      <c r="O285" s="124">
        <v>0</v>
      </c>
      <c r="P285" s="124">
        <f t="shared" si="55"/>
        <v>0</v>
      </c>
      <c r="Q285" s="124">
        <v>0</v>
      </c>
      <c r="R285" s="124">
        <f t="shared" si="56"/>
        <v>0</v>
      </c>
      <c r="S285" s="124">
        <v>0</v>
      </c>
      <c r="T285" s="123">
        <f t="shared" si="57"/>
        <v>0</v>
      </c>
      <c r="AR285" s="109" t="s">
        <v>100</v>
      </c>
      <c r="AT285" s="109" t="s">
        <v>123</v>
      </c>
      <c r="AU285" s="109" t="s">
        <v>28</v>
      </c>
      <c r="AY285" s="101" t="s">
        <v>472</v>
      </c>
      <c r="BE285" s="110">
        <f t="shared" si="58"/>
        <v>0</v>
      </c>
      <c r="BF285" s="110">
        <f t="shared" si="59"/>
        <v>0</v>
      </c>
      <c r="BG285" s="110">
        <f t="shared" si="60"/>
        <v>0</v>
      </c>
      <c r="BH285" s="110">
        <f t="shared" si="61"/>
        <v>0</v>
      </c>
      <c r="BI285" s="110">
        <f t="shared" si="62"/>
        <v>0</v>
      </c>
      <c r="BJ285" s="101" t="s">
        <v>28</v>
      </c>
      <c r="BK285" s="110">
        <f t="shared" si="63"/>
        <v>0</v>
      </c>
      <c r="BL285" s="101" t="s">
        <v>32</v>
      </c>
      <c r="BM285" s="109" t="s">
        <v>676</v>
      </c>
    </row>
    <row r="286" spans="2:65" s="34" customFormat="1" ht="16.5" customHeight="1">
      <c r="B286" s="122"/>
      <c r="C286" s="146" t="s">
        <v>675</v>
      </c>
      <c r="D286" s="146" t="s">
        <v>123</v>
      </c>
      <c r="E286" s="145" t="s">
        <v>674</v>
      </c>
      <c r="F286" s="144" t="s">
        <v>673</v>
      </c>
      <c r="G286" s="143" t="s">
        <v>474</v>
      </c>
      <c r="H286" s="142">
        <v>8</v>
      </c>
      <c r="I286" s="141">
        <v>0</v>
      </c>
      <c r="J286" s="141">
        <f t="shared" si="54"/>
        <v>0</v>
      </c>
      <c r="K286" s="140"/>
      <c r="L286" s="139"/>
      <c r="M286" s="138" t="s">
        <v>46</v>
      </c>
      <c r="N286" s="137" t="s">
        <v>449</v>
      </c>
      <c r="O286" s="124">
        <v>0</v>
      </c>
      <c r="P286" s="124">
        <f t="shared" si="55"/>
        <v>0</v>
      </c>
      <c r="Q286" s="124">
        <v>0</v>
      </c>
      <c r="R286" s="124">
        <f t="shared" si="56"/>
        <v>0</v>
      </c>
      <c r="S286" s="124">
        <v>0</v>
      </c>
      <c r="T286" s="123">
        <f t="shared" si="57"/>
        <v>0</v>
      </c>
      <c r="AR286" s="109" t="s">
        <v>100</v>
      </c>
      <c r="AT286" s="109" t="s">
        <v>123</v>
      </c>
      <c r="AU286" s="109" t="s">
        <v>28</v>
      </c>
      <c r="AY286" s="101" t="s">
        <v>472</v>
      </c>
      <c r="BE286" s="110">
        <f t="shared" si="58"/>
        <v>0</v>
      </c>
      <c r="BF286" s="110">
        <f t="shared" si="59"/>
        <v>0</v>
      </c>
      <c r="BG286" s="110">
        <f t="shared" si="60"/>
        <v>0</v>
      </c>
      <c r="BH286" s="110">
        <f t="shared" si="61"/>
        <v>0</v>
      </c>
      <c r="BI286" s="110">
        <f t="shared" si="62"/>
        <v>0</v>
      </c>
      <c r="BJ286" s="101" t="s">
        <v>28</v>
      </c>
      <c r="BK286" s="110">
        <f t="shared" si="63"/>
        <v>0</v>
      </c>
      <c r="BL286" s="101" t="s">
        <v>32</v>
      </c>
      <c r="BM286" s="109" t="s">
        <v>672</v>
      </c>
    </row>
    <row r="287" spans="2:65" s="34" customFormat="1" ht="16.5" customHeight="1">
      <c r="B287" s="122"/>
      <c r="C287" s="146" t="s">
        <v>671</v>
      </c>
      <c r="D287" s="146" t="s">
        <v>123</v>
      </c>
      <c r="E287" s="145" t="s">
        <v>670</v>
      </c>
      <c r="F287" s="144" t="s">
        <v>669</v>
      </c>
      <c r="G287" s="143" t="s">
        <v>474</v>
      </c>
      <c r="H287" s="142">
        <v>16</v>
      </c>
      <c r="I287" s="141">
        <v>0</v>
      </c>
      <c r="J287" s="141">
        <f t="shared" si="54"/>
        <v>0</v>
      </c>
      <c r="K287" s="140"/>
      <c r="L287" s="139"/>
      <c r="M287" s="138" t="s">
        <v>46</v>
      </c>
      <c r="N287" s="137" t="s">
        <v>449</v>
      </c>
      <c r="O287" s="124">
        <v>0</v>
      </c>
      <c r="P287" s="124">
        <f t="shared" si="55"/>
        <v>0</v>
      </c>
      <c r="Q287" s="124">
        <v>0</v>
      </c>
      <c r="R287" s="124">
        <f t="shared" si="56"/>
        <v>0</v>
      </c>
      <c r="S287" s="124">
        <v>0</v>
      </c>
      <c r="T287" s="123">
        <f t="shared" si="57"/>
        <v>0</v>
      </c>
      <c r="AR287" s="109" t="s">
        <v>100</v>
      </c>
      <c r="AT287" s="109" t="s">
        <v>123</v>
      </c>
      <c r="AU287" s="109" t="s">
        <v>28</v>
      </c>
      <c r="AY287" s="101" t="s">
        <v>472</v>
      </c>
      <c r="BE287" s="110">
        <f t="shared" si="58"/>
        <v>0</v>
      </c>
      <c r="BF287" s="110">
        <f t="shared" si="59"/>
        <v>0</v>
      </c>
      <c r="BG287" s="110">
        <f t="shared" si="60"/>
        <v>0</v>
      </c>
      <c r="BH287" s="110">
        <f t="shared" si="61"/>
        <v>0</v>
      </c>
      <c r="BI287" s="110">
        <f t="shared" si="62"/>
        <v>0</v>
      </c>
      <c r="BJ287" s="101" t="s">
        <v>28</v>
      </c>
      <c r="BK287" s="110">
        <f t="shared" si="63"/>
        <v>0</v>
      </c>
      <c r="BL287" s="101" t="s">
        <v>32</v>
      </c>
      <c r="BM287" s="109" t="s">
        <v>668</v>
      </c>
    </row>
    <row r="288" spans="2:65" s="34" customFormat="1" ht="24.15" customHeight="1">
      <c r="B288" s="122"/>
      <c r="C288" s="146" t="s">
        <v>667</v>
      </c>
      <c r="D288" s="146" t="s">
        <v>123</v>
      </c>
      <c r="E288" s="145" t="s">
        <v>666</v>
      </c>
      <c r="F288" s="144" t="s">
        <v>665</v>
      </c>
      <c r="G288" s="143" t="s">
        <v>474</v>
      </c>
      <c r="H288" s="142">
        <v>27</v>
      </c>
      <c r="I288" s="141">
        <v>0</v>
      </c>
      <c r="J288" s="141">
        <f t="shared" si="54"/>
        <v>0</v>
      </c>
      <c r="K288" s="140"/>
      <c r="L288" s="139"/>
      <c r="M288" s="138" t="s">
        <v>46</v>
      </c>
      <c r="N288" s="137" t="s">
        <v>449</v>
      </c>
      <c r="O288" s="124">
        <v>0</v>
      </c>
      <c r="P288" s="124">
        <f t="shared" si="55"/>
        <v>0</v>
      </c>
      <c r="Q288" s="124">
        <v>0</v>
      </c>
      <c r="R288" s="124">
        <f t="shared" si="56"/>
        <v>0</v>
      </c>
      <c r="S288" s="124">
        <v>0</v>
      </c>
      <c r="T288" s="123">
        <f t="shared" si="57"/>
        <v>0</v>
      </c>
      <c r="AR288" s="109" t="s">
        <v>100</v>
      </c>
      <c r="AT288" s="109" t="s">
        <v>123</v>
      </c>
      <c r="AU288" s="109" t="s">
        <v>28</v>
      </c>
      <c r="AY288" s="101" t="s">
        <v>472</v>
      </c>
      <c r="BE288" s="110">
        <f t="shared" si="58"/>
        <v>0</v>
      </c>
      <c r="BF288" s="110">
        <f t="shared" si="59"/>
        <v>0</v>
      </c>
      <c r="BG288" s="110">
        <f t="shared" si="60"/>
        <v>0</v>
      </c>
      <c r="BH288" s="110">
        <f t="shared" si="61"/>
        <v>0</v>
      </c>
      <c r="BI288" s="110">
        <f t="shared" si="62"/>
        <v>0</v>
      </c>
      <c r="BJ288" s="101" t="s">
        <v>28</v>
      </c>
      <c r="BK288" s="110">
        <f t="shared" si="63"/>
        <v>0</v>
      </c>
      <c r="BL288" s="101" t="s">
        <v>32</v>
      </c>
      <c r="BM288" s="109" t="s">
        <v>664</v>
      </c>
    </row>
    <row r="289" spans="2:65" s="34" customFormat="1" ht="24.15" customHeight="1">
      <c r="B289" s="122"/>
      <c r="C289" s="146" t="s">
        <v>663</v>
      </c>
      <c r="D289" s="146" t="s">
        <v>123</v>
      </c>
      <c r="E289" s="145" t="s">
        <v>662</v>
      </c>
      <c r="F289" s="144" t="s">
        <v>661</v>
      </c>
      <c r="G289" s="143" t="s">
        <v>511</v>
      </c>
      <c r="H289" s="142">
        <v>185</v>
      </c>
      <c r="I289" s="141">
        <v>0</v>
      </c>
      <c r="J289" s="141">
        <f t="shared" ref="J289:J298" si="64">ROUND(I289*H289,2)</f>
        <v>0</v>
      </c>
      <c r="K289" s="140"/>
      <c r="L289" s="139"/>
      <c r="M289" s="138" t="s">
        <v>46</v>
      </c>
      <c r="N289" s="137" t="s">
        <v>449</v>
      </c>
      <c r="O289" s="124">
        <v>0</v>
      </c>
      <c r="P289" s="124">
        <f t="shared" ref="P289:P298" si="65">O289*H289</f>
        <v>0</v>
      </c>
      <c r="Q289" s="124">
        <v>0</v>
      </c>
      <c r="R289" s="124">
        <f t="shared" ref="R289:R298" si="66">Q289*H289</f>
        <v>0</v>
      </c>
      <c r="S289" s="124">
        <v>0</v>
      </c>
      <c r="T289" s="123">
        <f t="shared" ref="T289:T298" si="67">S289*H289</f>
        <v>0</v>
      </c>
      <c r="AR289" s="109" t="s">
        <v>100</v>
      </c>
      <c r="AT289" s="109" t="s">
        <v>123</v>
      </c>
      <c r="AU289" s="109" t="s">
        <v>28</v>
      </c>
      <c r="AY289" s="101" t="s">
        <v>472</v>
      </c>
      <c r="BE289" s="110">
        <f t="shared" ref="BE289:BE298" si="68">IF(N289="základní",J289,0)</f>
        <v>0</v>
      </c>
      <c r="BF289" s="110">
        <f t="shared" ref="BF289:BF298" si="69">IF(N289="snížená",J289,0)</f>
        <v>0</v>
      </c>
      <c r="BG289" s="110">
        <f t="shared" ref="BG289:BG298" si="70">IF(N289="zákl. přenesená",J289,0)</f>
        <v>0</v>
      </c>
      <c r="BH289" s="110">
        <f t="shared" ref="BH289:BH298" si="71">IF(N289="sníž. přenesená",J289,0)</f>
        <v>0</v>
      </c>
      <c r="BI289" s="110">
        <f t="shared" ref="BI289:BI298" si="72">IF(N289="nulová",J289,0)</f>
        <v>0</v>
      </c>
      <c r="BJ289" s="101" t="s">
        <v>28</v>
      </c>
      <c r="BK289" s="110">
        <f t="shared" ref="BK289:BK298" si="73">ROUND(I289*H289,2)</f>
        <v>0</v>
      </c>
      <c r="BL289" s="101" t="s">
        <v>32</v>
      </c>
      <c r="BM289" s="109" t="s">
        <v>660</v>
      </c>
    </row>
    <row r="290" spans="2:65" s="34" customFormat="1" ht="16.5" customHeight="1">
      <c r="B290" s="122"/>
      <c r="C290" s="146" t="s">
        <v>659</v>
      </c>
      <c r="D290" s="146" t="s">
        <v>123</v>
      </c>
      <c r="E290" s="145" t="s">
        <v>658</v>
      </c>
      <c r="F290" s="144" t="s">
        <v>657</v>
      </c>
      <c r="G290" s="143" t="s">
        <v>474</v>
      </c>
      <c r="H290" s="142">
        <v>60</v>
      </c>
      <c r="I290" s="141">
        <v>0</v>
      </c>
      <c r="J290" s="141">
        <f t="shared" si="64"/>
        <v>0</v>
      </c>
      <c r="K290" s="140"/>
      <c r="L290" s="139"/>
      <c r="M290" s="138" t="s">
        <v>46</v>
      </c>
      <c r="N290" s="137" t="s">
        <v>449</v>
      </c>
      <c r="O290" s="124">
        <v>0</v>
      </c>
      <c r="P290" s="124">
        <f t="shared" si="65"/>
        <v>0</v>
      </c>
      <c r="Q290" s="124">
        <v>0</v>
      </c>
      <c r="R290" s="124">
        <f t="shared" si="66"/>
        <v>0</v>
      </c>
      <c r="S290" s="124">
        <v>0</v>
      </c>
      <c r="T290" s="123">
        <f t="shared" si="67"/>
        <v>0</v>
      </c>
      <c r="AR290" s="109" t="s">
        <v>100</v>
      </c>
      <c r="AT290" s="109" t="s">
        <v>123</v>
      </c>
      <c r="AU290" s="109" t="s">
        <v>28</v>
      </c>
      <c r="AY290" s="101" t="s">
        <v>472</v>
      </c>
      <c r="BE290" s="110">
        <f t="shared" si="68"/>
        <v>0</v>
      </c>
      <c r="BF290" s="110">
        <f t="shared" si="69"/>
        <v>0</v>
      </c>
      <c r="BG290" s="110">
        <f t="shared" si="70"/>
        <v>0</v>
      </c>
      <c r="BH290" s="110">
        <f t="shared" si="71"/>
        <v>0</v>
      </c>
      <c r="BI290" s="110">
        <f t="shared" si="72"/>
        <v>0</v>
      </c>
      <c r="BJ290" s="101" t="s">
        <v>28</v>
      </c>
      <c r="BK290" s="110">
        <f t="shared" si="73"/>
        <v>0</v>
      </c>
      <c r="BL290" s="101" t="s">
        <v>32</v>
      </c>
      <c r="BM290" s="109" t="s">
        <v>656</v>
      </c>
    </row>
    <row r="291" spans="2:65" s="34" customFormat="1" ht="24.15" customHeight="1">
      <c r="B291" s="122"/>
      <c r="C291" s="146" t="s">
        <v>655</v>
      </c>
      <c r="D291" s="146" t="s">
        <v>123</v>
      </c>
      <c r="E291" s="145" t="s">
        <v>654</v>
      </c>
      <c r="F291" s="144" t="s">
        <v>653</v>
      </c>
      <c r="G291" s="143" t="s">
        <v>511</v>
      </c>
      <c r="H291" s="142">
        <v>1492.5250000000001</v>
      </c>
      <c r="I291" s="141">
        <v>0</v>
      </c>
      <c r="J291" s="141">
        <f t="shared" si="64"/>
        <v>0</v>
      </c>
      <c r="K291" s="140"/>
      <c r="L291" s="139"/>
      <c r="M291" s="138" t="s">
        <v>46</v>
      </c>
      <c r="N291" s="137" t="s">
        <v>449</v>
      </c>
      <c r="O291" s="124">
        <v>0</v>
      </c>
      <c r="P291" s="124">
        <f t="shared" si="65"/>
        <v>0</v>
      </c>
      <c r="Q291" s="124">
        <v>0</v>
      </c>
      <c r="R291" s="124">
        <f t="shared" si="66"/>
        <v>0</v>
      </c>
      <c r="S291" s="124">
        <v>0</v>
      </c>
      <c r="T291" s="123">
        <f t="shared" si="67"/>
        <v>0</v>
      </c>
      <c r="AR291" s="109" t="s">
        <v>100</v>
      </c>
      <c r="AT291" s="109" t="s">
        <v>123</v>
      </c>
      <c r="AU291" s="109" t="s">
        <v>28</v>
      </c>
      <c r="AY291" s="101" t="s">
        <v>472</v>
      </c>
      <c r="BE291" s="110">
        <f t="shared" si="68"/>
        <v>0</v>
      </c>
      <c r="BF291" s="110">
        <f t="shared" si="69"/>
        <v>0</v>
      </c>
      <c r="BG291" s="110">
        <f t="shared" si="70"/>
        <v>0</v>
      </c>
      <c r="BH291" s="110">
        <f t="shared" si="71"/>
        <v>0</v>
      </c>
      <c r="BI291" s="110">
        <f t="shared" si="72"/>
        <v>0</v>
      </c>
      <c r="BJ291" s="101" t="s">
        <v>28</v>
      </c>
      <c r="BK291" s="110">
        <f t="shared" si="73"/>
        <v>0</v>
      </c>
      <c r="BL291" s="101" t="s">
        <v>32</v>
      </c>
      <c r="BM291" s="109" t="s">
        <v>652</v>
      </c>
    </row>
    <row r="292" spans="2:65" s="34" customFormat="1" ht="16.5" customHeight="1">
      <c r="B292" s="122"/>
      <c r="C292" s="146" t="s">
        <v>651</v>
      </c>
      <c r="D292" s="146" t="s">
        <v>123</v>
      </c>
      <c r="E292" s="145" t="s">
        <v>650</v>
      </c>
      <c r="F292" s="144" t="s">
        <v>649</v>
      </c>
      <c r="G292" s="143" t="s">
        <v>474</v>
      </c>
      <c r="H292" s="142">
        <v>30</v>
      </c>
      <c r="I292" s="141">
        <v>0</v>
      </c>
      <c r="J292" s="141">
        <f t="shared" si="64"/>
        <v>0</v>
      </c>
      <c r="K292" s="140"/>
      <c r="L292" s="139"/>
      <c r="M292" s="138" t="s">
        <v>46</v>
      </c>
      <c r="N292" s="137" t="s">
        <v>449</v>
      </c>
      <c r="O292" s="124">
        <v>0</v>
      </c>
      <c r="P292" s="124">
        <f t="shared" si="65"/>
        <v>0</v>
      </c>
      <c r="Q292" s="124">
        <v>0</v>
      </c>
      <c r="R292" s="124">
        <f t="shared" si="66"/>
        <v>0</v>
      </c>
      <c r="S292" s="124">
        <v>0</v>
      </c>
      <c r="T292" s="123">
        <f t="shared" si="67"/>
        <v>0</v>
      </c>
      <c r="AR292" s="109" t="s">
        <v>100</v>
      </c>
      <c r="AT292" s="109" t="s">
        <v>123</v>
      </c>
      <c r="AU292" s="109" t="s">
        <v>28</v>
      </c>
      <c r="AY292" s="101" t="s">
        <v>472</v>
      </c>
      <c r="BE292" s="110">
        <f t="shared" si="68"/>
        <v>0</v>
      </c>
      <c r="BF292" s="110">
        <f t="shared" si="69"/>
        <v>0</v>
      </c>
      <c r="BG292" s="110">
        <f t="shared" si="70"/>
        <v>0</v>
      </c>
      <c r="BH292" s="110">
        <f t="shared" si="71"/>
        <v>0</v>
      </c>
      <c r="BI292" s="110">
        <f t="shared" si="72"/>
        <v>0</v>
      </c>
      <c r="BJ292" s="101" t="s">
        <v>28</v>
      </c>
      <c r="BK292" s="110">
        <f t="shared" si="73"/>
        <v>0</v>
      </c>
      <c r="BL292" s="101" t="s">
        <v>32</v>
      </c>
      <c r="BM292" s="109" t="s">
        <v>648</v>
      </c>
    </row>
    <row r="293" spans="2:65" s="34" customFormat="1" ht="16.5" customHeight="1">
      <c r="B293" s="122"/>
      <c r="C293" s="146" t="s">
        <v>647</v>
      </c>
      <c r="D293" s="146" t="s">
        <v>123</v>
      </c>
      <c r="E293" s="145" t="s">
        <v>646</v>
      </c>
      <c r="F293" s="144" t="s">
        <v>645</v>
      </c>
      <c r="G293" s="143" t="s">
        <v>474</v>
      </c>
      <c r="H293" s="142">
        <v>8</v>
      </c>
      <c r="I293" s="141">
        <v>0</v>
      </c>
      <c r="J293" s="141">
        <f t="shared" si="64"/>
        <v>0</v>
      </c>
      <c r="K293" s="140"/>
      <c r="L293" s="139"/>
      <c r="M293" s="138" t="s">
        <v>46</v>
      </c>
      <c r="N293" s="137" t="s">
        <v>449</v>
      </c>
      <c r="O293" s="124">
        <v>0</v>
      </c>
      <c r="P293" s="124">
        <f t="shared" si="65"/>
        <v>0</v>
      </c>
      <c r="Q293" s="124">
        <v>0</v>
      </c>
      <c r="R293" s="124">
        <f t="shared" si="66"/>
        <v>0</v>
      </c>
      <c r="S293" s="124">
        <v>0</v>
      </c>
      <c r="T293" s="123">
        <f t="shared" si="67"/>
        <v>0</v>
      </c>
      <c r="AR293" s="109" t="s">
        <v>100</v>
      </c>
      <c r="AT293" s="109" t="s">
        <v>123</v>
      </c>
      <c r="AU293" s="109" t="s">
        <v>28</v>
      </c>
      <c r="AY293" s="101" t="s">
        <v>472</v>
      </c>
      <c r="BE293" s="110">
        <f t="shared" si="68"/>
        <v>0</v>
      </c>
      <c r="BF293" s="110">
        <f t="shared" si="69"/>
        <v>0</v>
      </c>
      <c r="BG293" s="110">
        <f t="shared" si="70"/>
        <v>0</v>
      </c>
      <c r="BH293" s="110">
        <f t="shared" si="71"/>
        <v>0</v>
      </c>
      <c r="BI293" s="110">
        <f t="shared" si="72"/>
        <v>0</v>
      </c>
      <c r="BJ293" s="101" t="s">
        <v>28</v>
      </c>
      <c r="BK293" s="110">
        <f t="shared" si="73"/>
        <v>0</v>
      </c>
      <c r="BL293" s="101" t="s">
        <v>32</v>
      </c>
      <c r="BM293" s="109" t="s">
        <v>644</v>
      </c>
    </row>
    <row r="294" spans="2:65" s="34" customFormat="1" ht="21.75" customHeight="1">
      <c r="B294" s="122"/>
      <c r="C294" s="146" t="s">
        <v>643</v>
      </c>
      <c r="D294" s="146" t="s">
        <v>123</v>
      </c>
      <c r="E294" s="145" t="s">
        <v>642</v>
      </c>
      <c r="F294" s="144" t="s">
        <v>574</v>
      </c>
      <c r="G294" s="143" t="s">
        <v>474</v>
      </c>
      <c r="H294" s="142">
        <v>16</v>
      </c>
      <c r="I294" s="141">
        <v>0</v>
      </c>
      <c r="J294" s="141">
        <f t="shared" si="64"/>
        <v>0</v>
      </c>
      <c r="K294" s="140"/>
      <c r="L294" s="139"/>
      <c r="M294" s="138" t="s">
        <v>46</v>
      </c>
      <c r="N294" s="137" t="s">
        <v>449</v>
      </c>
      <c r="O294" s="124">
        <v>0</v>
      </c>
      <c r="P294" s="124">
        <f t="shared" si="65"/>
        <v>0</v>
      </c>
      <c r="Q294" s="124">
        <v>0</v>
      </c>
      <c r="R294" s="124">
        <f t="shared" si="66"/>
        <v>0</v>
      </c>
      <c r="S294" s="124">
        <v>0</v>
      </c>
      <c r="T294" s="123">
        <f t="shared" si="67"/>
        <v>0</v>
      </c>
      <c r="AR294" s="109" t="s">
        <v>100</v>
      </c>
      <c r="AT294" s="109" t="s">
        <v>123</v>
      </c>
      <c r="AU294" s="109" t="s">
        <v>28</v>
      </c>
      <c r="AY294" s="101" t="s">
        <v>472</v>
      </c>
      <c r="BE294" s="110">
        <f t="shared" si="68"/>
        <v>0</v>
      </c>
      <c r="BF294" s="110">
        <f t="shared" si="69"/>
        <v>0</v>
      </c>
      <c r="BG294" s="110">
        <f t="shared" si="70"/>
        <v>0</v>
      </c>
      <c r="BH294" s="110">
        <f t="shared" si="71"/>
        <v>0</v>
      </c>
      <c r="BI294" s="110">
        <f t="shared" si="72"/>
        <v>0</v>
      </c>
      <c r="BJ294" s="101" t="s">
        <v>28</v>
      </c>
      <c r="BK294" s="110">
        <f t="shared" si="73"/>
        <v>0</v>
      </c>
      <c r="BL294" s="101" t="s">
        <v>32</v>
      </c>
      <c r="BM294" s="109" t="s">
        <v>641</v>
      </c>
    </row>
    <row r="295" spans="2:65" s="34" customFormat="1" ht="16.5" customHeight="1">
      <c r="B295" s="122"/>
      <c r="C295" s="146" t="s">
        <v>640</v>
      </c>
      <c r="D295" s="146" t="s">
        <v>123</v>
      </c>
      <c r="E295" s="145" t="s">
        <v>573</v>
      </c>
      <c r="F295" s="144" t="s">
        <v>572</v>
      </c>
      <c r="G295" s="143" t="s">
        <v>474</v>
      </c>
      <c r="H295" s="142">
        <v>14</v>
      </c>
      <c r="I295" s="141">
        <v>0</v>
      </c>
      <c r="J295" s="141">
        <f t="shared" si="64"/>
        <v>0</v>
      </c>
      <c r="K295" s="140"/>
      <c r="L295" s="139"/>
      <c r="M295" s="138" t="s">
        <v>46</v>
      </c>
      <c r="N295" s="137" t="s">
        <v>449</v>
      </c>
      <c r="O295" s="124">
        <v>0</v>
      </c>
      <c r="P295" s="124">
        <f t="shared" si="65"/>
        <v>0</v>
      </c>
      <c r="Q295" s="124">
        <v>0</v>
      </c>
      <c r="R295" s="124">
        <f t="shared" si="66"/>
        <v>0</v>
      </c>
      <c r="S295" s="124">
        <v>0</v>
      </c>
      <c r="T295" s="123">
        <f t="shared" si="67"/>
        <v>0</v>
      </c>
      <c r="AR295" s="109" t="s">
        <v>100</v>
      </c>
      <c r="AT295" s="109" t="s">
        <v>123</v>
      </c>
      <c r="AU295" s="109" t="s">
        <v>28</v>
      </c>
      <c r="AY295" s="101" t="s">
        <v>472</v>
      </c>
      <c r="BE295" s="110">
        <f t="shared" si="68"/>
        <v>0</v>
      </c>
      <c r="BF295" s="110">
        <f t="shared" si="69"/>
        <v>0</v>
      </c>
      <c r="BG295" s="110">
        <f t="shared" si="70"/>
        <v>0</v>
      </c>
      <c r="BH295" s="110">
        <f t="shared" si="71"/>
        <v>0</v>
      </c>
      <c r="BI295" s="110">
        <f t="shared" si="72"/>
        <v>0</v>
      </c>
      <c r="BJ295" s="101" t="s">
        <v>28</v>
      </c>
      <c r="BK295" s="110">
        <f t="shared" si="73"/>
        <v>0</v>
      </c>
      <c r="BL295" s="101" t="s">
        <v>32</v>
      </c>
      <c r="BM295" s="109" t="s">
        <v>639</v>
      </c>
    </row>
    <row r="296" spans="2:65" s="34" customFormat="1" ht="33" customHeight="1">
      <c r="B296" s="122"/>
      <c r="C296" s="146" t="s">
        <v>638</v>
      </c>
      <c r="D296" s="146" t="s">
        <v>123</v>
      </c>
      <c r="E296" s="145" t="s">
        <v>542</v>
      </c>
      <c r="F296" s="144" t="s">
        <v>637</v>
      </c>
      <c r="G296" s="143" t="s">
        <v>636</v>
      </c>
      <c r="H296" s="142">
        <v>1</v>
      </c>
      <c r="I296" s="141">
        <v>0</v>
      </c>
      <c r="J296" s="141">
        <f t="shared" si="64"/>
        <v>0</v>
      </c>
      <c r="K296" s="140"/>
      <c r="L296" s="139"/>
      <c r="M296" s="138" t="s">
        <v>46</v>
      </c>
      <c r="N296" s="137" t="s">
        <v>449</v>
      </c>
      <c r="O296" s="124">
        <v>0</v>
      </c>
      <c r="P296" s="124">
        <f t="shared" si="65"/>
        <v>0</v>
      </c>
      <c r="Q296" s="124">
        <v>0</v>
      </c>
      <c r="R296" s="124">
        <f t="shared" si="66"/>
        <v>0</v>
      </c>
      <c r="S296" s="124">
        <v>0</v>
      </c>
      <c r="T296" s="123">
        <f t="shared" si="67"/>
        <v>0</v>
      </c>
      <c r="AR296" s="109" t="s">
        <v>100</v>
      </c>
      <c r="AT296" s="109" t="s">
        <v>123</v>
      </c>
      <c r="AU296" s="109" t="s">
        <v>28</v>
      </c>
      <c r="AY296" s="101" t="s">
        <v>472</v>
      </c>
      <c r="BE296" s="110">
        <f t="shared" si="68"/>
        <v>0</v>
      </c>
      <c r="BF296" s="110">
        <f t="shared" si="69"/>
        <v>0</v>
      </c>
      <c r="BG296" s="110">
        <f t="shared" si="70"/>
        <v>0</v>
      </c>
      <c r="BH296" s="110">
        <f t="shared" si="71"/>
        <v>0</v>
      </c>
      <c r="BI296" s="110">
        <f t="shared" si="72"/>
        <v>0</v>
      </c>
      <c r="BJ296" s="101" t="s">
        <v>28</v>
      </c>
      <c r="BK296" s="110">
        <f t="shared" si="73"/>
        <v>0</v>
      </c>
      <c r="BL296" s="101" t="s">
        <v>32</v>
      </c>
      <c r="BM296" s="109" t="s">
        <v>635</v>
      </c>
    </row>
    <row r="297" spans="2:65" s="34" customFormat="1" ht="24.15" customHeight="1">
      <c r="B297" s="122"/>
      <c r="C297" s="146" t="s">
        <v>634</v>
      </c>
      <c r="D297" s="146" t="s">
        <v>123</v>
      </c>
      <c r="E297" s="145" t="s">
        <v>633</v>
      </c>
      <c r="F297" s="144" t="s">
        <v>632</v>
      </c>
      <c r="G297" s="143" t="s">
        <v>474</v>
      </c>
      <c r="H297" s="142">
        <v>9</v>
      </c>
      <c r="I297" s="141">
        <v>0</v>
      </c>
      <c r="J297" s="141">
        <f t="shared" si="64"/>
        <v>0</v>
      </c>
      <c r="K297" s="140"/>
      <c r="L297" s="139"/>
      <c r="M297" s="138" t="s">
        <v>46</v>
      </c>
      <c r="N297" s="137" t="s">
        <v>449</v>
      </c>
      <c r="O297" s="124">
        <v>0</v>
      </c>
      <c r="P297" s="124">
        <f t="shared" si="65"/>
        <v>0</v>
      </c>
      <c r="Q297" s="124">
        <v>0</v>
      </c>
      <c r="R297" s="124">
        <f t="shared" si="66"/>
        <v>0</v>
      </c>
      <c r="S297" s="124">
        <v>0</v>
      </c>
      <c r="T297" s="123">
        <f t="shared" si="67"/>
        <v>0</v>
      </c>
      <c r="AR297" s="109" t="s">
        <v>100</v>
      </c>
      <c r="AT297" s="109" t="s">
        <v>123</v>
      </c>
      <c r="AU297" s="109" t="s">
        <v>28</v>
      </c>
      <c r="AY297" s="101" t="s">
        <v>472</v>
      </c>
      <c r="BE297" s="110">
        <f t="shared" si="68"/>
        <v>0</v>
      </c>
      <c r="BF297" s="110">
        <f t="shared" si="69"/>
        <v>0</v>
      </c>
      <c r="BG297" s="110">
        <f t="shared" si="70"/>
        <v>0</v>
      </c>
      <c r="BH297" s="110">
        <f t="shared" si="71"/>
        <v>0</v>
      </c>
      <c r="BI297" s="110">
        <f t="shared" si="72"/>
        <v>0</v>
      </c>
      <c r="BJ297" s="101" t="s">
        <v>28</v>
      </c>
      <c r="BK297" s="110">
        <f t="shared" si="73"/>
        <v>0</v>
      </c>
      <c r="BL297" s="101" t="s">
        <v>32</v>
      </c>
      <c r="BM297" s="109" t="s">
        <v>631</v>
      </c>
    </row>
    <row r="298" spans="2:65" s="34" customFormat="1" ht="21.75" customHeight="1">
      <c r="B298" s="122"/>
      <c r="C298" s="146" t="s">
        <v>630</v>
      </c>
      <c r="D298" s="146" t="s">
        <v>123</v>
      </c>
      <c r="E298" s="145" t="s">
        <v>629</v>
      </c>
      <c r="F298" s="144" t="s">
        <v>545</v>
      </c>
      <c r="G298" s="143" t="s">
        <v>474</v>
      </c>
      <c r="H298" s="142">
        <v>1</v>
      </c>
      <c r="I298" s="141">
        <v>0</v>
      </c>
      <c r="J298" s="141">
        <f t="shared" si="64"/>
        <v>0</v>
      </c>
      <c r="K298" s="140"/>
      <c r="L298" s="139"/>
      <c r="M298" s="138" t="s">
        <v>46</v>
      </c>
      <c r="N298" s="137" t="s">
        <v>449</v>
      </c>
      <c r="O298" s="124">
        <v>0</v>
      </c>
      <c r="P298" s="124">
        <f t="shared" si="65"/>
        <v>0</v>
      </c>
      <c r="Q298" s="124">
        <v>0</v>
      </c>
      <c r="R298" s="124">
        <f t="shared" si="66"/>
        <v>0</v>
      </c>
      <c r="S298" s="124">
        <v>0</v>
      </c>
      <c r="T298" s="123">
        <f t="shared" si="67"/>
        <v>0</v>
      </c>
      <c r="AR298" s="109" t="s">
        <v>100</v>
      </c>
      <c r="AT298" s="109" t="s">
        <v>123</v>
      </c>
      <c r="AU298" s="109" t="s">
        <v>28</v>
      </c>
      <c r="AY298" s="101" t="s">
        <v>472</v>
      </c>
      <c r="BE298" s="110">
        <f t="shared" si="68"/>
        <v>0</v>
      </c>
      <c r="BF298" s="110">
        <f t="shared" si="69"/>
        <v>0</v>
      </c>
      <c r="BG298" s="110">
        <f t="shared" si="70"/>
        <v>0</v>
      </c>
      <c r="BH298" s="110">
        <f t="shared" si="71"/>
        <v>0</v>
      </c>
      <c r="BI298" s="110">
        <f t="shared" si="72"/>
        <v>0</v>
      </c>
      <c r="BJ298" s="101" t="s">
        <v>28</v>
      </c>
      <c r="BK298" s="110">
        <f t="shared" si="73"/>
        <v>0</v>
      </c>
      <c r="BL298" s="101" t="s">
        <v>32</v>
      </c>
      <c r="BM298" s="109" t="s">
        <v>628</v>
      </c>
    </row>
    <row r="299" spans="2:65" s="127" customFormat="1" ht="25.95" customHeight="1">
      <c r="B299" s="134"/>
      <c r="D299" s="129" t="s">
        <v>410</v>
      </c>
      <c r="E299" s="136" t="s">
        <v>497</v>
      </c>
      <c r="F299" s="136" t="s">
        <v>496</v>
      </c>
      <c r="J299" s="135">
        <f>BK299</f>
        <v>0</v>
      </c>
      <c r="L299" s="134"/>
      <c r="M299" s="133"/>
      <c r="P299" s="132">
        <f>SUM(P300:P306)</f>
        <v>0</v>
      </c>
      <c r="R299" s="132">
        <f>SUM(R300:R306)</f>
        <v>0</v>
      </c>
      <c r="T299" s="131">
        <f>SUM(T300:T306)</f>
        <v>0</v>
      </c>
      <c r="AR299" s="129" t="s">
        <v>28</v>
      </c>
      <c r="AT299" s="130" t="s">
        <v>410</v>
      </c>
      <c r="AU299" s="130" t="s">
        <v>26</v>
      </c>
      <c r="AY299" s="129" t="s">
        <v>472</v>
      </c>
      <c r="BK299" s="128">
        <f>SUM(BK300:BK306)</f>
        <v>0</v>
      </c>
    </row>
    <row r="300" spans="2:65" s="34" customFormat="1" ht="16.5" customHeight="1">
      <c r="B300" s="122"/>
      <c r="C300" s="121" t="s">
        <v>627</v>
      </c>
      <c r="D300" s="121" t="s">
        <v>473</v>
      </c>
      <c r="E300" s="120" t="s">
        <v>626</v>
      </c>
      <c r="F300" s="119" t="s">
        <v>625</v>
      </c>
      <c r="G300" s="118" t="s">
        <v>482</v>
      </c>
      <c r="H300" s="117">
        <v>1</v>
      </c>
      <c r="I300" s="116">
        <v>0</v>
      </c>
      <c r="J300" s="116">
        <f t="shared" ref="J300:J306" si="74">ROUND(I300*H300,2)</f>
        <v>0</v>
      </c>
      <c r="K300" s="115"/>
      <c r="L300" s="35"/>
      <c r="M300" s="126" t="s">
        <v>46</v>
      </c>
      <c r="N300" s="125" t="s">
        <v>449</v>
      </c>
      <c r="O300" s="124">
        <v>0</v>
      </c>
      <c r="P300" s="124">
        <f t="shared" ref="P300:P306" si="75">O300*H300</f>
        <v>0</v>
      </c>
      <c r="Q300" s="124">
        <v>0</v>
      </c>
      <c r="R300" s="124">
        <f t="shared" ref="R300:R306" si="76">Q300*H300</f>
        <v>0</v>
      </c>
      <c r="S300" s="124">
        <v>0</v>
      </c>
      <c r="T300" s="123">
        <f t="shared" ref="T300:T306" si="77">S300*H300</f>
        <v>0</v>
      </c>
      <c r="AR300" s="109" t="s">
        <v>32</v>
      </c>
      <c r="AT300" s="109" t="s">
        <v>473</v>
      </c>
      <c r="AU300" s="109" t="s">
        <v>28</v>
      </c>
      <c r="AY300" s="101" t="s">
        <v>472</v>
      </c>
      <c r="BE300" s="110">
        <f t="shared" ref="BE300:BE306" si="78">IF(N300="základní",J300,0)</f>
        <v>0</v>
      </c>
      <c r="BF300" s="110">
        <f t="shared" ref="BF300:BF306" si="79">IF(N300="snížená",J300,0)</f>
        <v>0</v>
      </c>
      <c r="BG300" s="110">
        <f t="shared" ref="BG300:BG306" si="80">IF(N300="zákl. přenesená",J300,0)</f>
        <v>0</v>
      </c>
      <c r="BH300" s="110">
        <f t="shared" ref="BH300:BH306" si="81">IF(N300="sníž. přenesená",J300,0)</f>
        <v>0</v>
      </c>
      <c r="BI300" s="110">
        <f t="shared" ref="BI300:BI306" si="82">IF(N300="nulová",J300,0)</f>
        <v>0</v>
      </c>
      <c r="BJ300" s="101" t="s">
        <v>28</v>
      </c>
      <c r="BK300" s="110">
        <f t="shared" ref="BK300:BK306" si="83">ROUND(I300*H300,2)</f>
        <v>0</v>
      </c>
      <c r="BL300" s="101" t="s">
        <v>32</v>
      </c>
      <c r="BM300" s="109" t="s">
        <v>624</v>
      </c>
    </row>
    <row r="301" spans="2:65" s="34" customFormat="1" ht="16.5" customHeight="1">
      <c r="B301" s="122"/>
      <c r="C301" s="121" t="s">
        <v>623</v>
      </c>
      <c r="D301" s="121" t="s">
        <v>473</v>
      </c>
      <c r="E301" s="120" t="s">
        <v>622</v>
      </c>
      <c r="F301" s="119" t="s">
        <v>621</v>
      </c>
      <c r="G301" s="118" t="s">
        <v>482</v>
      </c>
      <c r="H301" s="117">
        <v>1</v>
      </c>
      <c r="I301" s="116">
        <v>0</v>
      </c>
      <c r="J301" s="116">
        <f t="shared" si="74"/>
        <v>0</v>
      </c>
      <c r="K301" s="115"/>
      <c r="L301" s="35"/>
      <c r="M301" s="126" t="s">
        <v>46</v>
      </c>
      <c r="N301" s="125" t="s">
        <v>449</v>
      </c>
      <c r="O301" s="124">
        <v>0</v>
      </c>
      <c r="P301" s="124">
        <f t="shared" si="75"/>
        <v>0</v>
      </c>
      <c r="Q301" s="124">
        <v>0</v>
      </c>
      <c r="R301" s="124">
        <f t="shared" si="76"/>
        <v>0</v>
      </c>
      <c r="S301" s="124">
        <v>0</v>
      </c>
      <c r="T301" s="123">
        <f t="shared" si="77"/>
        <v>0</v>
      </c>
      <c r="AR301" s="109" t="s">
        <v>32</v>
      </c>
      <c r="AT301" s="109" t="s">
        <v>473</v>
      </c>
      <c r="AU301" s="109" t="s">
        <v>28</v>
      </c>
      <c r="AY301" s="101" t="s">
        <v>472</v>
      </c>
      <c r="BE301" s="110">
        <f t="shared" si="78"/>
        <v>0</v>
      </c>
      <c r="BF301" s="110">
        <f t="shared" si="79"/>
        <v>0</v>
      </c>
      <c r="BG301" s="110">
        <f t="shared" si="80"/>
        <v>0</v>
      </c>
      <c r="BH301" s="110">
        <f t="shared" si="81"/>
        <v>0</v>
      </c>
      <c r="BI301" s="110">
        <f t="shared" si="82"/>
        <v>0</v>
      </c>
      <c r="BJ301" s="101" t="s">
        <v>28</v>
      </c>
      <c r="BK301" s="110">
        <f t="shared" si="83"/>
        <v>0</v>
      </c>
      <c r="BL301" s="101" t="s">
        <v>32</v>
      </c>
      <c r="BM301" s="109" t="s">
        <v>620</v>
      </c>
    </row>
    <row r="302" spans="2:65" s="34" customFormat="1" ht="16.5" customHeight="1">
      <c r="B302" s="122"/>
      <c r="C302" s="121" t="s">
        <v>619</v>
      </c>
      <c r="D302" s="121" t="s">
        <v>473</v>
      </c>
      <c r="E302" s="120" t="s">
        <v>491</v>
      </c>
      <c r="F302" s="119" t="s">
        <v>490</v>
      </c>
      <c r="G302" s="118" t="s">
        <v>482</v>
      </c>
      <c r="H302" s="117">
        <v>1</v>
      </c>
      <c r="I302" s="116">
        <v>0</v>
      </c>
      <c r="J302" s="116">
        <f t="shared" si="74"/>
        <v>0</v>
      </c>
      <c r="K302" s="115"/>
      <c r="L302" s="35"/>
      <c r="M302" s="126" t="s">
        <v>46</v>
      </c>
      <c r="N302" s="125" t="s">
        <v>449</v>
      </c>
      <c r="O302" s="124">
        <v>0</v>
      </c>
      <c r="P302" s="124">
        <f t="shared" si="75"/>
        <v>0</v>
      </c>
      <c r="Q302" s="124">
        <v>0</v>
      </c>
      <c r="R302" s="124">
        <f t="shared" si="76"/>
        <v>0</v>
      </c>
      <c r="S302" s="124">
        <v>0</v>
      </c>
      <c r="T302" s="123">
        <f t="shared" si="77"/>
        <v>0</v>
      </c>
      <c r="AR302" s="109" t="s">
        <v>32</v>
      </c>
      <c r="AT302" s="109" t="s">
        <v>473</v>
      </c>
      <c r="AU302" s="109" t="s">
        <v>28</v>
      </c>
      <c r="AY302" s="101" t="s">
        <v>472</v>
      </c>
      <c r="BE302" s="110">
        <f t="shared" si="78"/>
        <v>0</v>
      </c>
      <c r="BF302" s="110">
        <f t="shared" si="79"/>
        <v>0</v>
      </c>
      <c r="BG302" s="110">
        <f t="shared" si="80"/>
        <v>0</v>
      </c>
      <c r="BH302" s="110">
        <f t="shared" si="81"/>
        <v>0</v>
      </c>
      <c r="BI302" s="110">
        <f t="shared" si="82"/>
        <v>0</v>
      </c>
      <c r="BJ302" s="101" t="s">
        <v>28</v>
      </c>
      <c r="BK302" s="110">
        <f t="shared" si="83"/>
        <v>0</v>
      </c>
      <c r="BL302" s="101" t="s">
        <v>32</v>
      </c>
      <c r="BM302" s="109" t="s">
        <v>618</v>
      </c>
    </row>
    <row r="303" spans="2:65" s="34" customFormat="1" ht="16.5" customHeight="1">
      <c r="B303" s="122"/>
      <c r="C303" s="121" t="s">
        <v>617</v>
      </c>
      <c r="D303" s="121" t="s">
        <v>473</v>
      </c>
      <c r="E303" s="120" t="s">
        <v>616</v>
      </c>
      <c r="F303" s="119" t="s">
        <v>615</v>
      </c>
      <c r="G303" s="118" t="s">
        <v>482</v>
      </c>
      <c r="H303" s="117">
        <v>1</v>
      </c>
      <c r="I303" s="116">
        <v>0</v>
      </c>
      <c r="J303" s="116">
        <f t="shared" si="74"/>
        <v>0</v>
      </c>
      <c r="K303" s="115"/>
      <c r="L303" s="35"/>
      <c r="M303" s="126" t="s">
        <v>46</v>
      </c>
      <c r="N303" s="125" t="s">
        <v>449</v>
      </c>
      <c r="O303" s="124">
        <v>0</v>
      </c>
      <c r="P303" s="124">
        <f t="shared" si="75"/>
        <v>0</v>
      </c>
      <c r="Q303" s="124">
        <v>0</v>
      </c>
      <c r="R303" s="124">
        <f t="shared" si="76"/>
        <v>0</v>
      </c>
      <c r="S303" s="124">
        <v>0</v>
      </c>
      <c r="T303" s="123">
        <f t="shared" si="77"/>
        <v>0</v>
      </c>
      <c r="AR303" s="109" t="s">
        <v>32</v>
      </c>
      <c r="AT303" s="109" t="s">
        <v>473</v>
      </c>
      <c r="AU303" s="109" t="s">
        <v>28</v>
      </c>
      <c r="AY303" s="101" t="s">
        <v>472</v>
      </c>
      <c r="BE303" s="110">
        <f t="shared" si="78"/>
        <v>0</v>
      </c>
      <c r="BF303" s="110">
        <f t="shared" si="79"/>
        <v>0</v>
      </c>
      <c r="BG303" s="110">
        <f t="shared" si="80"/>
        <v>0</v>
      </c>
      <c r="BH303" s="110">
        <f t="shared" si="81"/>
        <v>0</v>
      </c>
      <c r="BI303" s="110">
        <f t="shared" si="82"/>
        <v>0</v>
      </c>
      <c r="BJ303" s="101" t="s">
        <v>28</v>
      </c>
      <c r="BK303" s="110">
        <f t="shared" si="83"/>
        <v>0</v>
      </c>
      <c r="BL303" s="101" t="s">
        <v>32</v>
      </c>
      <c r="BM303" s="109" t="s">
        <v>614</v>
      </c>
    </row>
    <row r="304" spans="2:65" s="34" customFormat="1" ht="16.5" customHeight="1">
      <c r="B304" s="122"/>
      <c r="C304" s="121" t="s">
        <v>613</v>
      </c>
      <c r="D304" s="121" t="s">
        <v>473</v>
      </c>
      <c r="E304" s="120" t="s">
        <v>612</v>
      </c>
      <c r="F304" s="119" t="s">
        <v>487</v>
      </c>
      <c r="G304" s="118" t="s">
        <v>482</v>
      </c>
      <c r="H304" s="117">
        <v>1</v>
      </c>
      <c r="I304" s="116">
        <v>0</v>
      </c>
      <c r="J304" s="116">
        <f t="shared" si="74"/>
        <v>0</v>
      </c>
      <c r="K304" s="115"/>
      <c r="L304" s="35"/>
      <c r="M304" s="126" t="s">
        <v>46</v>
      </c>
      <c r="N304" s="125" t="s">
        <v>449</v>
      </c>
      <c r="O304" s="124">
        <v>0</v>
      </c>
      <c r="P304" s="124">
        <f t="shared" si="75"/>
        <v>0</v>
      </c>
      <c r="Q304" s="124">
        <v>0</v>
      </c>
      <c r="R304" s="124">
        <f t="shared" si="76"/>
        <v>0</v>
      </c>
      <c r="S304" s="124">
        <v>0</v>
      </c>
      <c r="T304" s="123">
        <f t="shared" si="77"/>
        <v>0</v>
      </c>
      <c r="AR304" s="109" t="s">
        <v>32</v>
      </c>
      <c r="AT304" s="109" t="s">
        <v>473</v>
      </c>
      <c r="AU304" s="109" t="s">
        <v>28</v>
      </c>
      <c r="AY304" s="101" t="s">
        <v>472</v>
      </c>
      <c r="BE304" s="110">
        <f t="shared" si="78"/>
        <v>0</v>
      </c>
      <c r="BF304" s="110">
        <f t="shared" si="79"/>
        <v>0</v>
      </c>
      <c r="BG304" s="110">
        <f t="shared" si="80"/>
        <v>0</v>
      </c>
      <c r="BH304" s="110">
        <f t="shared" si="81"/>
        <v>0</v>
      </c>
      <c r="BI304" s="110">
        <f t="shared" si="82"/>
        <v>0</v>
      </c>
      <c r="BJ304" s="101" t="s">
        <v>28</v>
      </c>
      <c r="BK304" s="110">
        <f t="shared" si="83"/>
        <v>0</v>
      </c>
      <c r="BL304" s="101" t="s">
        <v>32</v>
      </c>
      <c r="BM304" s="109" t="s">
        <v>611</v>
      </c>
    </row>
    <row r="305" spans="2:65" s="34" customFormat="1" ht="16.5" customHeight="1">
      <c r="B305" s="122"/>
      <c r="C305" s="121" t="s">
        <v>610</v>
      </c>
      <c r="D305" s="121" t="s">
        <v>473</v>
      </c>
      <c r="E305" s="120" t="s">
        <v>484</v>
      </c>
      <c r="F305" s="119" t="s">
        <v>483</v>
      </c>
      <c r="G305" s="118" t="s">
        <v>482</v>
      </c>
      <c r="H305" s="117">
        <v>1</v>
      </c>
      <c r="I305" s="116">
        <v>0</v>
      </c>
      <c r="J305" s="116">
        <f t="shared" si="74"/>
        <v>0</v>
      </c>
      <c r="K305" s="115"/>
      <c r="L305" s="35"/>
      <c r="M305" s="126" t="s">
        <v>46</v>
      </c>
      <c r="N305" s="125" t="s">
        <v>449</v>
      </c>
      <c r="O305" s="124">
        <v>0</v>
      </c>
      <c r="P305" s="124">
        <f t="shared" si="75"/>
        <v>0</v>
      </c>
      <c r="Q305" s="124">
        <v>0</v>
      </c>
      <c r="R305" s="124">
        <f t="shared" si="76"/>
        <v>0</v>
      </c>
      <c r="S305" s="124">
        <v>0</v>
      </c>
      <c r="T305" s="123">
        <f t="shared" si="77"/>
        <v>0</v>
      </c>
      <c r="AR305" s="109" t="s">
        <v>32</v>
      </c>
      <c r="AT305" s="109" t="s">
        <v>473</v>
      </c>
      <c r="AU305" s="109" t="s">
        <v>28</v>
      </c>
      <c r="AY305" s="101" t="s">
        <v>472</v>
      </c>
      <c r="BE305" s="110">
        <f t="shared" si="78"/>
        <v>0</v>
      </c>
      <c r="BF305" s="110">
        <f t="shared" si="79"/>
        <v>0</v>
      </c>
      <c r="BG305" s="110">
        <f t="shared" si="80"/>
        <v>0</v>
      </c>
      <c r="BH305" s="110">
        <f t="shared" si="81"/>
        <v>0</v>
      </c>
      <c r="BI305" s="110">
        <f t="shared" si="82"/>
        <v>0</v>
      </c>
      <c r="BJ305" s="101" t="s">
        <v>28</v>
      </c>
      <c r="BK305" s="110">
        <f t="shared" si="83"/>
        <v>0</v>
      </c>
      <c r="BL305" s="101" t="s">
        <v>32</v>
      </c>
      <c r="BM305" s="109" t="s">
        <v>609</v>
      </c>
    </row>
    <row r="306" spans="2:65" s="34" customFormat="1" ht="16.5" customHeight="1">
      <c r="B306" s="122"/>
      <c r="C306" s="121" t="s">
        <v>608</v>
      </c>
      <c r="D306" s="121" t="s">
        <v>473</v>
      </c>
      <c r="E306" s="120" t="s">
        <v>607</v>
      </c>
      <c r="F306" s="119" t="s">
        <v>606</v>
      </c>
      <c r="G306" s="118" t="s">
        <v>482</v>
      </c>
      <c r="H306" s="117">
        <v>1</v>
      </c>
      <c r="I306" s="116">
        <v>0</v>
      </c>
      <c r="J306" s="116">
        <f t="shared" si="74"/>
        <v>0</v>
      </c>
      <c r="K306" s="115"/>
      <c r="L306" s="35"/>
      <c r="M306" s="114" t="s">
        <v>46</v>
      </c>
      <c r="N306" s="113" t="s">
        <v>449</v>
      </c>
      <c r="O306" s="112">
        <v>0</v>
      </c>
      <c r="P306" s="112">
        <f t="shared" si="75"/>
        <v>0</v>
      </c>
      <c r="Q306" s="112">
        <v>0</v>
      </c>
      <c r="R306" s="112">
        <f t="shared" si="76"/>
        <v>0</v>
      </c>
      <c r="S306" s="112">
        <v>0</v>
      </c>
      <c r="T306" s="111">
        <f t="shared" si="77"/>
        <v>0</v>
      </c>
      <c r="AR306" s="109" t="s">
        <v>32</v>
      </c>
      <c r="AT306" s="109" t="s">
        <v>473</v>
      </c>
      <c r="AU306" s="109" t="s">
        <v>28</v>
      </c>
      <c r="AY306" s="101" t="s">
        <v>472</v>
      </c>
      <c r="BE306" s="110">
        <f t="shared" si="78"/>
        <v>0</v>
      </c>
      <c r="BF306" s="110">
        <f t="shared" si="79"/>
        <v>0</v>
      </c>
      <c r="BG306" s="110">
        <f t="shared" si="80"/>
        <v>0</v>
      </c>
      <c r="BH306" s="110">
        <f t="shared" si="81"/>
        <v>0</v>
      </c>
      <c r="BI306" s="110">
        <f t="shared" si="82"/>
        <v>0</v>
      </c>
      <c r="BJ306" s="101" t="s">
        <v>28</v>
      </c>
      <c r="BK306" s="110">
        <f t="shared" si="83"/>
        <v>0</v>
      </c>
      <c r="BL306" s="101" t="s">
        <v>32</v>
      </c>
      <c r="BM306" s="109" t="s">
        <v>605</v>
      </c>
    </row>
    <row r="307" spans="2:65" s="34" customFormat="1" ht="6.9" customHeight="1">
      <c r="B307" s="37"/>
      <c r="C307" s="36"/>
      <c r="D307" s="36"/>
      <c r="E307" s="36"/>
      <c r="F307" s="36"/>
      <c r="G307" s="36"/>
      <c r="H307" s="36"/>
      <c r="I307" s="36"/>
      <c r="J307" s="36"/>
      <c r="K307" s="36"/>
      <c r="L307" s="35"/>
    </row>
  </sheetData>
  <sheetProtection algorithmName="SHA-512" hashValue="lDGtLopj26CBrrT/L8RRLNaSsDs44KQOxNokdQFmQPCgYIjrc1KTRCjDnmxPeDcdqxXlw7iC6rLqNCG2cMkHbw==" saltValue="8k7vwM6+sbvL2hn1HnBGXw==" spinCount="100000" sheet="1" objects="1" scenarios="1"/>
  <protectedRanges>
    <protectedRange sqref="I300:I306" name="Oblast5"/>
    <protectedRange sqref="I159:I223" name="Oblast3"/>
    <protectedRange sqref="I123:I128" name="Oblast1"/>
    <protectedRange sqref="I130:I157" name="Oblast2"/>
    <protectedRange sqref="I225:I298" name="Oblast4"/>
  </protectedRanges>
  <autoFilter ref="C120:K306" xr:uid="{00000000-0009-0000-0000-000001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scale="92" fitToHeight="100" orientation="portrait"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ADF78-7ED6-423A-870B-6403ED8168D4}">
  <sheetPr>
    <pageSetUpPr fitToPage="1"/>
  </sheetPr>
  <dimension ref="B2:BM161"/>
  <sheetViews>
    <sheetView showGridLines="0" topLeftCell="A104" zoomScaleNormal="100" workbookViewId="0">
      <selection activeCell="I141" sqref="I141"/>
    </sheetView>
  </sheetViews>
  <sheetFormatPr defaultColWidth="8.88671875" defaultRowHeight="10.199999999999999"/>
  <cols>
    <col min="1" max="1" width="6.44140625" style="33" customWidth="1"/>
    <col min="2" max="2" width="0.88671875" style="33" customWidth="1"/>
    <col min="3" max="4" width="3.33203125" style="33" customWidth="1"/>
    <col min="5" max="5" width="13.33203125" style="33" customWidth="1"/>
    <col min="6" max="6" width="39.5546875" style="33" customWidth="1"/>
    <col min="7" max="7" width="5.6640625" style="33" customWidth="1"/>
    <col min="8" max="8" width="10.88671875" style="33" customWidth="1"/>
    <col min="9" max="9" width="12.33203125" style="33" customWidth="1"/>
    <col min="10" max="10" width="17.33203125" style="33" customWidth="1"/>
    <col min="11" max="11" width="17.33203125" style="33" hidden="1" customWidth="1"/>
    <col min="12" max="12" width="7.33203125" style="33" customWidth="1"/>
    <col min="13" max="13" width="8.44140625" style="33" hidden="1" customWidth="1"/>
    <col min="14" max="14" width="8.88671875" style="33"/>
    <col min="15" max="20" width="11" style="33" hidden="1" customWidth="1"/>
    <col min="21" max="21" width="12.6640625" style="33" hidden="1" customWidth="1"/>
    <col min="22" max="22" width="9.5546875" style="33" customWidth="1"/>
    <col min="23" max="23" width="12.6640625" style="33" customWidth="1"/>
    <col min="24" max="24" width="9.5546875" style="33" customWidth="1"/>
    <col min="25" max="25" width="11.6640625" style="33" customWidth="1"/>
    <col min="26" max="26" width="8.5546875" style="33" customWidth="1"/>
    <col min="27" max="27" width="11.6640625" style="33" customWidth="1"/>
    <col min="28" max="28" width="12.6640625" style="33" customWidth="1"/>
    <col min="29" max="29" width="8.5546875" style="33" customWidth="1"/>
    <col min="30" max="30" width="11.6640625" style="33" customWidth="1"/>
    <col min="31" max="31" width="12.6640625" style="33" customWidth="1"/>
    <col min="32" max="16384" width="8.88671875" style="33"/>
  </cols>
  <sheetData>
    <row r="2" spans="2:46" ht="36.9" customHeight="1">
      <c r="L2" s="194" t="s">
        <v>468</v>
      </c>
      <c r="M2" s="195"/>
      <c r="N2" s="195"/>
      <c r="O2" s="195"/>
      <c r="P2" s="195"/>
      <c r="Q2" s="195"/>
      <c r="R2" s="195"/>
      <c r="S2" s="195"/>
      <c r="T2" s="195"/>
      <c r="U2" s="195"/>
      <c r="V2" s="195"/>
      <c r="AT2" s="101" t="s">
        <v>402</v>
      </c>
    </row>
    <row r="3" spans="2:46" ht="6.9" customHeight="1">
      <c r="B3" s="107"/>
      <c r="C3" s="106"/>
      <c r="D3" s="106"/>
      <c r="E3" s="106"/>
      <c r="F3" s="106"/>
      <c r="G3" s="106"/>
      <c r="H3" s="106"/>
      <c r="I3" s="106"/>
      <c r="J3" s="106"/>
      <c r="K3" s="106"/>
      <c r="L3" s="88"/>
      <c r="AT3" s="101" t="s">
        <v>22</v>
      </c>
    </row>
    <row r="4" spans="2:46" ht="24.9" customHeight="1">
      <c r="B4" s="88"/>
      <c r="D4" s="83" t="s">
        <v>601</v>
      </c>
      <c r="L4" s="88"/>
      <c r="M4" s="178" t="s">
        <v>466</v>
      </c>
      <c r="AT4" s="101" t="s">
        <v>454</v>
      </c>
    </row>
    <row r="5" spans="2:46" ht="6.9" customHeight="1">
      <c r="B5" s="88"/>
      <c r="L5" s="88"/>
    </row>
    <row r="6" spans="2:46" ht="12" customHeight="1">
      <c r="B6" s="88"/>
      <c r="D6" s="76" t="s">
        <v>434</v>
      </c>
      <c r="L6" s="88"/>
    </row>
    <row r="7" spans="2:46" ht="16.5" customHeight="1">
      <c r="B7" s="88"/>
      <c r="E7" s="229" t="str">
        <f>'Rekapitulace SO 400'!K6</f>
        <v>Ústí nad Labem, ul. Bělehradská SSZ</v>
      </c>
      <c r="F7" s="230"/>
      <c r="G7" s="230"/>
      <c r="H7" s="230"/>
      <c r="L7" s="88"/>
    </row>
    <row r="8" spans="2:46" s="34" customFormat="1" ht="12" customHeight="1">
      <c r="B8" s="35"/>
      <c r="D8" s="76" t="s">
        <v>592</v>
      </c>
      <c r="L8" s="35"/>
    </row>
    <row r="9" spans="2:46" s="34" customFormat="1" ht="16.5" customHeight="1">
      <c r="B9" s="35"/>
      <c r="E9" s="219" t="s">
        <v>600</v>
      </c>
      <c r="F9" s="228"/>
      <c r="G9" s="228"/>
      <c r="H9" s="228"/>
      <c r="L9" s="35"/>
    </row>
    <row r="10" spans="2:46" s="34" customFormat="1">
      <c r="B10" s="35"/>
      <c r="L10" s="35"/>
    </row>
    <row r="11" spans="2:46" s="34" customFormat="1" ht="12" customHeight="1">
      <c r="B11" s="35"/>
      <c r="D11" s="76" t="s">
        <v>462</v>
      </c>
      <c r="F11" s="102" t="s">
        <v>46</v>
      </c>
      <c r="I11" s="76" t="s">
        <v>461</v>
      </c>
      <c r="J11" s="102" t="s">
        <v>46</v>
      </c>
      <c r="L11" s="35"/>
    </row>
    <row r="12" spans="2:46" s="34" customFormat="1" ht="12" customHeight="1">
      <c r="B12" s="35"/>
      <c r="D12" s="76" t="s">
        <v>433</v>
      </c>
      <c r="F12" s="102" t="s">
        <v>456</v>
      </c>
      <c r="I12" s="76" t="s">
        <v>432</v>
      </c>
      <c r="J12" s="77" t="str">
        <f>'Rekapitulace SO 400'!AN8</f>
        <v>8. 4. 2022</v>
      </c>
      <c r="L12" s="35"/>
    </row>
    <row r="13" spans="2:46" s="34" customFormat="1" ht="10.95" customHeight="1">
      <c r="B13" s="35"/>
      <c r="L13" s="35"/>
    </row>
    <row r="14" spans="2:46" s="34" customFormat="1" ht="12" customHeight="1">
      <c r="B14" s="35"/>
      <c r="D14" s="76" t="s">
        <v>431</v>
      </c>
      <c r="I14" s="76" t="s">
        <v>458</v>
      </c>
      <c r="J14" s="102" t="str">
        <f>IF('Rekapitulace SO 400'!AN10="","",'Rekapitulace SO 400'!AN10)</f>
        <v/>
      </c>
      <c r="L14" s="35"/>
    </row>
    <row r="15" spans="2:46" s="34" customFormat="1" ht="18" customHeight="1">
      <c r="B15" s="35"/>
      <c r="E15" s="102" t="str">
        <f>IF('Rekapitulace SO 400'!E11="","",'Rekapitulace SO 400'!E11)</f>
        <v xml:space="preserve"> </v>
      </c>
      <c r="I15" s="76" t="s">
        <v>455</v>
      </c>
      <c r="J15" s="102" t="str">
        <f>IF('Rekapitulace SO 400'!AN11="","",'Rekapitulace SO 400'!AN11)</f>
        <v/>
      </c>
      <c r="L15" s="35"/>
    </row>
    <row r="16" spans="2:46" s="34" customFormat="1" ht="6.9" customHeight="1">
      <c r="B16" s="35"/>
      <c r="L16" s="35"/>
    </row>
    <row r="17" spans="2:12" s="34" customFormat="1" ht="12" customHeight="1">
      <c r="B17" s="35"/>
      <c r="D17" s="76" t="s">
        <v>428</v>
      </c>
      <c r="I17" s="76" t="s">
        <v>458</v>
      </c>
      <c r="J17" s="102" t="str">
        <f>'Rekapitulace SO 400'!AN13</f>
        <v/>
      </c>
      <c r="L17" s="35"/>
    </row>
    <row r="18" spans="2:12" s="34" customFormat="1" ht="18" customHeight="1">
      <c r="B18" s="35"/>
      <c r="E18" s="203" t="str">
        <f>'Rekapitulace SO 400'!E14</f>
        <v xml:space="preserve"> </v>
      </c>
      <c r="F18" s="203"/>
      <c r="G18" s="203"/>
      <c r="H18" s="203"/>
      <c r="I18" s="76" t="s">
        <v>455</v>
      </c>
      <c r="J18" s="102" t="str">
        <f>'Rekapitulace SO 400'!AN14</f>
        <v/>
      </c>
      <c r="L18" s="35"/>
    </row>
    <row r="19" spans="2:12" s="34" customFormat="1" ht="6.9" customHeight="1">
      <c r="B19" s="35"/>
      <c r="L19" s="35"/>
    </row>
    <row r="20" spans="2:12" s="34" customFormat="1" ht="12" customHeight="1">
      <c r="B20" s="35"/>
      <c r="D20" s="76" t="s">
        <v>430</v>
      </c>
      <c r="I20" s="76" t="s">
        <v>458</v>
      </c>
      <c r="J20" s="102" t="str">
        <f>IF('Rekapitulace SO 400'!AN16="","",'Rekapitulace SO 400'!AN16)</f>
        <v/>
      </c>
      <c r="L20" s="35"/>
    </row>
    <row r="21" spans="2:12" s="34" customFormat="1" ht="18" customHeight="1">
      <c r="B21" s="35"/>
      <c r="E21" s="102" t="str">
        <f>IF('Rekapitulace SO 400'!E17="","",'Rekapitulace SO 400'!E17)</f>
        <v xml:space="preserve"> </v>
      </c>
      <c r="I21" s="76" t="s">
        <v>455</v>
      </c>
      <c r="J21" s="102" t="str">
        <f>IF('Rekapitulace SO 400'!AN17="","",'Rekapitulace SO 400'!AN17)</f>
        <v/>
      </c>
      <c r="L21" s="35"/>
    </row>
    <row r="22" spans="2:12" s="34" customFormat="1" ht="6.9" customHeight="1">
      <c r="B22" s="35"/>
      <c r="L22" s="35"/>
    </row>
    <row r="23" spans="2:12" s="34" customFormat="1" ht="12" customHeight="1">
      <c r="B23" s="35"/>
      <c r="D23" s="76" t="s">
        <v>427</v>
      </c>
      <c r="I23" s="76" t="s">
        <v>458</v>
      </c>
      <c r="J23" s="102" t="str">
        <f>IF('Rekapitulace SO 400'!AN19="","",'Rekapitulace SO 400'!AN19)</f>
        <v/>
      </c>
      <c r="L23" s="35"/>
    </row>
    <row r="24" spans="2:12" s="34" customFormat="1" ht="18" customHeight="1">
      <c r="B24" s="35"/>
      <c r="E24" s="102" t="str">
        <f>IF('Rekapitulace SO 400'!E20="","",'Rekapitulace SO 400'!E20)</f>
        <v xml:space="preserve"> </v>
      </c>
      <c r="I24" s="76" t="s">
        <v>455</v>
      </c>
      <c r="J24" s="102" t="str">
        <f>IF('Rekapitulace SO 400'!AN20="","",'Rekapitulace SO 400'!AN20)</f>
        <v/>
      </c>
      <c r="L24" s="35"/>
    </row>
    <row r="25" spans="2:12" s="34" customFormat="1" ht="6.9" customHeight="1">
      <c r="B25" s="35"/>
      <c r="L25" s="35"/>
    </row>
    <row r="26" spans="2:12" s="34" customFormat="1" ht="12" customHeight="1">
      <c r="B26" s="35"/>
      <c r="D26" s="76" t="s">
        <v>453</v>
      </c>
      <c r="L26" s="35"/>
    </row>
    <row r="27" spans="2:12" s="176" customFormat="1" ht="16.5" customHeight="1">
      <c r="B27" s="177"/>
      <c r="E27" s="205" t="s">
        <v>46</v>
      </c>
      <c r="F27" s="205"/>
      <c r="G27" s="205"/>
      <c r="H27" s="205"/>
      <c r="L27" s="177"/>
    </row>
    <row r="28" spans="2:12" s="34" customFormat="1" ht="6.9" customHeight="1">
      <c r="B28" s="35"/>
      <c r="L28" s="35"/>
    </row>
    <row r="29" spans="2:12" s="34" customFormat="1" ht="6.9" customHeight="1">
      <c r="B29" s="35"/>
      <c r="D29" s="66"/>
      <c r="E29" s="66"/>
      <c r="F29" s="66"/>
      <c r="G29" s="66"/>
      <c r="H29" s="66"/>
      <c r="I29" s="66"/>
      <c r="J29" s="66"/>
      <c r="K29" s="66"/>
      <c r="L29" s="35"/>
    </row>
    <row r="30" spans="2:12" s="34" customFormat="1" ht="25.35" customHeight="1">
      <c r="B30" s="35"/>
      <c r="D30" s="175" t="s">
        <v>7</v>
      </c>
      <c r="J30" s="62">
        <f>ROUND(J119, 2)</f>
        <v>0</v>
      </c>
      <c r="L30" s="35"/>
    </row>
    <row r="31" spans="2:12" s="34" customFormat="1" ht="6.9" customHeight="1">
      <c r="B31" s="35"/>
      <c r="D31" s="66"/>
      <c r="E31" s="66"/>
      <c r="F31" s="66"/>
      <c r="G31" s="66"/>
      <c r="H31" s="66"/>
      <c r="I31" s="66"/>
      <c r="J31" s="66"/>
      <c r="K31" s="66"/>
      <c r="L31" s="35"/>
    </row>
    <row r="32" spans="2:12" s="34" customFormat="1" ht="14.4" customHeight="1">
      <c r="B32" s="35"/>
      <c r="F32" s="97" t="s">
        <v>451</v>
      </c>
      <c r="I32" s="97" t="s">
        <v>452</v>
      </c>
      <c r="J32" s="97" t="s">
        <v>450</v>
      </c>
      <c r="L32" s="35"/>
    </row>
    <row r="33" spans="2:12" s="34" customFormat="1" ht="14.4" customHeight="1">
      <c r="B33" s="35"/>
      <c r="D33" s="74" t="s">
        <v>8</v>
      </c>
      <c r="E33" s="76" t="s">
        <v>449</v>
      </c>
      <c r="F33" s="173">
        <f>ROUND((SUM(BE119:BE160)),  2)</f>
        <v>0</v>
      </c>
      <c r="I33" s="174">
        <v>0.21</v>
      </c>
      <c r="J33" s="173">
        <f>ROUND(((SUM(BE119:BE160))*I33),  2)</f>
        <v>0</v>
      </c>
      <c r="L33" s="35"/>
    </row>
    <row r="34" spans="2:12" s="34" customFormat="1" ht="14.4" customHeight="1">
      <c r="B34" s="35"/>
      <c r="E34" s="76" t="s">
        <v>448</v>
      </c>
      <c r="F34" s="173">
        <f>ROUND((SUM(BF119:BF160)),  2)</f>
        <v>0</v>
      </c>
      <c r="I34" s="174">
        <v>0.15</v>
      </c>
      <c r="J34" s="173">
        <f>ROUND(((SUM(BF119:BF160))*I34),  2)</f>
        <v>0</v>
      </c>
      <c r="L34" s="35"/>
    </row>
    <row r="35" spans="2:12" s="34" customFormat="1" ht="14.4" hidden="1" customHeight="1">
      <c r="B35" s="35"/>
      <c r="E35" s="76" t="s">
        <v>447</v>
      </c>
      <c r="F35" s="173">
        <f>ROUND((SUM(BG119:BG160)),  2)</f>
        <v>0</v>
      </c>
      <c r="I35" s="174">
        <v>0.21</v>
      </c>
      <c r="J35" s="173">
        <f>0</f>
        <v>0</v>
      </c>
      <c r="L35" s="35"/>
    </row>
    <row r="36" spans="2:12" s="34" customFormat="1" ht="14.4" hidden="1" customHeight="1">
      <c r="B36" s="35"/>
      <c r="E36" s="76" t="s">
        <v>446</v>
      </c>
      <c r="F36" s="173">
        <f>ROUND((SUM(BH119:BH160)),  2)</f>
        <v>0</v>
      </c>
      <c r="I36" s="174">
        <v>0.15</v>
      </c>
      <c r="J36" s="173">
        <f>0</f>
        <v>0</v>
      </c>
      <c r="L36" s="35"/>
    </row>
    <row r="37" spans="2:12" s="34" customFormat="1" ht="14.4" hidden="1" customHeight="1">
      <c r="B37" s="35"/>
      <c r="E37" s="76" t="s">
        <v>445</v>
      </c>
      <c r="F37" s="173">
        <f>ROUND((SUM(BI119:BI160)),  2)</f>
        <v>0</v>
      </c>
      <c r="I37" s="174">
        <v>0</v>
      </c>
      <c r="J37" s="173">
        <f>0</f>
        <v>0</v>
      </c>
      <c r="L37" s="35"/>
    </row>
    <row r="38" spans="2:12" s="34" customFormat="1" ht="6.9" customHeight="1">
      <c r="B38" s="35"/>
      <c r="L38" s="35"/>
    </row>
    <row r="39" spans="2:12" s="34" customFormat="1" ht="25.35" customHeight="1">
      <c r="B39" s="35"/>
      <c r="C39" s="163"/>
      <c r="D39" s="172" t="s">
        <v>9</v>
      </c>
      <c r="E39" s="72"/>
      <c r="F39" s="72"/>
      <c r="G39" s="171" t="s">
        <v>444</v>
      </c>
      <c r="H39" s="170" t="s">
        <v>443</v>
      </c>
      <c r="I39" s="72"/>
      <c r="J39" s="169">
        <f>SUM(J30:J37)</f>
        <v>0</v>
      </c>
      <c r="K39" s="168"/>
      <c r="L39" s="35"/>
    </row>
    <row r="40" spans="2:12" s="34" customFormat="1" ht="14.4" customHeight="1">
      <c r="B40" s="35"/>
      <c r="L40" s="35"/>
    </row>
    <row r="41" spans="2:12" ht="14.4" customHeight="1">
      <c r="B41" s="88"/>
      <c r="L41" s="88"/>
    </row>
    <row r="42" spans="2:12" ht="14.4" customHeight="1">
      <c r="B42" s="88"/>
      <c r="L42" s="88"/>
    </row>
    <row r="43" spans="2:12" ht="14.4" customHeight="1">
      <c r="B43" s="88"/>
      <c r="L43" s="88"/>
    </row>
    <row r="44" spans="2:12" ht="14.4" customHeight="1">
      <c r="B44" s="88"/>
      <c r="L44" s="88"/>
    </row>
    <row r="45" spans="2:12" ht="14.4" customHeight="1">
      <c r="B45" s="88"/>
      <c r="L45" s="88"/>
    </row>
    <row r="46" spans="2:12" ht="14.4" customHeight="1">
      <c r="B46" s="88"/>
      <c r="L46" s="88"/>
    </row>
    <row r="47" spans="2:12" ht="14.4" customHeight="1">
      <c r="B47" s="88"/>
      <c r="L47" s="88"/>
    </row>
    <row r="48" spans="2:12" ht="14.4" customHeight="1">
      <c r="B48" s="88"/>
      <c r="L48" s="88"/>
    </row>
    <row r="49" spans="2:12" ht="14.4" customHeight="1">
      <c r="B49" s="88"/>
      <c r="L49" s="88"/>
    </row>
    <row r="50" spans="2:12" s="34" customFormat="1" ht="14.4" customHeight="1">
      <c r="B50" s="35"/>
      <c r="D50" s="90" t="s">
        <v>442</v>
      </c>
      <c r="E50" s="89"/>
      <c r="F50" s="89"/>
      <c r="G50" s="90" t="s">
        <v>441</v>
      </c>
      <c r="H50" s="89"/>
      <c r="I50" s="89"/>
      <c r="J50" s="89"/>
      <c r="K50" s="89"/>
      <c r="L50" s="35"/>
    </row>
    <row r="51" spans="2:12">
      <c r="B51" s="88"/>
      <c r="L51" s="88"/>
    </row>
    <row r="52" spans="2:12">
      <c r="B52" s="88"/>
      <c r="L52" s="88"/>
    </row>
    <row r="53" spans="2:12">
      <c r="B53" s="88"/>
      <c r="L53" s="88"/>
    </row>
    <row r="54" spans="2:12">
      <c r="B54" s="88"/>
      <c r="L54" s="88"/>
    </row>
    <row r="55" spans="2:12">
      <c r="B55" s="88"/>
      <c r="L55" s="88"/>
    </row>
    <row r="56" spans="2:12">
      <c r="B56" s="88"/>
      <c r="L56" s="88"/>
    </row>
    <row r="57" spans="2:12">
      <c r="B57" s="88"/>
      <c r="L57" s="88"/>
    </row>
    <row r="58" spans="2:12">
      <c r="B58" s="88"/>
      <c r="L58" s="88"/>
    </row>
    <row r="59" spans="2:12">
      <c r="B59" s="88"/>
      <c r="L59" s="88"/>
    </row>
    <row r="60" spans="2:12">
      <c r="B60" s="88"/>
      <c r="L60" s="88"/>
    </row>
    <row r="61" spans="2:12" s="34" customFormat="1" ht="13.2">
      <c r="B61" s="35"/>
      <c r="D61" s="87" t="s">
        <v>438</v>
      </c>
      <c r="E61" s="86"/>
      <c r="F61" s="167" t="s">
        <v>437</v>
      </c>
      <c r="G61" s="87" t="s">
        <v>438</v>
      </c>
      <c r="H61" s="86"/>
      <c r="I61" s="86"/>
      <c r="J61" s="166" t="s">
        <v>437</v>
      </c>
      <c r="K61" s="86"/>
      <c r="L61" s="35"/>
    </row>
    <row r="62" spans="2:12">
      <c r="B62" s="88"/>
      <c r="L62" s="88"/>
    </row>
    <row r="63" spans="2:12">
      <c r="B63" s="88"/>
      <c r="L63" s="88"/>
    </row>
    <row r="64" spans="2:12">
      <c r="B64" s="88"/>
      <c r="L64" s="88"/>
    </row>
    <row r="65" spans="2:12" s="34" customFormat="1" ht="13.2">
      <c r="B65" s="35"/>
      <c r="D65" s="90" t="s">
        <v>440</v>
      </c>
      <c r="E65" s="89"/>
      <c r="F65" s="89"/>
      <c r="G65" s="90" t="s">
        <v>439</v>
      </c>
      <c r="H65" s="89"/>
      <c r="I65" s="89"/>
      <c r="J65" s="89"/>
      <c r="K65" s="89"/>
      <c r="L65" s="35"/>
    </row>
    <row r="66" spans="2:12">
      <c r="B66" s="88"/>
      <c r="L66" s="88"/>
    </row>
    <row r="67" spans="2:12">
      <c r="B67" s="88"/>
      <c r="L67" s="88"/>
    </row>
    <row r="68" spans="2:12">
      <c r="B68" s="88"/>
      <c r="L68" s="88"/>
    </row>
    <row r="69" spans="2:12">
      <c r="B69" s="88"/>
      <c r="L69" s="88"/>
    </row>
    <row r="70" spans="2:12">
      <c r="B70" s="88"/>
      <c r="L70" s="88"/>
    </row>
    <row r="71" spans="2:12">
      <c r="B71" s="88"/>
      <c r="L71" s="88"/>
    </row>
    <row r="72" spans="2:12">
      <c r="B72" s="88"/>
      <c r="L72" s="88"/>
    </row>
    <row r="73" spans="2:12">
      <c r="B73" s="88"/>
      <c r="L73" s="88"/>
    </row>
    <row r="74" spans="2:12">
      <c r="B74" s="88"/>
      <c r="L74" s="88"/>
    </row>
    <row r="75" spans="2:12">
      <c r="B75" s="88"/>
      <c r="L75" s="88"/>
    </row>
    <row r="76" spans="2:12" s="34" customFormat="1" ht="13.2">
      <c r="B76" s="35"/>
      <c r="D76" s="87" t="s">
        <v>438</v>
      </c>
      <c r="E76" s="86"/>
      <c r="F76" s="167" t="s">
        <v>437</v>
      </c>
      <c r="G76" s="87" t="s">
        <v>438</v>
      </c>
      <c r="H76" s="86"/>
      <c r="I76" s="86"/>
      <c r="J76" s="166" t="s">
        <v>437</v>
      </c>
      <c r="K76" s="86"/>
      <c r="L76" s="35"/>
    </row>
    <row r="77" spans="2:12" s="34" customFormat="1" ht="14.4" customHeight="1">
      <c r="B77" s="37"/>
      <c r="C77" s="36"/>
      <c r="D77" s="36"/>
      <c r="E77" s="36"/>
      <c r="F77" s="36"/>
      <c r="G77" s="36"/>
      <c r="H77" s="36"/>
      <c r="I77" s="36"/>
      <c r="J77" s="36"/>
      <c r="K77" s="36"/>
      <c r="L77" s="35"/>
    </row>
    <row r="81" spans="2:47" s="34" customFormat="1" ht="6.9" customHeight="1">
      <c r="B81" s="85"/>
      <c r="C81" s="84"/>
      <c r="D81" s="84"/>
      <c r="E81" s="84"/>
      <c r="F81" s="84"/>
      <c r="G81" s="84"/>
      <c r="H81" s="84"/>
      <c r="I81" s="84"/>
      <c r="J81" s="84"/>
      <c r="K81" s="84"/>
      <c r="L81" s="35"/>
    </row>
    <row r="82" spans="2:47" s="34" customFormat="1" ht="24.9" customHeight="1">
      <c r="B82" s="35"/>
      <c r="C82" s="83" t="s">
        <v>599</v>
      </c>
      <c r="L82" s="35"/>
    </row>
    <row r="83" spans="2:47" s="34" customFormat="1" ht="6.9" customHeight="1">
      <c r="B83" s="35"/>
      <c r="L83" s="35"/>
    </row>
    <row r="84" spans="2:47" s="34" customFormat="1" ht="12" customHeight="1">
      <c r="B84" s="35"/>
      <c r="C84" s="76" t="s">
        <v>434</v>
      </c>
      <c r="L84" s="35"/>
    </row>
    <row r="85" spans="2:47" s="34" customFormat="1" ht="16.5" customHeight="1">
      <c r="B85" s="35"/>
      <c r="E85" s="229" t="str">
        <f>E7</f>
        <v>Ústí nad Labem, ul. Bělehradská SSZ</v>
      </c>
      <c r="F85" s="230"/>
      <c r="G85" s="230"/>
      <c r="H85" s="230"/>
      <c r="L85" s="35"/>
    </row>
    <row r="86" spans="2:47" s="34" customFormat="1" ht="12" customHeight="1">
      <c r="B86" s="35"/>
      <c r="C86" s="76" t="s">
        <v>592</v>
      </c>
      <c r="L86" s="35"/>
    </row>
    <row r="87" spans="2:47" s="34" customFormat="1" ht="16.5" customHeight="1">
      <c r="B87" s="35"/>
      <c r="E87" s="219" t="str">
        <f>E9</f>
        <v>PS 400.2 - DJČ+MOR křižov...</v>
      </c>
      <c r="F87" s="228"/>
      <c r="G87" s="228"/>
      <c r="H87" s="228"/>
      <c r="L87" s="35"/>
    </row>
    <row r="88" spans="2:47" s="34" customFormat="1" ht="6.9" customHeight="1">
      <c r="B88" s="35"/>
      <c r="L88" s="35"/>
    </row>
    <row r="89" spans="2:47" s="34" customFormat="1" ht="12" customHeight="1">
      <c r="B89" s="35"/>
      <c r="C89" s="76" t="s">
        <v>433</v>
      </c>
      <c r="F89" s="102" t="str">
        <f>F12</f>
        <v xml:space="preserve"> </v>
      </c>
      <c r="I89" s="76" t="s">
        <v>432</v>
      </c>
      <c r="J89" s="77" t="str">
        <f>IF(J12="","",J12)</f>
        <v>8. 4. 2022</v>
      </c>
      <c r="L89" s="35"/>
    </row>
    <row r="90" spans="2:47" s="34" customFormat="1" ht="6.9" customHeight="1">
      <c r="B90" s="35"/>
      <c r="L90" s="35"/>
    </row>
    <row r="91" spans="2:47" s="34" customFormat="1" ht="15.15" customHeight="1">
      <c r="B91" s="35"/>
      <c r="C91" s="76" t="s">
        <v>431</v>
      </c>
      <c r="F91" s="102" t="str">
        <f>E15</f>
        <v xml:space="preserve"> </v>
      </c>
      <c r="I91" s="76" t="s">
        <v>430</v>
      </c>
      <c r="J91" s="100" t="str">
        <f>E21</f>
        <v xml:space="preserve"> </v>
      </c>
      <c r="L91" s="35"/>
    </row>
    <row r="92" spans="2:47" s="34" customFormat="1" ht="15.15" customHeight="1">
      <c r="B92" s="35"/>
      <c r="C92" s="76" t="s">
        <v>428</v>
      </c>
      <c r="F92" s="102" t="str">
        <f>IF(E18="","",E18)</f>
        <v xml:space="preserve"> </v>
      </c>
      <c r="I92" s="76" t="s">
        <v>427</v>
      </c>
      <c r="J92" s="100" t="str">
        <f>E24</f>
        <v xml:space="preserve"> </v>
      </c>
      <c r="L92" s="35"/>
    </row>
    <row r="93" spans="2:47" s="34" customFormat="1" ht="10.35" customHeight="1">
      <c r="B93" s="35"/>
      <c r="L93" s="35"/>
    </row>
    <row r="94" spans="2:47" s="34" customFormat="1" ht="29.25" customHeight="1">
      <c r="B94" s="35"/>
      <c r="C94" s="165" t="s">
        <v>598</v>
      </c>
      <c r="D94" s="163"/>
      <c r="E94" s="163"/>
      <c r="F94" s="163"/>
      <c r="G94" s="163"/>
      <c r="H94" s="163"/>
      <c r="I94" s="163"/>
      <c r="J94" s="164" t="s">
        <v>589</v>
      </c>
      <c r="K94" s="163"/>
      <c r="L94" s="35"/>
    </row>
    <row r="95" spans="2:47" s="34" customFormat="1" ht="10.35" customHeight="1">
      <c r="B95" s="35"/>
      <c r="L95" s="35"/>
    </row>
    <row r="96" spans="2:47" s="34" customFormat="1" ht="22.95" customHeight="1">
      <c r="B96" s="35"/>
      <c r="C96" s="162" t="s">
        <v>597</v>
      </c>
      <c r="J96" s="62">
        <f>J119</f>
        <v>0</v>
      </c>
      <c r="L96" s="35"/>
      <c r="AU96" s="101" t="s">
        <v>580</v>
      </c>
    </row>
    <row r="97" spans="2:12" s="157" customFormat="1" ht="24.9" customHeight="1">
      <c r="B97" s="158"/>
      <c r="D97" s="161" t="s">
        <v>596</v>
      </c>
      <c r="E97" s="160"/>
      <c r="F97" s="160"/>
      <c r="G97" s="160"/>
      <c r="H97" s="160"/>
      <c r="I97" s="160"/>
      <c r="J97" s="159">
        <f>J120</f>
        <v>0</v>
      </c>
      <c r="L97" s="158"/>
    </row>
    <row r="98" spans="2:12" s="157" customFormat="1" ht="24.9" customHeight="1">
      <c r="B98" s="158"/>
      <c r="D98" s="161" t="s">
        <v>595</v>
      </c>
      <c r="E98" s="160"/>
      <c r="F98" s="160"/>
      <c r="G98" s="160"/>
      <c r="H98" s="160"/>
      <c r="I98" s="160"/>
      <c r="J98" s="159">
        <f>J141</f>
        <v>0</v>
      </c>
      <c r="L98" s="158"/>
    </row>
    <row r="99" spans="2:12" s="157" customFormat="1" ht="24.9" customHeight="1">
      <c r="B99" s="158"/>
      <c r="D99" s="161" t="s">
        <v>594</v>
      </c>
      <c r="E99" s="160"/>
      <c r="F99" s="160"/>
      <c r="G99" s="160"/>
      <c r="H99" s="160"/>
      <c r="I99" s="160"/>
      <c r="J99" s="159">
        <f>J154</f>
        <v>0</v>
      </c>
      <c r="L99" s="158"/>
    </row>
    <row r="100" spans="2:12" s="34" customFormat="1" ht="21.75" customHeight="1">
      <c r="B100" s="35"/>
      <c r="L100" s="35"/>
    </row>
    <row r="101" spans="2:12" s="34" customFormat="1" ht="6.9" customHeight="1">
      <c r="B101" s="37"/>
      <c r="C101" s="36"/>
      <c r="D101" s="36"/>
      <c r="E101" s="36"/>
      <c r="F101" s="36"/>
      <c r="G101" s="36"/>
      <c r="H101" s="36"/>
      <c r="I101" s="36"/>
      <c r="J101" s="36"/>
      <c r="K101" s="36"/>
      <c r="L101" s="35"/>
    </row>
    <row r="105" spans="2:12" s="34" customFormat="1" ht="6.9" customHeight="1">
      <c r="B105" s="85"/>
      <c r="C105" s="84"/>
      <c r="D105" s="84"/>
      <c r="E105" s="84"/>
      <c r="F105" s="84"/>
      <c r="G105" s="84"/>
      <c r="H105" s="84"/>
      <c r="I105" s="84"/>
      <c r="J105" s="84"/>
      <c r="K105" s="84"/>
      <c r="L105" s="35"/>
    </row>
    <row r="106" spans="2:12" s="34" customFormat="1" ht="24.9" customHeight="1">
      <c r="B106" s="35"/>
      <c r="C106" s="83" t="s">
        <v>593</v>
      </c>
      <c r="L106" s="35"/>
    </row>
    <row r="107" spans="2:12" s="34" customFormat="1" ht="6.9" customHeight="1">
      <c r="B107" s="35"/>
      <c r="L107" s="35"/>
    </row>
    <row r="108" spans="2:12" s="34" customFormat="1" ht="12" customHeight="1">
      <c r="B108" s="35"/>
      <c r="C108" s="76" t="s">
        <v>434</v>
      </c>
      <c r="L108" s="35"/>
    </row>
    <row r="109" spans="2:12" s="34" customFormat="1" ht="16.5" customHeight="1">
      <c r="B109" s="35"/>
      <c r="E109" s="229" t="str">
        <f>E7</f>
        <v>Ústí nad Labem, ul. Bělehradská SSZ</v>
      </c>
      <c r="F109" s="230"/>
      <c r="G109" s="230"/>
      <c r="H109" s="230"/>
      <c r="L109" s="35"/>
    </row>
    <row r="110" spans="2:12" s="34" customFormat="1" ht="12" customHeight="1">
      <c r="B110" s="35"/>
      <c r="C110" s="76" t="s">
        <v>592</v>
      </c>
      <c r="L110" s="35"/>
    </row>
    <row r="111" spans="2:12" s="34" customFormat="1" ht="16.5" customHeight="1">
      <c r="B111" s="35"/>
      <c r="E111" s="219" t="str">
        <f>E9</f>
        <v>PS 400.2 - DJČ+MOR křižov...</v>
      </c>
      <c r="F111" s="228"/>
      <c r="G111" s="228"/>
      <c r="H111" s="228"/>
      <c r="L111" s="35"/>
    </row>
    <row r="112" spans="2:12" s="34" customFormat="1" ht="6.9" customHeight="1">
      <c r="B112" s="35"/>
      <c r="L112" s="35"/>
    </row>
    <row r="113" spans="2:65" s="34" customFormat="1" ht="12" customHeight="1">
      <c r="B113" s="35"/>
      <c r="C113" s="76" t="s">
        <v>433</v>
      </c>
      <c r="F113" s="102" t="str">
        <f>F12</f>
        <v xml:space="preserve"> </v>
      </c>
      <c r="I113" s="76" t="s">
        <v>432</v>
      </c>
      <c r="J113" s="77" t="str">
        <f>IF(J12="","",J12)</f>
        <v>8. 4. 2022</v>
      </c>
      <c r="L113" s="35"/>
    </row>
    <row r="114" spans="2:65" s="34" customFormat="1" ht="6.9" customHeight="1">
      <c r="B114" s="35"/>
      <c r="L114" s="35"/>
    </row>
    <row r="115" spans="2:65" s="34" customFormat="1" ht="15.15" customHeight="1">
      <c r="B115" s="35"/>
      <c r="C115" s="76" t="s">
        <v>431</v>
      </c>
      <c r="F115" s="102" t="str">
        <f>E15</f>
        <v xml:space="preserve"> </v>
      </c>
      <c r="I115" s="76" t="s">
        <v>430</v>
      </c>
      <c r="J115" s="100" t="str">
        <f>E21</f>
        <v xml:space="preserve"> </v>
      </c>
      <c r="L115" s="35"/>
    </row>
    <row r="116" spans="2:65" s="34" customFormat="1" ht="15.15" customHeight="1">
      <c r="B116" s="35"/>
      <c r="C116" s="76" t="s">
        <v>428</v>
      </c>
      <c r="F116" s="102" t="str">
        <f>IF(E18="","",E18)</f>
        <v xml:space="preserve"> </v>
      </c>
      <c r="I116" s="76" t="s">
        <v>427</v>
      </c>
      <c r="J116" s="100" t="str">
        <f>E24</f>
        <v xml:space="preserve"> </v>
      </c>
      <c r="L116" s="35"/>
    </row>
    <row r="117" spans="2:65" s="34" customFormat="1" ht="10.35" customHeight="1">
      <c r="B117" s="35"/>
      <c r="L117" s="35"/>
    </row>
    <row r="118" spans="2:65" s="151" customFormat="1" ht="29.25" customHeight="1">
      <c r="B118" s="152"/>
      <c r="C118" s="156" t="s">
        <v>591</v>
      </c>
      <c r="D118" s="155" t="s">
        <v>25</v>
      </c>
      <c r="E118" s="155" t="s">
        <v>426</v>
      </c>
      <c r="F118" s="155" t="s">
        <v>6</v>
      </c>
      <c r="G118" s="155" t="s">
        <v>33</v>
      </c>
      <c r="H118" s="155" t="s">
        <v>35</v>
      </c>
      <c r="I118" s="155" t="s">
        <v>590</v>
      </c>
      <c r="J118" s="154" t="s">
        <v>589</v>
      </c>
      <c r="K118" s="153" t="s">
        <v>588</v>
      </c>
      <c r="L118" s="152"/>
      <c r="M118" s="70" t="s">
        <v>46</v>
      </c>
      <c r="N118" s="69" t="s">
        <v>8</v>
      </c>
      <c r="O118" s="69" t="s">
        <v>587</v>
      </c>
      <c r="P118" s="69" t="s">
        <v>586</v>
      </c>
      <c r="Q118" s="69" t="s">
        <v>585</v>
      </c>
      <c r="R118" s="69" t="s">
        <v>584</v>
      </c>
      <c r="S118" s="69" t="s">
        <v>583</v>
      </c>
      <c r="T118" s="68" t="s">
        <v>582</v>
      </c>
    </row>
    <row r="119" spans="2:65" s="34" customFormat="1" ht="22.95" customHeight="1">
      <c r="B119" s="35"/>
      <c r="C119" s="64" t="s">
        <v>581</v>
      </c>
      <c r="J119" s="150">
        <f>BK119</f>
        <v>0</v>
      </c>
      <c r="L119" s="35"/>
      <c r="M119" s="67"/>
      <c r="N119" s="66"/>
      <c r="O119" s="66"/>
      <c r="P119" s="149">
        <f>P120+P141+P154</f>
        <v>0</v>
      </c>
      <c r="Q119" s="66"/>
      <c r="R119" s="149">
        <f>R120+R141+R154</f>
        <v>0</v>
      </c>
      <c r="S119" s="66"/>
      <c r="T119" s="148">
        <f>T120+T141+T154</f>
        <v>0</v>
      </c>
      <c r="AT119" s="101" t="s">
        <v>410</v>
      </c>
      <c r="AU119" s="101" t="s">
        <v>580</v>
      </c>
      <c r="BK119" s="147">
        <f>BK120+BK141+BK154</f>
        <v>0</v>
      </c>
    </row>
    <row r="120" spans="2:65" s="127" customFormat="1" ht="25.95" customHeight="1">
      <c r="B120" s="134"/>
      <c r="D120" s="129" t="s">
        <v>410</v>
      </c>
      <c r="E120" s="136" t="s">
        <v>579</v>
      </c>
      <c r="F120" s="136" t="s">
        <v>578</v>
      </c>
      <c r="J120" s="135">
        <f>BK120</f>
        <v>0</v>
      </c>
      <c r="L120" s="134"/>
      <c r="M120" s="133"/>
      <c r="P120" s="132">
        <f>SUM(P121:P140)</f>
        <v>0</v>
      </c>
      <c r="R120" s="132">
        <f>SUM(R121:R140)</f>
        <v>0</v>
      </c>
      <c r="T120" s="131">
        <f>SUM(T121:T140)</f>
        <v>0</v>
      </c>
      <c r="AR120" s="129" t="s">
        <v>28</v>
      </c>
      <c r="AT120" s="130" t="s">
        <v>410</v>
      </c>
      <c r="AU120" s="130" t="s">
        <v>26</v>
      </c>
      <c r="AY120" s="129" t="s">
        <v>472</v>
      </c>
      <c r="BK120" s="128">
        <f>SUM(BK121:BK140)</f>
        <v>0</v>
      </c>
    </row>
    <row r="121" spans="2:65" s="34" customFormat="1" ht="24.15" customHeight="1">
      <c r="B121" s="122"/>
      <c r="C121" s="146" t="s">
        <v>28</v>
      </c>
      <c r="D121" s="146" t="s">
        <v>123</v>
      </c>
      <c r="E121" s="145" t="s">
        <v>577</v>
      </c>
      <c r="F121" s="144" t="s">
        <v>576</v>
      </c>
      <c r="G121" s="143" t="s">
        <v>474</v>
      </c>
      <c r="H121" s="142">
        <v>5</v>
      </c>
      <c r="I121" s="141">
        <v>0</v>
      </c>
      <c r="J121" s="141">
        <f t="shared" ref="J121:J140" si="0">ROUND(I121*H121,2)</f>
        <v>0</v>
      </c>
      <c r="K121" s="140"/>
      <c r="L121" s="139"/>
      <c r="M121" s="138" t="s">
        <v>46</v>
      </c>
      <c r="N121" s="137" t="s">
        <v>449</v>
      </c>
      <c r="O121" s="124">
        <v>0</v>
      </c>
      <c r="P121" s="124">
        <f t="shared" ref="P121:P140" si="1">O121*H121</f>
        <v>0</v>
      </c>
      <c r="Q121" s="124">
        <v>0</v>
      </c>
      <c r="R121" s="124">
        <f t="shared" ref="R121:R140" si="2">Q121*H121</f>
        <v>0</v>
      </c>
      <c r="S121" s="124">
        <v>0</v>
      </c>
      <c r="T121" s="123">
        <f t="shared" ref="T121:T140" si="3">S121*H121</f>
        <v>0</v>
      </c>
      <c r="AR121" s="109" t="s">
        <v>100</v>
      </c>
      <c r="AT121" s="109" t="s">
        <v>123</v>
      </c>
      <c r="AU121" s="109" t="s">
        <v>28</v>
      </c>
      <c r="AY121" s="101" t="s">
        <v>472</v>
      </c>
      <c r="BE121" s="110">
        <f t="shared" ref="BE121:BE140" si="4">IF(N121="základní",J121,0)</f>
        <v>0</v>
      </c>
      <c r="BF121" s="110">
        <f t="shared" ref="BF121:BF140" si="5">IF(N121="snížená",J121,0)</f>
        <v>0</v>
      </c>
      <c r="BG121" s="110">
        <f t="shared" ref="BG121:BG140" si="6">IF(N121="zákl. přenesená",J121,0)</f>
        <v>0</v>
      </c>
      <c r="BH121" s="110">
        <f t="shared" ref="BH121:BH140" si="7">IF(N121="sníž. přenesená",J121,0)</f>
        <v>0</v>
      </c>
      <c r="BI121" s="110">
        <f t="shared" ref="BI121:BI140" si="8">IF(N121="nulová",J121,0)</f>
        <v>0</v>
      </c>
      <c r="BJ121" s="101" t="s">
        <v>28</v>
      </c>
      <c r="BK121" s="110">
        <f t="shared" ref="BK121:BK140" si="9">ROUND(I121*H121,2)</f>
        <v>0</v>
      </c>
      <c r="BL121" s="101" t="s">
        <v>32</v>
      </c>
      <c r="BM121" s="109" t="s">
        <v>22</v>
      </c>
    </row>
    <row r="122" spans="2:65" s="34" customFormat="1" ht="21.75" customHeight="1">
      <c r="B122" s="122"/>
      <c r="C122" s="146" t="s">
        <v>22</v>
      </c>
      <c r="D122" s="146" t="s">
        <v>123</v>
      </c>
      <c r="E122" s="145" t="s">
        <v>575</v>
      </c>
      <c r="F122" s="144" t="s">
        <v>574</v>
      </c>
      <c r="G122" s="143" t="s">
        <v>474</v>
      </c>
      <c r="H122" s="142">
        <v>10</v>
      </c>
      <c r="I122" s="141">
        <v>0</v>
      </c>
      <c r="J122" s="141">
        <f t="shared" si="0"/>
        <v>0</v>
      </c>
      <c r="K122" s="140"/>
      <c r="L122" s="139"/>
      <c r="M122" s="138" t="s">
        <v>46</v>
      </c>
      <c r="N122" s="137" t="s">
        <v>449</v>
      </c>
      <c r="O122" s="124">
        <v>0</v>
      </c>
      <c r="P122" s="124">
        <f t="shared" si="1"/>
        <v>0</v>
      </c>
      <c r="Q122" s="124">
        <v>0</v>
      </c>
      <c r="R122" s="124">
        <f t="shared" si="2"/>
        <v>0</v>
      </c>
      <c r="S122" s="124">
        <v>0</v>
      </c>
      <c r="T122" s="123">
        <f t="shared" si="3"/>
        <v>0</v>
      </c>
      <c r="AR122" s="109" t="s">
        <v>100</v>
      </c>
      <c r="AT122" s="109" t="s">
        <v>123</v>
      </c>
      <c r="AU122" s="109" t="s">
        <v>28</v>
      </c>
      <c r="AY122" s="101" t="s">
        <v>472</v>
      </c>
      <c r="BE122" s="110">
        <f t="shared" si="4"/>
        <v>0</v>
      </c>
      <c r="BF122" s="110">
        <f t="shared" si="5"/>
        <v>0</v>
      </c>
      <c r="BG122" s="110">
        <f t="shared" si="6"/>
        <v>0</v>
      </c>
      <c r="BH122" s="110">
        <f t="shared" si="7"/>
        <v>0</v>
      </c>
      <c r="BI122" s="110">
        <f t="shared" si="8"/>
        <v>0</v>
      </c>
      <c r="BJ122" s="101" t="s">
        <v>28</v>
      </c>
      <c r="BK122" s="110">
        <f t="shared" si="9"/>
        <v>0</v>
      </c>
      <c r="BL122" s="101" t="s">
        <v>32</v>
      </c>
      <c r="BM122" s="109" t="s">
        <v>32</v>
      </c>
    </row>
    <row r="123" spans="2:65" s="34" customFormat="1" ht="16.5" customHeight="1">
      <c r="B123" s="122"/>
      <c r="C123" s="146" t="s">
        <v>21</v>
      </c>
      <c r="D123" s="146" t="s">
        <v>123</v>
      </c>
      <c r="E123" s="145" t="s">
        <v>573</v>
      </c>
      <c r="F123" s="144" t="s">
        <v>572</v>
      </c>
      <c r="G123" s="143" t="s">
        <v>474</v>
      </c>
      <c r="H123" s="142">
        <v>9</v>
      </c>
      <c r="I123" s="141">
        <v>0</v>
      </c>
      <c r="J123" s="141">
        <f t="shared" si="0"/>
        <v>0</v>
      </c>
      <c r="K123" s="140"/>
      <c r="L123" s="139"/>
      <c r="M123" s="138" t="s">
        <v>46</v>
      </c>
      <c r="N123" s="137" t="s">
        <v>449</v>
      </c>
      <c r="O123" s="124">
        <v>0</v>
      </c>
      <c r="P123" s="124">
        <f t="shared" si="1"/>
        <v>0</v>
      </c>
      <c r="Q123" s="124">
        <v>0</v>
      </c>
      <c r="R123" s="124">
        <f t="shared" si="2"/>
        <v>0</v>
      </c>
      <c r="S123" s="124">
        <v>0</v>
      </c>
      <c r="T123" s="123">
        <f t="shared" si="3"/>
        <v>0</v>
      </c>
      <c r="AR123" s="109" t="s">
        <v>100</v>
      </c>
      <c r="AT123" s="109" t="s">
        <v>123</v>
      </c>
      <c r="AU123" s="109" t="s">
        <v>28</v>
      </c>
      <c r="AY123" s="101" t="s">
        <v>472</v>
      </c>
      <c r="BE123" s="110">
        <f t="shared" si="4"/>
        <v>0</v>
      </c>
      <c r="BF123" s="110">
        <f t="shared" si="5"/>
        <v>0</v>
      </c>
      <c r="BG123" s="110">
        <f t="shared" si="6"/>
        <v>0</v>
      </c>
      <c r="BH123" s="110">
        <f t="shared" si="7"/>
        <v>0</v>
      </c>
      <c r="BI123" s="110">
        <f t="shared" si="8"/>
        <v>0</v>
      </c>
      <c r="BJ123" s="101" t="s">
        <v>28</v>
      </c>
      <c r="BK123" s="110">
        <f t="shared" si="9"/>
        <v>0</v>
      </c>
      <c r="BL123" s="101" t="s">
        <v>32</v>
      </c>
      <c r="BM123" s="109" t="s">
        <v>36</v>
      </c>
    </row>
    <row r="124" spans="2:65" s="34" customFormat="1" ht="44.25" customHeight="1">
      <c r="B124" s="122"/>
      <c r="C124" s="146" t="s">
        <v>32</v>
      </c>
      <c r="D124" s="146" t="s">
        <v>123</v>
      </c>
      <c r="E124" s="145" t="s">
        <v>571</v>
      </c>
      <c r="F124" s="144" t="s">
        <v>570</v>
      </c>
      <c r="G124" s="143" t="s">
        <v>474</v>
      </c>
      <c r="H124" s="142">
        <v>4</v>
      </c>
      <c r="I124" s="141">
        <v>0</v>
      </c>
      <c r="J124" s="141">
        <f t="shared" si="0"/>
        <v>0</v>
      </c>
      <c r="K124" s="140"/>
      <c r="L124" s="139"/>
      <c r="M124" s="138" t="s">
        <v>46</v>
      </c>
      <c r="N124" s="137" t="s">
        <v>449</v>
      </c>
      <c r="O124" s="124">
        <v>0</v>
      </c>
      <c r="P124" s="124">
        <f t="shared" si="1"/>
        <v>0</v>
      </c>
      <c r="Q124" s="124">
        <v>0</v>
      </c>
      <c r="R124" s="124">
        <f t="shared" si="2"/>
        <v>0</v>
      </c>
      <c r="S124" s="124">
        <v>0</v>
      </c>
      <c r="T124" s="123">
        <f t="shared" si="3"/>
        <v>0</v>
      </c>
      <c r="AR124" s="109" t="s">
        <v>100</v>
      </c>
      <c r="AT124" s="109" t="s">
        <v>123</v>
      </c>
      <c r="AU124" s="109" t="s">
        <v>28</v>
      </c>
      <c r="AY124" s="101" t="s">
        <v>472</v>
      </c>
      <c r="BE124" s="110">
        <f t="shared" si="4"/>
        <v>0</v>
      </c>
      <c r="BF124" s="110">
        <f t="shared" si="5"/>
        <v>0</v>
      </c>
      <c r="BG124" s="110">
        <f t="shared" si="6"/>
        <v>0</v>
      </c>
      <c r="BH124" s="110">
        <f t="shared" si="7"/>
        <v>0</v>
      </c>
      <c r="BI124" s="110">
        <f t="shared" si="8"/>
        <v>0</v>
      </c>
      <c r="BJ124" s="101" t="s">
        <v>28</v>
      </c>
      <c r="BK124" s="110">
        <f t="shared" si="9"/>
        <v>0</v>
      </c>
      <c r="BL124" s="101" t="s">
        <v>32</v>
      </c>
      <c r="BM124" s="109" t="s">
        <v>100</v>
      </c>
    </row>
    <row r="125" spans="2:65" s="34" customFormat="1" ht="37.950000000000003" customHeight="1">
      <c r="B125" s="122"/>
      <c r="C125" s="146" t="s">
        <v>34</v>
      </c>
      <c r="D125" s="146" t="s">
        <v>123</v>
      </c>
      <c r="E125" s="145" t="s">
        <v>569</v>
      </c>
      <c r="F125" s="144" t="s">
        <v>568</v>
      </c>
      <c r="G125" s="143" t="s">
        <v>474</v>
      </c>
      <c r="H125" s="142">
        <v>4</v>
      </c>
      <c r="I125" s="141">
        <v>0</v>
      </c>
      <c r="J125" s="141">
        <f t="shared" si="0"/>
        <v>0</v>
      </c>
      <c r="K125" s="140"/>
      <c r="L125" s="139"/>
      <c r="M125" s="138" t="s">
        <v>46</v>
      </c>
      <c r="N125" s="137" t="s">
        <v>449</v>
      </c>
      <c r="O125" s="124">
        <v>0</v>
      </c>
      <c r="P125" s="124">
        <f t="shared" si="1"/>
        <v>0</v>
      </c>
      <c r="Q125" s="124">
        <v>0</v>
      </c>
      <c r="R125" s="124">
        <f t="shared" si="2"/>
        <v>0</v>
      </c>
      <c r="S125" s="124">
        <v>0</v>
      </c>
      <c r="T125" s="123">
        <f t="shared" si="3"/>
        <v>0</v>
      </c>
      <c r="AR125" s="109" t="s">
        <v>100</v>
      </c>
      <c r="AT125" s="109" t="s">
        <v>123</v>
      </c>
      <c r="AU125" s="109" t="s">
        <v>28</v>
      </c>
      <c r="AY125" s="101" t="s">
        <v>472</v>
      </c>
      <c r="BE125" s="110">
        <f t="shared" si="4"/>
        <v>0</v>
      </c>
      <c r="BF125" s="110">
        <f t="shared" si="5"/>
        <v>0</v>
      </c>
      <c r="BG125" s="110">
        <f t="shared" si="6"/>
        <v>0</v>
      </c>
      <c r="BH125" s="110">
        <f t="shared" si="7"/>
        <v>0</v>
      </c>
      <c r="BI125" s="110">
        <f t="shared" si="8"/>
        <v>0</v>
      </c>
      <c r="BJ125" s="101" t="s">
        <v>28</v>
      </c>
      <c r="BK125" s="110">
        <f t="shared" si="9"/>
        <v>0</v>
      </c>
      <c r="BL125" s="101" t="s">
        <v>32</v>
      </c>
      <c r="BM125" s="109" t="s">
        <v>41</v>
      </c>
    </row>
    <row r="126" spans="2:65" s="34" customFormat="1" ht="33" customHeight="1">
      <c r="B126" s="122"/>
      <c r="C126" s="146" t="s">
        <v>36</v>
      </c>
      <c r="D126" s="146" t="s">
        <v>123</v>
      </c>
      <c r="E126" s="145" t="s">
        <v>567</v>
      </c>
      <c r="F126" s="144" t="s">
        <v>566</v>
      </c>
      <c r="G126" s="143" t="s">
        <v>474</v>
      </c>
      <c r="H126" s="142">
        <v>1</v>
      </c>
      <c r="I126" s="141">
        <v>0</v>
      </c>
      <c r="J126" s="141">
        <f t="shared" si="0"/>
        <v>0</v>
      </c>
      <c r="K126" s="140"/>
      <c r="L126" s="139"/>
      <c r="M126" s="138" t="s">
        <v>46</v>
      </c>
      <c r="N126" s="137" t="s">
        <v>449</v>
      </c>
      <c r="O126" s="124">
        <v>0</v>
      </c>
      <c r="P126" s="124">
        <f t="shared" si="1"/>
        <v>0</v>
      </c>
      <c r="Q126" s="124">
        <v>0</v>
      </c>
      <c r="R126" s="124">
        <f t="shared" si="2"/>
        <v>0</v>
      </c>
      <c r="S126" s="124">
        <v>0</v>
      </c>
      <c r="T126" s="123">
        <f t="shared" si="3"/>
        <v>0</v>
      </c>
      <c r="AR126" s="109" t="s">
        <v>100</v>
      </c>
      <c r="AT126" s="109" t="s">
        <v>123</v>
      </c>
      <c r="AU126" s="109" t="s">
        <v>28</v>
      </c>
      <c r="AY126" s="101" t="s">
        <v>472</v>
      </c>
      <c r="BE126" s="110">
        <f t="shared" si="4"/>
        <v>0</v>
      </c>
      <c r="BF126" s="110">
        <f t="shared" si="5"/>
        <v>0</v>
      </c>
      <c r="BG126" s="110">
        <f t="shared" si="6"/>
        <v>0</v>
      </c>
      <c r="BH126" s="110">
        <f t="shared" si="7"/>
        <v>0</v>
      </c>
      <c r="BI126" s="110">
        <f t="shared" si="8"/>
        <v>0</v>
      </c>
      <c r="BJ126" s="101" t="s">
        <v>28</v>
      </c>
      <c r="BK126" s="110">
        <f t="shared" si="9"/>
        <v>0</v>
      </c>
      <c r="BL126" s="101" t="s">
        <v>32</v>
      </c>
      <c r="BM126" s="109" t="s">
        <v>120</v>
      </c>
    </row>
    <row r="127" spans="2:65" s="34" customFormat="1" ht="16.5" customHeight="1">
      <c r="B127" s="122"/>
      <c r="C127" s="146" t="s">
        <v>95</v>
      </c>
      <c r="D127" s="146" t="s">
        <v>123</v>
      </c>
      <c r="E127" s="145" t="s">
        <v>565</v>
      </c>
      <c r="F127" s="144" t="s">
        <v>564</v>
      </c>
      <c r="G127" s="143" t="s">
        <v>474</v>
      </c>
      <c r="H127" s="142">
        <v>1</v>
      </c>
      <c r="I127" s="141">
        <v>0</v>
      </c>
      <c r="J127" s="141">
        <f t="shared" si="0"/>
        <v>0</v>
      </c>
      <c r="K127" s="140"/>
      <c r="L127" s="139"/>
      <c r="M127" s="138" t="s">
        <v>46</v>
      </c>
      <c r="N127" s="137" t="s">
        <v>449</v>
      </c>
      <c r="O127" s="124">
        <v>0</v>
      </c>
      <c r="P127" s="124">
        <f t="shared" si="1"/>
        <v>0</v>
      </c>
      <c r="Q127" s="124">
        <v>0</v>
      </c>
      <c r="R127" s="124">
        <f t="shared" si="2"/>
        <v>0</v>
      </c>
      <c r="S127" s="124">
        <v>0</v>
      </c>
      <c r="T127" s="123">
        <f t="shared" si="3"/>
        <v>0</v>
      </c>
      <c r="AR127" s="109" t="s">
        <v>100</v>
      </c>
      <c r="AT127" s="109" t="s">
        <v>123</v>
      </c>
      <c r="AU127" s="109" t="s">
        <v>28</v>
      </c>
      <c r="AY127" s="101" t="s">
        <v>472</v>
      </c>
      <c r="BE127" s="110">
        <f t="shared" si="4"/>
        <v>0</v>
      </c>
      <c r="BF127" s="110">
        <f t="shared" si="5"/>
        <v>0</v>
      </c>
      <c r="BG127" s="110">
        <f t="shared" si="6"/>
        <v>0</v>
      </c>
      <c r="BH127" s="110">
        <f t="shared" si="7"/>
        <v>0</v>
      </c>
      <c r="BI127" s="110">
        <f t="shared" si="8"/>
        <v>0</v>
      </c>
      <c r="BJ127" s="101" t="s">
        <v>28</v>
      </c>
      <c r="BK127" s="110">
        <f t="shared" si="9"/>
        <v>0</v>
      </c>
      <c r="BL127" s="101" t="s">
        <v>32</v>
      </c>
      <c r="BM127" s="109" t="s">
        <v>132</v>
      </c>
    </row>
    <row r="128" spans="2:65" s="34" customFormat="1" ht="24.15" customHeight="1">
      <c r="B128" s="122"/>
      <c r="C128" s="146" t="s">
        <v>100</v>
      </c>
      <c r="D128" s="146" t="s">
        <v>123</v>
      </c>
      <c r="E128" s="145" t="s">
        <v>563</v>
      </c>
      <c r="F128" s="144" t="s">
        <v>562</v>
      </c>
      <c r="G128" s="143" t="s">
        <v>474</v>
      </c>
      <c r="H128" s="142">
        <v>5</v>
      </c>
      <c r="I128" s="141">
        <v>0</v>
      </c>
      <c r="J128" s="141">
        <f t="shared" si="0"/>
        <v>0</v>
      </c>
      <c r="K128" s="140"/>
      <c r="L128" s="139"/>
      <c r="M128" s="138" t="s">
        <v>46</v>
      </c>
      <c r="N128" s="137" t="s">
        <v>449</v>
      </c>
      <c r="O128" s="124">
        <v>0</v>
      </c>
      <c r="P128" s="124">
        <f t="shared" si="1"/>
        <v>0</v>
      </c>
      <c r="Q128" s="124">
        <v>0</v>
      </c>
      <c r="R128" s="124">
        <f t="shared" si="2"/>
        <v>0</v>
      </c>
      <c r="S128" s="124">
        <v>0</v>
      </c>
      <c r="T128" s="123">
        <f t="shared" si="3"/>
        <v>0</v>
      </c>
      <c r="AR128" s="109" t="s">
        <v>100</v>
      </c>
      <c r="AT128" s="109" t="s">
        <v>123</v>
      </c>
      <c r="AU128" s="109" t="s">
        <v>28</v>
      </c>
      <c r="AY128" s="101" t="s">
        <v>472</v>
      </c>
      <c r="BE128" s="110">
        <f t="shared" si="4"/>
        <v>0</v>
      </c>
      <c r="BF128" s="110">
        <f t="shared" si="5"/>
        <v>0</v>
      </c>
      <c r="BG128" s="110">
        <f t="shared" si="6"/>
        <v>0</v>
      </c>
      <c r="BH128" s="110">
        <f t="shared" si="7"/>
        <v>0</v>
      </c>
      <c r="BI128" s="110">
        <f t="shared" si="8"/>
        <v>0</v>
      </c>
      <c r="BJ128" s="101" t="s">
        <v>28</v>
      </c>
      <c r="BK128" s="110">
        <f t="shared" si="9"/>
        <v>0</v>
      </c>
      <c r="BL128" s="101" t="s">
        <v>32</v>
      </c>
      <c r="BM128" s="109" t="s">
        <v>141</v>
      </c>
    </row>
    <row r="129" spans="2:65" s="34" customFormat="1" ht="24.15" customHeight="1">
      <c r="B129" s="122"/>
      <c r="C129" s="146" t="s">
        <v>39</v>
      </c>
      <c r="D129" s="146" t="s">
        <v>123</v>
      </c>
      <c r="E129" s="145" t="s">
        <v>525</v>
      </c>
      <c r="F129" s="144" t="s">
        <v>561</v>
      </c>
      <c r="G129" s="143" t="s">
        <v>474</v>
      </c>
      <c r="H129" s="142">
        <v>5</v>
      </c>
      <c r="I129" s="141">
        <v>0</v>
      </c>
      <c r="J129" s="141">
        <f t="shared" si="0"/>
        <v>0</v>
      </c>
      <c r="K129" s="140"/>
      <c r="L129" s="139"/>
      <c r="M129" s="138" t="s">
        <v>46</v>
      </c>
      <c r="N129" s="137" t="s">
        <v>449</v>
      </c>
      <c r="O129" s="124">
        <v>0</v>
      </c>
      <c r="P129" s="124">
        <f t="shared" si="1"/>
        <v>0</v>
      </c>
      <c r="Q129" s="124">
        <v>0</v>
      </c>
      <c r="R129" s="124">
        <f t="shared" si="2"/>
        <v>0</v>
      </c>
      <c r="S129" s="124">
        <v>0</v>
      </c>
      <c r="T129" s="123">
        <f t="shared" si="3"/>
        <v>0</v>
      </c>
      <c r="AR129" s="109" t="s">
        <v>100</v>
      </c>
      <c r="AT129" s="109" t="s">
        <v>123</v>
      </c>
      <c r="AU129" s="109" t="s">
        <v>28</v>
      </c>
      <c r="AY129" s="101" t="s">
        <v>472</v>
      </c>
      <c r="BE129" s="110">
        <f t="shared" si="4"/>
        <v>0</v>
      </c>
      <c r="BF129" s="110">
        <f t="shared" si="5"/>
        <v>0</v>
      </c>
      <c r="BG129" s="110">
        <f t="shared" si="6"/>
        <v>0</v>
      </c>
      <c r="BH129" s="110">
        <f t="shared" si="7"/>
        <v>0</v>
      </c>
      <c r="BI129" s="110">
        <f t="shared" si="8"/>
        <v>0</v>
      </c>
      <c r="BJ129" s="101" t="s">
        <v>28</v>
      </c>
      <c r="BK129" s="110">
        <f t="shared" si="9"/>
        <v>0</v>
      </c>
      <c r="BL129" s="101" t="s">
        <v>32</v>
      </c>
      <c r="BM129" s="109" t="s">
        <v>150</v>
      </c>
    </row>
    <row r="130" spans="2:65" s="34" customFormat="1" ht="37.950000000000003" customHeight="1">
      <c r="B130" s="122"/>
      <c r="C130" s="146" t="s">
        <v>41</v>
      </c>
      <c r="D130" s="146" t="s">
        <v>123</v>
      </c>
      <c r="E130" s="145" t="s">
        <v>560</v>
      </c>
      <c r="F130" s="144" t="s">
        <v>559</v>
      </c>
      <c r="G130" s="143" t="s">
        <v>474</v>
      </c>
      <c r="H130" s="142">
        <v>2</v>
      </c>
      <c r="I130" s="141">
        <v>0</v>
      </c>
      <c r="J130" s="141">
        <f t="shared" si="0"/>
        <v>0</v>
      </c>
      <c r="K130" s="140"/>
      <c r="L130" s="139"/>
      <c r="M130" s="138" t="s">
        <v>46</v>
      </c>
      <c r="N130" s="137" t="s">
        <v>449</v>
      </c>
      <c r="O130" s="124">
        <v>0</v>
      </c>
      <c r="P130" s="124">
        <f t="shared" si="1"/>
        <v>0</v>
      </c>
      <c r="Q130" s="124">
        <v>0</v>
      </c>
      <c r="R130" s="124">
        <f t="shared" si="2"/>
        <v>0</v>
      </c>
      <c r="S130" s="124">
        <v>0</v>
      </c>
      <c r="T130" s="123">
        <f t="shared" si="3"/>
        <v>0</v>
      </c>
      <c r="AR130" s="109" t="s">
        <v>100</v>
      </c>
      <c r="AT130" s="109" t="s">
        <v>123</v>
      </c>
      <c r="AU130" s="109" t="s">
        <v>28</v>
      </c>
      <c r="AY130" s="101" t="s">
        <v>472</v>
      </c>
      <c r="BE130" s="110">
        <f t="shared" si="4"/>
        <v>0</v>
      </c>
      <c r="BF130" s="110">
        <f t="shared" si="5"/>
        <v>0</v>
      </c>
      <c r="BG130" s="110">
        <f t="shared" si="6"/>
        <v>0</v>
      </c>
      <c r="BH130" s="110">
        <f t="shared" si="7"/>
        <v>0</v>
      </c>
      <c r="BI130" s="110">
        <f t="shared" si="8"/>
        <v>0</v>
      </c>
      <c r="BJ130" s="101" t="s">
        <v>28</v>
      </c>
      <c r="BK130" s="110">
        <f t="shared" si="9"/>
        <v>0</v>
      </c>
      <c r="BL130" s="101" t="s">
        <v>32</v>
      </c>
      <c r="BM130" s="109" t="s">
        <v>161</v>
      </c>
    </row>
    <row r="131" spans="2:65" s="34" customFormat="1" ht="16.5" customHeight="1">
      <c r="B131" s="122"/>
      <c r="C131" s="146" t="s">
        <v>115</v>
      </c>
      <c r="D131" s="146" t="s">
        <v>123</v>
      </c>
      <c r="E131" s="145" t="s">
        <v>558</v>
      </c>
      <c r="F131" s="144" t="s">
        <v>557</v>
      </c>
      <c r="G131" s="143" t="s">
        <v>474</v>
      </c>
      <c r="H131" s="142">
        <v>1</v>
      </c>
      <c r="I131" s="141">
        <v>0</v>
      </c>
      <c r="J131" s="141">
        <f t="shared" si="0"/>
        <v>0</v>
      </c>
      <c r="K131" s="140"/>
      <c r="L131" s="139"/>
      <c r="M131" s="138" t="s">
        <v>46</v>
      </c>
      <c r="N131" s="137" t="s">
        <v>449</v>
      </c>
      <c r="O131" s="124">
        <v>0</v>
      </c>
      <c r="P131" s="124">
        <f t="shared" si="1"/>
        <v>0</v>
      </c>
      <c r="Q131" s="124">
        <v>0</v>
      </c>
      <c r="R131" s="124">
        <f t="shared" si="2"/>
        <v>0</v>
      </c>
      <c r="S131" s="124">
        <v>0</v>
      </c>
      <c r="T131" s="123">
        <f t="shared" si="3"/>
        <v>0</v>
      </c>
      <c r="AR131" s="109" t="s">
        <v>100</v>
      </c>
      <c r="AT131" s="109" t="s">
        <v>123</v>
      </c>
      <c r="AU131" s="109" t="s">
        <v>28</v>
      </c>
      <c r="AY131" s="101" t="s">
        <v>472</v>
      </c>
      <c r="BE131" s="110">
        <f t="shared" si="4"/>
        <v>0</v>
      </c>
      <c r="BF131" s="110">
        <f t="shared" si="5"/>
        <v>0</v>
      </c>
      <c r="BG131" s="110">
        <f t="shared" si="6"/>
        <v>0</v>
      </c>
      <c r="BH131" s="110">
        <f t="shared" si="7"/>
        <v>0</v>
      </c>
      <c r="BI131" s="110">
        <f t="shared" si="8"/>
        <v>0</v>
      </c>
      <c r="BJ131" s="101" t="s">
        <v>28</v>
      </c>
      <c r="BK131" s="110">
        <f t="shared" si="9"/>
        <v>0</v>
      </c>
      <c r="BL131" s="101" t="s">
        <v>32</v>
      </c>
      <c r="BM131" s="109" t="s">
        <v>172</v>
      </c>
    </row>
    <row r="132" spans="2:65" s="34" customFormat="1" ht="24.15" customHeight="1">
      <c r="B132" s="122"/>
      <c r="C132" s="146" t="s">
        <v>120</v>
      </c>
      <c r="D132" s="146" t="s">
        <v>123</v>
      </c>
      <c r="E132" s="145" t="s">
        <v>556</v>
      </c>
      <c r="F132" s="144" t="s">
        <v>555</v>
      </c>
      <c r="G132" s="143" t="s">
        <v>511</v>
      </c>
      <c r="H132" s="142">
        <v>36</v>
      </c>
      <c r="I132" s="141">
        <v>0</v>
      </c>
      <c r="J132" s="141">
        <f t="shared" si="0"/>
        <v>0</v>
      </c>
      <c r="K132" s="140"/>
      <c r="L132" s="139"/>
      <c r="M132" s="138" t="s">
        <v>46</v>
      </c>
      <c r="N132" s="137" t="s">
        <v>449</v>
      </c>
      <c r="O132" s="124">
        <v>0</v>
      </c>
      <c r="P132" s="124">
        <f t="shared" si="1"/>
        <v>0</v>
      </c>
      <c r="Q132" s="124">
        <v>0</v>
      </c>
      <c r="R132" s="124">
        <f t="shared" si="2"/>
        <v>0</v>
      </c>
      <c r="S132" s="124">
        <v>0</v>
      </c>
      <c r="T132" s="123">
        <f t="shared" si="3"/>
        <v>0</v>
      </c>
      <c r="AR132" s="109" t="s">
        <v>100</v>
      </c>
      <c r="AT132" s="109" t="s">
        <v>123</v>
      </c>
      <c r="AU132" s="109" t="s">
        <v>28</v>
      </c>
      <c r="AY132" s="101" t="s">
        <v>472</v>
      </c>
      <c r="BE132" s="110">
        <f t="shared" si="4"/>
        <v>0</v>
      </c>
      <c r="BF132" s="110">
        <f t="shared" si="5"/>
        <v>0</v>
      </c>
      <c r="BG132" s="110">
        <f t="shared" si="6"/>
        <v>0</v>
      </c>
      <c r="BH132" s="110">
        <f t="shared" si="7"/>
        <v>0</v>
      </c>
      <c r="BI132" s="110">
        <f t="shared" si="8"/>
        <v>0</v>
      </c>
      <c r="BJ132" s="101" t="s">
        <v>28</v>
      </c>
      <c r="BK132" s="110">
        <f t="shared" si="9"/>
        <v>0</v>
      </c>
      <c r="BL132" s="101" t="s">
        <v>32</v>
      </c>
      <c r="BM132" s="109" t="s">
        <v>182</v>
      </c>
    </row>
    <row r="133" spans="2:65" s="34" customFormat="1" ht="16.5" customHeight="1">
      <c r="B133" s="122"/>
      <c r="C133" s="146" t="s">
        <v>126</v>
      </c>
      <c r="D133" s="146" t="s">
        <v>123</v>
      </c>
      <c r="E133" s="145" t="s">
        <v>554</v>
      </c>
      <c r="F133" s="144" t="s">
        <v>553</v>
      </c>
      <c r="G133" s="143" t="s">
        <v>474</v>
      </c>
      <c r="H133" s="142">
        <v>18</v>
      </c>
      <c r="I133" s="141">
        <v>0</v>
      </c>
      <c r="J133" s="141">
        <f t="shared" si="0"/>
        <v>0</v>
      </c>
      <c r="K133" s="140"/>
      <c r="L133" s="139"/>
      <c r="M133" s="138" t="s">
        <v>46</v>
      </c>
      <c r="N133" s="137" t="s">
        <v>449</v>
      </c>
      <c r="O133" s="124">
        <v>0</v>
      </c>
      <c r="P133" s="124">
        <f t="shared" si="1"/>
        <v>0</v>
      </c>
      <c r="Q133" s="124">
        <v>0</v>
      </c>
      <c r="R133" s="124">
        <f t="shared" si="2"/>
        <v>0</v>
      </c>
      <c r="S133" s="124">
        <v>0</v>
      </c>
      <c r="T133" s="123">
        <f t="shared" si="3"/>
        <v>0</v>
      </c>
      <c r="AR133" s="109" t="s">
        <v>100</v>
      </c>
      <c r="AT133" s="109" t="s">
        <v>123</v>
      </c>
      <c r="AU133" s="109" t="s">
        <v>28</v>
      </c>
      <c r="AY133" s="101" t="s">
        <v>472</v>
      </c>
      <c r="BE133" s="110">
        <f t="shared" si="4"/>
        <v>0</v>
      </c>
      <c r="BF133" s="110">
        <f t="shared" si="5"/>
        <v>0</v>
      </c>
      <c r="BG133" s="110">
        <f t="shared" si="6"/>
        <v>0</v>
      </c>
      <c r="BH133" s="110">
        <f t="shared" si="7"/>
        <v>0</v>
      </c>
      <c r="BI133" s="110">
        <f t="shared" si="8"/>
        <v>0</v>
      </c>
      <c r="BJ133" s="101" t="s">
        <v>28</v>
      </c>
      <c r="BK133" s="110">
        <f t="shared" si="9"/>
        <v>0</v>
      </c>
      <c r="BL133" s="101" t="s">
        <v>32</v>
      </c>
      <c r="BM133" s="109" t="s">
        <v>194</v>
      </c>
    </row>
    <row r="134" spans="2:65" s="34" customFormat="1" ht="16.5" customHeight="1">
      <c r="B134" s="122"/>
      <c r="C134" s="146" t="s">
        <v>132</v>
      </c>
      <c r="D134" s="146" t="s">
        <v>123</v>
      </c>
      <c r="E134" s="145" t="s">
        <v>552</v>
      </c>
      <c r="F134" s="144" t="s">
        <v>551</v>
      </c>
      <c r="G134" s="143" t="s">
        <v>511</v>
      </c>
      <c r="H134" s="142">
        <v>48</v>
      </c>
      <c r="I134" s="141">
        <v>0</v>
      </c>
      <c r="J134" s="141">
        <f t="shared" si="0"/>
        <v>0</v>
      </c>
      <c r="K134" s="140"/>
      <c r="L134" s="139"/>
      <c r="M134" s="138" t="s">
        <v>46</v>
      </c>
      <c r="N134" s="137" t="s">
        <v>449</v>
      </c>
      <c r="O134" s="124">
        <v>0</v>
      </c>
      <c r="P134" s="124">
        <f t="shared" si="1"/>
        <v>0</v>
      </c>
      <c r="Q134" s="124">
        <v>0</v>
      </c>
      <c r="R134" s="124">
        <f t="shared" si="2"/>
        <v>0</v>
      </c>
      <c r="S134" s="124">
        <v>0</v>
      </c>
      <c r="T134" s="123">
        <f t="shared" si="3"/>
        <v>0</v>
      </c>
      <c r="AR134" s="109" t="s">
        <v>100</v>
      </c>
      <c r="AT134" s="109" t="s">
        <v>123</v>
      </c>
      <c r="AU134" s="109" t="s">
        <v>28</v>
      </c>
      <c r="AY134" s="101" t="s">
        <v>472</v>
      </c>
      <c r="BE134" s="110">
        <f t="shared" si="4"/>
        <v>0</v>
      </c>
      <c r="BF134" s="110">
        <f t="shared" si="5"/>
        <v>0</v>
      </c>
      <c r="BG134" s="110">
        <f t="shared" si="6"/>
        <v>0</v>
      </c>
      <c r="BH134" s="110">
        <f t="shared" si="7"/>
        <v>0</v>
      </c>
      <c r="BI134" s="110">
        <f t="shared" si="8"/>
        <v>0</v>
      </c>
      <c r="BJ134" s="101" t="s">
        <v>28</v>
      </c>
      <c r="BK134" s="110">
        <f t="shared" si="9"/>
        <v>0</v>
      </c>
      <c r="BL134" s="101" t="s">
        <v>32</v>
      </c>
      <c r="BM134" s="109" t="s">
        <v>204</v>
      </c>
    </row>
    <row r="135" spans="2:65" s="34" customFormat="1" ht="16.5" customHeight="1">
      <c r="B135" s="122"/>
      <c r="C135" s="146" t="s">
        <v>136</v>
      </c>
      <c r="D135" s="146" t="s">
        <v>123</v>
      </c>
      <c r="E135" s="145" t="s">
        <v>550</v>
      </c>
      <c r="F135" s="144" t="s">
        <v>549</v>
      </c>
      <c r="G135" s="143" t="s">
        <v>474</v>
      </c>
      <c r="H135" s="142">
        <v>4</v>
      </c>
      <c r="I135" s="141">
        <v>0</v>
      </c>
      <c r="J135" s="141">
        <f t="shared" si="0"/>
        <v>0</v>
      </c>
      <c r="K135" s="140"/>
      <c r="L135" s="139"/>
      <c r="M135" s="138" t="s">
        <v>46</v>
      </c>
      <c r="N135" s="137" t="s">
        <v>449</v>
      </c>
      <c r="O135" s="124">
        <v>0</v>
      </c>
      <c r="P135" s="124">
        <f t="shared" si="1"/>
        <v>0</v>
      </c>
      <c r="Q135" s="124">
        <v>0</v>
      </c>
      <c r="R135" s="124">
        <f t="shared" si="2"/>
        <v>0</v>
      </c>
      <c r="S135" s="124">
        <v>0</v>
      </c>
      <c r="T135" s="123">
        <f t="shared" si="3"/>
        <v>0</v>
      </c>
      <c r="AR135" s="109" t="s">
        <v>100</v>
      </c>
      <c r="AT135" s="109" t="s">
        <v>123</v>
      </c>
      <c r="AU135" s="109" t="s">
        <v>28</v>
      </c>
      <c r="AY135" s="101" t="s">
        <v>472</v>
      </c>
      <c r="BE135" s="110">
        <f t="shared" si="4"/>
        <v>0</v>
      </c>
      <c r="BF135" s="110">
        <f t="shared" si="5"/>
        <v>0</v>
      </c>
      <c r="BG135" s="110">
        <f t="shared" si="6"/>
        <v>0</v>
      </c>
      <c r="BH135" s="110">
        <f t="shared" si="7"/>
        <v>0</v>
      </c>
      <c r="BI135" s="110">
        <f t="shared" si="8"/>
        <v>0</v>
      </c>
      <c r="BJ135" s="101" t="s">
        <v>28</v>
      </c>
      <c r="BK135" s="110">
        <f t="shared" si="9"/>
        <v>0</v>
      </c>
      <c r="BL135" s="101" t="s">
        <v>32</v>
      </c>
      <c r="BM135" s="109" t="s">
        <v>215</v>
      </c>
    </row>
    <row r="136" spans="2:65" s="34" customFormat="1" ht="16.5" customHeight="1">
      <c r="B136" s="122"/>
      <c r="C136" s="146" t="s">
        <v>141</v>
      </c>
      <c r="D136" s="146" t="s">
        <v>123</v>
      </c>
      <c r="E136" s="145" t="s">
        <v>548</v>
      </c>
      <c r="F136" s="144" t="s">
        <v>547</v>
      </c>
      <c r="G136" s="143" t="s">
        <v>474</v>
      </c>
      <c r="H136" s="142">
        <v>4</v>
      </c>
      <c r="I136" s="141">
        <v>0</v>
      </c>
      <c r="J136" s="141">
        <f t="shared" si="0"/>
        <v>0</v>
      </c>
      <c r="K136" s="140"/>
      <c r="L136" s="139"/>
      <c r="M136" s="138" t="s">
        <v>46</v>
      </c>
      <c r="N136" s="137" t="s">
        <v>449</v>
      </c>
      <c r="O136" s="124">
        <v>0</v>
      </c>
      <c r="P136" s="124">
        <f t="shared" si="1"/>
        <v>0</v>
      </c>
      <c r="Q136" s="124">
        <v>0</v>
      </c>
      <c r="R136" s="124">
        <f t="shared" si="2"/>
        <v>0</v>
      </c>
      <c r="S136" s="124">
        <v>0</v>
      </c>
      <c r="T136" s="123">
        <f t="shared" si="3"/>
        <v>0</v>
      </c>
      <c r="AR136" s="109" t="s">
        <v>100</v>
      </c>
      <c r="AT136" s="109" t="s">
        <v>123</v>
      </c>
      <c r="AU136" s="109" t="s">
        <v>28</v>
      </c>
      <c r="AY136" s="101" t="s">
        <v>472</v>
      </c>
      <c r="BE136" s="110">
        <f t="shared" si="4"/>
        <v>0</v>
      </c>
      <c r="BF136" s="110">
        <f t="shared" si="5"/>
        <v>0</v>
      </c>
      <c r="BG136" s="110">
        <f t="shared" si="6"/>
        <v>0</v>
      </c>
      <c r="BH136" s="110">
        <f t="shared" si="7"/>
        <v>0</v>
      </c>
      <c r="BI136" s="110">
        <f t="shared" si="8"/>
        <v>0</v>
      </c>
      <c r="BJ136" s="101" t="s">
        <v>28</v>
      </c>
      <c r="BK136" s="110">
        <f t="shared" si="9"/>
        <v>0</v>
      </c>
      <c r="BL136" s="101" t="s">
        <v>32</v>
      </c>
      <c r="BM136" s="109" t="s">
        <v>228</v>
      </c>
    </row>
    <row r="137" spans="2:65" s="34" customFormat="1" ht="21.75" customHeight="1">
      <c r="B137" s="122"/>
      <c r="C137" s="146" t="s">
        <v>147</v>
      </c>
      <c r="D137" s="146" t="s">
        <v>123</v>
      </c>
      <c r="E137" s="145" t="s">
        <v>546</v>
      </c>
      <c r="F137" s="144" t="s">
        <v>545</v>
      </c>
      <c r="G137" s="143" t="s">
        <v>474</v>
      </c>
      <c r="H137" s="142">
        <v>1</v>
      </c>
      <c r="I137" s="141">
        <v>0</v>
      </c>
      <c r="J137" s="141">
        <f t="shared" si="0"/>
        <v>0</v>
      </c>
      <c r="K137" s="140"/>
      <c r="L137" s="139"/>
      <c r="M137" s="138" t="s">
        <v>46</v>
      </c>
      <c r="N137" s="137" t="s">
        <v>449</v>
      </c>
      <c r="O137" s="124">
        <v>0</v>
      </c>
      <c r="P137" s="124">
        <f t="shared" si="1"/>
        <v>0</v>
      </c>
      <c r="Q137" s="124">
        <v>0</v>
      </c>
      <c r="R137" s="124">
        <f t="shared" si="2"/>
        <v>0</v>
      </c>
      <c r="S137" s="124">
        <v>0</v>
      </c>
      <c r="T137" s="123">
        <f t="shared" si="3"/>
        <v>0</v>
      </c>
      <c r="AR137" s="109" t="s">
        <v>100</v>
      </c>
      <c r="AT137" s="109" t="s">
        <v>123</v>
      </c>
      <c r="AU137" s="109" t="s">
        <v>28</v>
      </c>
      <c r="AY137" s="101" t="s">
        <v>472</v>
      </c>
      <c r="BE137" s="110">
        <f t="shared" si="4"/>
        <v>0</v>
      </c>
      <c r="BF137" s="110">
        <f t="shared" si="5"/>
        <v>0</v>
      </c>
      <c r="BG137" s="110">
        <f t="shared" si="6"/>
        <v>0</v>
      </c>
      <c r="BH137" s="110">
        <f t="shared" si="7"/>
        <v>0</v>
      </c>
      <c r="BI137" s="110">
        <f t="shared" si="8"/>
        <v>0</v>
      </c>
      <c r="BJ137" s="101" t="s">
        <v>28</v>
      </c>
      <c r="BK137" s="110">
        <f t="shared" si="9"/>
        <v>0</v>
      </c>
      <c r="BL137" s="101" t="s">
        <v>32</v>
      </c>
      <c r="BM137" s="109" t="s">
        <v>239</v>
      </c>
    </row>
    <row r="138" spans="2:65" s="34" customFormat="1" ht="16.5" customHeight="1">
      <c r="B138" s="122"/>
      <c r="C138" s="146" t="s">
        <v>150</v>
      </c>
      <c r="D138" s="146" t="s">
        <v>123</v>
      </c>
      <c r="E138" s="145" t="s">
        <v>544</v>
      </c>
      <c r="F138" s="144" t="s">
        <v>543</v>
      </c>
      <c r="G138" s="143" t="s">
        <v>474</v>
      </c>
      <c r="H138" s="142">
        <v>1</v>
      </c>
      <c r="I138" s="141">
        <v>0</v>
      </c>
      <c r="J138" s="141">
        <f t="shared" si="0"/>
        <v>0</v>
      </c>
      <c r="K138" s="140"/>
      <c r="L138" s="139"/>
      <c r="M138" s="138" t="s">
        <v>46</v>
      </c>
      <c r="N138" s="137" t="s">
        <v>449</v>
      </c>
      <c r="O138" s="124">
        <v>0</v>
      </c>
      <c r="P138" s="124">
        <f t="shared" si="1"/>
        <v>0</v>
      </c>
      <c r="Q138" s="124">
        <v>0</v>
      </c>
      <c r="R138" s="124">
        <f t="shared" si="2"/>
        <v>0</v>
      </c>
      <c r="S138" s="124">
        <v>0</v>
      </c>
      <c r="T138" s="123">
        <f t="shared" si="3"/>
        <v>0</v>
      </c>
      <c r="AR138" s="109" t="s">
        <v>100</v>
      </c>
      <c r="AT138" s="109" t="s">
        <v>123</v>
      </c>
      <c r="AU138" s="109" t="s">
        <v>28</v>
      </c>
      <c r="AY138" s="101" t="s">
        <v>472</v>
      </c>
      <c r="BE138" s="110">
        <f t="shared" si="4"/>
        <v>0</v>
      </c>
      <c r="BF138" s="110">
        <f t="shared" si="5"/>
        <v>0</v>
      </c>
      <c r="BG138" s="110">
        <f t="shared" si="6"/>
        <v>0</v>
      </c>
      <c r="BH138" s="110">
        <f t="shared" si="7"/>
        <v>0</v>
      </c>
      <c r="BI138" s="110">
        <f t="shared" si="8"/>
        <v>0</v>
      </c>
      <c r="BJ138" s="101" t="s">
        <v>28</v>
      </c>
      <c r="BK138" s="110">
        <f t="shared" si="9"/>
        <v>0</v>
      </c>
      <c r="BL138" s="101" t="s">
        <v>32</v>
      </c>
      <c r="BM138" s="109" t="s">
        <v>248</v>
      </c>
    </row>
    <row r="139" spans="2:65" s="34" customFormat="1" ht="16.5" customHeight="1">
      <c r="B139" s="122"/>
      <c r="C139" s="146" t="s">
        <v>156</v>
      </c>
      <c r="D139" s="146" t="s">
        <v>123</v>
      </c>
      <c r="E139" s="145" t="s">
        <v>542</v>
      </c>
      <c r="F139" s="144" t="s">
        <v>541</v>
      </c>
      <c r="G139" s="143" t="s">
        <v>474</v>
      </c>
      <c r="H139" s="142">
        <v>4</v>
      </c>
      <c r="I139" s="141">
        <v>0</v>
      </c>
      <c r="J139" s="141">
        <f t="shared" si="0"/>
        <v>0</v>
      </c>
      <c r="K139" s="140"/>
      <c r="L139" s="139"/>
      <c r="M139" s="138" t="s">
        <v>46</v>
      </c>
      <c r="N139" s="137" t="s">
        <v>449</v>
      </c>
      <c r="O139" s="124">
        <v>0</v>
      </c>
      <c r="P139" s="124">
        <f t="shared" si="1"/>
        <v>0</v>
      </c>
      <c r="Q139" s="124">
        <v>0</v>
      </c>
      <c r="R139" s="124">
        <f t="shared" si="2"/>
        <v>0</v>
      </c>
      <c r="S139" s="124">
        <v>0</v>
      </c>
      <c r="T139" s="123">
        <f t="shared" si="3"/>
        <v>0</v>
      </c>
      <c r="AR139" s="109" t="s">
        <v>100</v>
      </c>
      <c r="AT139" s="109" t="s">
        <v>123</v>
      </c>
      <c r="AU139" s="109" t="s">
        <v>28</v>
      </c>
      <c r="AY139" s="101" t="s">
        <v>472</v>
      </c>
      <c r="BE139" s="110">
        <f t="shared" si="4"/>
        <v>0</v>
      </c>
      <c r="BF139" s="110">
        <f t="shared" si="5"/>
        <v>0</v>
      </c>
      <c r="BG139" s="110">
        <f t="shared" si="6"/>
        <v>0</v>
      </c>
      <c r="BH139" s="110">
        <f t="shared" si="7"/>
        <v>0</v>
      </c>
      <c r="BI139" s="110">
        <f t="shared" si="8"/>
        <v>0</v>
      </c>
      <c r="BJ139" s="101" t="s">
        <v>28</v>
      </c>
      <c r="BK139" s="110">
        <f t="shared" si="9"/>
        <v>0</v>
      </c>
      <c r="BL139" s="101" t="s">
        <v>32</v>
      </c>
      <c r="BM139" s="109" t="s">
        <v>540</v>
      </c>
    </row>
    <row r="140" spans="2:65" s="34" customFormat="1" ht="16.5" customHeight="1">
      <c r="B140" s="122"/>
      <c r="C140" s="146" t="s">
        <v>161</v>
      </c>
      <c r="D140" s="146" t="s">
        <v>123</v>
      </c>
      <c r="E140" s="145" t="s">
        <v>539</v>
      </c>
      <c r="F140" s="144" t="s">
        <v>538</v>
      </c>
      <c r="G140" s="143" t="s">
        <v>478</v>
      </c>
      <c r="H140" s="142">
        <v>1</v>
      </c>
      <c r="I140" s="141">
        <v>0</v>
      </c>
      <c r="J140" s="141">
        <f t="shared" si="0"/>
        <v>0</v>
      </c>
      <c r="K140" s="140"/>
      <c r="L140" s="139"/>
      <c r="M140" s="138" t="s">
        <v>46</v>
      </c>
      <c r="N140" s="137" t="s">
        <v>449</v>
      </c>
      <c r="O140" s="124">
        <v>0</v>
      </c>
      <c r="P140" s="124">
        <f t="shared" si="1"/>
        <v>0</v>
      </c>
      <c r="Q140" s="124">
        <v>0</v>
      </c>
      <c r="R140" s="124">
        <f t="shared" si="2"/>
        <v>0</v>
      </c>
      <c r="S140" s="124">
        <v>0</v>
      </c>
      <c r="T140" s="123">
        <f t="shared" si="3"/>
        <v>0</v>
      </c>
      <c r="AR140" s="109" t="s">
        <v>100</v>
      </c>
      <c r="AT140" s="109" t="s">
        <v>123</v>
      </c>
      <c r="AU140" s="109" t="s">
        <v>28</v>
      </c>
      <c r="AY140" s="101" t="s">
        <v>472</v>
      </c>
      <c r="BE140" s="110">
        <f t="shared" si="4"/>
        <v>0</v>
      </c>
      <c r="BF140" s="110">
        <f t="shared" si="5"/>
        <v>0</v>
      </c>
      <c r="BG140" s="110">
        <f t="shared" si="6"/>
        <v>0</v>
      </c>
      <c r="BH140" s="110">
        <f t="shared" si="7"/>
        <v>0</v>
      </c>
      <c r="BI140" s="110">
        <f t="shared" si="8"/>
        <v>0</v>
      </c>
      <c r="BJ140" s="101" t="s">
        <v>28</v>
      </c>
      <c r="BK140" s="110">
        <f t="shared" si="9"/>
        <v>0</v>
      </c>
      <c r="BL140" s="101" t="s">
        <v>32</v>
      </c>
      <c r="BM140" s="109" t="s">
        <v>537</v>
      </c>
    </row>
    <row r="141" spans="2:65" s="127" customFormat="1" ht="25.95" customHeight="1">
      <c r="B141" s="134"/>
      <c r="D141" s="129" t="s">
        <v>410</v>
      </c>
      <c r="E141" s="136" t="s">
        <v>536</v>
      </c>
      <c r="F141" s="136" t="s">
        <v>535</v>
      </c>
      <c r="J141" s="135">
        <f>BK141</f>
        <v>0</v>
      </c>
      <c r="L141" s="134"/>
      <c r="M141" s="133"/>
      <c r="P141" s="132">
        <f>SUM(P142:P153)</f>
        <v>0</v>
      </c>
      <c r="R141" s="132">
        <f>SUM(R142:R153)</f>
        <v>0</v>
      </c>
      <c r="T141" s="131">
        <f>SUM(T142:T153)</f>
        <v>0</v>
      </c>
      <c r="AR141" s="129" t="s">
        <v>28</v>
      </c>
      <c r="AT141" s="130" t="s">
        <v>410</v>
      </c>
      <c r="AU141" s="130" t="s">
        <v>26</v>
      </c>
      <c r="AY141" s="129" t="s">
        <v>472</v>
      </c>
      <c r="BK141" s="128">
        <f>SUM(BK142:BK153)</f>
        <v>0</v>
      </c>
    </row>
    <row r="142" spans="2:65" s="34" customFormat="1" ht="16.5" customHeight="1">
      <c r="B142" s="122"/>
      <c r="C142" s="121" t="s">
        <v>167</v>
      </c>
      <c r="D142" s="121" t="s">
        <v>473</v>
      </c>
      <c r="E142" s="120" t="s">
        <v>534</v>
      </c>
      <c r="F142" s="119" t="s">
        <v>533</v>
      </c>
      <c r="G142" s="118" t="s">
        <v>474</v>
      </c>
      <c r="H142" s="117">
        <v>1</v>
      </c>
      <c r="I142" s="116">
        <v>0</v>
      </c>
      <c r="J142" s="116">
        <f t="shared" ref="J142:J153" si="10">ROUND(I142*H142,2)</f>
        <v>0</v>
      </c>
      <c r="K142" s="115"/>
      <c r="L142" s="35"/>
      <c r="M142" s="126" t="s">
        <v>46</v>
      </c>
      <c r="N142" s="125" t="s">
        <v>449</v>
      </c>
      <c r="O142" s="124">
        <v>0</v>
      </c>
      <c r="P142" s="124">
        <f t="shared" ref="P142:P153" si="11">O142*H142</f>
        <v>0</v>
      </c>
      <c r="Q142" s="124">
        <v>0</v>
      </c>
      <c r="R142" s="124">
        <f t="shared" ref="R142:R153" si="12">Q142*H142</f>
        <v>0</v>
      </c>
      <c r="S142" s="124">
        <v>0</v>
      </c>
      <c r="T142" s="123">
        <f t="shared" ref="T142:T153" si="13">S142*H142</f>
        <v>0</v>
      </c>
      <c r="AR142" s="109" t="s">
        <v>32</v>
      </c>
      <c r="AT142" s="109" t="s">
        <v>473</v>
      </c>
      <c r="AU142" s="109" t="s">
        <v>28</v>
      </c>
      <c r="AY142" s="101" t="s">
        <v>472</v>
      </c>
      <c r="BE142" s="110">
        <f t="shared" ref="BE142:BE153" si="14">IF(N142="základní",J142,0)</f>
        <v>0</v>
      </c>
      <c r="BF142" s="110">
        <f t="shared" ref="BF142:BF153" si="15">IF(N142="snížená",J142,0)</f>
        <v>0</v>
      </c>
      <c r="BG142" s="110">
        <f t="shared" ref="BG142:BG153" si="16">IF(N142="zákl. přenesená",J142,0)</f>
        <v>0</v>
      </c>
      <c r="BH142" s="110">
        <f t="shared" ref="BH142:BH153" si="17">IF(N142="sníž. přenesená",J142,0)</f>
        <v>0</v>
      </c>
      <c r="BI142" s="110">
        <f t="shared" ref="BI142:BI153" si="18">IF(N142="nulová",J142,0)</f>
        <v>0</v>
      </c>
      <c r="BJ142" s="101" t="s">
        <v>28</v>
      </c>
      <c r="BK142" s="110">
        <f t="shared" ref="BK142:BK153" si="19">ROUND(I142*H142,2)</f>
        <v>0</v>
      </c>
      <c r="BL142" s="101" t="s">
        <v>32</v>
      </c>
      <c r="BM142" s="109" t="s">
        <v>532</v>
      </c>
    </row>
    <row r="143" spans="2:65" s="34" customFormat="1" ht="16.5" customHeight="1">
      <c r="B143" s="122"/>
      <c r="C143" s="121" t="s">
        <v>172</v>
      </c>
      <c r="D143" s="121" t="s">
        <v>473</v>
      </c>
      <c r="E143" s="120" t="s">
        <v>531</v>
      </c>
      <c r="F143" s="119" t="s">
        <v>530</v>
      </c>
      <c r="G143" s="118" t="s">
        <v>474</v>
      </c>
      <c r="H143" s="117">
        <v>3</v>
      </c>
      <c r="I143" s="116">
        <v>0</v>
      </c>
      <c r="J143" s="116">
        <f t="shared" si="10"/>
        <v>0</v>
      </c>
      <c r="K143" s="115"/>
      <c r="L143" s="35"/>
      <c r="M143" s="126" t="s">
        <v>46</v>
      </c>
      <c r="N143" s="125" t="s">
        <v>449</v>
      </c>
      <c r="O143" s="124">
        <v>0</v>
      </c>
      <c r="P143" s="124">
        <f t="shared" si="11"/>
        <v>0</v>
      </c>
      <c r="Q143" s="124">
        <v>0</v>
      </c>
      <c r="R143" s="124">
        <f t="shared" si="12"/>
        <v>0</v>
      </c>
      <c r="S143" s="124">
        <v>0</v>
      </c>
      <c r="T143" s="123">
        <f t="shared" si="13"/>
        <v>0</v>
      </c>
      <c r="AR143" s="109" t="s">
        <v>32</v>
      </c>
      <c r="AT143" s="109" t="s">
        <v>473</v>
      </c>
      <c r="AU143" s="109" t="s">
        <v>28</v>
      </c>
      <c r="AY143" s="101" t="s">
        <v>472</v>
      </c>
      <c r="BE143" s="110">
        <f t="shared" si="14"/>
        <v>0</v>
      </c>
      <c r="BF143" s="110">
        <f t="shared" si="15"/>
        <v>0</v>
      </c>
      <c r="BG143" s="110">
        <f t="shared" si="16"/>
        <v>0</v>
      </c>
      <c r="BH143" s="110">
        <f t="shared" si="17"/>
        <v>0</v>
      </c>
      <c r="BI143" s="110">
        <f t="shared" si="18"/>
        <v>0</v>
      </c>
      <c r="BJ143" s="101" t="s">
        <v>28</v>
      </c>
      <c r="BK143" s="110">
        <f t="shared" si="19"/>
        <v>0</v>
      </c>
      <c r="BL143" s="101" t="s">
        <v>32</v>
      </c>
      <c r="BM143" s="109" t="s">
        <v>529</v>
      </c>
    </row>
    <row r="144" spans="2:65" s="34" customFormat="1" ht="16.5" customHeight="1">
      <c r="B144" s="122"/>
      <c r="C144" s="121" t="s">
        <v>177</v>
      </c>
      <c r="D144" s="121" t="s">
        <v>473</v>
      </c>
      <c r="E144" s="120" t="s">
        <v>528</v>
      </c>
      <c r="F144" s="119" t="s">
        <v>527</v>
      </c>
      <c r="G144" s="118" t="s">
        <v>474</v>
      </c>
      <c r="H144" s="117">
        <v>2</v>
      </c>
      <c r="I144" s="116">
        <v>0</v>
      </c>
      <c r="J144" s="116">
        <f t="shared" si="10"/>
        <v>0</v>
      </c>
      <c r="K144" s="115"/>
      <c r="L144" s="35"/>
      <c r="M144" s="126" t="s">
        <v>46</v>
      </c>
      <c r="N144" s="125" t="s">
        <v>449</v>
      </c>
      <c r="O144" s="124">
        <v>0</v>
      </c>
      <c r="P144" s="124">
        <f t="shared" si="11"/>
        <v>0</v>
      </c>
      <c r="Q144" s="124">
        <v>0</v>
      </c>
      <c r="R144" s="124">
        <f t="shared" si="12"/>
        <v>0</v>
      </c>
      <c r="S144" s="124">
        <v>0</v>
      </c>
      <c r="T144" s="123">
        <f t="shared" si="13"/>
        <v>0</v>
      </c>
      <c r="AR144" s="109" t="s">
        <v>32</v>
      </c>
      <c r="AT144" s="109" t="s">
        <v>473</v>
      </c>
      <c r="AU144" s="109" t="s">
        <v>28</v>
      </c>
      <c r="AY144" s="101" t="s">
        <v>472</v>
      </c>
      <c r="BE144" s="110">
        <f t="shared" si="14"/>
        <v>0</v>
      </c>
      <c r="BF144" s="110">
        <f t="shared" si="15"/>
        <v>0</v>
      </c>
      <c r="BG144" s="110">
        <f t="shared" si="16"/>
        <v>0</v>
      </c>
      <c r="BH144" s="110">
        <f t="shared" si="17"/>
        <v>0</v>
      </c>
      <c r="BI144" s="110">
        <f t="shared" si="18"/>
        <v>0</v>
      </c>
      <c r="BJ144" s="101" t="s">
        <v>28</v>
      </c>
      <c r="BK144" s="110">
        <f t="shared" si="19"/>
        <v>0</v>
      </c>
      <c r="BL144" s="101" t="s">
        <v>32</v>
      </c>
      <c r="BM144" s="109" t="s">
        <v>526</v>
      </c>
    </row>
    <row r="145" spans="2:65" s="34" customFormat="1" ht="21.75" customHeight="1">
      <c r="B145" s="122"/>
      <c r="C145" s="121" t="s">
        <v>182</v>
      </c>
      <c r="D145" s="121" t="s">
        <v>473</v>
      </c>
      <c r="E145" s="120" t="s">
        <v>525</v>
      </c>
      <c r="F145" s="119" t="s">
        <v>524</v>
      </c>
      <c r="G145" s="118" t="s">
        <v>474</v>
      </c>
      <c r="H145" s="117">
        <v>1</v>
      </c>
      <c r="I145" s="116">
        <v>0</v>
      </c>
      <c r="J145" s="116">
        <f t="shared" si="10"/>
        <v>0</v>
      </c>
      <c r="K145" s="115"/>
      <c r="L145" s="35"/>
      <c r="M145" s="126" t="s">
        <v>46</v>
      </c>
      <c r="N145" s="125" t="s">
        <v>449</v>
      </c>
      <c r="O145" s="124">
        <v>0</v>
      </c>
      <c r="P145" s="124">
        <f t="shared" si="11"/>
        <v>0</v>
      </c>
      <c r="Q145" s="124">
        <v>0</v>
      </c>
      <c r="R145" s="124">
        <f t="shared" si="12"/>
        <v>0</v>
      </c>
      <c r="S145" s="124">
        <v>0</v>
      </c>
      <c r="T145" s="123">
        <f t="shared" si="13"/>
        <v>0</v>
      </c>
      <c r="AR145" s="109" t="s">
        <v>32</v>
      </c>
      <c r="AT145" s="109" t="s">
        <v>473</v>
      </c>
      <c r="AU145" s="109" t="s">
        <v>28</v>
      </c>
      <c r="AY145" s="101" t="s">
        <v>472</v>
      </c>
      <c r="BE145" s="110">
        <f t="shared" si="14"/>
        <v>0</v>
      </c>
      <c r="BF145" s="110">
        <f t="shared" si="15"/>
        <v>0</v>
      </c>
      <c r="BG145" s="110">
        <f t="shared" si="16"/>
        <v>0</v>
      </c>
      <c r="BH145" s="110">
        <f t="shared" si="17"/>
        <v>0</v>
      </c>
      <c r="BI145" s="110">
        <f t="shared" si="18"/>
        <v>0</v>
      </c>
      <c r="BJ145" s="101" t="s">
        <v>28</v>
      </c>
      <c r="BK145" s="110">
        <f t="shared" si="19"/>
        <v>0</v>
      </c>
      <c r="BL145" s="101" t="s">
        <v>32</v>
      </c>
      <c r="BM145" s="109" t="s">
        <v>523</v>
      </c>
    </row>
    <row r="146" spans="2:65" s="34" customFormat="1" ht="16.5" customHeight="1">
      <c r="B146" s="122"/>
      <c r="C146" s="121" t="s">
        <v>188</v>
      </c>
      <c r="D146" s="121" t="s">
        <v>473</v>
      </c>
      <c r="E146" s="120" t="s">
        <v>522</v>
      </c>
      <c r="F146" s="119" t="s">
        <v>521</v>
      </c>
      <c r="G146" s="118" t="s">
        <v>511</v>
      </c>
      <c r="H146" s="117">
        <v>48</v>
      </c>
      <c r="I146" s="116">
        <v>0</v>
      </c>
      <c r="J146" s="116">
        <f t="shared" si="10"/>
        <v>0</v>
      </c>
      <c r="K146" s="115"/>
      <c r="L146" s="35"/>
      <c r="M146" s="126" t="s">
        <v>46</v>
      </c>
      <c r="N146" s="125" t="s">
        <v>449</v>
      </c>
      <c r="O146" s="124">
        <v>0</v>
      </c>
      <c r="P146" s="124">
        <f t="shared" si="11"/>
        <v>0</v>
      </c>
      <c r="Q146" s="124">
        <v>0</v>
      </c>
      <c r="R146" s="124">
        <f t="shared" si="12"/>
        <v>0</v>
      </c>
      <c r="S146" s="124">
        <v>0</v>
      </c>
      <c r="T146" s="123">
        <f t="shared" si="13"/>
        <v>0</v>
      </c>
      <c r="AR146" s="109" t="s">
        <v>32</v>
      </c>
      <c r="AT146" s="109" t="s">
        <v>473</v>
      </c>
      <c r="AU146" s="109" t="s">
        <v>28</v>
      </c>
      <c r="AY146" s="101" t="s">
        <v>472</v>
      </c>
      <c r="BE146" s="110">
        <f t="shared" si="14"/>
        <v>0</v>
      </c>
      <c r="BF146" s="110">
        <f t="shared" si="15"/>
        <v>0</v>
      </c>
      <c r="BG146" s="110">
        <f t="shared" si="16"/>
        <v>0</v>
      </c>
      <c r="BH146" s="110">
        <f t="shared" si="17"/>
        <v>0</v>
      </c>
      <c r="BI146" s="110">
        <f t="shared" si="18"/>
        <v>0</v>
      </c>
      <c r="BJ146" s="101" t="s">
        <v>28</v>
      </c>
      <c r="BK146" s="110">
        <f t="shared" si="19"/>
        <v>0</v>
      </c>
      <c r="BL146" s="101" t="s">
        <v>32</v>
      </c>
      <c r="BM146" s="109" t="s">
        <v>520</v>
      </c>
    </row>
    <row r="147" spans="2:65" s="34" customFormat="1" ht="37.950000000000003" customHeight="1">
      <c r="B147" s="122"/>
      <c r="C147" s="121" t="s">
        <v>194</v>
      </c>
      <c r="D147" s="121" t="s">
        <v>473</v>
      </c>
      <c r="E147" s="120" t="s">
        <v>519</v>
      </c>
      <c r="F147" s="119" t="s">
        <v>518</v>
      </c>
      <c r="G147" s="118" t="s">
        <v>474</v>
      </c>
      <c r="H147" s="117">
        <v>15</v>
      </c>
      <c r="I147" s="116">
        <v>0</v>
      </c>
      <c r="J147" s="116">
        <f t="shared" si="10"/>
        <v>0</v>
      </c>
      <c r="K147" s="115"/>
      <c r="L147" s="35"/>
      <c r="M147" s="126" t="s">
        <v>46</v>
      </c>
      <c r="N147" s="125" t="s">
        <v>449</v>
      </c>
      <c r="O147" s="124">
        <v>0</v>
      </c>
      <c r="P147" s="124">
        <f t="shared" si="11"/>
        <v>0</v>
      </c>
      <c r="Q147" s="124">
        <v>0</v>
      </c>
      <c r="R147" s="124">
        <f t="shared" si="12"/>
        <v>0</v>
      </c>
      <c r="S147" s="124">
        <v>0</v>
      </c>
      <c r="T147" s="123">
        <f t="shared" si="13"/>
        <v>0</v>
      </c>
      <c r="AR147" s="109" t="s">
        <v>32</v>
      </c>
      <c r="AT147" s="109" t="s">
        <v>473</v>
      </c>
      <c r="AU147" s="109" t="s">
        <v>28</v>
      </c>
      <c r="AY147" s="101" t="s">
        <v>472</v>
      </c>
      <c r="BE147" s="110">
        <f t="shared" si="14"/>
        <v>0</v>
      </c>
      <c r="BF147" s="110">
        <f t="shared" si="15"/>
        <v>0</v>
      </c>
      <c r="BG147" s="110">
        <f t="shared" si="16"/>
        <v>0</v>
      </c>
      <c r="BH147" s="110">
        <f t="shared" si="17"/>
        <v>0</v>
      </c>
      <c r="BI147" s="110">
        <f t="shared" si="18"/>
        <v>0</v>
      </c>
      <c r="BJ147" s="101" t="s">
        <v>28</v>
      </c>
      <c r="BK147" s="110">
        <f t="shared" si="19"/>
        <v>0</v>
      </c>
      <c r="BL147" s="101" t="s">
        <v>32</v>
      </c>
      <c r="BM147" s="109" t="s">
        <v>517</v>
      </c>
    </row>
    <row r="148" spans="2:65" s="34" customFormat="1" ht="16.5" customHeight="1">
      <c r="B148" s="122"/>
      <c r="C148" s="121" t="s">
        <v>199</v>
      </c>
      <c r="D148" s="121" t="s">
        <v>473</v>
      </c>
      <c r="E148" s="120" t="s">
        <v>516</v>
      </c>
      <c r="F148" s="119" t="s">
        <v>515</v>
      </c>
      <c r="G148" s="118" t="s">
        <v>474</v>
      </c>
      <c r="H148" s="117">
        <v>30</v>
      </c>
      <c r="I148" s="116">
        <v>0</v>
      </c>
      <c r="J148" s="116">
        <f t="shared" si="10"/>
        <v>0</v>
      </c>
      <c r="K148" s="115"/>
      <c r="L148" s="35"/>
      <c r="M148" s="126" t="s">
        <v>46</v>
      </c>
      <c r="N148" s="125" t="s">
        <v>449</v>
      </c>
      <c r="O148" s="124">
        <v>0</v>
      </c>
      <c r="P148" s="124">
        <f t="shared" si="11"/>
        <v>0</v>
      </c>
      <c r="Q148" s="124">
        <v>0</v>
      </c>
      <c r="R148" s="124">
        <f t="shared" si="12"/>
        <v>0</v>
      </c>
      <c r="S148" s="124">
        <v>0</v>
      </c>
      <c r="T148" s="123">
        <f t="shared" si="13"/>
        <v>0</v>
      </c>
      <c r="AR148" s="109" t="s">
        <v>32</v>
      </c>
      <c r="AT148" s="109" t="s">
        <v>473</v>
      </c>
      <c r="AU148" s="109" t="s">
        <v>28</v>
      </c>
      <c r="AY148" s="101" t="s">
        <v>472</v>
      </c>
      <c r="BE148" s="110">
        <f t="shared" si="14"/>
        <v>0</v>
      </c>
      <c r="BF148" s="110">
        <f t="shared" si="15"/>
        <v>0</v>
      </c>
      <c r="BG148" s="110">
        <f t="shared" si="16"/>
        <v>0</v>
      </c>
      <c r="BH148" s="110">
        <f t="shared" si="17"/>
        <v>0</v>
      </c>
      <c r="BI148" s="110">
        <f t="shared" si="18"/>
        <v>0</v>
      </c>
      <c r="BJ148" s="101" t="s">
        <v>28</v>
      </c>
      <c r="BK148" s="110">
        <f t="shared" si="19"/>
        <v>0</v>
      </c>
      <c r="BL148" s="101" t="s">
        <v>32</v>
      </c>
      <c r="BM148" s="109" t="s">
        <v>514</v>
      </c>
    </row>
    <row r="149" spans="2:65" s="34" customFormat="1" ht="16.5" customHeight="1">
      <c r="B149" s="122"/>
      <c r="C149" s="121" t="s">
        <v>204</v>
      </c>
      <c r="D149" s="121" t="s">
        <v>473</v>
      </c>
      <c r="E149" s="120" t="s">
        <v>513</v>
      </c>
      <c r="F149" s="119" t="s">
        <v>512</v>
      </c>
      <c r="G149" s="118" t="s">
        <v>511</v>
      </c>
      <c r="H149" s="117">
        <v>36</v>
      </c>
      <c r="I149" s="116">
        <v>0</v>
      </c>
      <c r="J149" s="116">
        <f t="shared" si="10"/>
        <v>0</v>
      </c>
      <c r="K149" s="115"/>
      <c r="L149" s="35"/>
      <c r="M149" s="126" t="s">
        <v>46</v>
      </c>
      <c r="N149" s="125" t="s">
        <v>449</v>
      </c>
      <c r="O149" s="124">
        <v>0</v>
      </c>
      <c r="P149" s="124">
        <f t="shared" si="11"/>
        <v>0</v>
      </c>
      <c r="Q149" s="124">
        <v>0</v>
      </c>
      <c r="R149" s="124">
        <f t="shared" si="12"/>
        <v>0</v>
      </c>
      <c r="S149" s="124">
        <v>0</v>
      </c>
      <c r="T149" s="123">
        <f t="shared" si="13"/>
        <v>0</v>
      </c>
      <c r="AR149" s="109" t="s">
        <v>32</v>
      </c>
      <c r="AT149" s="109" t="s">
        <v>473</v>
      </c>
      <c r="AU149" s="109" t="s">
        <v>28</v>
      </c>
      <c r="AY149" s="101" t="s">
        <v>472</v>
      </c>
      <c r="BE149" s="110">
        <f t="shared" si="14"/>
        <v>0</v>
      </c>
      <c r="BF149" s="110">
        <f t="shared" si="15"/>
        <v>0</v>
      </c>
      <c r="BG149" s="110">
        <f t="shared" si="16"/>
        <v>0</v>
      </c>
      <c r="BH149" s="110">
        <f t="shared" si="17"/>
        <v>0</v>
      </c>
      <c r="BI149" s="110">
        <f t="shared" si="18"/>
        <v>0</v>
      </c>
      <c r="BJ149" s="101" t="s">
        <v>28</v>
      </c>
      <c r="BK149" s="110">
        <f t="shared" si="19"/>
        <v>0</v>
      </c>
      <c r="BL149" s="101" t="s">
        <v>32</v>
      </c>
      <c r="BM149" s="109" t="s">
        <v>510</v>
      </c>
    </row>
    <row r="150" spans="2:65" s="34" customFormat="1" ht="16.5" customHeight="1">
      <c r="B150" s="122"/>
      <c r="C150" s="121" t="s">
        <v>209</v>
      </c>
      <c r="D150" s="121" t="s">
        <v>473</v>
      </c>
      <c r="E150" s="120" t="s">
        <v>509</v>
      </c>
      <c r="F150" s="119" t="s">
        <v>508</v>
      </c>
      <c r="G150" s="118" t="s">
        <v>474</v>
      </c>
      <c r="H150" s="117">
        <v>4</v>
      </c>
      <c r="I150" s="116">
        <v>0</v>
      </c>
      <c r="J150" s="116">
        <f t="shared" si="10"/>
        <v>0</v>
      </c>
      <c r="K150" s="115"/>
      <c r="L150" s="35"/>
      <c r="M150" s="126" t="s">
        <v>46</v>
      </c>
      <c r="N150" s="125" t="s">
        <v>449</v>
      </c>
      <c r="O150" s="124">
        <v>0</v>
      </c>
      <c r="P150" s="124">
        <f t="shared" si="11"/>
        <v>0</v>
      </c>
      <c r="Q150" s="124">
        <v>0</v>
      </c>
      <c r="R150" s="124">
        <f t="shared" si="12"/>
        <v>0</v>
      </c>
      <c r="S150" s="124">
        <v>0</v>
      </c>
      <c r="T150" s="123">
        <f t="shared" si="13"/>
        <v>0</v>
      </c>
      <c r="AR150" s="109" t="s">
        <v>32</v>
      </c>
      <c r="AT150" s="109" t="s">
        <v>473</v>
      </c>
      <c r="AU150" s="109" t="s">
        <v>28</v>
      </c>
      <c r="AY150" s="101" t="s">
        <v>472</v>
      </c>
      <c r="BE150" s="110">
        <f t="shared" si="14"/>
        <v>0</v>
      </c>
      <c r="BF150" s="110">
        <f t="shared" si="15"/>
        <v>0</v>
      </c>
      <c r="BG150" s="110">
        <f t="shared" si="16"/>
        <v>0</v>
      </c>
      <c r="BH150" s="110">
        <f t="shared" si="17"/>
        <v>0</v>
      </c>
      <c r="BI150" s="110">
        <f t="shared" si="18"/>
        <v>0</v>
      </c>
      <c r="BJ150" s="101" t="s">
        <v>28</v>
      </c>
      <c r="BK150" s="110">
        <f t="shared" si="19"/>
        <v>0</v>
      </c>
      <c r="BL150" s="101" t="s">
        <v>32</v>
      </c>
      <c r="BM150" s="109" t="s">
        <v>507</v>
      </c>
    </row>
    <row r="151" spans="2:65" s="34" customFormat="1" ht="21.75" customHeight="1">
      <c r="B151" s="122"/>
      <c r="C151" s="121" t="s">
        <v>215</v>
      </c>
      <c r="D151" s="121" t="s">
        <v>473</v>
      </c>
      <c r="E151" s="120" t="s">
        <v>506</v>
      </c>
      <c r="F151" s="119" t="s">
        <v>505</v>
      </c>
      <c r="G151" s="118" t="s">
        <v>478</v>
      </c>
      <c r="H151" s="117">
        <v>1</v>
      </c>
      <c r="I151" s="116">
        <v>0</v>
      </c>
      <c r="J151" s="116">
        <f t="shared" si="10"/>
        <v>0</v>
      </c>
      <c r="K151" s="115"/>
      <c r="L151" s="35"/>
      <c r="M151" s="126" t="s">
        <v>46</v>
      </c>
      <c r="N151" s="125" t="s">
        <v>449</v>
      </c>
      <c r="O151" s="124">
        <v>0</v>
      </c>
      <c r="P151" s="124">
        <f t="shared" si="11"/>
        <v>0</v>
      </c>
      <c r="Q151" s="124">
        <v>0</v>
      </c>
      <c r="R151" s="124">
        <f t="shared" si="12"/>
        <v>0</v>
      </c>
      <c r="S151" s="124">
        <v>0</v>
      </c>
      <c r="T151" s="123">
        <f t="shared" si="13"/>
        <v>0</v>
      </c>
      <c r="AR151" s="109" t="s">
        <v>32</v>
      </c>
      <c r="AT151" s="109" t="s">
        <v>473</v>
      </c>
      <c r="AU151" s="109" t="s">
        <v>28</v>
      </c>
      <c r="AY151" s="101" t="s">
        <v>472</v>
      </c>
      <c r="BE151" s="110">
        <f t="shared" si="14"/>
        <v>0</v>
      </c>
      <c r="BF151" s="110">
        <f t="shared" si="15"/>
        <v>0</v>
      </c>
      <c r="BG151" s="110">
        <f t="shared" si="16"/>
        <v>0</v>
      </c>
      <c r="BH151" s="110">
        <f t="shared" si="17"/>
        <v>0</v>
      </c>
      <c r="BI151" s="110">
        <f t="shared" si="18"/>
        <v>0</v>
      </c>
      <c r="BJ151" s="101" t="s">
        <v>28</v>
      </c>
      <c r="BK151" s="110">
        <f t="shared" si="19"/>
        <v>0</v>
      </c>
      <c r="BL151" s="101" t="s">
        <v>32</v>
      </c>
      <c r="BM151" s="109" t="s">
        <v>504</v>
      </c>
    </row>
    <row r="152" spans="2:65" s="34" customFormat="1" ht="37.950000000000003" customHeight="1">
      <c r="B152" s="122"/>
      <c r="C152" s="121" t="s">
        <v>222</v>
      </c>
      <c r="D152" s="121" t="s">
        <v>473</v>
      </c>
      <c r="E152" s="120" t="s">
        <v>503</v>
      </c>
      <c r="F152" s="119" t="s">
        <v>502</v>
      </c>
      <c r="G152" s="118" t="s">
        <v>474</v>
      </c>
      <c r="H152" s="117">
        <v>8</v>
      </c>
      <c r="I152" s="116">
        <v>0</v>
      </c>
      <c r="J152" s="116">
        <f t="shared" si="10"/>
        <v>0</v>
      </c>
      <c r="K152" s="115"/>
      <c r="L152" s="35"/>
      <c r="M152" s="126" t="s">
        <v>46</v>
      </c>
      <c r="N152" s="125" t="s">
        <v>449</v>
      </c>
      <c r="O152" s="124">
        <v>0</v>
      </c>
      <c r="P152" s="124">
        <f t="shared" si="11"/>
        <v>0</v>
      </c>
      <c r="Q152" s="124">
        <v>0</v>
      </c>
      <c r="R152" s="124">
        <f t="shared" si="12"/>
        <v>0</v>
      </c>
      <c r="S152" s="124">
        <v>0</v>
      </c>
      <c r="T152" s="123">
        <f t="shared" si="13"/>
        <v>0</v>
      </c>
      <c r="AR152" s="109" t="s">
        <v>32</v>
      </c>
      <c r="AT152" s="109" t="s">
        <v>473</v>
      </c>
      <c r="AU152" s="109" t="s">
        <v>28</v>
      </c>
      <c r="AY152" s="101" t="s">
        <v>472</v>
      </c>
      <c r="BE152" s="110">
        <f t="shared" si="14"/>
        <v>0</v>
      </c>
      <c r="BF152" s="110">
        <f t="shared" si="15"/>
        <v>0</v>
      </c>
      <c r="BG152" s="110">
        <f t="shared" si="16"/>
        <v>0</v>
      </c>
      <c r="BH152" s="110">
        <f t="shared" si="17"/>
        <v>0</v>
      </c>
      <c r="BI152" s="110">
        <f t="shared" si="18"/>
        <v>0</v>
      </c>
      <c r="BJ152" s="101" t="s">
        <v>28</v>
      </c>
      <c r="BK152" s="110">
        <f t="shared" si="19"/>
        <v>0</v>
      </c>
      <c r="BL152" s="101" t="s">
        <v>32</v>
      </c>
      <c r="BM152" s="109" t="s">
        <v>501</v>
      </c>
    </row>
    <row r="153" spans="2:65" s="34" customFormat="1" ht="33" customHeight="1">
      <c r="B153" s="122"/>
      <c r="C153" s="121" t="s">
        <v>228</v>
      </c>
      <c r="D153" s="121" t="s">
        <v>473</v>
      </c>
      <c r="E153" s="120" t="s">
        <v>500</v>
      </c>
      <c r="F153" s="119" t="s">
        <v>499</v>
      </c>
      <c r="G153" s="118" t="s">
        <v>474</v>
      </c>
      <c r="H153" s="117">
        <v>1</v>
      </c>
      <c r="I153" s="116">
        <v>0</v>
      </c>
      <c r="J153" s="116">
        <f t="shared" si="10"/>
        <v>0</v>
      </c>
      <c r="K153" s="115"/>
      <c r="L153" s="35"/>
      <c r="M153" s="126" t="s">
        <v>46</v>
      </c>
      <c r="N153" s="125" t="s">
        <v>449</v>
      </c>
      <c r="O153" s="124">
        <v>0</v>
      </c>
      <c r="P153" s="124">
        <f t="shared" si="11"/>
        <v>0</v>
      </c>
      <c r="Q153" s="124">
        <v>0</v>
      </c>
      <c r="R153" s="124">
        <f t="shared" si="12"/>
        <v>0</v>
      </c>
      <c r="S153" s="124">
        <v>0</v>
      </c>
      <c r="T153" s="123">
        <f t="shared" si="13"/>
        <v>0</v>
      </c>
      <c r="AR153" s="109" t="s">
        <v>32</v>
      </c>
      <c r="AT153" s="109" t="s">
        <v>473</v>
      </c>
      <c r="AU153" s="109" t="s">
        <v>28</v>
      </c>
      <c r="AY153" s="101" t="s">
        <v>472</v>
      </c>
      <c r="BE153" s="110">
        <f t="shared" si="14"/>
        <v>0</v>
      </c>
      <c r="BF153" s="110">
        <f t="shared" si="15"/>
        <v>0</v>
      </c>
      <c r="BG153" s="110">
        <f t="shared" si="16"/>
        <v>0</v>
      </c>
      <c r="BH153" s="110">
        <f t="shared" si="17"/>
        <v>0</v>
      </c>
      <c r="BI153" s="110">
        <f t="shared" si="18"/>
        <v>0</v>
      </c>
      <c r="BJ153" s="101" t="s">
        <v>28</v>
      </c>
      <c r="BK153" s="110">
        <f t="shared" si="19"/>
        <v>0</v>
      </c>
      <c r="BL153" s="101" t="s">
        <v>32</v>
      </c>
      <c r="BM153" s="109" t="s">
        <v>498</v>
      </c>
    </row>
    <row r="154" spans="2:65" s="127" customFormat="1" ht="25.95" customHeight="1">
      <c r="B154" s="134"/>
      <c r="D154" s="129" t="s">
        <v>410</v>
      </c>
      <c r="E154" s="136" t="s">
        <v>497</v>
      </c>
      <c r="F154" s="136" t="s">
        <v>496</v>
      </c>
      <c r="J154" s="135">
        <f>BK154</f>
        <v>0</v>
      </c>
      <c r="L154" s="134"/>
      <c r="M154" s="133"/>
      <c r="P154" s="132">
        <f>SUM(P155:P160)</f>
        <v>0</v>
      </c>
      <c r="R154" s="132">
        <f>SUM(R155:R160)</f>
        <v>0</v>
      </c>
      <c r="T154" s="131">
        <f>SUM(T155:T160)</f>
        <v>0</v>
      </c>
      <c r="AR154" s="129" t="s">
        <v>28</v>
      </c>
      <c r="AT154" s="130" t="s">
        <v>410</v>
      </c>
      <c r="AU154" s="130" t="s">
        <v>26</v>
      </c>
      <c r="AY154" s="129" t="s">
        <v>472</v>
      </c>
      <c r="BK154" s="128">
        <f>SUM(BK155:BK160)</f>
        <v>0</v>
      </c>
    </row>
    <row r="155" spans="2:65" s="34" customFormat="1" ht="24.15" customHeight="1">
      <c r="B155" s="122"/>
      <c r="C155" s="121" t="s">
        <v>234</v>
      </c>
      <c r="D155" s="121" t="s">
        <v>473</v>
      </c>
      <c r="E155" s="120" t="s">
        <v>495</v>
      </c>
      <c r="F155" s="119" t="s">
        <v>494</v>
      </c>
      <c r="G155" s="118" t="s">
        <v>474</v>
      </c>
      <c r="H155" s="117">
        <v>1</v>
      </c>
      <c r="I155" s="116">
        <v>0</v>
      </c>
      <c r="J155" s="116">
        <f t="shared" ref="J155:J160" si="20">ROUND(I155*H155,2)</f>
        <v>0</v>
      </c>
      <c r="K155" s="115"/>
      <c r="L155" s="35"/>
      <c r="M155" s="126" t="s">
        <v>46</v>
      </c>
      <c r="N155" s="125" t="s">
        <v>449</v>
      </c>
      <c r="O155" s="124">
        <v>0</v>
      </c>
      <c r="P155" s="124">
        <f t="shared" ref="P155:P160" si="21">O155*H155</f>
        <v>0</v>
      </c>
      <c r="Q155" s="124">
        <v>0</v>
      </c>
      <c r="R155" s="124">
        <f t="shared" ref="R155:R160" si="22">Q155*H155</f>
        <v>0</v>
      </c>
      <c r="S155" s="124">
        <v>0</v>
      </c>
      <c r="T155" s="123">
        <f t="shared" ref="T155:T160" si="23">S155*H155</f>
        <v>0</v>
      </c>
      <c r="AR155" s="109" t="s">
        <v>32</v>
      </c>
      <c r="AT155" s="109" t="s">
        <v>473</v>
      </c>
      <c r="AU155" s="109" t="s">
        <v>28</v>
      </c>
      <c r="AY155" s="101" t="s">
        <v>472</v>
      </c>
      <c r="BE155" s="110">
        <f t="shared" ref="BE155:BE160" si="24">IF(N155="základní",J155,0)</f>
        <v>0</v>
      </c>
      <c r="BF155" s="110">
        <f t="shared" ref="BF155:BF160" si="25">IF(N155="snížená",J155,0)</f>
        <v>0</v>
      </c>
      <c r="BG155" s="110">
        <f t="shared" ref="BG155:BG160" si="26">IF(N155="zákl. přenesená",J155,0)</f>
        <v>0</v>
      </c>
      <c r="BH155" s="110">
        <f t="shared" ref="BH155:BH160" si="27">IF(N155="sníž. přenesená",J155,0)</f>
        <v>0</v>
      </c>
      <c r="BI155" s="110">
        <f t="shared" ref="BI155:BI160" si="28">IF(N155="nulová",J155,0)</f>
        <v>0</v>
      </c>
      <c r="BJ155" s="101" t="s">
        <v>28</v>
      </c>
      <c r="BK155" s="110">
        <f t="shared" ref="BK155:BK160" si="29">ROUND(I155*H155,2)</f>
        <v>0</v>
      </c>
      <c r="BL155" s="101" t="s">
        <v>32</v>
      </c>
      <c r="BM155" s="109" t="s">
        <v>493</v>
      </c>
    </row>
    <row r="156" spans="2:65" s="34" customFormat="1" ht="16.5" customHeight="1">
      <c r="B156" s="122"/>
      <c r="C156" s="121" t="s">
        <v>492</v>
      </c>
      <c r="D156" s="121" t="s">
        <v>473</v>
      </c>
      <c r="E156" s="120" t="s">
        <v>491</v>
      </c>
      <c r="F156" s="119" t="s">
        <v>490</v>
      </c>
      <c r="G156" s="118" t="s">
        <v>474</v>
      </c>
      <c r="H156" s="117">
        <v>1</v>
      </c>
      <c r="I156" s="116">
        <v>0</v>
      </c>
      <c r="J156" s="116">
        <f t="shared" si="20"/>
        <v>0</v>
      </c>
      <c r="K156" s="115"/>
      <c r="L156" s="35"/>
      <c r="M156" s="126" t="s">
        <v>46</v>
      </c>
      <c r="N156" s="125" t="s">
        <v>449</v>
      </c>
      <c r="O156" s="124">
        <v>0</v>
      </c>
      <c r="P156" s="124">
        <f t="shared" si="21"/>
        <v>0</v>
      </c>
      <c r="Q156" s="124">
        <v>0</v>
      </c>
      <c r="R156" s="124">
        <f t="shared" si="22"/>
        <v>0</v>
      </c>
      <c r="S156" s="124">
        <v>0</v>
      </c>
      <c r="T156" s="123">
        <f t="shared" si="23"/>
        <v>0</v>
      </c>
      <c r="AR156" s="109" t="s">
        <v>32</v>
      </c>
      <c r="AT156" s="109" t="s">
        <v>473</v>
      </c>
      <c r="AU156" s="109" t="s">
        <v>28</v>
      </c>
      <c r="AY156" s="101" t="s">
        <v>472</v>
      </c>
      <c r="BE156" s="110">
        <f t="shared" si="24"/>
        <v>0</v>
      </c>
      <c r="BF156" s="110">
        <f t="shared" si="25"/>
        <v>0</v>
      </c>
      <c r="BG156" s="110">
        <f t="shared" si="26"/>
        <v>0</v>
      </c>
      <c r="BH156" s="110">
        <f t="shared" si="27"/>
        <v>0</v>
      </c>
      <c r="BI156" s="110">
        <f t="shared" si="28"/>
        <v>0</v>
      </c>
      <c r="BJ156" s="101" t="s">
        <v>28</v>
      </c>
      <c r="BK156" s="110">
        <f t="shared" si="29"/>
        <v>0</v>
      </c>
      <c r="BL156" s="101" t="s">
        <v>32</v>
      </c>
      <c r="BM156" s="109" t="s">
        <v>489</v>
      </c>
    </row>
    <row r="157" spans="2:65" s="34" customFormat="1" ht="16.5" customHeight="1">
      <c r="B157" s="122"/>
      <c r="C157" s="121" t="s">
        <v>239</v>
      </c>
      <c r="D157" s="121" t="s">
        <v>473</v>
      </c>
      <c r="E157" s="120" t="s">
        <v>488</v>
      </c>
      <c r="F157" s="119" t="s">
        <v>487</v>
      </c>
      <c r="G157" s="118" t="s">
        <v>474</v>
      </c>
      <c r="H157" s="117">
        <v>1</v>
      </c>
      <c r="I157" s="116">
        <v>0</v>
      </c>
      <c r="J157" s="116">
        <f t="shared" si="20"/>
        <v>0</v>
      </c>
      <c r="K157" s="115"/>
      <c r="L157" s="35"/>
      <c r="M157" s="126" t="s">
        <v>46</v>
      </c>
      <c r="N157" s="125" t="s">
        <v>449</v>
      </c>
      <c r="O157" s="124">
        <v>0</v>
      </c>
      <c r="P157" s="124">
        <f t="shared" si="21"/>
        <v>0</v>
      </c>
      <c r="Q157" s="124">
        <v>0</v>
      </c>
      <c r="R157" s="124">
        <f t="shared" si="22"/>
        <v>0</v>
      </c>
      <c r="S157" s="124">
        <v>0</v>
      </c>
      <c r="T157" s="123">
        <f t="shared" si="23"/>
        <v>0</v>
      </c>
      <c r="AR157" s="109" t="s">
        <v>32</v>
      </c>
      <c r="AT157" s="109" t="s">
        <v>473</v>
      </c>
      <c r="AU157" s="109" t="s">
        <v>28</v>
      </c>
      <c r="AY157" s="101" t="s">
        <v>472</v>
      </c>
      <c r="BE157" s="110">
        <f t="shared" si="24"/>
        <v>0</v>
      </c>
      <c r="BF157" s="110">
        <f t="shared" si="25"/>
        <v>0</v>
      </c>
      <c r="BG157" s="110">
        <f t="shared" si="26"/>
        <v>0</v>
      </c>
      <c r="BH157" s="110">
        <f t="shared" si="27"/>
        <v>0</v>
      </c>
      <c r="BI157" s="110">
        <f t="shared" si="28"/>
        <v>0</v>
      </c>
      <c r="BJ157" s="101" t="s">
        <v>28</v>
      </c>
      <c r="BK157" s="110">
        <f t="shared" si="29"/>
        <v>0</v>
      </c>
      <c r="BL157" s="101" t="s">
        <v>32</v>
      </c>
      <c r="BM157" s="109" t="s">
        <v>486</v>
      </c>
    </row>
    <row r="158" spans="2:65" s="34" customFormat="1" ht="16.5" customHeight="1">
      <c r="B158" s="122"/>
      <c r="C158" s="121" t="s">
        <v>485</v>
      </c>
      <c r="D158" s="121" t="s">
        <v>473</v>
      </c>
      <c r="E158" s="120" t="s">
        <v>484</v>
      </c>
      <c r="F158" s="119" t="s">
        <v>483</v>
      </c>
      <c r="G158" s="118" t="s">
        <v>482</v>
      </c>
      <c r="H158" s="117">
        <v>1</v>
      </c>
      <c r="I158" s="116">
        <v>0</v>
      </c>
      <c r="J158" s="116">
        <f t="shared" si="20"/>
        <v>0</v>
      </c>
      <c r="K158" s="115"/>
      <c r="L158" s="35"/>
      <c r="M158" s="126" t="s">
        <v>46</v>
      </c>
      <c r="N158" s="125" t="s">
        <v>449</v>
      </c>
      <c r="O158" s="124">
        <v>0</v>
      </c>
      <c r="P158" s="124">
        <f t="shared" si="21"/>
        <v>0</v>
      </c>
      <c r="Q158" s="124">
        <v>0</v>
      </c>
      <c r="R158" s="124">
        <f t="shared" si="22"/>
        <v>0</v>
      </c>
      <c r="S158" s="124">
        <v>0</v>
      </c>
      <c r="T158" s="123">
        <f t="shared" si="23"/>
        <v>0</v>
      </c>
      <c r="AR158" s="109" t="s">
        <v>32</v>
      </c>
      <c r="AT158" s="109" t="s">
        <v>473</v>
      </c>
      <c r="AU158" s="109" t="s">
        <v>28</v>
      </c>
      <c r="AY158" s="101" t="s">
        <v>472</v>
      </c>
      <c r="BE158" s="110">
        <f t="shared" si="24"/>
        <v>0</v>
      </c>
      <c r="BF158" s="110">
        <f t="shared" si="25"/>
        <v>0</v>
      </c>
      <c r="BG158" s="110">
        <f t="shared" si="26"/>
        <v>0</v>
      </c>
      <c r="BH158" s="110">
        <f t="shared" si="27"/>
        <v>0</v>
      </c>
      <c r="BI158" s="110">
        <f t="shared" si="28"/>
        <v>0</v>
      </c>
      <c r="BJ158" s="101" t="s">
        <v>28</v>
      </c>
      <c r="BK158" s="110">
        <f t="shared" si="29"/>
        <v>0</v>
      </c>
      <c r="BL158" s="101" t="s">
        <v>32</v>
      </c>
      <c r="BM158" s="109" t="s">
        <v>481</v>
      </c>
    </row>
    <row r="159" spans="2:65" s="34" customFormat="1" ht="16.5" customHeight="1">
      <c r="B159" s="122"/>
      <c r="C159" s="121" t="s">
        <v>243</v>
      </c>
      <c r="D159" s="121" t="s">
        <v>473</v>
      </c>
      <c r="E159" s="120" t="s">
        <v>480</v>
      </c>
      <c r="F159" s="119" t="s">
        <v>479</v>
      </c>
      <c r="G159" s="118" t="s">
        <v>478</v>
      </c>
      <c r="H159" s="117">
        <v>1</v>
      </c>
      <c r="I159" s="116">
        <v>0</v>
      </c>
      <c r="J159" s="116">
        <f t="shared" si="20"/>
        <v>0</v>
      </c>
      <c r="K159" s="115"/>
      <c r="L159" s="35"/>
      <c r="M159" s="126" t="s">
        <v>46</v>
      </c>
      <c r="N159" s="125" t="s">
        <v>449</v>
      </c>
      <c r="O159" s="124">
        <v>0</v>
      </c>
      <c r="P159" s="124">
        <f t="shared" si="21"/>
        <v>0</v>
      </c>
      <c r="Q159" s="124">
        <v>0</v>
      </c>
      <c r="R159" s="124">
        <f t="shared" si="22"/>
        <v>0</v>
      </c>
      <c r="S159" s="124">
        <v>0</v>
      </c>
      <c r="T159" s="123">
        <f t="shared" si="23"/>
        <v>0</v>
      </c>
      <c r="AR159" s="109" t="s">
        <v>32</v>
      </c>
      <c r="AT159" s="109" t="s">
        <v>473</v>
      </c>
      <c r="AU159" s="109" t="s">
        <v>28</v>
      </c>
      <c r="AY159" s="101" t="s">
        <v>472</v>
      </c>
      <c r="BE159" s="110">
        <f t="shared" si="24"/>
        <v>0</v>
      </c>
      <c r="BF159" s="110">
        <f t="shared" si="25"/>
        <v>0</v>
      </c>
      <c r="BG159" s="110">
        <f t="shared" si="26"/>
        <v>0</v>
      </c>
      <c r="BH159" s="110">
        <f t="shared" si="27"/>
        <v>0</v>
      </c>
      <c r="BI159" s="110">
        <f t="shared" si="28"/>
        <v>0</v>
      </c>
      <c r="BJ159" s="101" t="s">
        <v>28</v>
      </c>
      <c r="BK159" s="110">
        <f t="shared" si="29"/>
        <v>0</v>
      </c>
      <c r="BL159" s="101" t="s">
        <v>32</v>
      </c>
      <c r="BM159" s="109" t="s">
        <v>477</v>
      </c>
    </row>
    <row r="160" spans="2:65" s="34" customFormat="1" ht="16.5" customHeight="1">
      <c r="B160" s="122"/>
      <c r="C160" s="121" t="s">
        <v>248</v>
      </c>
      <c r="D160" s="121" t="s">
        <v>473</v>
      </c>
      <c r="E160" s="120" t="s">
        <v>476</v>
      </c>
      <c r="F160" s="119" t="s">
        <v>475</v>
      </c>
      <c r="G160" s="118" t="s">
        <v>474</v>
      </c>
      <c r="H160" s="117">
        <v>1</v>
      </c>
      <c r="I160" s="116">
        <v>0</v>
      </c>
      <c r="J160" s="116">
        <f t="shared" si="20"/>
        <v>0</v>
      </c>
      <c r="K160" s="115"/>
      <c r="L160" s="35"/>
      <c r="M160" s="114" t="s">
        <v>46</v>
      </c>
      <c r="N160" s="113" t="s">
        <v>449</v>
      </c>
      <c r="O160" s="112">
        <v>0</v>
      </c>
      <c r="P160" s="112">
        <f t="shared" si="21"/>
        <v>0</v>
      </c>
      <c r="Q160" s="112">
        <v>0</v>
      </c>
      <c r="R160" s="112">
        <f t="shared" si="22"/>
        <v>0</v>
      </c>
      <c r="S160" s="112">
        <v>0</v>
      </c>
      <c r="T160" s="111">
        <f t="shared" si="23"/>
        <v>0</v>
      </c>
      <c r="AR160" s="109" t="s">
        <v>32</v>
      </c>
      <c r="AT160" s="109" t="s">
        <v>473</v>
      </c>
      <c r="AU160" s="109" t="s">
        <v>28</v>
      </c>
      <c r="AY160" s="101" t="s">
        <v>472</v>
      </c>
      <c r="BE160" s="110">
        <f t="shared" si="24"/>
        <v>0</v>
      </c>
      <c r="BF160" s="110">
        <f t="shared" si="25"/>
        <v>0</v>
      </c>
      <c r="BG160" s="110">
        <f t="shared" si="26"/>
        <v>0</v>
      </c>
      <c r="BH160" s="110">
        <f t="shared" si="27"/>
        <v>0</v>
      </c>
      <c r="BI160" s="110">
        <f t="shared" si="28"/>
        <v>0</v>
      </c>
      <c r="BJ160" s="101" t="s">
        <v>28</v>
      </c>
      <c r="BK160" s="110">
        <f t="shared" si="29"/>
        <v>0</v>
      </c>
      <c r="BL160" s="101" t="s">
        <v>32</v>
      </c>
      <c r="BM160" s="109" t="s">
        <v>471</v>
      </c>
    </row>
    <row r="161" spans="2:12" s="34" customFormat="1" ht="6.9" customHeight="1">
      <c r="B161" s="37"/>
      <c r="C161" s="36"/>
      <c r="D161" s="36"/>
      <c r="E161" s="36"/>
      <c r="F161" s="36"/>
      <c r="G161" s="36"/>
      <c r="H161" s="36"/>
      <c r="I161" s="36"/>
      <c r="J161" s="36"/>
      <c r="K161" s="36"/>
      <c r="L161" s="35"/>
    </row>
  </sheetData>
  <sheetProtection algorithmName="SHA-512" hashValue="FifqpGmwOFxWJNV7CgllY/7t6ckY271uAvYq5tHkLICTc4nE5ncU5011y3aR0iF6lFZ1kkApwTMxEWYtB/yWmA==" saltValue="CFUzLZ5S5L9Q94tc5obZxg==" spinCount="100000" sheet="1" objects="1" scenarios="1"/>
  <protectedRanges>
    <protectedRange sqref="I155:I160" name="Oblast3"/>
    <protectedRange sqref="I121:I140" name="Oblast1"/>
    <protectedRange sqref="I142:I153" name="Oblast2"/>
  </protectedRanges>
  <autoFilter ref="C118:K160" xr:uid="{00000000-0009-0000-0000-000002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scale="92" fitToHeight="100" orientation="portrait"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25819-C711-427D-AFB2-DA11DEA5E8F0}">
  <sheetPr>
    <pageSetUpPr fitToPage="1"/>
  </sheetPr>
  <dimension ref="B2:BM155"/>
  <sheetViews>
    <sheetView showGridLines="0" topLeftCell="A142" workbookViewId="0">
      <selection activeCell="I158" sqref="I158"/>
    </sheetView>
  </sheetViews>
  <sheetFormatPr defaultColWidth="8.88671875" defaultRowHeight="10.199999999999999"/>
  <cols>
    <col min="1" max="1" width="6.44140625" style="33" customWidth="1"/>
    <col min="2" max="2" width="0.88671875" style="33" customWidth="1"/>
    <col min="3" max="4" width="3.33203125" style="33" customWidth="1"/>
    <col min="5" max="5" width="13.33203125" style="33" customWidth="1"/>
    <col min="6" max="6" width="39.5546875" style="33" customWidth="1"/>
    <col min="7" max="7" width="5.6640625" style="33" customWidth="1"/>
    <col min="8" max="8" width="10.88671875" style="33" customWidth="1"/>
    <col min="9" max="9" width="12.33203125" style="33" customWidth="1"/>
    <col min="10" max="10" width="17.33203125" style="33" customWidth="1"/>
    <col min="11" max="11" width="17.33203125" style="33" hidden="1" customWidth="1"/>
    <col min="12" max="12" width="7.33203125" style="33" customWidth="1"/>
    <col min="13" max="13" width="8.44140625" style="33" hidden="1" customWidth="1"/>
    <col min="14" max="14" width="8.88671875" style="33"/>
    <col min="15" max="20" width="11" style="33" hidden="1" customWidth="1"/>
    <col min="21" max="21" width="12.6640625" style="33" hidden="1" customWidth="1"/>
    <col min="22" max="22" width="9.5546875" style="33" customWidth="1"/>
    <col min="23" max="23" width="12.6640625" style="33" customWidth="1"/>
    <col min="24" max="24" width="9.5546875" style="33" customWidth="1"/>
    <col min="25" max="25" width="11.6640625" style="33" customWidth="1"/>
    <col min="26" max="26" width="8.5546875" style="33" customWidth="1"/>
    <col min="27" max="27" width="11.6640625" style="33" customWidth="1"/>
    <col min="28" max="28" width="12.6640625" style="33" customWidth="1"/>
    <col min="29" max="29" width="8.5546875" style="33" customWidth="1"/>
    <col min="30" max="30" width="11.6640625" style="33" customWidth="1"/>
    <col min="31" max="31" width="12.6640625" style="33" customWidth="1"/>
    <col min="32" max="16384" width="8.88671875" style="33"/>
  </cols>
  <sheetData>
    <row r="2" spans="2:46" ht="36.9" customHeight="1">
      <c r="L2" s="194" t="s">
        <v>468</v>
      </c>
      <c r="M2" s="195"/>
      <c r="N2" s="195"/>
      <c r="O2" s="195"/>
      <c r="P2" s="195"/>
      <c r="Q2" s="195"/>
      <c r="R2" s="195"/>
      <c r="S2" s="195"/>
      <c r="T2" s="195"/>
      <c r="U2" s="195"/>
      <c r="V2" s="195"/>
      <c r="AT2" s="101" t="s">
        <v>395</v>
      </c>
    </row>
    <row r="3" spans="2:46" ht="6.9" customHeight="1">
      <c r="B3" s="107"/>
      <c r="C3" s="106"/>
      <c r="D3" s="106"/>
      <c r="E3" s="106"/>
      <c r="F3" s="106"/>
      <c r="G3" s="106"/>
      <c r="H3" s="106"/>
      <c r="I3" s="106"/>
      <c r="J3" s="106"/>
      <c r="K3" s="106"/>
      <c r="L3" s="88"/>
      <c r="AT3" s="101" t="s">
        <v>22</v>
      </c>
    </row>
    <row r="4" spans="2:46" ht="24.9" customHeight="1">
      <c r="B4" s="88"/>
      <c r="D4" s="83" t="s">
        <v>601</v>
      </c>
      <c r="L4" s="88"/>
      <c r="M4" s="178" t="s">
        <v>466</v>
      </c>
      <c r="AT4" s="101" t="s">
        <v>454</v>
      </c>
    </row>
    <row r="5" spans="2:46" ht="6.9" customHeight="1">
      <c r="B5" s="88"/>
      <c r="L5" s="88"/>
    </row>
    <row r="6" spans="2:46" ht="12" customHeight="1">
      <c r="B6" s="88"/>
      <c r="D6" s="76" t="s">
        <v>434</v>
      </c>
      <c r="L6" s="88"/>
    </row>
    <row r="7" spans="2:46" ht="16.5" customHeight="1">
      <c r="B7" s="88"/>
      <c r="E7" s="229" t="str">
        <f>'Rekapitulace SO 400'!K6</f>
        <v>Ústí nad Labem, ul. Bělehradská SSZ</v>
      </c>
      <c r="F7" s="230"/>
      <c r="G7" s="230"/>
      <c r="H7" s="230"/>
      <c r="L7" s="88"/>
    </row>
    <row r="8" spans="2:46" s="34" customFormat="1" ht="12" customHeight="1">
      <c r="B8" s="35"/>
      <c r="D8" s="76" t="s">
        <v>592</v>
      </c>
      <c r="L8" s="35"/>
    </row>
    <row r="9" spans="2:46" s="34" customFormat="1" ht="16.5" customHeight="1">
      <c r="B9" s="35"/>
      <c r="E9" s="219" t="s">
        <v>604</v>
      </c>
      <c r="F9" s="228"/>
      <c r="G9" s="228"/>
      <c r="H9" s="228"/>
      <c r="L9" s="35"/>
    </row>
    <row r="10" spans="2:46" s="34" customFormat="1">
      <c r="B10" s="35"/>
      <c r="L10" s="35"/>
    </row>
    <row r="11" spans="2:46" s="34" customFormat="1" ht="12" customHeight="1">
      <c r="B11" s="35"/>
      <c r="D11" s="76" t="s">
        <v>462</v>
      </c>
      <c r="F11" s="102" t="s">
        <v>46</v>
      </c>
      <c r="I11" s="76" t="s">
        <v>461</v>
      </c>
      <c r="J11" s="102" t="s">
        <v>46</v>
      </c>
      <c r="L11" s="35"/>
    </row>
    <row r="12" spans="2:46" s="34" customFormat="1" ht="12" customHeight="1">
      <c r="B12" s="35"/>
      <c r="D12" s="76" t="s">
        <v>433</v>
      </c>
      <c r="F12" s="102" t="s">
        <v>456</v>
      </c>
      <c r="I12" s="76" t="s">
        <v>432</v>
      </c>
      <c r="J12" s="77" t="str">
        <f>'Rekapitulace SO 400'!AN8</f>
        <v>8. 4. 2022</v>
      </c>
      <c r="L12" s="35"/>
    </row>
    <row r="13" spans="2:46" s="34" customFormat="1" ht="10.95" customHeight="1">
      <c r="B13" s="35"/>
      <c r="L13" s="35"/>
    </row>
    <row r="14" spans="2:46" s="34" customFormat="1" ht="12" customHeight="1">
      <c r="B14" s="35"/>
      <c r="D14" s="76" t="s">
        <v>431</v>
      </c>
      <c r="I14" s="76" t="s">
        <v>458</v>
      </c>
      <c r="J14" s="102" t="str">
        <f>IF('Rekapitulace SO 400'!AN10="","",'Rekapitulace SO 400'!AN10)</f>
        <v/>
      </c>
      <c r="L14" s="35"/>
    </row>
    <row r="15" spans="2:46" s="34" customFormat="1" ht="18" customHeight="1">
      <c r="B15" s="35"/>
      <c r="E15" s="102" t="str">
        <f>IF('Rekapitulace SO 400'!E11="","",'Rekapitulace SO 400'!E11)</f>
        <v xml:space="preserve"> </v>
      </c>
      <c r="I15" s="76" t="s">
        <v>455</v>
      </c>
      <c r="J15" s="102" t="str">
        <f>IF('Rekapitulace SO 400'!AN11="","",'Rekapitulace SO 400'!AN11)</f>
        <v/>
      </c>
      <c r="L15" s="35"/>
    </row>
    <row r="16" spans="2:46" s="34" customFormat="1" ht="6.9" customHeight="1">
      <c r="B16" s="35"/>
      <c r="L16" s="35"/>
    </row>
    <row r="17" spans="2:12" s="34" customFormat="1" ht="12" customHeight="1">
      <c r="B17" s="35"/>
      <c r="D17" s="76" t="s">
        <v>428</v>
      </c>
      <c r="I17" s="76" t="s">
        <v>458</v>
      </c>
      <c r="J17" s="102" t="str">
        <f>'Rekapitulace SO 400'!AN13</f>
        <v/>
      </c>
      <c r="L17" s="35"/>
    </row>
    <row r="18" spans="2:12" s="34" customFormat="1" ht="18" customHeight="1">
      <c r="B18" s="35"/>
      <c r="E18" s="203" t="str">
        <f>'Rekapitulace SO 400'!E14</f>
        <v xml:space="preserve"> </v>
      </c>
      <c r="F18" s="203"/>
      <c r="G18" s="203"/>
      <c r="H18" s="203"/>
      <c r="I18" s="76" t="s">
        <v>455</v>
      </c>
      <c r="J18" s="102" t="str">
        <f>'Rekapitulace SO 400'!AN14</f>
        <v/>
      </c>
      <c r="L18" s="35"/>
    </row>
    <row r="19" spans="2:12" s="34" customFormat="1" ht="6.9" customHeight="1">
      <c r="B19" s="35"/>
      <c r="L19" s="35"/>
    </row>
    <row r="20" spans="2:12" s="34" customFormat="1" ht="12" customHeight="1">
      <c r="B20" s="35"/>
      <c r="D20" s="76" t="s">
        <v>430</v>
      </c>
      <c r="I20" s="76" t="s">
        <v>458</v>
      </c>
      <c r="J20" s="102" t="str">
        <f>IF('Rekapitulace SO 400'!AN16="","",'Rekapitulace SO 400'!AN16)</f>
        <v/>
      </c>
      <c r="L20" s="35"/>
    </row>
    <row r="21" spans="2:12" s="34" customFormat="1" ht="18" customHeight="1">
      <c r="B21" s="35"/>
      <c r="E21" s="102" t="str">
        <f>IF('Rekapitulace SO 400'!E17="","",'Rekapitulace SO 400'!E17)</f>
        <v xml:space="preserve"> </v>
      </c>
      <c r="I21" s="76" t="s">
        <v>455</v>
      </c>
      <c r="J21" s="102" t="str">
        <f>IF('Rekapitulace SO 400'!AN17="","",'Rekapitulace SO 400'!AN17)</f>
        <v/>
      </c>
      <c r="L21" s="35"/>
    </row>
    <row r="22" spans="2:12" s="34" customFormat="1" ht="6.9" customHeight="1">
      <c r="B22" s="35"/>
      <c r="L22" s="35"/>
    </row>
    <row r="23" spans="2:12" s="34" customFormat="1" ht="12" customHeight="1">
      <c r="B23" s="35"/>
      <c r="D23" s="76" t="s">
        <v>427</v>
      </c>
      <c r="I23" s="76" t="s">
        <v>458</v>
      </c>
      <c r="J23" s="102" t="str">
        <f>IF('Rekapitulace SO 400'!AN19="","",'Rekapitulace SO 400'!AN19)</f>
        <v/>
      </c>
      <c r="L23" s="35"/>
    </row>
    <row r="24" spans="2:12" s="34" customFormat="1" ht="18" customHeight="1">
      <c r="B24" s="35"/>
      <c r="E24" s="102" t="str">
        <f>IF('Rekapitulace SO 400'!E20="","",'Rekapitulace SO 400'!E20)</f>
        <v xml:space="preserve"> </v>
      </c>
      <c r="I24" s="76" t="s">
        <v>455</v>
      </c>
      <c r="J24" s="102" t="str">
        <f>IF('Rekapitulace SO 400'!AN20="","",'Rekapitulace SO 400'!AN20)</f>
        <v/>
      </c>
      <c r="L24" s="35"/>
    </row>
    <row r="25" spans="2:12" s="34" customFormat="1" ht="6.9" customHeight="1">
      <c r="B25" s="35"/>
      <c r="L25" s="35"/>
    </row>
    <row r="26" spans="2:12" s="34" customFormat="1" ht="12" customHeight="1">
      <c r="B26" s="35"/>
      <c r="D26" s="76" t="s">
        <v>453</v>
      </c>
      <c r="L26" s="35"/>
    </row>
    <row r="27" spans="2:12" s="176" customFormat="1" ht="16.5" customHeight="1">
      <c r="B27" s="177"/>
      <c r="E27" s="205" t="s">
        <v>46</v>
      </c>
      <c r="F27" s="205"/>
      <c r="G27" s="205"/>
      <c r="H27" s="205"/>
      <c r="L27" s="177"/>
    </row>
    <row r="28" spans="2:12" s="34" customFormat="1" ht="6.9" customHeight="1">
      <c r="B28" s="35"/>
      <c r="L28" s="35"/>
    </row>
    <row r="29" spans="2:12" s="34" customFormat="1" ht="6.9" customHeight="1">
      <c r="B29" s="35"/>
      <c r="D29" s="66"/>
      <c r="E29" s="66"/>
      <c r="F29" s="66"/>
      <c r="G29" s="66"/>
      <c r="H29" s="66"/>
      <c r="I29" s="66"/>
      <c r="J29" s="66"/>
      <c r="K29" s="66"/>
      <c r="L29" s="35"/>
    </row>
    <row r="30" spans="2:12" s="34" customFormat="1" ht="25.35" customHeight="1">
      <c r="B30" s="35"/>
      <c r="D30" s="175" t="s">
        <v>7</v>
      </c>
      <c r="J30" s="62">
        <f>ROUND(J119, 2)</f>
        <v>0</v>
      </c>
      <c r="L30" s="35"/>
    </row>
    <row r="31" spans="2:12" s="34" customFormat="1" ht="6.9" customHeight="1">
      <c r="B31" s="35"/>
      <c r="D31" s="66"/>
      <c r="E31" s="66"/>
      <c r="F31" s="66"/>
      <c r="G31" s="66"/>
      <c r="H31" s="66"/>
      <c r="I31" s="66"/>
      <c r="J31" s="66"/>
      <c r="K31" s="66"/>
      <c r="L31" s="35"/>
    </row>
    <row r="32" spans="2:12" s="34" customFormat="1" ht="14.4" customHeight="1">
      <c r="B32" s="35"/>
      <c r="F32" s="97" t="s">
        <v>451</v>
      </c>
      <c r="I32" s="97" t="s">
        <v>452</v>
      </c>
      <c r="J32" s="97" t="s">
        <v>450</v>
      </c>
      <c r="L32" s="35"/>
    </row>
    <row r="33" spans="2:12" s="34" customFormat="1" ht="14.4" customHeight="1">
      <c r="B33" s="35"/>
      <c r="D33" s="74" t="s">
        <v>8</v>
      </c>
      <c r="E33" s="76" t="s">
        <v>449</v>
      </c>
      <c r="F33" s="173">
        <f>ROUND((SUM(BE119:BE154)),  2)</f>
        <v>0</v>
      </c>
      <c r="I33" s="174">
        <v>0.21</v>
      </c>
      <c r="J33" s="173">
        <f>ROUND(((SUM(BE119:BE154))*I33),  2)</f>
        <v>0</v>
      </c>
      <c r="L33" s="35"/>
    </row>
    <row r="34" spans="2:12" s="34" customFormat="1" ht="14.4" customHeight="1">
      <c r="B34" s="35"/>
      <c r="E34" s="76" t="s">
        <v>448</v>
      </c>
      <c r="F34" s="173">
        <f>ROUND((SUM(BF119:BF154)),  2)</f>
        <v>0</v>
      </c>
      <c r="I34" s="174">
        <v>0.15</v>
      </c>
      <c r="J34" s="173">
        <f>ROUND(((SUM(BF119:BF154))*I34),  2)</f>
        <v>0</v>
      </c>
      <c r="L34" s="35"/>
    </row>
    <row r="35" spans="2:12" s="34" customFormat="1" ht="14.4" hidden="1" customHeight="1">
      <c r="B35" s="35"/>
      <c r="E35" s="76" t="s">
        <v>447</v>
      </c>
      <c r="F35" s="173">
        <f>ROUND((SUM(BG119:BG154)),  2)</f>
        <v>0</v>
      </c>
      <c r="I35" s="174">
        <v>0.21</v>
      </c>
      <c r="J35" s="173">
        <f>0</f>
        <v>0</v>
      </c>
      <c r="L35" s="35"/>
    </row>
    <row r="36" spans="2:12" s="34" customFormat="1" ht="14.4" hidden="1" customHeight="1">
      <c r="B36" s="35"/>
      <c r="E36" s="76" t="s">
        <v>446</v>
      </c>
      <c r="F36" s="173">
        <f>ROUND((SUM(BH119:BH154)),  2)</f>
        <v>0</v>
      </c>
      <c r="I36" s="174">
        <v>0.15</v>
      </c>
      <c r="J36" s="173">
        <f>0</f>
        <v>0</v>
      </c>
      <c r="L36" s="35"/>
    </row>
    <row r="37" spans="2:12" s="34" customFormat="1" ht="14.4" hidden="1" customHeight="1">
      <c r="B37" s="35"/>
      <c r="E37" s="76" t="s">
        <v>445</v>
      </c>
      <c r="F37" s="173">
        <f>ROUND((SUM(BI119:BI154)),  2)</f>
        <v>0</v>
      </c>
      <c r="I37" s="174">
        <v>0</v>
      </c>
      <c r="J37" s="173">
        <f>0</f>
        <v>0</v>
      </c>
      <c r="L37" s="35"/>
    </row>
    <row r="38" spans="2:12" s="34" customFormat="1" ht="6.9" customHeight="1">
      <c r="B38" s="35"/>
      <c r="L38" s="35"/>
    </row>
    <row r="39" spans="2:12" s="34" customFormat="1" ht="25.35" customHeight="1">
      <c r="B39" s="35"/>
      <c r="C39" s="163"/>
      <c r="D39" s="172" t="s">
        <v>9</v>
      </c>
      <c r="E39" s="72"/>
      <c r="F39" s="72"/>
      <c r="G39" s="171" t="s">
        <v>444</v>
      </c>
      <c r="H39" s="170" t="s">
        <v>443</v>
      </c>
      <c r="I39" s="72"/>
      <c r="J39" s="169">
        <f>SUM(J30:J37)</f>
        <v>0</v>
      </c>
      <c r="K39" s="168"/>
      <c r="L39" s="35"/>
    </row>
    <row r="40" spans="2:12" s="34" customFormat="1" ht="14.4" customHeight="1">
      <c r="B40" s="35"/>
      <c r="L40" s="35"/>
    </row>
    <row r="41" spans="2:12" ht="14.4" customHeight="1">
      <c r="B41" s="88"/>
      <c r="L41" s="88"/>
    </row>
    <row r="42" spans="2:12" ht="14.4" customHeight="1">
      <c r="B42" s="88"/>
      <c r="L42" s="88"/>
    </row>
    <row r="43" spans="2:12" ht="14.4" customHeight="1">
      <c r="B43" s="88"/>
      <c r="L43" s="88"/>
    </row>
    <row r="44" spans="2:12" ht="14.4" customHeight="1">
      <c r="B44" s="88"/>
      <c r="L44" s="88"/>
    </row>
    <row r="45" spans="2:12" ht="14.4" customHeight="1">
      <c r="B45" s="88"/>
      <c r="L45" s="88"/>
    </row>
    <row r="46" spans="2:12" ht="14.4" customHeight="1">
      <c r="B46" s="88"/>
      <c r="L46" s="88"/>
    </row>
    <row r="47" spans="2:12" ht="14.4" customHeight="1">
      <c r="B47" s="88"/>
      <c r="L47" s="88"/>
    </row>
    <row r="48" spans="2:12" ht="14.4" customHeight="1">
      <c r="B48" s="88"/>
      <c r="L48" s="88"/>
    </row>
    <row r="49" spans="2:12" ht="14.4" customHeight="1">
      <c r="B49" s="88"/>
      <c r="L49" s="88"/>
    </row>
    <row r="50" spans="2:12" s="34" customFormat="1" ht="14.4" customHeight="1">
      <c r="B50" s="35"/>
      <c r="D50" s="90" t="s">
        <v>442</v>
      </c>
      <c r="E50" s="89"/>
      <c r="F50" s="89"/>
      <c r="G50" s="90" t="s">
        <v>441</v>
      </c>
      <c r="H50" s="89"/>
      <c r="I50" s="89"/>
      <c r="J50" s="89"/>
      <c r="K50" s="89"/>
      <c r="L50" s="35"/>
    </row>
    <row r="51" spans="2:12">
      <c r="B51" s="88"/>
      <c r="L51" s="88"/>
    </row>
    <row r="52" spans="2:12">
      <c r="B52" s="88"/>
      <c r="L52" s="88"/>
    </row>
    <row r="53" spans="2:12">
      <c r="B53" s="88"/>
      <c r="L53" s="88"/>
    </row>
    <row r="54" spans="2:12">
      <c r="B54" s="88"/>
      <c r="L54" s="88"/>
    </row>
    <row r="55" spans="2:12">
      <c r="B55" s="88"/>
      <c r="L55" s="88"/>
    </row>
    <row r="56" spans="2:12">
      <c r="B56" s="88"/>
      <c r="L56" s="88"/>
    </row>
    <row r="57" spans="2:12">
      <c r="B57" s="88"/>
      <c r="L57" s="88"/>
    </row>
    <row r="58" spans="2:12">
      <c r="B58" s="88"/>
      <c r="L58" s="88"/>
    </row>
    <row r="59" spans="2:12">
      <c r="B59" s="88"/>
      <c r="L59" s="88"/>
    </row>
    <row r="60" spans="2:12">
      <c r="B60" s="88"/>
      <c r="L60" s="88"/>
    </row>
    <row r="61" spans="2:12" s="34" customFormat="1" ht="13.2">
      <c r="B61" s="35"/>
      <c r="D61" s="87" t="s">
        <v>438</v>
      </c>
      <c r="E61" s="86"/>
      <c r="F61" s="167" t="s">
        <v>437</v>
      </c>
      <c r="G61" s="87" t="s">
        <v>438</v>
      </c>
      <c r="H61" s="86"/>
      <c r="I61" s="86"/>
      <c r="J61" s="166" t="s">
        <v>437</v>
      </c>
      <c r="K61" s="86"/>
      <c r="L61" s="35"/>
    </row>
    <row r="62" spans="2:12">
      <c r="B62" s="88"/>
      <c r="L62" s="88"/>
    </row>
    <row r="63" spans="2:12">
      <c r="B63" s="88"/>
      <c r="L63" s="88"/>
    </row>
    <row r="64" spans="2:12">
      <c r="B64" s="88"/>
      <c r="L64" s="88"/>
    </row>
    <row r="65" spans="2:12" s="34" customFormat="1" ht="13.2">
      <c r="B65" s="35"/>
      <c r="D65" s="90" t="s">
        <v>440</v>
      </c>
      <c r="E65" s="89"/>
      <c r="F65" s="89"/>
      <c r="G65" s="90" t="s">
        <v>439</v>
      </c>
      <c r="H65" s="89"/>
      <c r="I65" s="89"/>
      <c r="J65" s="89"/>
      <c r="K65" s="89"/>
      <c r="L65" s="35"/>
    </row>
    <row r="66" spans="2:12">
      <c r="B66" s="88"/>
      <c r="L66" s="88"/>
    </row>
    <row r="67" spans="2:12">
      <c r="B67" s="88"/>
      <c r="L67" s="88"/>
    </row>
    <row r="68" spans="2:12">
      <c r="B68" s="88"/>
      <c r="L68" s="88"/>
    </row>
    <row r="69" spans="2:12">
      <c r="B69" s="88"/>
      <c r="L69" s="88"/>
    </row>
    <row r="70" spans="2:12">
      <c r="B70" s="88"/>
      <c r="L70" s="88"/>
    </row>
    <row r="71" spans="2:12">
      <c r="B71" s="88"/>
      <c r="L71" s="88"/>
    </row>
    <row r="72" spans="2:12">
      <c r="B72" s="88"/>
      <c r="L72" s="88"/>
    </row>
    <row r="73" spans="2:12">
      <c r="B73" s="88"/>
      <c r="L73" s="88"/>
    </row>
    <row r="74" spans="2:12">
      <c r="B74" s="88"/>
      <c r="L74" s="88"/>
    </row>
    <row r="75" spans="2:12">
      <c r="B75" s="88"/>
      <c r="L75" s="88"/>
    </row>
    <row r="76" spans="2:12" s="34" customFormat="1" ht="13.2">
      <c r="B76" s="35"/>
      <c r="D76" s="87" t="s">
        <v>438</v>
      </c>
      <c r="E76" s="86"/>
      <c r="F76" s="167" t="s">
        <v>437</v>
      </c>
      <c r="G76" s="87" t="s">
        <v>438</v>
      </c>
      <c r="H76" s="86"/>
      <c r="I76" s="86"/>
      <c r="J76" s="166" t="s">
        <v>437</v>
      </c>
      <c r="K76" s="86"/>
      <c r="L76" s="35"/>
    </row>
    <row r="77" spans="2:12" s="34" customFormat="1" ht="14.4" customHeight="1">
      <c r="B77" s="37"/>
      <c r="C77" s="36"/>
      <c r="D77" s="36"/>
      <c r="E77" s="36"/>
      <c r="F77" s="36"/>
      <c r="G77" s="36"/>
      <c r="H77" s="36"/>
      <c r="I77" s="36"/>
      <c r="J77" s="36"/>
      <c r="K77" s="36"/>
      <c r="L77" s="35"/>
    </row>
    <row r="81" spans="2:47" s="34" customFormat="1" ht="6.9" customHeight="1">
      <c r="B81" s="85"/>
      <c r="C81" s="84"/>
      <c r="D81" s="84"/>
      <c r="E81" s="84"/>
      <c r="F81" s="84"/>
      <c r="G81" s="84"/>
      <c r="H81" s="84"/>
      <c r="I81" s="84"/>
      <c r="J81" s="84"/>
      <c r="K81" s="84"/>
      <c r="L81" s="35"/>
    </row>
    <row r="82" spans="2:47" s="34" customFormat="1" ht="24.9" customHeight="1">
      <c r="B82" s="35"/>
      <c r="C82" s="83" t="s">
        <v>599</v>
      </c>
      <c r="L82" s="35"/>
    </row>
    <row r="83" spans="2:47" s="34" customFormat="1" ht="6.9" customHeight="1">
      <c r="B83" s="35"/>
      <c r="L83" s="35"/>
    </row>
    <row r="84" spans="2:47" s="34" customFormat="1" ht="12" customHeight="1">
      <c r="B84" s="35"/>
      <c r="C84" s="76" t="s">
        <v>434</v>
      </c>
      <c r="L84" s="35"/>
    </row>
    <row r="85" spans="2:47" s="34" customFormat="1" ht="16.5" customHeight="1">
      <c r="B85" s="35"/>
      <c r="E85" s="229" t="str">
        <f>E7</f>
        <v>Ústí nad Labem, ul. Bělehradská SSZ</v>
      </c>
      <c r="F85" s="230"/>
      <c r="G85" s="230"/>
      <c r="H85" s="230"/>
      <c r="L85" s="35"/>
    </row>
    <row r="86" spans="2:47" s="34" customFormat="1" ht="12" customHeight="1">
      <c r="B86" s="35"/>
      <c r="C86" s="76" t="s">
        <v>592</v>
      </c>
      <c r="L86" s="35"/>
    </row>
    <row r="87" spans="2:47" s="34" customFormat="1" ht="16.5" customHeight="1">
      <c r="B87" s="35"/>
      <c r="E87" s="219" t="str">
        <f>E9</f>
        <v>PS 401.2 - DJČ přechodu ...</v>
      </c>
      <c r="F87" s="228"/>
      <c r="G87" s="228"/>
      <c r="H87" s="228"/>
      <c r="L87" s="35"/>
    </row>
    <row r="88" spans="2:47" s="34" customFormat="1" ht="6.9" customHeight="1">
      <c r="B88" s="35"/>
      <c r="L88" s="35"/>
    </row>
    <row r="89" spans="2:47" s="34" customFormat="1" ht="12" customHeight="1">
      <c r="B89" s="35"/>
      <c r="C89" s="76" t="s">
        <v>433</v>
      </c>
      <c r="F89" s="102" t="str">
        <f>F12</f>
        <v xml:space="preserve"> </v>
      </c>
      <c r="I89" s="76" t="s">
        <v>432</v>
      </c>
      <c r="J89" s="77" t="str">
        <f>IF(J12="","",J12)</f>
        <v>8. 4. 2022</v>
      </c>
      <c r="L89" s="35"/>
    </row>
    <row r="90" spans="2:47" s="34" customFormat="1" ht="6.9" customHeight="1">
      <c r="B90" s="35"/>
      <c r="L90" s="35"/>
    </row>
    <row r="91" spans="2:47" s="34" customFormat="1" ht="15.15" customHeight="1">
      <c r="B91" s="35"/>
      <c r="C91" s="76" t="s">
        <v>431</v>
      </c>
      <c r="F91" s="102" t="str">
        <f>E15</f>
        <v xml:space="preserve"> </v>
      </c>
      <c r="I91" s="76" t="s">
        <v>430</v>
      </c>
      <c r="J91" s="100" t="str">
        <f>E21</f>
        <v xml:space="preserve"> </v>
      </c>
      <c r="L91" s="35"/>
    </row>
    <row r="92" spans="2:47" s="34" customFormat="1" ht="15.15" customHeight="1">
      <c r="B92" s="35"/>
      <c r="C92" s="76" t="s">
        <v>428</v>
      </c>
      <c r="F92" s="102" t="str">
        <f>IF(E18="","",E18)</f>
        <v xml:space="preserve"> </v>
      </c>
      <c r="I92" s="76" t="s">
        <v>427</v>
      </c>
      <c r="J92" s="100" t="str">
        <f>E24</f>
        <v xml:space="preserve"> </v>
      </c>
      <c r="L92" s="35"/>
    </row>
    <row r="93" spans="2:47" s="34" customFormat="1" ht="10.35" customHeight="1">
      <c r="B93" s="35"/>
      <c r="L93" s="35"/>
    </row>
    <row r="94" spans="2:47" s="34" customFormat="1" ht="29.25" customHeight="1">
      <c r="B94" s="35"/>
      <c r="C94" s="165" t="s">
        <v>598</v>
      </c>
      <c r="D94" s="163"/>
      <c r="E94" s="163"/>
      <c r="F94" s="163"/>
      <c r="G94" s="163"/>
      <c r="H94" s="163"/>
      <c r="I94" s="163"/>
      <c r="J94" s="164" t="s">
        <v>589</v>
      </c>
      <c r="K94" s="163"/>
      <c r="L94" s="35"/>
    </row>
    <row r="95" spans="2:47" s="34" customFormat="1" ht="10.35" customHeight="1">
      <c r="B95" s="35"/>
      <c r="L95" s="35"/>
    </row>
    <row r="96" spans="2:47" s="34" customFormat="1" ht="22.95" customHeight="1">
      <c r="B96" s="35"/>
      <c r="C96" s="162" t="s">
        <v>597</v>
      </c>
      <c r="J96" s="62">
        <f>J119</f>
        <v>0</v>
      </c>
      <c r="L96" s="35"/>
      <c r="AU96" s="101" t="s">
        <v>580</v>
      </c>
    </row>
    <row r="97" spans="2:12" s="157" customFormat="1" ht="24.9" customHeight="1">
      <c r="B97" s="158"/>
      <c r="D97" s="161" t="s">
        <v>596</v>
      </c>
      <c r="E97" s="160"/>
      <c r="F97" s="160"/>
      <c r="G97" s="160"/>
      <c r="H97" s="160"/>
      <c r="I97" s="160"/>
      <c r="J97" s="159">
        <f>J120</f>
        <v>0</v>
      </c>
      <c r="L97" s="158"/>
    </row>
    <row r="98" spans="2:12" s="157" customFormat="1" ht="24.9" customHeight="1">
      <c r="B98" s="158"/>
      <c r="D98" s="161" t="s">
        <v>595</v>
      </c>
      <c r="E98" s="160"/>
      <c r="F98" s="160"/>
      <c r="G98" s="160"/>
      <c r="H98" s="160"/>
      <c r="I98" s="160"/>
      <c r="J98" s="159">
        <f>J138</f>
        <v>0</v>
      </c>
      <c r="L98" s="158"/>
    </row>
    <row r="99" spans="2:12" s="157" customFormat="1" ht="24.9" customHeight="1">
      <c r="B99" s="158"/>
      <c r="D99" s="161" t="s">
        <v>594</v>
      </c>
      <c r="E99" s="160"/>
      <c r="F99" s="160"/>
      <c r="G99" s="160"/>
      <c r="H99" s="160"/>
      <c r="I99" s="160"/>
      <c r="J99" s="159">
        <f>J148</f>
        <v>0</v>
      </c>
      <c r="L99" s="158"/>
    </row>
    <row r="100" spans="2:12" s="34" customFormat="1" ht="21.75" customHeight="1">
      <c r="B100" s="35"/>
      <c r="L100" s="35"/>
    </row>
    <row r="101" spans="2:12" s="34" customFormat="1" ht="6.9" customHeight="1">
      <c r="B101" s="37"/>
      <c r="C101" s="36"/>
      <c r="D101" s="36"/>
      <c r="E101" s="36"/>
      <c r="F101" s="36"/>
      <c r="G101" s="36"/>
      <c r="H101" s="36"/>
      <c r="I101" s="36"/>
      <c r="J101" s="36"/>
      <c r="K101" s="36"/>
      <c r="L101" s="35"/>
    </row>
    <row r="105" spans="2:12" s="34" customFormat="1" ht="6.9" customHeight="1">
      <c r="B105" s="85"/>
      <c r="C105" s="84"/>
      <c r="D105" s="84"/>
      <c r="E105" s="84"/>
      <c r="F105" s="84"/>
      <c r="G105" s="84"/>
      <c r="H105" s="84"/>
      <c r="I105" s="84"/>
      <c r="J105" s="84"/>
      <c r="K105" s="84"/>
      <c r="L105" s="35"/>
    </row>
    <row r="106" spans="2:12" s="34" customFormat="1" ht="24.9" customHeight="1">
      <c r="B106" s="35"/>
      <c r="C106" s="83" t="s">
        <v>593</v>
      </c>
      <c r="L106" s="35"/>
    </row>
    <row r="107" spans="2:12" s="34" customFormat="1" ht="6.9" customHeight="1">
      <c r="B107" s="35"/>
      <c r="L107" s="35"/>
    </row>
    <row r="108" spans="2:12" s="34" customFormat="1" ht="12" customHeight="1">
      <c r="B108" s="35"/>
      <c r="C108" s="76" t="s">
        <v>434</v>
      </c>
      <c r="L108" s="35"/>
    </row>
    <row r="109" spans="2:12" s="34" customFormat="1" ht="16.5" customHeight="1">
      <c r="B109" s="35"/>
      <c r="E109" s="229" t="str">
        <f>E7</f>
        <v>Ústí nad Labem, ul. Bělehradská SSZ</v>
      </c>
      <c r="F109" s="230"/>
      <c r="G109" s="230"/>
      <c r="H109" s="230"/>
      <c r="L109" s="35"/>
    </row>
    <row r="110" spans="2:12" s="34" customFormat="1" ht="12" customHeight="1">
      <c r="B110" s="35"/>
      <c r="C110" s="76" t="s">
        <v>592</v>
      </c>
      <c r="L110" s="35"/>
    </row>
    <row r="111" spans="2:12" s="34" customFormat="1" ht="16.5" customHeight="1">
      <c r="B111" s="35"/>
      <c r="E111" s="219" t="str">
        <f>E9</f>
        <v>PS 401.2 - DJČ přechodu ...</v>
      </c>
      <c r="F111" s="228"/>
      <c r="G111" s="228"/>
      <c r="H111" s="228"/>
      <c r="L111" s="35"/>
    </row>
    <row r="112" spans="2:12" s="34" customFormat="1" ht="6.9" customHeight="1">
      <c r="B112" s="35"/>
      <c r="L112" s="35"/>
    </row>
    <row r="113" spans="2:65" s="34" customFormat="1" ht="12" customHeight="1">
      <c r="B113" s="35"/>
      <c r="C113" s="76" t="s">
        <v>433</v>
      </c>
      <c r="F113" s="102" t="str">
        <f>F12</f>
        <v xml:space="preserve"> </v>
      </c>
      <c r="I113" s="76" t="s">
        <v>432</v>
      </c>
      <c r="J113" s="77" t="str">
        <f>IF(J12="","",J12)</f>
        <v>8. 4. 2022</v>
      </c>
      <c r="L113" s="35"/>
    </row>
    <row r="114" spans="2:65" s="34" customFormat="1" ht="6.9" customHeight="1">
      <c r="B114" s="35"/>
      <c r="L114" s="35"/>
    </row>
    <row r="115" spans="2:65" s="34" customFormat="1" ht="15.15" customHeight="1">
      <c r="B115" s="35"/>
      <c r="C115" s="76" t="s">
        <v>431</v>
      </c>
      <c r="F115" s="102" t="str">
        <f>E15</f>
        <v xml:space="preserve"> </v>
      </c>
      <c r="I115" s="76" t="s">
        <v>430</v>
      </c>
      <c r="J115" s="100" t="str">
        <f>E21</f>
        <v xml:space="preserve"> </v>
      </c>
      <c r="L115" s="35"/>
    </row>
    <row r="116" spans="2:65" s="34" customFormat="1" ht="15.15" customHeight="1">
      <c r="B116" s="35"/>
      <c r="C116" s="76" t="s">
        <v>428</v>
      </c>
      <c r="F116" s="102" t="str">
        <f>IF(E18="","",E18)</f>
        <v xml:space="preserve"> </v>
      </c>
      <c r="I116" s="76" t="s">
        <v>427</v>
      </c>
      <c r="J116" s="100" t="str">
        <f>E24</f>
        <v xml:space="preserve"> </v>
      </c>
      <c r="L116" s="35"/>
    </row>
    <row r="117" spans="2:65" s="34" customFormat="1" ht="10.35" customHeight="1">
      <c r="B117" s="35"/>
      <c r="L117" s="35"/>
    </row>
    <row r="118" spans="2:65" s="151" customFormat="1" ht="29.25" customHeight="1">
      <c r="B118" s="152"/>
      <c r="C118" s="156" t="s">
        <v>591</v>
      </c>
      <c r="D118" s="155" t="s">
        <v>25</v>
      </c>
      <c r="E118" s="155" t="s">
        <v>426</v>
      </c>
      <c r="F118" s="155" t="s">
        <v>6</v>
      </c>
      <c r="G118" s="155" t="s">
        <v>33</v>
      </c>
      <c r="H118" s="155" t="s">
        <v>35</v>
      </c>
      <c r="I118" s="155" t="s">
        <v>590</v>
      </c>
      <c r="J118" s="154" t="s">
        <v>589</v>
      </c>
      <c r="K118" s="153" t="s">
        <v>588</v>
      </c>
      <c r="L118" s="152"/>
      <c r="M118" s="70" t="s">
        <v>46</v>
      </c>
      <c r="N118" s="69" t="s">
        <v>8</v>
      </c>
      <c r="O118" s="69" t="s">
        <v>587</v>
      </c>
      <c r="P118" s="69" t="s">
        <v>586</v>
      </c>
      <c r="Q118" s="69" t="s">
        <v>585</v>
      </c>
      <c r="R118" s="69" t="s">
        <v>584</v>
      </c>
      <c r="S118" s="69" t="s">
        <v>583</v>
      </c>
      <c r="T118" s="68" t="s">
        <v>582</v>
      </c>
    </row>
    <row r="119" spans="2:65" s="34" customFormat="1" ht="22.95" customHeight="1">
      <c r="B119" s="35"/>
      <c r="C119" s="64" t="s">
        <v>581</v>
      </c>
      <c r="J119" s="150">
        <f>BK119</f>
        <v>0</v>
      </c>
      <c r="L119" s="35"/>
      <c r="M119" s="67"/>
      <c r="N119" s="66"/>
      <c r="O119" s="66"/>
      <c r="P119" s="149">
        <f>P120+P138+P148</f>
        <v>0</v>
      </c>
      <c r="Q119" s="66"/>
      <c r="R119" s="149">
        <f>R120+R138+R148</f>
        <v>0</v>
      </c>
      <c r="S119" s="66"/>
      <c r="T119" s="148">
        <f>T120+T138+T148</f>
        <v>0</v>
      </c>
      <c r="AT119" s="101" t="s">
        <v>410</v>
      </c>
      <c r="AU119" s="101" t="s">
        <v>580</v>
      </c>
      <c r="BK119" s="147">
        <f>BK120+BK138+BK148</f>
        <v>0</v>
      </c>
    </row>
    <row r="120" spans="2:65" s="127" customFormat="1" ht="25.95" customHeight="1">
      <c r="B120" s="134"/>
      <c r="D120" s="129" t="s">
        <v>410</v>
      </c>
      <c r="E120" s="136" t="s">
        <v>579</v>
      </c>
      <c r="F120" s="136" t="s">
        <v>578</v>
      </c>
      <c r="J120" s="135">
        <f>BK120</f>
        <v>0</v>
      </c>
      <c r="L120" s="134"/>
      <c r="M120" s="133"/>
      <c r="P120" s="132">
        <f>SUM(P121:P137)</f>
        <v>0</v>
      </c>
      <c r="R120" s="132">
        <f>SUM(R121:R137)</f>
        <v>0</v>
      </c>
      <c r="T120" s="131">
        <f>SUM(T121:T137)</f>
        <v>0</v>
      </c>
      <c r="AR120" s="129" t="s">
        <v>28</v>
      </c>
      <c r="AT120" s="130" t="s">
        <v>410</v>
      </c>
      <c r="AU120" s="130" t="s">
        <v>26</v>
      </c>
      <c r="AY120" s="129" t="s">
        <v>472</v>
      </c>
      <c r="BK120" s="128">
        <f>SUM(BK121:BK137)</f>
        <v>0</v>
      </c>
    </row>
    <row r="121" spans="2:65" s="34" customFormat="1" ht="24.15" customHeight="1">
      <c r="B121" s="122"/>
      <c r="C121" s="146" t="s">
        <v>28</v>
      </c>
      <c r="D121" s="146" t="s">
        <v>123</v>
      </c>
      <c r="E121" s="145" t="s">
        <v>577</v>
      </c>
      <c r="F121" s="144" t="s">
        <v>576</v>
      </c>
      <c r="G121" s="143" t="s">
        <v>474</v>
      </c>
      <c r="H121" s="142">
        <v>2</v>
      </c>
      <c r="I121" s="141">
        <v>0</v>
      </c>
      <c r="J121" s="141">
        <f t="shared" ref="J121:J137" si="0">ROUND(I121*H121,2)</f>
        <v>0</v>
      </c>
      <c r="K121" s="140"/>
      <c r="L121" s="139"/>
      <c r="M121" s="138" t="s">
        <v>46</v>
      </c>
      <c r="N121" s="137" t="s">
        <v>449</v>
      </c>
      <c r="O121" s="124">
        <v>0</v>
      </c>
      <c r="P121" s="124">
        <f t="shared" ref="P121:P137" si="1">O121*H121</f>
        <v>0</v>
      </c>
      <c r="Q121" s="124">
        <v>0</v>
      </c>
      <c r="R121" s="124">
        <f t="shared" ref="R121:R137" si="2">Q121*H121</f>
        <v>0</v>
      </c>
      <c r="S121" s="124">
        <v>0</v>
      </c>
      <c r="T121" s="123">
        <f t="shared" ref="T121:T137" si="3">S121*H121</f>
        <v>0</v>
      </c>
      <c r="AR121" s="109" t="s">
        <v>100</v>
      </c>
      <c r="AT121" s="109" t="s">
        <v>123</v>
      </c>
      <c r="AU121" s="109" t="s">
        <v>28</v>
      </c>
      <c r="AY121" s="101" t="s">
        <v>472</v>
      </c>
      <c r="BE121" s="110">
        <f t="shared" ref="BE121:BE137" si="4">IF(N121="základní",J121,0)</f>
        <v>0</v>
      </c>
      <c r="BF121" s="110">
        <f t="shared" ref="BF121:BF137" si="5">IF(N121="snížená",J121,0)</f>
        <v>0</v>
      </c>
      <c r="BG121" s="110">
        <f t="shared" ref="BG121:BG137" si="6">IF(N121="zákl. přenesená",J121,0)</f>
        <v>0</v>
      </c>
      <c r="BH121" s="110">
        <f t="shared" ref="BH121:BH137" si="7">IF(N121="sníž. přenesená",J121,0)</f>
        <v>0</v>
      </c>
      <c r="BI121" s="110">
        <f t="shared" ref="BI121:BI137" si="8">IF(N121="nulová",J121,0)</f>
        <v>0</v>
      </c>
      <c r="BJ121" s="101" t="s">
        <v>28</v>
      </c>
      <c r="BK121" s="110">
        <f t="shared" ref="BK121:BK137" si="9">ROUND(I121*H121,2)</f>
        <v>0</v>
      </c>
      <c r="BL121" s="101" t="s">
        <v>32</v>
      </c>
      <c r="BM121" s="109" t="s">
        <v>22</v>
      </c>
    </row>
    <row r="122" spans="2:65" s="34" customFormat="1" ht="21.75" customHeight="1">
      <c r="B122" s="122"/>
      <c r="C122" s="146" t="s">
        <v>22</v>
      </c>
      <c r="D122" s="146" t="s">
        <v>123</v>
      </c>
      <c r="E122" s="145" t="s">
        <v>575</v>
      </c>
      <c r="F122" s="144" t="s">
        <v>574</v>
      </c>
      <c r="G122" s="143" t="s">
        <v>474</v>
      </c>
      <c r="H122" s="142">
        <v>4</v>
      </c>
      <c r="I122" s="141">
        <v>0</v>
      </c>
      <c r="J122" s="141">
        <f t="shared" si="0"/>
        <v>0</v>
      </c>
      <c r="K122" s="140"/>
      <c r="L122" s="139"/>
      <c r="M122" s="138" t="s">
        <v>46</v>
      </c>
      <c r="N122" s="137" t="s">
        <v>449</v>
      </c>
      <c r="O122" s="124">
        <v>0</v>
      </c>
      <c r="P122" s="124">
        <f t="shared" si="1"/>
        <v>0</v>
      </c>
      <c r="Q122" s="124">
        <v>0</v>
      </c>
      <c r="R122" s="124">
        <f t="shared" si="2"/>
        <v>0</v>
      </c>
      <c r="S122" s="124">
        <v>0</v>
      </c>
      <c r="T122" s="123">
        <f t="shared" si="3"/>
        <v>0</v>
      </c>
      <c r="AR122" s="109" t="s">
        <v>100</v>
      </c>
      <c r="AT122" s="109" t="s">
        <v>123</v>
      </c>
      <c r="AU122" s="109" t="s">
        <v>28</v>
      </c>
      <c r="AY122" s="101" t="s">
        <v>472</v>
      </c>
      <c r="BE122" s="110">
        <f t="shared" si="4"/>
        <v>0</v>
      </c>
      <c r="BF122" s="110">
        <f t="shared" si="5"/>
        <v>0</v>
      </c>
      <c r="BG122" s="110">
        <f t="shared" si="6"/>
        <v>0</v>
      </c>
      <c r="BH122" s="110">
        <f t="shared" si="7"/>
        <v>0</v>
      </c>
      <c r="BI122" s="110">
        <f t="shared" si="8"/>
        <v>0</v>
      </c>
      <c r="BJ122" s="101" t="s">
        <v>28</v>
      </c>
      <c r="BK122" s="110">
        <f t="shared" si="9"/>
        <v>0</v>
      </c>
      <c r="BL122" s="101" t="s">
        <v>32</v>
      </c>
      <c r="BM122" s="109" t="s">
        <v>32</v>
      </c>
    </row>
    <row r="123" spans="2:65" s="34" customFormat="1" ht="16.5" customHeight="1">
      <c r="B123" s="122"/>
      <c r="C123" s="146" t="s">
        <v>21</v>
      </c>
      <c r="D123" s="146" t="s">
        <v>123</v>
      </c>
      <c r="E123" s="145" t="s">
        <v>573</v>
      </c>
      <c r="F123" s="144" t="s">
        <v>572</v>
      </c>
      <c r="G123" s="143" t="s">
        <v>474</v>
      </c>
      <c r="H123" s="142">
        <v>7</v>
      </c>
      <c r="I123" s="141">
        <v>0</v>
      </c>
      <c r="J123" s="141">
        <f t="shared" si="0"/>
        <v>0</v>
      </c>
      <c r="K123" s="140"/>
      <c r="L123" s="139"/>
      <c r="M123" s="138" t="s">
        <v>46</v>
      </c>
      <c r="N123" s="137" t="s">
        <v>449</v>
      </c>
      <c r="O123" s="124">
        <v>0</v>
      </c>
      <c r="P123" s="124">
        <f t="shared" si="1"/>
        <v>0</v>
      </c>
      <c r="Q123" s="124">
        <v>0</v>
      </c>
      <c r="R123" s="124">
        <f t="shared" si="2"/>
        <v>0</v>
      </c>
      <c r="S123" s="124">
        <v>0</v>
      </c>
      <c r="T123" s="123">
        <f t="shared" si="3"/>
        <v>0</v>
      </c>
      <c r="AR123" s="109" t="s">
        <v>100</v>
      </c>
      <c r="AT123" s="109" t="s">
        <v>123</v>
      </c>
      <c r="AU123" s="109" t="s">
        <v>28</v>
      </c>
      <c r="AY123" s="101" t="s">
        <v>472</v>
      </c>
      <c r="BE123" s="110">
        <f t="shared" si="4"/>
        <v>0</v>
      </c>
      <c r="BF123" s="110">
        <f t="shared" si="5"/>
        <v>0</v>
      </c>
      <c r="BG123" s="110">
        <f t="shared" si="6"/>
        <v>0</v>
      </c>
      <c r="BH123" s="110">
        <f t="shared" si="7"/>
        <v>0</v>
      </c>
      <c r="BI123" s="110">
        <f t="shared" si="8"/>
        <v>0</v>
      </c>
      <c r="BJ123" s="101" t="s">
        <v>28</v>
      </c>
      <c r="BK123" s="110">
        <f t="shared" si="9"/>
        <v>0</v>
      </c>
      <c r="BL123" s="101" t="s">
        <v>32</v>
      </c>
      <c r="BM123" s="109" t="s">
        <v>36</v>
      </c>
    </row>
    <row r="124" spans="2:65" s="34" customFormat="1" ht="44.25" customHeight="1">
      <c r="B124" s="122"/>
      <c r="C124" s="146" t="s">
        <v>32</v>
      </c>
      <c r="D124" s="146" t="s">
        <v>123</v>
      </c>
      <c r="E124" s="145" t="s">
        <v>571</v>
      </c>
      <c r="F124" s="144" t="s">
        <v>570</v>
      </c>
      <c r="G124" s="143" t="s">
        <v>474</v>
      </c>
      <c r="H124" s="142">
        <v>2</v>
      </c>
      <c r="I124" s="141">
        <v>0</v>
      </c>
      <c r="J124" s="141">
        <f t="shared" si="0"/>
        <v>0</v>
      </c>
      <c r="K124" s="140"/>
      <c r="L124" s="139"/>
      <c r="M124" s="138" t="s">
        <v>46</v>
      </c>
      <c r="N124" s="137" t="s">
        <v>449</v>
      </c>
      <c r="O124" s="124">
        <v>0</v>
      </c>
      <c r="P124" s="124">
        <f t="shared" si="1"/>
        <v>0</v>
      </c>
      <c r="Q124" s="124">
        <v>0</v>
      </c>
      <c r="R124" s="124">
        <f t="shared" si="2"/>
        <v>0</v>
      </c>
      <c r="S124" s="124">
        <v>0</v>
      </c>
      <c r="T124" s="123">
        <f t="shared" si="3"/>
        <v>0</v>
      </c>
      <c r="AR124" s="109" t="s">
        <v>100</v>
      </c>
      <c r="AT124" s="109" t="s">
        <v>123</v>
      </c>
      <c r="AU124" s="109" t="s">
        <v>28</v>
      </c>
      <c r="AY124" s="101" t="s">
        <v>472</v>
      </c>
      <c r="BE124" s="110">
        <f t="shared" si="4"/>
        <v>0</v>
      </c>
      <c r="BF124" s="110">
        <f t="shared" si="5"/>
        <v>0</v>
      </c>
      <c r="BG124" s="110">
        <f t="shared" si="6"/>
        <v>0</v>
      </c>
      <c r="BH124" s="110">
        <f t="shared" si="7"/>
        <v>0</v>
      </c>
      <c r="BI124" s="110">
        <f t="shared" si="8"/>
        <v>0</v>
      </c>
      <c r="BJ124" s="101" t="s">
        <v>28</v>
      </c>
      <c r="BK124" s="110">
        <f t="shared" si="9"/>
        <v>0</v>
      </c>
      <c r="BL124" s="101" t="s">
        <v>32</v>
      </c>
      <c r="BM124" s="109" t="s">
        <v>100</v>
      </c>
    </row>
    <row r="125" spans="2:65" s="34" customFormat="1" ht="37.950000000000003" customHeight="1">
      <c r="B125" s="122"/>
      <c r="C125" s="146" t="s">
        <v>34</v>
      </c>
      <c r="D125" s="146" t="s">
        <v>123</v>
      </c>
      <c r="E125" s="145" t="s">
        <v>569</v>
      </c>
      <c r="F125" s="144" t="s">
        <v>568</v>
      </c>
      <c r="G125" s="143" t="s">
        <v>474</v>
      </c>
      <c r="H125" s="142">
        <v>2</v>
      </c>
      <c r="I125" s="141">
        <v>0</v>
      </c>
      <c r="J125" s="141">
        <f t="shared" si="0"/>
        <v>0</v>
      </c>
      <c r="K125" s="140"/>
      <c r="L125" s="139"/>
      <c r="M125" s="138" t="s">
        <v>46</v>
      </c>
      <c r="N125" s="137" t="s">
        <v>449</v>
      </c>
      <c r="O125" s="124">
        <v>0</v>
      </c>
      <c r="P125" s="124">
        <f t="shared" si="1"/>
        <v>0</v>
      </c>
      <c r="Q125" s="124">
        <v>0</v>
      </c>
      <c r="R125" s="124">
        <f t="shared" si="2"/>
        <v>0</v>
      </c>
      <c r="S125" s="124">
        <v>0</v>
      </c>
      <c r="T125" s="123">
        <f t="shared" si="3"/>
        <v>0</v>
      </c>
      <c r="AR125" s="109" t="s">
        <v>100</v>
      </c>
      <c r="AT125" s="109" t="s">
        <v>123</v>
      </c>
      <c r="AU125" s="109" t="s">
        <v>28</v>
      </c>
      <c r="AY125" s="101" t="s">
        <v>472</v>
      </c>
      <c r="BE125" s="110">
        <f t="shared" si="4"/>
        <v>0</v>
      </c>
      <c r="BF125" s="110">
        <f t="shared" si="5"/>
        <v>0</v>
      </c>
      <c r="BG125" s="110">
        <f t="shared" si="6"/>
        <v>0</v>
      </c>
      <c r="BH125" s="110">
        <f t="shared" si="7"/>
        <v>0</v>
      </c>
      <c r="BI125" s="110">
        <f t="shared" si="8"/>
        <v>0</v>
      </c>
      <c r="BJ125" s="101" t="s">
        <v>28</v>
      </c>
      <c r="BK125" s="110">
        <f t="shared" si="9"/>
        <v>0</v>
      </c>
      <c r="BL125" s="101" t="s">
        <v>32</v>
      </c>
      <c r="BM125" s="109" t="s">
        <v>41</v>
      </c>
    </row>
    <row r="126" spans="2:65" s="34" customFormat="1" ht="33" customHeight="1">
      <c r="B126" s="122"/>
      <c r="C126" s="146" t="s">
        <v>36</v>
      </c>
      <c r="D126" s="146" t="s">
        <v>123</v>
      </c>
      <c r="E126" s="145" t="s">
        <v>567</v>
      </c>
      <c r="F126" s="144" t="s">
        <v>566</v>
      </c>
      <c r="G126" s="143" t="s">
        <v>474</v>
      </c>
      <c r="H126" s="142">
        <v>1</v>
      </c>
      <c r="I126" s="141">
        <v>0</v>
      </c>
      <c r="J126" s="141">
        <f t="shared" si="0"/>
        <v>0</v>
      </c>
      <c r="K126" s="140"/>
      <c r="L126" s="139"/>
      <c r="M126" s="138" t="s">
        <v>46</v>
      </c>
      <c r="N126" s="137" t="s">
        <v>449</v>
      </c>
      <c r="O126" s="124">
        <v>0</v>
      </c>
      <c r="P126" s="124">
        <f t="shared" si="1"/>
        <v>0</v>
      </c>
      <c r="Q126" s="124">
        <v>0</v>
      </c>
      <c r="R126" s="124">
        <f t="shared" si="2"/>
        <v>0</v>
      </c>
      <c r="S126" s="124">
        <v>0</v>
      </c>
      <c r="T126" s="123">
        <f t="shared" si="3"/>
        <v>0</v>
      </c>
      <c r="AR126" s="109" t="s">
        <v>100</v>
      </c>
      <c r="AT126" s="109" t="s">
        <v>123</v>
      </c>
      <c r="AU126" s="109" t="s">
        <v>28</v>
      </c>
      <c r="AY126" s="101" t="s">
        <v>472</v>
      </c>
      <c r="BE126" s="110">
        <f t="shared" si="4"/>
        <v>0</v>
      </c>
      <c r="BF126" s="110">
        <f t="shared" si="5"/>
        <v>0</v>
      </c>
      <c r="BG126" s="110">
        <f t="shared" si="6"/>
        <v>0</v>
      </c>
      <c r="BH126" s="110">
        <f t="shared" si="7"/>
        <v>0</v>
      </c>
      <c r="BI126" s="110">
        <f t="shared" si="8"/>
        <v>0</v>
      </c>
      <c r="BJ126" s="101" t="s">
        <v>28</v>
      </c>
      <c r="BK126" s="110">
        <f t="shared" si="9"/>
        <v>0</v>
      </c>
      <c r="BL126" s="101" t="s">
        <v>32</v>
      </c>
      <c r="BM126" s="109" t="s">
        <v>120</v>
      </c>
    </row>
    <row r="127" spans="2:65" s="34" customFormat="1" ht="16.5" customHeight="1">
      <c r="B127" s="122"/>
      <c r="C127" s="146" t="s">
        <v>95</v>
      </c>
      <c r="D127" s="146" t="s">
        <v>123</v>
      </c>
      <c r="E127" s="145" t="s">
        <v>565</v>
      </c>
      <c r="F127" s="144" t="s">
        <v>564</v>
      </c>
      <c r="G127" s="143" t="s">
        <v>474</v>
      </c>
      <c r="H127" s="142">
        <v>1</v>
      </c>
      <c r="I127" s="141">
        <v>0</v>
      </c>
      <c r="J127" s="141">
        <f t="shared" si="0"/>
        <v>0</v>
      </c>
      <c r="K127" s="140"/>
      <c r="L127" s="139"/>
      <c r="M127" s="138" t="s">
        <v>46</v>
      </c>
      <c r="N127" s="137" t="s">
        <v>449</v>
      </c>
      <c r="O127" s="124">
        <v>0</v>
      </c>
      <c r="P127" s="124">
        <f t="shared" si="1"/>
        <v>0</v>
      </c>
      <c r="Q127" s="124">
        <v>0</v>
      </c>
      <c r="R127" s="124">
        <f t="shared" si="2"/>
        <v>0</v>
      </c>
      <c r="S127" s="124">
        <v>0</v>
      </c>
      <c r="T127" s="123">
        <f t="shared" si="3"/>
        <v>0</v>
      </c>
      <c r="AR127" s="109" t="s">
        <v>100</v>
      </c>
      <c r="AT127" s="109" t="s">
        <v>123</v>
      </c>
      <c r="AU127" s="109" t="s">
        <v>28</v>
      </c>
      <c r="AY127" s="101" t="s">
        <v>472</v>
      </c>
      <c r="BE127" s="110">
        <f t="shared" si="4"/>
        <v>0</v>
      </c>
      <c r="BF127" s="110">
        <f t="shared" si="5"/>
        <v>0</v>
      </c>
      <c r="BG127" s="110">
        <f t="shared" si="6"/>
        <v>0</v>
      </c>
      <c r="BH127" s="110">
        <f t="shared" si="7"/>
        <v>0</v>
      </c>
      <c r="BI127" s="110">
        <f t="shared" si="8"/>
        <v>0</v>
      </c>
      <c r="BJ127" s="101" t="s">
        <v>28</v>
      </c>
      <c r="BK127" s="110">
        <f t="shared" si="9"/>
        <v>0</v>
      </c>
      <c r="BL127" s="101" t="s">
        <v>32</v>
      </c>
      <c r="BM127" s="109" t="s">
        <v>132</v>
      </c>
    </row>
    <row r="128" spans="2:65" s="34" customFormat="1" ht="24.15" customHeight="1">
      <c r="B128" s="122"/>
      <c r="C128" s="146" t="s">
        <v>100</v>
      </c>
      <c r="D128" s="146" t="s">
        <v>123</v>
      </c>
      <c r="E128" s="145" t="s">
        <v>563</v>
      </c>
      <c r="F128" s="144" t="s">
        <v>562</v>
      </c>
      <c r="G128" s="143" t="s">
        <v>474</v>
      </c>
      <c r="H128" s="142">
        <v>2</v>
      </c>
      <c r="I128" s="141">
        <v>0</v>
      </c>
      <c r="J128" s="141">
        <f t="shared" si="0"/>
        <v>0</v>
      </c>
      <c r="K128" s="140"/>
      <c r="L128" s="139"/>
      <c r="M128" s="138" t="s">
        <v>46</v>
      </c>
      <c r="N128" s="137" t="s">
        <v>449</v>
      </c>
      <c r="O128" s="124">
        <v>0</v>
      </c>
      <c r="P128" s="124">
        <f t="shared" si="1"/>
        <v>0</v>
      </c>
      <c r="Q128" s="124">
        <v>0</v>
      </c>
      <c r="R128" s="124">
        <f t="shared" si="2"/>
        <v>0</v>
      </c>
      <c r="S128" s="124">
        <v>0</v>
      </c>
      <c r="T128" s="123">
        <f t="shared" si="3"/>
        <v>0</v>
      </c>
      <c r="AR128" s="109" t="s">
        <v>100</v>
      </c>
      <c r="AT128" s="109" t="s">
        <v>123</v>
      </c>
      <c r="AU128" s="109" t="s">
        <v>28</v>
      </c>
      <c r="AY128" s="101" t="s">
        <v>472</v>
      </c>
      <c r="BE128" s="110">
        <f t="shared" si="4"/>
        <v>0</v>
      </c>
      <c r="BF128" s="110">
        <f t="shared" si="5"/>
        <v>0</v>
      </c>
      <c r="BG128" s="110">
        <f t="shared" si="6"/>
        <v>0</v>
      </c>
      <c r="BH128" s="110">
        <f t="shared" si="7"/>
        <v>0</v>
      </c>
      <c r="BI128" s="110">
        <f t="shared" si="8"/>
        <v>0</v>
      </c>
      <c r="BJ128" s="101" t="s">
        <v>28</v>
      </c>
      <c r="BK128" s="110">
        <f t="shared" si="9"/>
        <v>0</v>
      </c>
      <c r="BL128" s="101" t="s">
        <v>32</v>
      </c>
      <c r="BM128" s="109" t="s">
        <v>141</v>
      </c>
    </row>
    <row r="129" spans="2:65" s="34" customFormat="1" ht="24.15" customHeight="1">
      <c r="B129" s="122"/>
      <c r="C129" s="146" t="s">
        <v>39</v>
      </c>
      <c r="D129" s="146" t="s">
        <v>123</v>
      </c>
      <c r="E129" s="145" t="s">
        <v>525</v>
      </c>
      <c r="F129" s="144" t="s">
        <v>561</v>
      </c>
      <c r="G129" s="143" t="s">
        <v>474</v>
      </c>
      <c r="H129" s="142">
        <v>4</v>
      </c>
      <c r="I129" s="141">
        <v>0</v>
      </c>
      <c r="J129" s="141">
        <f t="shared" si="0"/>
        <v>0</v>
      </c>
      <c r="K129" s="140"/>
      <c r="L129" s="139"/>
      <c r="M129" s="138" t="s">
        <v>46</v>
      </c>
      <c r="N129" s="137" t="s">
        <v>449</v>
      </c>
      <c r="O129" s="124">
        <v>0</v>
      </c>
      <c r="P129" s="124">
        <f t="shared" si="1"/>
        <v>0</v>
      </c>
      <c r="Q129" s="124">
        <v>0</v>
      </c>
      <c r="R129" s="124">
        <f t="shared" si="2"/>
        <v>0</v>
      </c>
      <c r="S129" s="124">
        <v>0</v>
      </c>
      <c r="T129" s="123">
        <f t="shared" si="3"/>
        <v>0</v>
      </c>
      <c r="AR129" s="109" t="s">
        <v>100</v>
      </c>
      <c r="AT129" s="109" t="s">
        <v>123</v>
      </c>
      <c r="AU129" s="109" t="s">
        <v>28</v>
      </c>
      <c r="AY129" s="101" t="s">
        <v>472</v>
      </c>
      <c r="BE129" s="110">
        <f t="shared" si="4"/>
        <v>0</v>
      </c>
      <c r="BF129" s="110">
        <f t="shared" si="5"/>
        <v>0</v>
      </c>
      <c r="BG129" s="110">
        <f t="shared" si="6"/>
        <v>0</v>
      </c>
      <c r="BH129" s="110">
        <f t="shared" si="7"/>
        <v>0</v>
      </c>
      <c r="BI129" s="110">
        <f t="shared" si="8"/>
        <v>0</v>
      </c>
      <c r="BJ129" s="101" t="s">
        <v>28</v>
      </c>
      <c r="BK129" s="110">
        <f t="shared" si="9"/>
        <v>0</v>
      </c>
      <c r="BL129" s="101" t="s">
        <v>32</v>
      </c>
      <c r="BM129" s="109" t="s">
        <v>150</v>
      </c>
    </row>
    <row r="130" spans="2:65" s="34" customFormat="1" ht="24.15" customHeight="1">
      <c r="B130" s="122"/>
      <c r="C130" s="146" t="s">
        <v>41</v>
      </c>
      <c r="D130" s="146" t="s">
        <v>123</v>
      </c>
      <c r="E130" s="145" t="s">
        <v>556</v>
      </c>
      <c r="F130" s="144" t="s">
        <v>555</v>
      </c>
      <c r="G130" s="143" t="s">
        <v>511</v>
      </c>
      <c r="H130" s="142">
        <v>20</v>
      </c>
      <c r="I130" s="141">
        <v>0</v>
      </c>
      <c r="J130" s="141">
        <f t="shared" si="0"/>
        <v>0</v>
      </c>
      <c r="K130" s="140"/>
      <c r="L130" s="139"/>
      <c r="M130" s="138" t="s">
        <v>46</v>
      </c>
      <c r="N130" s="137" t="s">
        <v>449</v>
      </c>
      <c r="O130" s="124">
        <v>0</v>
      </c>
      <c r="P130" s="124">
        <f t="shared" si="1"/>
        <v>0</v>
      </c>
      <c r="Q130" s="124">
        <v>0</v>
      </c>
      <c r="R130" s="124">
        <f t="shared" si="2"/>
        <v>0</v>
      </c>
      <c r="S130" s="124">
        <v>0</v>
      </c>
      <c r="T130" s="123">
        <f t="shared" si="3"/>
        <v>0</v>
      </c>
      <c r="AR130" s="109" t="s">
        <v>100</v>
      </c>
      <c r="AT130" s="109" t="s">
        <v>123</v>
      </c>
      <c r="AU130" s="109" t="s">
        <v>28</v>
      </c>
      <c r="AY130" s="101" t="s">
        <v>472</v>
      </c>
      <c r="BE130" s="110">
        <f t="shared" si="4"/>
        <v>0</v>
      </c>
      <c r="BF130" s="110">
        <f t="shared" si="5"/>
        <v>0</v>
      </c>
      <c r="BG130" s="110">
        <f t="shared" si="6"/>
        <v>0</v>
      </c>
      <c r="BH130" s="110">
        <f t="shared" si="7"/>
        <v>0</v>
      </c>
      <c r="BI130" s="110">
        <f t="shared" si="8"/>
        <v>0</v>
      </c>
      <c r="BJ130" s="101" t="s">
        <v>28</v>
      </c>
      <c r="BK130" s="110">
        <f t="shared" si="9"/>
        <v>0</v>
      </c>
      <c r="BL130" s="101" t="s">
        <v>32</v>
      </c>
      <c r="BM130" s="109" t="s">
        <v>161</v>
      </c>
    </row>
    <row r="131" spans="2:65" s="34" customFormat="1" ht="16.5" customHeight="1">
      <c r="B131" s="122"/>
      <c r="C131" s="146" t="s">
        <v>115</v>
      </c>
      <c r="D131" s="146" t="s">
        <v>123</v>
      </c>
      <c r="E131" s="145" t="s">
        <v>554</v>
      </c>
      <c r="F131" s="144" t="s">
        <v>553</v>
      </c>
      <c r="G131" s="143" t="s">
        <v>474</v>
      </c>
      <c r="H131" s="142">
        <v>10</v>
      </c>
      <c r="I131" s="141">
        <v>0</v>
      </c>
      <c r="J131" s="141">
        <f t="shared" si="0"/>
        <v>0</v>
      </c>
      <c r="K131" s="140"/>
      <c r="L131" s="139"/>
      <c r="M131" s="138" t="s">
        <v>46</v>
      </c>
      <c r="N131" s="137" t="s">
        <v>449</v>
      </c>
      <c r="O131" s="124">
        <v>0</v>
      </c>
      <c r="P131" s="124">
        <f t="shared" si="1"/>
        <v>0</v>
      </c>
      <c r="Q131" s="124">
        <v>0</v>
      </c>
      <c r="R131" s="124">
        <f t="shared" si="2"/>
        <v>0</v>
      </c>
      <c r="S131" s="124">
        <v>0</v>
      </c>
      <c r="T131" s="123">
        <f t="shared" si="3"/>
        <v>0</v>
      </c>
      <c r="AR131" s="109" t="s">
        <v>100</v>
      </c>
      <c r="AT131" s="109" t="s">
        <v>123</v>
      </c>
      <c r="AU131" s="109" t="s">
        <v>28</v>
      </c>
      <c r="AY131" s="101" t="s">
        <v>472</v>
      </c>
      <c r="BE131" s="110">
        <f t="shared" si="4"/>
        <v>0</v>
      </c>
      <c r="BF131" s="110">
        <f t="shared" si="5"/>
        <v>0</v>
      </c>
      <c r="BG131" s="110">
        <f t="shared" si="6"/>
        <v>0</v>
      </c>
      <c r="BH131" s="110">
        <f t="shared" si="7"/>
        <v>0</v>
      </c>
      <c r="BI131" s="110">
        <f t="shared" si="8"/>
        <v>0</v>
      </c>
      <c r="BJ131" s="101" t="s">
        <v>28</v>
      </c>
      <c r="BK131" s="110">
        <f t="shared" si="9"/>
        <v>0</v>
      </c>
      <c r="BL131" s="101" t="s">
        <v>32</v>
      </c>
      <c r="BM131" s="109" t="s">
        <v>172</v>
      </c>
    </row>
    <row r="132" spans="2:65" s="34" customFormat="1" ht="16.5" customHeight="1">
      <c r="B132" s="122"/>
      <c r="C132" s="146" t="s">
        <v>120</v>
      </c>
      <c r="D132" s="146" t="s">
        <v>123</v>
      </c>
      <c r="E132" s="145" t="s">
        <v>552</v>
      </c>
      <c r="F132" s="144" t="s">
        <v>551</v>
      </c>
      <c r="G132" s="143" t="s">
        <v>511</v>
      </c>
      <c r="H132" s="142">
        <v>27</v>
      </c>
      <c r="I132" s="141">
        <v>0</v>
      </c>
      <c r="J132" s="141">
        <f t="shared" si="0"/>
        <v>0</v>
      </c>
      <c r="K132" s="140"/>
      <c r="L132" s="139"/>
      <c r="M132" s="138" t="s">
        <v>46</v>
      </c>
      <c r="N132" s="137" t="s">
        <v>449</v>
      </c>
      <c r="O132" s="124">
        <v>0</v>
      </c>
      <c r="P132" s="124">
        <f t="shared" si="1"/>
        <v>0</v>
      </c>
      <c r="Q132" s="124">
        <v>0</v>
      </c>
      <c r="R132" s="124">
        <f t="shared" si="2"/>
        <v>0</v>
      </c>
      <c r="S132" s="124">
        <v>0</v>
      </c>
      <c r="T132" s="123">
        <f t="shared" si="3"/>
        <v>0</v>
      </c>
      <c r="AR132" s="109" t="s">
        <v>100</v>
      </c>
      <c r="AT132" s="109" t="s">
        <v>123</v>
      </c>
      <c r="AU132" s="109" t="s">
        <v>28</v>
      </c>
      <c r="AY132" s="101" t="s">
        <v>472</v>
      </c>
      <c r="BE132" s="110">
        <f t="shared" si="4"/>
        <v>0</v>
      </c>
      <c r="BF132" s="110">
        <f t="shared" si="5"/>
        <v>0</v>
      </c>
      <c r="BG132" s="110">
        <f t="shared" si="6"/>
        <v>0</v>
      </c>
      <c r="BH132" s="110">
        <f t="shared" si="7"/>
        <v>0</v>
      </c>
      <c r="BI132" s="110">
        <f t="shared" si="8"/>
        <v>0</v>
      </c>
      <c r="BJ132" s="101" t="s">
        <v>28</v>
      </c>
      <c r="BK132" s="110">
        <f t="shared" si="9"/>
        <v>0</v>
      </c>
      <c r="BL132" s="101" t="s">
        <v>32</v>
      </c>
      <c r="BM132" s="109" t="s">
        <v>182</v>
      </c>
    </row>
    <row r="133" spans="2:65" s="34" customFormat="1" ht="16.5" customHeight="1">
      <c r="B133" s="122"/>
      <c r="C133" s="146" t="s">
        <v>126</v>
      </c>
      <c r="D133" s="146" t="s">
        <v>123</v>
      </c>
      <c r="E133" s="145" t="s">
        <v>550</v>
      </c>
      <c r="F133" s="144" t="s">
        <v>549</v>
      </c>
      <c r="G133" s="143" t="s">
        <v>474</v>
      </c>
      <c r="H133" s="142">
        <v>2</v>
      </c>
      <c r="I133" s="141">
        <v>0</v>
      </c>
      <c r="J133" s="141">
        <f t="shared" si="0"/>
        <v>0</v>
      </c>
      <c r="K133" s="140"/>
      <c r="L133" s="139"/>
      <c r="M133" s="138" t="s">
        <v>46</v>
      </c>
      <c r="N133" s="137" t="s">
        <v>449</v>
      </c>
      <c r="O133" s="124">
        <v>0</v>
      </c>
      <c r="P133" s="124">
        <f t="shared" si="1"/>
        <v>0</v>
      </c>
      <c r="Q133" s="124">
        <v>0</v>
      </c>
      <c r="R133" s="124">
        <f t="shared" si="2"/>
        <v>0</v>
      </c>
      <c r="S133" s="124">
        <v>0</v>
      </c>
      <c r="T133" s="123">
        <f t="shared" si="3"/>
        <v>0</v>
      </c>
      <c r="AR133" s="109" t="s">
        <v>100</v>
      </c>
      <c r="AT133" s="109" t="s">
        <v>123</v>
      </c>
      <c r="AU133" s="109" t="s">
        <v>28</v>
      </c>
      <c r="AY133" s="101" t="s">
        <v>472</v>
      </c>
      <c r="BE133" s="110">
        <f t="shared" si="4"/>
        <v>0</v>
      </c>
      <c r="BF133" s="110">
        <f t="shared" si="5"/>
        <v>0</v>
      </c>
      <c r="BG133" s="110">
        <f t="shared" si="6"/>
        <v>0</v>
      </c>
      <c r="BH133" s="110">
        <f t="shared" si="7"/>
        <v>0</v>
      </c>
      <c r="BI133" s="110">
        <f t="shared" si="8"/>
        <v>0</v>
      </c>
      <c r="BJ133" s="101" t="s">
        <v>28</v>
      </c>
      <c r="BK133" s="110">
        <f t="shared" si="9"/>
        <v>0</v>
      </c>
      <c r="BL133" s="101" t="s">
        <v>32</v>
      </c>
      <c r="BM133" s="109" t="s">
        <v>194</v>
      </c>
    </row>
    <row r="134" spans="2:65" s="34" customFormat="1" ht="21.75" customHeight="1">
      <c r="B134" s="122"/>
      <c r="C134" s="146" t="s">
        <v>132</v>
      </c>
      <c r="D134" s="146" t="s">
        <v>123</v>
      </c>
      <c r="E134" s="145" t="s">
        <v>546</v>
      </c>
      <c r="F134" s="144" t="s">
        <v>545</v>
      </c>
      <c r="G134" s="143" t="s">
        <v>474</v>
      </c>
      <c r="H134" s="142">
        <v>1</v>
      </c>
      <c r="I134" s="141">
        <v>0</v>
      </c>
      <c r="J134" s="141">
        <f t="shared" si="0"/>
        <v>0</v>
      </c>
      <c r="K134" s="140"/>
      <c r="L134" s="139"/>
      <c r="M134" s="138" t="s">
        <v>46</v>
      </c>
      <c r="N134" s="137" t="s">
        <v>449</v>
      </c>
      <c r="O134" s="124">
        <v>0</v>
      </c>
      <c r="P134" s="124">
        <f t="shared" si="1"/>
        <v>0</v>
      </c>
      <c r="Q134" s="124">
        <v>0</v>
      </c>
      <c r="R134" s="124">
        <f t="shared" si="2"/>
        <v>0</v>
      </c>
      <c r="S134" s="124">
        <v>0</v>
      </c>
      <c r="T134" s="123">
        <f t="shared" si="3"/>
        <v>0</v>
      </c>
      <c r="AR134" s="109" t="s">
        <v>100</v>
      </c>
      <c r="AT134" s="109" t="s">
        <v>123</v>
      </c>
      <c r="AU134" s="109" t="s">
        <v>28</v>
      </c>
      <c r="AY134" s="101" t="s">
        <v>472</v>
      </c>
      <c r="BE134" s="110">
        <f t="shared" si="4"/>
        <v>0</v>
      </c>
      <c r="BF134" s="110">
        <f t="shared" si="5"/>
        <v>0</v>
      </c>
      <c r="BG134" s="110">
        <f t="shared" si="6"/>
        <v>0</v>
      </c>
      <c r="BH134" s="110">
        <f t="shared" si="7"/>
        <v>0</v>
      </c>
      <c r="BI134" s="110">
        <f t="shared" si="8"/>
        <v>0</v>
      </c>
      <c r="BJ134" s="101" t="s">
        <v>28</v>
      </c>
      <c r="BK134" s="110">
        <f t="shared" si="9"/>
        <v>0</v>
      </c>
      <c r="BL134" s="101" t="s">
        <v>32</v>
      </c>
      <c r="BM134" s="109" t="s">
        <v>204</v>
      </c>
    </row>
    <row r="135" spans="2:65" s="34" customFormat="1" ht="16.5" customHeight="1">
      <c r="B135" s="122"/>
      <c r="C135" s="146" t="s">
        <v>136</v>
      </c>
      <c r="D135" s="146" t="s">
        <v>123</v>
      </c>
      <c r="E135" s="145" t="s">
        <v>544</v>
      </c>
      <c r="F135" s="144" t="s">
        <v>543</v>
      </c>
      <c r="G135" s="143" t="s">
        <v>474</v>
      </c>
      <c r="H135" s="142">
        <v>1</v>
      </c>
      <c r="I135" s="141">
        <v>0</v>
      </c>
      <c r="J135" s="141">
        <f t="shared" si="0"/>
        <v>0</v>
      </c>
      <c r="K135" s="140"/>
      <c r="L135" s="139"/>
      <c r="M135" s="138" t="s">
        <v>46</v>
      </c>
      <c r="N135" s="137" t="s">
        <v>449</v>
      </c>
      <c r="O135" s="124">
        <v>0</v>
      </c>
      <c r="P135" s="124">
        <f t="shared" si="1"/>
        <v>0</v>
      </c>
      <c r="Q135" s="124">
        <v>0</v>
      </c>
      <c r="R135" s="124">
        <f t="shared" si="2"/>
        <v>0</v>
      </c>
      <c r="S135" s="124">
        <v>0</v>
      </c>
      <c r="T135" s="123">
        <f t="shared" si="3"/>
        <v>0</v>
      </c>
      <c r="AR135" s="109" t="s">
        <v>100</v>
      </c>
      <c r="AT135" s="109" t="s">
        <v>123</v>
      </c>
      <c r="AU135" s="109" t="s">
        <v>28</v>
      </c>
      <c r="AY135" s="101" t="s">
        <v>472</v>
      </c>
      <c r="BE135" s="110">
        <f t="shared" si="4"/>
        <v>0</v>
      </c>
      <c r="BF135" s="110">
        <f t="shared" si="5"/>
        <v>0</v>
      </c>
      <c r="BG135" s="110">
        <f t="shared" si="6"/>
        <v>0</v>
      </c>
      <c r="BH135" s="110">
        <f t="shared" si="7"/>
        <v>0</v>
      </c>
      <c r="BI135" s="110">
        <f t="shared" si="8"/>
        <v>0</v>
      </c>
      <c r="BJ135" s="101" t="s">
        <v>28</v>
      </c>
      <c r="BK135" s="110">
        <f t="shared" si="9"/>
        <v>0</v>
      </c>
      <c r="BL135" s="101" t="s">
        <v>32</v>
      </c>
      <c r="BM135" s="109" t="s">
        <v>215</v>
      </c>
    </row>
    <row r="136" spans="2:65" s="34" customFormat="1" ht="16.5" customHeight="1">
      <c r="B136" s="122"/>
      <c r="C136" s="146" t="s">
        <v>141</v>
      </c>
      <c r="D136" s="146" t="s">
        <v>123</v>
      </c>
      <c r="E136" s="145" t="s">
        <v>542</v>
      </c>
      <c r="F136" s="144" t="s">
        <v>541</v>
      </c>
      <c r="G136" s="143" t="s">
        <v>474</v>
      </c>
      <c r="H136" s="142">
        <v>2</v>
      </c>
      <c r="I136" s="141">
        <v>0</v>
      </c>
      <c r="J136" s="141">
        <f t="shared" si="0"/>
        <v>0</v>
      </c>
      <c r="K136" s="140"/>
      <c r="L136" s="139"/>
      <c r="M136" s="138" t="s">
        <v>46</v>
      </c>
      <c r="N136" s="137" t="s">
        <v>449</v>
      </c>
      <c r="O136" s="124">
        <v>0</v>
      </c>
      <c r="P136" s="124">
        <f t="shared" si="1"/>
        <v>0</v>
      </c>
      <c r="Q136" s="124">
        <v>0</v>
      </c>
      <c r="R136" s="124">
        <f t="shared" si="2"/>
        <v>0</v>
      </c>
      <c r="S136" s="124">
        <v>0</v>
      </c>
      <c r="T136" s="123">
        <f t="shared" si="3"/>
        <v>0</v>
      </c>
      <c r="AR136" s="109" t="s">
        <v>100</v>
      </c>
      <c r="AT136" s="109" t="s">
        <v>123</v>
      </c>
      <c r="AU136" s="109" t="s">
        <v>28</v>
      </c>
      <c r="AY136" s="101" t="s">
        <v>472</v>
      </c>
      <c r="BE136" s="110">
        <f t="shared" si="4"/>
        <v>0</v>
      </c>
      <c r="BF136" s="110">
        <f t="shared" si="5"/>
        <v>0</v>
      </c>
      <c r="BG136" s="110">
        <f t="shared" si="6"/>
        <v>0</v>
      </c>
      <c r="BH136" s="110">
        <f t="shared" si="7"/>
        <v>0</v>
      </c>
      <c r="BI136" s="110">
        <f t="shared" si="8"/>
        <v>0</v>
      </c>
      <c r="BJ136" s="101" t="s">
        <v>28</v>
      </c>
      <c r="BK136" s="110">
        <f t="shared" si="9"/>
        <v>0</v>
      </c>
      <c r="BL136" s="101" t="s">
        <v>32</v>
      </c>
      <c r="BM136" s="109" t="s">
        <v>228</v>
      </c>
    </row>
    <row r="137" spans="2:65" s="34" customFormat="1" ht="16.5" customHeight="1">
      <c r="B137" s="122"/>
      <c r="C137" s="146" t="s">
        <v>147</v>
      </c>
      <c r="D137" s="146" t="s">
        <v>123</v>
      </c>
      <c r="E137" s="145" t="s">
        <v>539</v>
      </c>
      <c r="F137" s="144" t="s">
        <v>538</v>
      </c>
      <c r="G137" s="143" t="s">
        <v>478</v>
      </c>
      <c r="H137" s="142">
        <v>1</v>
      </c>
      <c r="I137" s="141">
        <v>0</v>
      </c>
      <c r="J137" s="141">
        <f t="shared" si="0"/>
        <v>0</v>
      </c>
      <c r="K137" s="140"/>
      <c r="L137" s="139"/>
      <c r="M137" s="138" t="s">
        <v>46</v>
      </c>
      <c r="N137" s="137" t="s">
        <v>449</v>
      </c>
      <c r="O137" s="124">
        <v>0</v>
      </c>
      <c r="P137" s="124">
        <f t="shared" si="1"/>
        <v>0</v>
      </c>
      <c r="Q137" s="124">
        <v>0</v>
      </c>
      <c r="R137" s="124">
        <f t="shared" si="2"/>
        <v>0</v>
      </c>
      <c r="S137" s="124">
        <v>0</v>
      </c>
      <c r="T137" s="123">
        <f t="shared" si="3"/>
        <v>0</v>
      </c>
      <c r="AR137" s="109" t="s">
        <v>100</v>
      </c>
      <c r="AT137" s="109" t="s">
        <v>123</v>
      </c>
      <c r="AU137" s="109" t="s">
        <v>28</v>
      </c>
      <c r="AY137" s="101" t="s">
        <v>472</v>
      </c>
      <c r="BE137" s="110">
        <f t="shared" si="4"/>
        <v>0</v>
      </c>
      <c r="BF137" s="110">
        <f t="shared" si="5"/>
        <v>0</v>
      </c>
      <c r="BG137" s="110">
        <f t="shared" si="6"/>
        <v>0</v>
      </c>
      <c r="BH137" s="110">
        <f t="shared" si="7"/>
        <v>0</v>
      </c>
      <c r="BI137" s="110">
        <f t="shared" si="8"/>
        <v>0</v>
      </c>
      <c r="BJ137" s="101" t="s">
        <v>28</v>
      </c>
      <c r="BK137" s="110">
        <f t="shared" si="9"/>
        <v>0</v>
      </c>
      <c r="BL137" s="101" t="s">
        <v>32</v>
      </c>
      <c r="BM137" s="109" t="s">
        <v>239</v>
      </c>
    </row>
    <row r="138" spans="2:65" s="127" customFormat="1" ht="25.95" customHeight="1">
      <c r="B138" s="134"/>
      <c r="D138" s="129" t="s">
        <v>410</v>
      </c>
      <c r="E138" s="136" t="s">
        <v>536</v>
      </c>
      <c r="F138" s="136" t="s">
        <v>535</v>
      </c>
      <c r="J138" s="135">
        <f>BK138</f>
        <v>0</v>
      </c>
      <c r="L138" s="134"/>
      <c r="M138" s="133"/>
      <c r="P138" s="132">
        <f>SUM(P139:P147)</f>
        <v>0</v>
      </c>
      <c r="R138" s="132">
        <f>SUM(R139:R147)</f>
        <v>0</v>
      </c>
      <c r="T138" s="131">
        <f>SUM(T139:T147)</f>
        <v>0</v>
      </c>
      <c r="AR138" s="129" t="s">
        <v>28</v>
      </c>
      <c r="AT138" s="130" t="s">
        <v>410</v>
      </c>
      <c r="AU138" s="130" t="s">
        <v>26</v>
      </c>
      <c r="AY138" s="129" t="s">
        <v>472</v>
      </c>
      <c r="BK138" s="128">
        <f>SUM(BK139:BK147)</f>
        <v>0</v>
      </c>
    </row>
    <row r="139" spans="2:65" s="34" customFormat="1" ht="16.5" customHeight="1">
      <c r="B139" s="122"/>
      <c r="C139" s="121" t="s">
        <v>150</v>
      </c>
      <c r="D139" s="121" t="s">
        <v>473</v>
      </c>
      <c r="E139" s="120" t="s">
        <v>534</v>
      </c>
      <c r="F139" s="119" t="s">
        <v>533</v>
      </c>
      <c r="G139" s="118" t="s">
        <v>474</v>
      </c>
      <c r="H139" s="117">
        <v>2</v>
      </c>
      <c r="I139" s="116">
        <v>0</v>
      </c>
      <c r="J139" s="116">
        <f t="shared" ref="J139:J147" si="10">ROUND(I139*H139,2)</f>
        <v>0</v>
      </c>
      <c r="K139" s="115"/>
      <c r="L139" s="35"/>
      <c r="M139" s="126" t="s">
        <v>46</v>
      </c>
      <c r="N139" s="125" t="s">
        <v>449</v>
      </c>
      <c r="O139" s="124">
        <v>0</v>
      </c>
      <c r="P139" s="124">
        <f t="shared" ref="P139:P147" si="11">O139*H139</f>
        <v>0</v>
      </c>
      <c r="Q139" s="124">
        <v>0</v>
      </c>
      <c r="R139" s="124">
        <f t="shared" ref="R139:R147" si="12">Q139*H139</f>
        <v>0</v>
      </c>
      <c r="S139" s="124">
        <v>0</v>
      </c>
      <c r="T139" s="123">
        <f t="shared" ref="T139:T147" si="13">S139*H139</f>
        <v>0</v>
      </c>
      <c r="AR139" s="109" t="s">
        <v>32</v>
      </c>
      <c r="AT139" s="109" t="s">
        <v>473</v>
      </c>
      <c r="AU139" s="109" t="s">
        <v>28</v>
      </c>
      <c r="AY139" s="101" t="s">
        <v>472</v>
      </c>
      <c r="BE139" s="110">
        <f t="shared" ref="BE139:BE147" si="14">IF(N139="základní",J139,0)</f>
        <v>0</v>
      </c>
      <c r="BF139" s="110">
        <f t="shared" ref="BF139:BF147" si="15">IF(N139="snížená",J139,0)</f>
        <v>0</v>
      </c>
      <c r="BG139" s="110">
        <f t="shared" ref="BG139:BG147" si="16">IF(N139="zákl. přenesená",J139,0)</f>
        <v>0</v>
      </c>
      <c r="BH139" s="110">
        <f t="shared" ref="BH139:BH147" si="17">IF(N139="sníž. přenesená",J139,0)</f>
        <v>0</v>
      </c>
      <c r="BI139" s="110">
        <f t="shared" ref="BI139:BI147" si="18">IF(N139="nulová",J139,0)</f>
        <v>0</v>
      </c>
      <c r="BJ139" s="101" t="s">
        <v>28</v>
      </c>
      <c r="BK139" s="110">
        <f t="shared" ref="BK139:BK147" si="19">ROUND(I139*H139,2)</f>
        <v>0</v>
      </c>
      <c r="BL139" s="101" t="s">
        <v>32</v>
      </c>
      <c r="BM139" s="109" t="s">
        <v>248</v>
      </c>
    </row>
    <row r="140" spans="2:65" s="34" customFormat="1" ht="16.5" customHeight="1">
      <c r="B140" s="122"/>
      <c r="C140" s="121" t="s">
        <v>156</v>
      </c>
      <c r="D140" s="121" t="s">
        <v>473</v>
      </c>
      <c r="E140" s="120" t="s">
        <v>522</v>
      </c>
      <c r="F140" s="119" t="s">
        <v>521</v>
      </c>
      <c r="G140" s="118" t="s">
        <v>511</v>
      </c>
      <c r="H140" s="117">
        <v>27</v>
      </c>
      <c r="I140" s="116">
        <v>0</v>
      </c>
      <c r="J140" s="116">
        <f t="shared" si="10"/>
        <v>0</v>
      </c>
      <c r="K140" s="115"/>
      <c r="L140" s="35"/>
      <c r="M140" s="126" t="s">
        <v>46</v>
      </c>
      <c r="N140" s="125" t="s">
        <v>449</v>
      </c>
      <c r="O140" s="124">
        <v>0</v>
      </c>
      <c r="P140" s="124">
        <f t="shared" si="11"/>
        <v>0</v>
      </c>
      <c r="Q140" s="124">
        <v>0</v>
      </c>
      <c r="R140" s="124">
        <f t="shared" si="12"/>
        <v>0</v>
      </c>
      <c r="S140" s="124">
        <v>0</v>
      </c>
      <c r="T140" s="123">
        <f t="shared" si="13"/>
        <v>0</v>
      </c>
      <c r="AR140" s="109" t="s">
        <v>32</v>
      </c>
      <c r="AT140" s="109" t="s">
        <v>473</v>
      </c>
      <c r="AU140" s="109" t="s">
        <v>28</v>
      </c>
      <c r="AY140" s="101" t="s">
        <v>472</v>
      </c>
      <c r="BE140" s="110">
        <f t="shared" si="14"/>
        <v>0</v>
      </c>
      <c r="BF140" s="110">
        <f t="shared" si="15"/>
        <v>0</v>
      </c>
      <c r="BG140" s="110">
        <f t="shared" si="16"/>
        <v>0</v>
      </c>
      <c r="BH140" s="110">
        <f t="shared" si="17"/>
        <v>0</v>
      </c>
      <c r="BI140" s="110">
        <f t="shared" si="18"/>
        <v>0</v>
      </c>
      <c r="BJ140" s="101" t="s">
        <v>28</v>
      </c>
      <c r="BK140" s="110">
        <f t="shared" si="19"/>
        <v>0</v>
      </c>
      <c r="BL140" s="101" t="s">
        <v>32</v>
      </c>
      <c r="BM140" s="109" t="s">
        <v>540</v>
      </c>
    </row>
    <row r="141" spans="2:65" s="34" customFormat="1" ht="37.950000000000003" customHeight="1">
      <c r="B141" s="122"/>
      <c r="C141" s="121" t="s">
        <v>161</v>
      </c>
      <c r="D141" s="121" t="s">
        <v>473</v>
      </c>
      <c r="E141" s="120" t="s">
        <v>519</v>
      </c>
      <c r="F141" s="119" t="s">
        <v>518</v>
      </c>
      <c r="G141" s="118" t="s">
        <v>474</v>
      </c>
      <c r="H141" s="117">
        <v>5</v>
      </c>
      <c r="I141" s="116">
        <v>0</v>
      </c>
      <c r="J141" s="116">
        <f t="shared" si="10"/>
        <v>0</v>
      </c>
      <c r="K141" s="115"/>
      <c r="L141" s="35"/>
      <c r="M141" s="126" t="s">
        <v>46</v>
      </c>
      <c r="N141" s="125" t="s">
        <v>449</v>
      </c>
      <c r="O141" s="124">
        <v>0</v>
      </c>
      <c r="P141" s="124">
        <f t="shared" si="11"/>
        <v>0</v>
      </c>
      <c r="Q141" s="124">
        <v>0</v>
      </c>
      <c r="R141" s="124">
        <f t="shared" si="12"/>
        <v>0</v>
      </c>
      <c r="S141" s="124">
        <v>0</v>
      </c>
      <c r="T141" s="123">
        <f t="shared" si="13"/>
        <v>0</v>
      </c>
      <c r="AR141" s="109" t="s">
        <v>32</v>
      </c>
      <c r="AT141" s="109" t="s">
        <v>473</v>
      </c>
      <c r="AU141" s="109" t="s">
        <v>28</v>
      </c>
      <c r="AY141" s="101" t="s">
        <v>472</v>
      </c>
      <c r="BE141" s="110">
        <f t="shared" si="14"/>
        <v>0</v>
      </c>
      <c r="BF141" s="110">
        <f t="shared" si="15"/>
        <v>0</v>
      </c>
      <c r="BG141" s="110">
        <f t="shared" si="16"/>
        <v>0</v>
      </c>
      <c r="BH141" s="110">
        <f t="shared" si="17"/>
        <v>0</v>
      </c>
      <c r="BI141" s="110">
        <f t="shared" si="18"/>
        <v>0</v>
      </c>
      <c r="BJ141" s="101" t="s">
        <v>28</v>
      </c>
      <c r="BK141" s="110">
        <f t="shared" si="19"/>
        <v>0</v>
      </c>
      <c r="BL141" s="101" t="s">
        <v>32</v>
      </c>
      <c r="BM141" s="109" t="s">
        <v>537</v>
      </c>
    </row>
    <row r="142" spans="2:65" s="34" customFormat="1" ht="16.5" customHeight="1">
      <c r="B142" s="122"/>
      <c r="C142" s="121" t="s">
        <v>167</v>
      </c>
      <c r="D142" s="121" t="s">
        <v>473</v>
      </c>
      <c r="E142" s="120" t="s">
        <v>516</v>
      </c>
      <c r="F142" s="119" t="s">
        <v>515</v>
      </c>
      <c r="G142" s="118" t="s">
        <v>474</v>
      </c>
      <c r="H142" s="117">
        <v>5</v>
      </c>
      <c r="I142" s="116">
        <v>0</v>
      </c>
      <c r="J142" s="116">
        <f t="shared" si="10"/>
        <v>0</v>
      </c>
      <c r="K142" s="115"/>
      <c r="L142" s="35"/>
      <c r="M142" s="126" t="s">
        <v>46</v>
      </c>
      <c r="N142" s="125" t="s">
        <v>449</v>
      </c>
      <c r="O142" s="124">
        <v>0</v>
      </c>
      <c r="P142" s="124">
        <f t="shared" si="11"/>
        <v>0</v>
      </c>
      <c r="Q142" s="124">
        <v>0</v>
      </c>
      <c r="R142" s="124">
        <f t="shared" si="12"/>
        <v>0</v>
      </c>
      <c r="S142" s="124">
        <v>0</v>
      </c>
      <c r="T142" s="123">
        <f t="shared" si="13"/>
        <v>0</v>
      </c>
      <c r="AR142" s="109" t="s">
        <v>32</v>
      </c>
      <c r="AT142" s="109" t="s">
        <v>473</v>
      </c>
      <c r="AU142" s="109" t="s">
        <v>28</v>
      </c>
      <c r="AY142" s="101" t="s">
        <v>472</v>
      </c>
      <c r="BE142" s="110">
        <f t="shared" si="14"/>
        <v>0</v>
      </c>
      <c r="BF142" s="110">
        <f t="shared" si="15"/>
        <v>0</v>
      </c>
      <c r="BG142" s="110">
        <f t="shared" si="16"/>
        <v>0</v>
      </c>
      <c r="BH142" s="110">
        <f t="shared" si="17"/>
        <v>0</v>
      </c>
      <c r="BI142" s="110">
        <f t="shared" si="18"/>
        <v>0</v>
      </c>
      <c r="BJ142" s="101" t="s">
        <v>28</v>
      </c>
      <c r="BK142" s="110">
        <f t="shared" si="19"/>
        <v>0</v>
      </c>
      <c r="BL142" s="101" t="s">
        <v>32</v>
      </c>
      <c r="BM142" s="109" t="s">
        <v>532</v>
      </c>
    </row>
    <row r="143" spans="2:65" s="34" customFormat="1" ht="16.5" customHeight="1">
      <c r="B143" s="122"/>
      <c r="C143" s="121" t="s">
        <v>172</v>
      </c>
      <c r="D143" s="121" t="s">
        <v>473</v>
      </c>
      <c r="E143" s="120" t="s">
        <v>513</v>
      </c>
      <c r="F143" s="119" t="s">
        <v>512</v>
      </c>
      <c r="G143" s="118" t="s">
        <v>511</v>
      </c>
      <c r="H143" s="117">
        <v>20</v>
      </c>
      <c r="I143" s="116">
        <v>0</v>
      </c>
      <c r="J143" s="116">
        <f t="shared" si="10"/>
        <v>0</v>
      </c>
      <c r="K143" s="115"/>
      <c r="L143" s="35"/>
      <c r="M143" s="126" t="s">
        <v>46</v>
      </c>
      <c r="N143" s="125" t="s">
        <v>449</v>
      </c>
      <c r="O143" s="124">
        <v>0</v>
      </c>
      <c r="P143" s="124">
        <f t="shared" si="11"/>
        <v>0</v>
      </c>
      <c r="Q143" s="124">
        <v>0</v>
      </c>
      <c r="R143" s="124">
        <f t="shared" si="12"/>
        <v>0</v>
      </c>
      <c r="S143" s="124">
        <v>0</v>
      </c>
      <c r="T143" s="123">
        <f t="shared" si="13"/>
        <v>0</v>
      </c>
      <c r="AR143" s="109" t="s">
        <v>32</v>
      </c>
      <c r="AT143" s="109" t="s">
        <v>473</v>
      </c>
      <c r="AU143" s="109" t="s">
        <v>28</v>
      </c>
      <c r="AY143" s="101" t="s">
        <v>472</v>
      </c>
      <c r="BE143" s="110">
        <f t="shared" si="14"/>
        <v>0</v>
      </c>
      <c r="BF143" s="110">
        <f t="shared" si="15"/>
        <v>0</v>
      </c>
      <c r="BG143" s="110">
        <f t="shared" si="16"/>
        <v>0</v>
      </c>
      <c r="BH143" s="110">
        <f t="shared" si="17"/>
        <v>0</v>
      </c>
      <c r="BI143" s="110">
        <f t="shared" si="18"/>
        <v>0</v>
      </c>
      <c r="BJ143" s="101" t="s">
        <v>28</v>
      </c>
      <c r="BK143" s="110">
        <f t="shared" si="19"/>
        <v>0</v>
      </c>
      <c r="BL143" s="101" t="s">
        <v>32</v>
      </c>
      <c r="BM143" s="109" t="s">
        <v>529</v>
      </c>
    </row>
    <row r="144" spans="2:65" s="34" customFormat="1" ht="16.5" customHeight="1">
      <c r="B144" s="122"/>
      <c r="C144" s="121" t="s">
        <v>177</v>
      </c>
      <c r="D144" s="121" t="s">
        <v>473</v>
      </c>
      <c r="E144" s="120" t="s">
        <v>509</v>
      </c>
      <c r="F144" s="119" t="s">
        <v>508</v>
      </c>
      <c r="G144" s="118" t="s">
        <v>474</v>
      </c>
      <c r="H144" s="117">
        <v>2</v>
      </c>
      <c r="I144" s="116">
        <v>0</v>
      </c>
      <c r="J144" s="116">
        <f t="shared" si="10"/>
        <v>0</v>
      </c>
      <c r="K144" s="115"/>
      <c r="L144" s="35"/>
      <c r="M144" s="126" t="s">
        <v>46</v>
      </c>
      <c r="N144" s="125" t="s">
        <v>449</v>
      </c>
      <c r="O144" s="124">
        <v>0</v>
      </c>
      <c r="P144" s="124">
        <f t="shared" si="11"/>
        <v>0</v>
      </c>
      <c r="Q144" s="124">
        <v>0</v>
      </c>
      <c r="R144" s="124">
        <f t="shared" si="12"/>
        <v>0</v>
      </c>
      <c r="S144" s="124">
        <v>0</v>
      </c>
      <c r="T144" s="123">
        <f t="shared" si="13"/>
        <v>0</v>
      </c>
      <c r="AR144" s="109" t="s">
        <v>32</v>
      </c>
      <c r="AT144" s="109" t="s">
        <v>473</v>
      </c>
      <c r="AU144" s="109" t="s">
        <v>28</v>
      </c>
      <c r="AY144" s="101" t="s">
        <v>472</v>
      </c>
      <c r="BE144" s="110">
        <f t="shared" si="14"/>
        <v>0</v>
      </c>
      <c r="BF144" s="110">
        <f t="shared" si="15"/>
        <v>0</v>
      </c>
      <c r="BG144" s="110">
        <f t="shared" si="16"/>
        <v>0</v>
      </c>
      <c r="BH144" s="110">
        <f t="shared" si="17"/>
        <v>0</v>
      </c>
      <c r="BI144" s="110">
        <f t="shared" si="18"/>
        <v>0</v>
      </c>
      <c r="BJ144" s="101" t="s">
        <v>28</v>
      </c>
      <c r="BK144" s="110">
        <f t="shared" si="19"/>
        <v>0</v>
      </c>
      <c r="BL144" s="101" t="s">
        <v>32</v>
      </c>
      <c r="BM144" s="109" t="s">
        <v>526</v>
      </c>
    </row>
    <row r="145" spans="2:65" s="34" customFormat="1" ht="21.75" customHeight="1">
      <c r="B145" s="122"/>
      <c r="C145" s="121" t="s">
        <v>182</v>
      </c>
      <c r="D145" s="121" t="s">
        <v>473</v>
      </c>
      <c r="E145" s="120" t="s">
        <v>506</v>
      </c>
      <c r="F145" s="119" t="s">
        <v>505</v>
      </c>
      <c r="G145" s="118" t="s">
        <v>478</v>
      </c>
      <c r="H145" s="117">
        <v>1</v>
      </c>
      <c r="I145" s="116">
        <v>0</v>
      </c>
      <c r="J145" s="116">
        <f t="shared" si="10"/>
        <v>0</v>
      </c>
      <c r="K145" s="115"/>
      <c r="L145" s="35"/>
      <c r="M145" s="126" t="s">
        <v>46</v>
      </c>
      <c r="N145" s="125" t="s">
        <v>449</v>
      </c>
      <c r="O145" s="124">
        <v>0</v>
      </c>
      <c r="P145" s="124">
        <f t="shared" si="11"/>
        <v>0</v>
      </c>
      <c r="Q145" s="124">
        <v>0</v>
      </c>
      <c r="R145" s="124">
        <f t="shared" si="12"/>
        <v>0</v>
      </c>
      <c r="S145" s="124">
        <v>0</v>
      </c>
      <c r="T145" s="123">
        <f t="shared" si="13"/>
        <v>0</v>
      </c>
      <c r="AR145" s="109" t="s">
        <v>32</v>
      </c>
      <c r="AT145" s="109" t="s">
        <v>473</v>
      </c>
      <c r="AU145" s="109" t="s">
        <v>28</v>
      </c>
      <c r="AY145" s="101" t="s">
        <v>472</v>
      </c>
      <c r="BE145" s="110">
        <f t="shared" si="14"/>
        <v>0</v>
      </c>
      <c r="BF145" s="110">
        <f t="shared" si="15"/>
        <v>0</v>
      </c>
      <c r="BG145" s="110">
        <f t="shared" si="16"/>
        <v>0</v>
      </c>
      <c r="BH145" s="110">
        <f t="shared" si="17"/>
        <v>0</v>
      </c>
      <c r="BI145" s="110">
        <f t="shared" si="18"/>
        <v>0</v>
      </c>
      <c r="BJ145" s="101" t="s">
        <v>28</v>
      </c>
      <c r="BK145" s="110">
        <f t="shared" si="19"/>
        <v>0</v>
      </c>
      <c r="BL145" s="101" t="s">
        <v>32</v>
      </c>
      <c r="BM145" s="109" t="s">
        <v>523</v>
      </c>
    </row>
    <row r="146" spans="2:65" s="34" customFormat="1" ht="37.950000000000003" customHeight="1">
      <c r="B146" s="122"/>
      <c r="C146" s="121" t="s">
        <v>188</v>
      </c>
      <c r="D146" s="121" t="s">
        <v>473</v>
      </c>
      <c r="E146" s="120" t="s">
        <v>503</v>
      </c>
      <c r="F146" s="119" t="s">
        <v>502</v>
      </c>
      <c r="G146" s="118" t="s">
        <v>474</v>
      </c>
      <c r="H146" s="117">
        <v>1</v>
      </c>
      <c r="I146" s="116">
        <v>0</v>
      </c>
      <c r="J146" s="116">
        <f t="shared" si="10"/>
        <v>0</v>
      </c>
      <c r="K146" s="115"/>
      <c r="L146" s="35"/>
      <c r="M146" s="126" t="s">
        <v>46</v>
      </c>
      <c r="N146" s="125" t="s">
        <v>449</v>
      </c>
      <c r="O146" s="124">
        <v>0</v>
      </c>
      <c r="P146" s="124">
        <f t="shared" si="11"/>
        <v>0</v>
      </c>
      <c r="Q146" s="124">
        <v>0</v>
      </c>
      <c r="R146" s="124">
        <f t="shared" si="12"/>
        <v>0</v>
      </c>
      <c r="S146" s="124">
        <v>0</v>
      </c>
      <c r="T146" s="123">
        <f t="shared" si="13"/>
        <v>0</v>
      </c>
      <c r="AR146" s="109" t="s">
        <v>32</v>
      </c>
      <c r="AT146" s="109" t="s">
        <v>473</v>
      </c>
      <c r="AU146" s="109" t="s">
        <v>28</v>
      </c>
      <c r="AY146" s="101" t="s">
        <v>472</v>
      </c>
      <c r="BE146" s="110">
        <f t="shared" si="14"/>
        <v>0</v>
      </c>
      <c r="BF146" s="110">
        <f t="shared" si="15"/>
        <v>0</v>
      </c>
      <c r="BG146" s="110">
        <f t="shared" si="16"/>
        <v>0</v>
      </c>
      <c r="BH146" s="110">
        <f t="shared" si="17"/>
        <v>0</v>
      </c>
      <c r="BI146" s="110">
        <f t="shared" si="18"/>
        <v>0</v>
      </c>
      <c r="BJ146" s="101" t="s">
        <v>28</v>
      </c>
      <c r="BK146" s="110">
        <f t="shared" si="19"/>
        <v>0</v>
      </c>
      <c r="BL146" s="101" t="s">
        <v>32</v>
      </c>
      <c r="BM146" s="109" t="s">
        <v>520</v>
      </c>
    </row>
    <row r="147" spans="2:65" s="34" customFormat="1" ht="33" customHeight="1">
      <c r="B147" s="122"/>
      <c r="C147" s="121" t="s">
        <v>194</v>
      </c>
      <c r="D147" s="121" t="s">
        <v>473</v>
      </c>
      <c r="E147" s="120" t="s">
        <v>500</v>
      </c>
      <c r="F147" s="119" t="s">
        <v>499</v>
      </c>
      <c r="G147" s="118" t="s">
        <v>474</v>
      </c>
      <c r="H147" s="117">
        <v>1</v>
      </c>
      <c r="I147" s="116">
        <v>0</v>
      </c>
      <c r="J147" s="116">
        <f t="shared" si="10"/>
        <v>0</v>
      </c>
      <c r="K147" s="115"/>
      <c r="L147" s="35"/>
      <c r="M147" s="126" t="s">
        <v>46</v>
      </c>
      <c r="N147" s="125" t="s">
        <v>449</v>
      </c>
      <c r="O147" s="124">
        <v>0</v>
      </c>
      <c r="P147" s="124">
        <f t="shared" si="11"/>
        <v>0</v>
      </c>
      <c r="Q147" s="124">
        <v>0</v>
      </c>
      <c r="R147" s="124">
        <f t="shared" si="12"/>
        <v>0</v>
      </c>
      <c r="S147" s="124">
        <v>0</v>
      </c>
      <c r="T147" s="123">
        <f t="shared" si="13"/>
        <v>0</v>
      </c>
      <c r="AR147" s="109" t="s">
        <v>32</v>
      </c>
      <c r="AT147" s="109" t="s">
        <v>473</v>
      </c>
      <c r="AU147" s="109" t="s">
        <v>28</v>
      </c>
      <c r="AY147" s="101" t="s">
        <v>472</v>
      </c>
      <c r="BE147" s="110">
        <f t="shared" si="14"/>
        <v>0</v>
      </c>
      <c r="BF147" s="110">
        <f t="shared" si="15"/>
        <v>0</v>
      </c>
      <c r="BG147" s="110">
        <f t="shared" si="16"/>
        <v>0</v>
      </c>
      <c r="BH147" s="110">
        <f t="shared" si="17"/>
        <v>0</v>
      </c>
      <c r="BI147" s="110">
        <f t="shared" si="18"/>
        <v>0</v>
      </c>
      <c r="BJ147" s="101" t="s">
        <v>28</v>
      </c>
      <c r="BK147" s="110">
        <f t="shared" si="19"/>
        <v>0</v>
      </c>
      <c r="BL147" s="101" t="s">
        <v>32</v>
      </c>
      <c r="BM147" s="109" t="s">
        <v>517</v>
      </c>
    </row>
    <row r="148" spans="2:65" s="127" customFormat="1" ht="25.95" customHeight="1">
      <c r="B148" s="134"/>
      <c r="D148" s="129" t="s">
        <v>410</v>
      </c>
      <c r="E148" s="136" t="s">
        <v>497</v>
      </c>
      <c r="F148" s="136" t="s">
        <v>496</v>
      </c>
      <c r="J148" s="135">
        <f>BK148</f>
        <v>0</v>
      </c>
      <c r="L148" s="134"/>
      <c r="M148" s="133"/>
      <c r="P148" s="132">
        <f>SUM(P149:P154)</f>
        <v>0</v>
      </c>
      <c r="R148" s="132">
        <f>SUM(R149:R154)</f>
        <v>0</v>
      </c>
      <c r="T148" s="131">
        <f>SUM(T149:T154)</f>
        <v>0</v>
      </c>
      <c r="AR148" s="129" t="s">
        <v>28</v>
      </c>
      <c r="AT148" s="130" t="s">
        <v>410</v>
      </c>
      <c r="AU148" s="130" t="s">
        <v>26</v>
      </c>
      <c r="AY148" s="129" t="s">
        <v>472</v>
      </c>
      <c r="BK148" s="128">
        <f>SUM(BK149:BK154)</f>
        <v>0</v>
      </c>
    </row>
    <row r="149" spans="2:65" s="34" customFormat="1" ht="24.15" customHeight="1">
      <c r="B149" s="122"/>
      <c r="C149" s="121" t="s">
        <v>199</v>
      </c>
      <c r="D149" s="121" t="s">
        <v>473</v>
      </c>
      <c r="E149" s="120" t="s">
        <v>495</v>
      </c>
      <c r="F149" s="119" t="s">
        <v>494</v>
      </c>
      <c r="G149" s="118" t="s">
        <v>474</v>
      </c>
      <c r="H149" s="117">
        <v>1</v>
      </c>
      <c r="I149" s="116">
        <v>0</v>
      </c>
      <c r="J149" s="116">
        <f t="shared" ref="J149:J154" si="20">ROUND(I149*H149,2)</f>
        <v>0</v>
      </c>
      <c r="K149" s="115"/>
      <c r="L149" s="35"/>
      <c r="M149" s="126" t="s">
        <v>46</v>
      </c>
      <c r="N149" s="125" t="s">
        <v>449</v>
      </c>
      <c r="O149" s="124">
        <v>0</v>
      </c>
      <c r="P149" s="124">
        <f t="shared" ref="P149:P154" si="21">O149*H149</f>
        <v>0</v>
      </c>
      <c r="Q149" s="124">
        <v>0</v>
      </c>
      <c r="R149" s="124">
        <f t="shared" ref="R149:R154" si="22">Q149*H149</f>
        <v>0</v>
      </c>
      <c r="S149" s="124">
        <v>0</v>
      </c>
      <c r="T149" s="123">
        <f t="shared" ref="T149:T154" si="23">S149*H149</f>
        <v>0</v>
      </c>
      <c r="AR149" s="109" t="s">
        <v>32</v>
      </c>
      <c r="AT149" s="109" t="s">
        <v>473</v>
      </c>
      <c r="AU149" s="109" t="s">
        <v>28</v>
      </c>
      <c r="AY149" s="101" t="s">
        <v>472</v>
      </c>
      <c r="BE149" s="110">
        <f t="shared" ref="BE149:BE154" si="24">IF(N149="základní",J149,0)</f>
        <v>0</v>
      </c>
      <c r="BF149" s="110">
        <f t="shared" ref="BF149:BF154" si="25">IF(N149="snížená",J149,0)</f>
        <v>0</v>
      </c>
      <c r="BG149" s="110">
        <f t="shared" ref="BG149:BG154" si="26">IF(N149="zákl. přenesená",J149,0)</f>
        <v>0</v>
      </c>
      <c r="BH149" s="110">
        <f t="shared" ref="BH149:BH154" si="27">IF(N149="sníž. přenesená",J149,0)</f>
        <v>0</v>
      </c>
      <c r="BI149" s="110">
        <f t="shared" ref="BI149:BI154" si="28">IF(N149="nulová",J149,0)</f>
        <v>0</v>
      </c>
      <c r="BJ149" s="101" t="s">
        <v>28</v>
      </c>
      <c r="BK149" s="110">
        <f t="shared" ref="BK149:BK154" si="29">ROUND(I149*H149,2)</f>
        <v>0</v>
      </c>
      <c r="BL149" s="101" t="s">
        <v>32</v>
      </c>
      <c r="BM149" s="109" t="s">
        <v>514</v>
      </c>
    </row>
    <row r="150" spans="2:65" s="34" customFormat="1" ht="16.5" customHeight="1">
      <c r="B150" s="122"/>
      <c r="C150" s="121" t="s">
        <v>222</v>
      </c>
      <c r="D150" s="121" t="s">
        <v>473</v>
      </c>
      <c r="E150" s="120" t="s">
        <v>491</v>
      </c>
      <c r="F150" s="119" t="s">
        <v>490</v>
      </c>
      <c r="G150" s="118" t="s">
        <v>474</v>
      </c>
      <c r="H150" s="117">
        <v>1</v>
      </c>
      <c r="I150" s="116">
        <v>0</v>
      </c>
      <c r="J150" s="116">
        <f t="shared" si="20"/>
        <v>0</v>
      </c>
      <c r="K150" s="115"/>
      <c r="L150" s="35"/>
      <c r="M150" s="126" t="s">
        <v>46</v>
      </c>
      <c r="N150" s="125" t="s">
        <v>449</v>
      </c>
      <c r="O150" s="124">
        <v>0</v>
      </c>
      <c r="P150" s="124">
        <f t="shared" si="21"/>
        <v>0</v>
      </c>
      <c r="Q150" s="124">
        <v>0</v>
      </c>
      <c r="R150" s="124">
        <f t="shared" si="22"/>
        <v>0</v>
      </c>
      <c r="S150" s="124">
        <v>0</v>
      </c>
      <c r="T150" s="123">
        <f t="shared" si="23"/>
        <v>0</v>
      </c>
      <c r="AR150" s="109" t="s">
        <v>32</v>
      </c>
      <c r="AT150" s="109" t="s">
        <v>473</v>
      </c>
      <c r="AU150" s="109" t="s">
        <v>28</v>
      </c>
      <c r="AY150" s="101" t="s">
        <v>472</v>
      </c>
      <c r="BE150" s="110">
        <f t="shared" si="24"/>
        <v>0</v>
      </c>
      <c r="BF150" s="110">
        <f t="shared" si="25"/>
        <v>0</v>
      </c>
      <c r="BG150" s="110">
        <f t="shared" si="26"/>
        <v>0</v>
      </c>
      <c r="BH150" s="110">
        <f t="shared" si="27"/>
        <v>0</v>
      </c>
      <c r="BI150" s="110">
        <f t="shared" si="28"/>
        <v>0</v>
      </c>
      <c r="BJ150" s="101" t="s">
        <v>28</v>
      </c>
      <c r="BK150" s="110">
        <f t="shared" si="29"/>
        <v>0</v>
      </c>
      <c r="BL150" s="101" t="s">
        <v>32</v>
      </c>
      <c r="BM150" s="109" t="s">
        <v>603</v>
      </c>
    </row>
    <row r="151" spans="2:65" s="34" customFormat="1" ht="16.5" customHeight="1">
      <c r="B151" s="122"/>
      <c r="C151" s="121" t="s">
        <v>204</v>
      </c>
      <c r="D151" s="121" t="s">
        <v>473</v>
      </c>
      <c r="E151" s="120" t="s">
        <v>488</v>
      </c>
      <c r="F151" s="119" t="s">
        <v>487</v>
      </c>
      <c r="G151" s="118" t="s">
        <v>474</v>
      </c>
      <c r="H151" s="117">
        <v>1</v>
      </c>
      <c r="I151" s="116">
        <v>0</v>
      </c>
      <c r="J151" s="116">
        <f t="shared" si="20"/>
        <v>0</v>
      </c>
      <c r="K151" s="115"/>
      <c r="L151" s="35"/>
      <c r="M151" s="126" t="s">
        <v>46</v>
      </c>
      <c r="N151" s="125" t="s">
        <v>449</v>
      </c>
      <c r="O151" s="124">
        <v>0</v>
      </c>
      <c r="P151" s="124">
        <f t="shared" si="21"/>
        <v>0</v>
      </c>
      <c r="Q151" s="124">
        <v>0</v>
      </c>
      <c r="R151" s="124">
        <f t="shared" si="22"/>
        <v>0</v>
      </c>
      <c r="S151" s="124">
        <v>0</v>
      </c>
      <c r="T151" s="123">
        <f t="shared" si="23"/>
        <v>0</v>
      </c>
      <c r="AR151" s="109" t="s">
        <v>32</v>
      </c>
      <c r="AT151" s="109" t="s">
        <v>473</v>
      </c>
      <c r="AU151" s="109" t="s">
        <v>28</v>
      </c>
      <c r="AY151" s="101" t="s">
        <v>472</v>
      </c>
      <c r="BE151" s="110">
        <f t="shared" si="24"/>
        <v>0</v>
      </c>
      <c r="BF151" s="110">
        <f t="shared" si="25"/>
        <v>0</v>
      </c>
      <c r="BG151" s="110">
        <f t="shared" si="26"/>
        <v>0</v>
      </c>
      <c r="BH151" s="110">
        <f t="shared" si="27"/>
        <v>0</v>
      </c>
      <c r="BI151" s="110">
        <f t="shared" si="28"/>
        <v>0</v>
      </c>
      <c r="BJ151" s="101" t="s">
        <v>28</v>
      </c>
      <c r="BK151" s="110">
        <f t="shared" si="29"/>
        <v>0</v>
      </c>
      <c r="BL151" s="101" t="s">
        <v>32</v>
      </c>
      <c r="BM151" s="109" t="s">
        <v>510</v>
      </c>
    </row>
    <row r="152" spans="2:65" s="34" customFormat="1" ht="16.5" customHeight="1">
      <c r="B152" s="122"/>
      <c r="C152" s="121" t="s">
        <v>234</v>
      </c>
      <c r="D152" s="121" t="s">
        <v>473</v>
      </c>
      <c r="E152" s="120" t="s">
        <v>484</v>
      </c>
      <c r="F152" s="119" t="s">
        <v>483</v>
      </c>
      <c r="G152" s="118" t="s">
        <v>482</v>
      </c>
      <c r="H152" s="117">
        <v>1</v>
      </c>
      <c r="I152" s="116">
        <v>0</v>
      </c>
      <c r="J152" s="116">
        <f t="shared" si="20"/>
        <v>0</v>
      </c>
      <c r="K152" s="115"/>
      <c r="L152" s="35"/>
      <c r="M152" s="126" t="s">
        <v>46</v>
      </c>
      <c r="N152" s="125" t="s">
        <v>449</v>
      </c>
      <c r="O152" s="124">
        <v>0</v>
      </c>
      <c r="P152" s="124">
        <f t="shared" si="21"/>
        <v>0</v>
      </c>
      <c r="Q152" s="124">
        <v>0</v>
      </c>
      <c r="R152" s="124">
        <f t="shared" si="22"/>
        <v>0</v>
      </c>
      <c r="S152" s="124">
        <v>0</v>
      </c>
      <c r="T152" s="123">
        <f t="shared" si="23"/>
        <v>0</v>
      </c>
      <c r="AR152" s="109" t="s">
        <v>32</v>
      </c>
      <c r="AT152" s="109" t="s">
        <v>473</v>
      </c>
      <c r="AU152" s="109" t="s">
        <v>28</v>
      </c>
      <c r="AY152" s="101" t="s">
        <v>472</v>
      </c>
      <c r="BE152" s="110">
        <f t="shared" si="24"/>
        <v>0</v>
      </c>
      <c r="BF152" s="110">
        <f t="shared" si="25"/>
        <v>0</v>
      </c>
      <c r="BG152" s="110">
        <f t="shared" si="26"/>
        <v>0</v>
      </c>
      <c r="BH152" s="110">
        <f t="shared" si="27"/>
        <v>0</v>
      </c>
      <c r="BI152" s="110">
        <f t="shared" si="28"/>
        <v>0</v>
      </c>
      <c r="BJ152" s="101" t="s">
        <v>28</v>
      </c>
      <c r="BK152" s="110">
        <f t="shared" si="29"/>
        <v>0</v>
      </c>
      <c r="BL152" s="101" t="s">
        <v>32</v>
      </c>
      <c r="BM152" s="109" t="s">
        <v>602</v>
      </c>
    </row>
    <row r="153" spans="2:65" s="34" customFormat="1" ht="16.5" customHeight="1">
      <c r="B153" s="122"/>
      <c r="C153" s="121" t="s">
        <v>209</v>
      </c>
      <c r="D153" s="121" t="s">
        <v>473</v>
      </c>
      <c r="E153" s="120" t="s">
        <v>480</v>
      </c>
      <c r="F153" s="119" t="s">
        <v>479</v>
      </c>
      <c r="G153" s="118" t="s">
        <v>478</v>
      </c>
      <c r="H153" s="117">
        <v>1</v>
      </c>
      <c r="I153" s="116">
        <v>0</v>
      </c>
      <c r="J153" s="116">
        <f t="shared" si="20"/>
        <v>0</v>
      </c>
      <c r="K153" s="115"/>
      <c r="L153" s="35"/>
      <c r="M153" s="126" t="s">
        <v>46</v>
      </c>
      <c r="N153" s="125" t="s">
        <v>449</v>
      </c>
      <c r="O153" s="124">
        <v>0</v>
      </c>
      <c r="P153" s="124">
        <f t="shared" si="21"/>
        <v>0</v>
      </c>
      <c r="Q153" s="124">
        <v>0</v>
      </c>
      <c r="R153" s="124">
        <f t="shared" si="22"/>
        <v>0</v>
      </c>
      <c r="S153" s="124">
        <v>0</v>
      </c>
      <c r="T153" s="123">
        <f t="shared" si="23"/>
        <v>0</v>
      </c>
      <c r="AR153" s="109" t="s">
        <v>32</v>
      </c>
      <c r="AT153" s="109" t="s">
        <v>473</v>
      </c>
      <c r="AU153" s="109" t="s">
        <v>28</v>
      </c>
      <c r="AY153" s="101" t="s">
        <v>472</v>
      </c>
      <c r="BE153" s="110">
        <f t="shared" si="24"/>
        <v>0</v>
      </c>
      <c r="BF153" s="110">
        <f t="shared" si="25"/>
        <v>0</v>
      </c>
      <c r="BG153" s="110">
        <f t="shared" si="26"/>
        <v>0</v>
      </c>
      <c r="BH153" s="110">
        <f t="shared" si="27"/>
        <v>0</v>
      </c>
      <c r="BI153" s="110">
        <f t="shared" si="28"/>
        <v>0</v>
      </c>
      <c r="BJ153" s="101" t="s">
        <v>28</v>
      </c>
      <c r="BK153" s="110">
        <f t="shared" si="29"/>
        <v>0</v>
      </c>
      <c r="BL153" s="101" t="s">
        <v>32</v>
      </c>
      <c r="BM153" s="109" t="s">
        <v>507</v>
      </c>
    </row>
    <row r="154" spans="2:65" s="34" customFormat="1" ht="16.5" customHeight="1">
      <c r="B154" s="122"/>
      <c r="C154" s="121" t="s">
        <v>215</v>
      </c>
      <c r="D154" s="121" t="s">
        <v>473</v>
      </c>
      <c r="E154" s="120" t="s">
        <v>476</v>
      </c>
      <c r="F154" s="119" t="s">
        <v>475</v>
      </c>
      <c r="G154" s="118" t="s">
        <v>474</v>
      </c>
      <c r="H154" s="117">
        <v>1</v>
      </c>
      <c r="I154" s="116">
        <v>0</v>
      </c>
      <c r="J154" s="116">
        <f t="shared" si="20"/>
        <v>0</v>
      </c>
      <c r="K154" s="115"/>
      <c r="L154" s="35"/>
      <c r="M154" s="114" t="s">
        <v>46</v>
      </c>
      <c r="N154" s="113" t="s">
        <v>449</v>
      </c>
      <c r="O154" s="112">
        <v>0</v>
      </c>
      <c r="P154" s="112">
        <f t="shared" si="21"/>
        <v>0</v>
      </c>
      <c r="Q154" s="112">
        <v>0</v>
      </c>
      <c r="R154" s="112">
        <f t="shared" si="22"/>
        <v>0</v>
      </c>
      <c r="S154" s="112">
        <v>0</v>
      </c>
      <c r="T154" s="111">
        <f t="shared" si="23"/>
        <v>0</v>
      </c>
      <c r="AR154" s="109" t="s">
        <v>32</v>
      </c>
      <c r="AT154" s="109" t="s">
        <v>473</v>
      </c>
      <c r="AU154" s="109" t="s">
        <v>28</v>
      </c>
      <c r="AY154" s="101" t="s">
        <v>472</v>
      </c>
      <c r="BE154" s="110">
        <f t="shared" si="24"/>
        <v>0</v>
      </c>
      <c r="BF154" s="110">
        <f t="shared" si="25"/>
        <v>0</v>
      </c>
      <c r="BG154" s="110">
        <f t="shared" si="26"/>
        <v>0</v>
      </c>
      <c r="BH154" s="110">
        <f t="shared" si="27"/>
        <v>0</v>
      </c>
      <c r="BI154" s="110">
        <f t="shared" si="28"/>
        <v>0</v>
      </c>
      <c r="BJ154" s="101" t="s">
        <v>28</v>
      </c>
      <c r="BK154" s="110">
        <f t="shared" si="29"/>
        <v>0</v>
      </c>
      <c r="BL154" s="101" t="s">
        <v>32</v>
      </c>
      <c r="BM154" s="109" t="s">
        <v>504</v>
      </c>
    </row>
    <row r="155" spans="2:65" s="34" customFormat="1" ht="6.9" customHeight="1">
      <c r="B155" s="37"/>
      <c r="C155" s="36"/>
      <c r="D155" s="36"/>
      <c r="E155" s="36"/>
      <c r="F155" s="36"/>
      <c r="G155" s="36"/>
      <c r="H155" s="36"/>
      <c r="I155" s="36"/>
      <c r="J155" s="36"/>
      <c r="K155" s="36"/>
      <c r="L155" s="35"/>
    </row>
  </sheetData>
  <sheetProtection algorithmName="SHA-512" hashValue="bchuMbxJF1b43i94djGFAt2TSEwanGoyXMsRbnMiB3RY/YpthPF0hfbBbwSGtz65J/uzFsC8twDBDwawLSBsAA==" saltValue="/9PERl+6A6PaeVybHMKW6A==" spinCount="100000" sheet="1" objects="1" scenarios="1"/>
  <autoFilter ref="C118:K154" xr:uid="{00000000-0009-0000-0000-000004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scale="92" fitToHeight="100" orientation="portrait" blackAndWhite="1"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4B5C3-5A3D-43E3-A907-CA501CB34978}">
  <sheetPr>
    <pageSetUpPr fitToPage="1"/>
  </sheetPr>
  <dimension ref="B2:BM283"/>
  <sheetViews>
    <sheetView showGridLines="0" topLeftCell="A268" workbookViewId="0">
      <selection activeCell="I287" sqref="I287"/>
    </sheetView>
  </sheetViews>
  <sheetFormatPr defaultColWidth="8.88671875" defaultRowHeight="10.199999999999999"/>
  <cols>
    <col min="1" max="1" width="6.44140625" style="33" customWidth="1"/>
    <col min="2" max="2" width="0.88671875" style="33" customWidth="1"/>
    <col min="3" max="4" width="3.33203125" style="33" customWidth="1"/>
    <col min="5" max="5" width="13.33203125" style="33" customWidth="1"/>
    <col min="6" max="6" width="39.5546875" style="33" customWidth="1"/>
    <col min="7" max="7" width="5.6640625" style="33" customWidth="1"/>
    <col min="8" max="8" width="10.88671875" style="33" customWidth="1"/>
    <col min="9" max="9" width="12.33203125" style="33" customWidth="1"/>
    <col min="10" max="10" width="17.33203125" style="33" customWidth="1"/>
    <col min="11" max="11" width="17.33203125" style="33" hidden="1" customWidth="1"/>
    <col min="12" max="12" width="7.33203125" style="33" customWidth="1"/>
    <col min="13" max="13" width="8.44140625" style="33" hidden="1" customWidth="1"/>
    <col min="14" max="14" width="8.88671875" style="33"/>
    <col min="15" max="20" width="11" style="33" hidden="1" customWidth="1"/>
    <col min="21" max="21" width="12.6640625" style="33" hidden="1" customWidth="1"/>
    <col min="22" max="22" width="9.5546875" style="33" customWidth="1"/>
    <col min="23" max="23" width="12.6640625" style="33" customWidth="1"/>
    <col min="24" max="24" width="9.5546875" style="33" customWidth="1"/>
    <col min="25" max="25" width="11.6640625" style="33" customWidth="1"/>
    <col min="26" max="26" width="8.5546875" style="33" customWidth="1"/>
    <col min="27" max="27" width="11.6640625" style="33" customWidth="1"/>
    <col min="28" max="28" width="12.6640625" style="33" customWidth="1"/>
    <col min="29" max="29" width="8.5546875" style="33" customWidth="1"/>
    <col min="30" max="30" width="11.6640625" style="33" customWidth="1"/>
    <col min="31" max="31" width="12.6640625" style="33" customWidth="1"/>
    <col min="32" max="16384" width="8.88671875" style="33"/>
  </cols>
  <sheetData>
    <row r="2" spans="2:46" ht="36.9" customHeight="1">
      <c r="L2" s="194" t="s">
        <v>468</v>
      </c>
      <c r="M2" s="195"/>
      <c r="N2" s="195"/>
      <c r="O2" s="195"/>
      <c r="P2" s="195"/>
      <c r="Q2" s="195"/>
      <c r="R2" s="195"/>
      <c r="S2" s="195"/>
      <c r="T2" s="195"/>
      <c r="U2" s="195"/>
      <c r="V2" s="195"/>
      <c r="AT2" s="101" t="s">
        <v>400</v>
      </c>
    </row>
    <row r="3" spans="2:46" ht="6.9" customHeight="1">
      <c r="B3" s="107"/>
      <c r="C3" s="106"/>
      <c r="D3" s="106"/>
      <c r="E3" s="106"/>
      <c r="F3" s="106"/>
      <c r="G3" s="106"/>
      <c r="H3" s="106"/>
      <c r="I3" s="106"/>
      <c r="J3" s="106"/>
      <c r="K3" s="106"/>
      <c r="L3" s="88"/>
      <c r="AT3" s="101" t="s">
        <v>22</v>
      </c>
    </row>
    <row r="4" spans="2:46" ht="24.9" customHeight="1">
      <c r="B4" s="88"/>
      <c r="D4" s="83" t="s">
        <v>601</v>
      </c>
      <c r="L4" s="88"/>
      <c r="M4" s="178" t="s">
        <v>466</v>
      </c>
      <c r="AT4" s="101" t="s">
        <v>454</v>
      </c>
    </row>
    <row r="5" spans="2:46" ht="6.9" customHeight="1">
      <c r="B5" s="88"/>
      <c r="L5" s="88"/>
    </row>
    <row r="6" spans="2:46" ht="12" customHeight="1">
      <c r="B6" s="88"/>
      <c r="D6" s="76" t="s">
        <v>434</v>
      </c>
      <c r="L6" s="88"/>
    </row>
    <row r="7" spans="2:46" ht="16.5" customHeight="1">
      <c r="B7" s="88"/>
      <c r="E7" s="229" t="str">
        <f>'Rekapitulace SO 400'!K6</f>
        <v>Ústí nad Labem, ul. Bělehradská SSZ</v>
      </c>
      <c r="F7" s="230"/>
      <c r="G7" s="230"/>
      <c r="H7" s="230"/>
      <c r="L7" s="88"/>
    </row>
    <row r="8" spans="2:46" s="34" customFormat="1" ht="12" customHeight="1">
      <c r="B8" s="35"/>
      <c r="D8" s="76" t="s">
        <v>592</v>
      </c>
      <c r="L8" s="35"/>
    </row>
    <row r="9" spans="2:46" s="34" customFormat="1" ht="16.5" customHeight="1">
      <c r="B9" s="35"/>
      <c r="E9" s="219" t="s">
        <v>1221</v>
      </c>
      <c r="F9" s="228"/>
      <c r="G9" s="228"/>
      <c r="H9" s="228"/>
      <c r="L9" s="35"/>
    </row>
    <row r="10" spans="2:46" s="34" customFormat="1">
      <c r="B10" s="35"/>
      <c r="L10" s="35"/>
    </row>
    <row r="11" spans="2:46" s="34" customFormat="1" ht="12" customHeight="1">
      <c r="B11" s="35"/>
      <c r="D11" s="76" t="s">
        <v>462</v>
      </c>
      <c r="F11" s="102" t="s">
        <v>46</v>
      </c>
      <c r="I11" s="76" t="s">
        <v>461</v>
      </c>
      <c r="J11" s="102" t="s">
        <v>46</v>
      </c>
      <c r="L11" s="35"/>
    </row>
    <row r="12" spans="2:46" s="34" customFormat="1" ht="12" customHeight="1">
      <c r="B12" s="35"/>
      <c r="D12" s="76" t="s">
        <v>433</v>
      </c>
      <c r="F12" s="102" t="s">
        <v>456</v>
      </c>
      <c r="I12" s="76" t="s">
        <v>432</v>
      </c>
      <c r="J12" s="77" t="str">
        <f>'Rekapitulace SO 400'!AN8</f>
        <v>8. 4. 2022</v>
      </c>
      <c r="L12" s="35"/>
    </row>
    <row r="13" spans="2:46" s="34" customFormat="1" ht="10.95" customHeight="1">
      <c r="B13" s="35"/>
      <c r="L13" s="35"/>
    </row>
    <row r="14" spans="2:46" s="34" customFormat="1" ht="12" customHeight="1">
      <c r="B14" s="35"/>
      <c r="D14" s="76" t="s">
        <v>431</v>
      </c>
      <c r="I14" s="76" t="s">
        <v>458</v>
      </c>
      <c r="J14" s="102" t="str">
        <f>IF('Rekapitulace SO 400'!AN10="","",'Rekapitulace SO 400'!AN10)</f>
        <v/>
      </c>
      <c r="L14" s="35"/>
    </row>
    <row r="15" spans="2:46" s="34" customFormat="1" ht="18" customHeight="1">
      <c r="B15" s="35"/>
      <c r="E15" s="102" t="str">
        <f>IF('Rekapitulace SO 400'!E11="","",'Rekapitulace SO 400'!E11)</f>
        <v xml:space="preserve"> </v>
      </c>
      <c r="I15" s="76" t="s">
        <v>455</v>
      </c>
      <c r="J15" s="102" t="str">
        <f>IF('Rekapitulace SO 400'!AN11="","",'Rekapitulace SO 400'!AN11)</f>
        <v/>
      </c>
      <c r="L15" s="35"/>
    </row>
    <row r="16" spans="2:46" s="34" customFormat="1" ht="6.9" customHeight="1">
      <c r="B16" s="35"/>
      <c r="L16" s="35"/>
    </row>
    <row r="17" spans="2:12" s="34" customFormat="1" ht="12" customHeight="1">
      <c r="B17" s="35"/>
      <c r="D17" s="76" t="s">
        <v>428</v>
      </c>
      <c r="I17" s="76" t="s">
        <v>458</v>
      </c>
      <c r="J17" s="102" t="str">
        <f>'Rekapitulace SO 400'!AN13</f>
        <v/>
      </c>
      <c r="L17" s="35"/>
    </row>
    <row r="18" spans="2:12" s="34" customFormat="1" ht="18" customHeight="1">
      <c r="B18" s="35"/>
      <c r="E18" s="203" t="str">
        <f>'Rekapitulace SO 400'!E14</f>
        <v xml:space="preserve"> </v>
      </c>
      <c r="F18" s="203"/>
      <c r="G18" s="203"/>
      <c r="H18" s="203"/>
      <c r="I18" s="76" t="s">
        <v>455</v>
      </c>
      <c r="J18" s="102" t="str">
        <f>'Rekapitulace SO 400'!AN14</f>
        <v/>
      </c>
      <c r="L18" s="35"/>
    </row>
    <row r="19" spans="2:12" s="34" customFormat="1" ht="6.9" customHeight="1">
      <c r="B19" s="35"/>
      <c r="L19" s="35"/>
    </row>
    <row r="20" spans="2:12" s="34" customFormat="1" ht="12" customHeight="1">
      <c r="B20" s="35"/>
      <c r="D20" s="76" t="s">
        <v>430</v>
      </c>
      <c r="I20" s="76" t="s">
        <v>458</v>
      </c>
      <c r="J20" s="102" t="str">
        <f>IF('Rekapitulace SO 400'!AN16="","",'Rekapitulace SO 400'!AN16)</f>
        <v/>
      </c>
      <c r="L20" s="35"/>
    </row>
    <row r="21" spans="2:12" s="34" customFormat="1" ht="18" customHeight="1">
      <c r="B21" s="35"/>
      <c r="E21" s="102" t="str">
        <f>IF('Rekapitulace SO 400'!E17="","",'Rekapitulace SO 400'!E17)</f>
        <v xml:space="preserve"> </v>
      </c>
      <c r="I21" s="76" t="s">
        <v>455</v>
      </c>
      <c r="J21" s="102" t="str">
        <f>IF('Rekapitulace SO 400'!AN17="","",'Rekapitulace SO 400'!AN17)</f>
        <v/>
      </c>
      <c r="L21" s="35"/>
    </row>
    <row r="22" spans="2:12" s="34" customFormat="1" ht="6.9" customHeight="1">
      <c r="B22" s="35"/>
      <c r="L22" s="35"/>
    </row>
    <row r="23" spans="2:12" s="34" customFormat="1" ht="12" customHeight="1">
      <c r="B23" s="35"/>
      <c r="D23" s="76" t="s">
        <v>427</v>
      </c>
      <c r="I23" s="76" t="s">
        <v>458</v>
      </c>
      <c r="J23" s="102" t="str">
        <f>IF('Rekapitulace SO 400'!AN19="","",'Rekapitulace SO 400'!AN19)</f>
        <v/>
      </c>
      <c r="L23" s="35"/>
    </row>
    <row r="24" spans="2:12" s="34" customFormat="1" ht="18" customHeight="1">
      <c r="B24" s="35"/>
      <c r="E24" s="102" t="str">
        <f>IF('Rekapitulace SO 400'!E20="","",'Rekapitulace SO 400'!E20)</f>
        <v xml:space="preserve"> </v>
      </c>
      <c r="I24" s="76" t="s">
        <v>455</v>
      </c>
      <c r="J24" s="102" t="str">
        <f>IF('Rekapitulace SO 400'!AN20="","",'Rekapitulace SO 400'!AN20)</f>
        <v/>
      </c>
      <c r="L24" s="35"/>
    </row>
    <row r="25" spans="2:12" s="34" customFormat="1" ht="6.9" customHeight="1">
      <c r="B25" s="35"/>
      <c r="L25" s="35"/>
    </row>
    <row r="26" spans="2:12" s="34" customFormat="1" ht="12" customHeight="1">
      <c r="B26" s="35"/>
      <c r="D26" s="76" t="s">
        <v>453</v>
      </c>
      <c r="L26" s="35"/>
    </row>
    <row r="27" spans="2:12" s="176" customFormat="1" ht="16.5" customHeight="1">
      <c r="B27" s="177"/>
      <c r="E27" s="205" t="s">
        <v>46</v>
      </c>
      <c r="F27" s="205"/>
      <c r="G27" s="205"/>
      <c r="H27" s="205"/>
      <c r="L27" s="177"/>
    </row>
    <row r="28" spans="2:12" s="34" customFormat="1" ht="6.9" customHeight="1">
      <c r="B28" s="35"/>
      <c r="L28" s="35"/>
    </row>
    <row r="29" spans="2:12" s="34" customFormat="1" ht="6.9" customHeight="1">
      <c r="B29" s="35"/>
      <c r="D29" s="66"/>
      <c r="E29" s="66"/>
      <c r="F29" s="66"/>
      <c r="G29" s="66"/>
      <c r="H29" s="66"/>
      <c r="I29" s="66"/>
      <c r="J29" s="66"/>
      <c r="K29" s="66"/>
      <c r="L29" s="35"/>
    </row>
    <row r="30" spans="2:12" s="34" customFormat="1" ht="25.35" customHeight="1">
      <c r="B30" s="35"/>
      <c r="D30" s="175" t="s">
        <v>7</v>
      </c>
      <c r="J30" s="62">
        <f>ROUND(J121, 2)</f>
        <v>0</v>
      </c>
      <c r="L30" s="35"/>
    </row>
    <row r="31" spans="2:12" s="34" customFormat="1" ht="6.9" customHeight="1">
      <c r="B31" s="35"/>
      <c r="D31" s="66"/>
      <c r="E31" s="66"/>
      <c r="F31" s="66"/>
      <c r="G31" s="66"/>
      <c r="H31" s="66"/>
      <c r="I31" s="66"/>
      <c r="J31" s="66"/>
      <c r="K31" s="66"/>
      <c r="L31" s="35"/>
    </row>
    <row r="32" spans="2:12" s="34" customFormat="1" ht="14.4" customHeight="1">
      <c r="B32" s="35"/>
      <c r="F32" s="97" t="s">
        <v>451</v>
      </c>
      <c r="I32" s="97" t="s">
        <v>452</v>
      </c>
      <c r="J32" s="97" t="s">
        <v>450</v>
      </c>
      <c r="L32" s="35"/>
    </row>
    <row r="33" spans="2:12" s="34" customFormat="1" ht="14.4" customHeight="1">
      <c r="B33" s="35"/>
      <c r="D33" s="74" t="s">
        <v>8</v>
      </c>
      <c r="E33" s="76" t="s">
        <v>449</v>
      </c>
      <c r="F33" s="173">
        <f>ROUND((SUM(BE121:BE282)),  2)</f>
        <v>0</v>
      </c>
      <c r="I33" s="174">
        <v>0.21</v>
      </c>
      <c r="J33" s="173">
        <f>ROUND(((SUM(BE121:BE282))*I33),  2)</f>
        <v>0</v>
      </c>
      <c r="L33" s="35"/>
    </row>
    <row r="34" spans="2:12" s="34" customFormat="1" ht="14.4" customHeight="1">
      <c r="B34" s="35"/>
      <c r="E34" s="76" t="s">
        <v>448</v>
      </c>
      <c r="F34" s="173">
        <f>ROUND((SUM(BF121:BF282)),  2)</f>
        <v>0</v>
      </c>
      <c r="I34" s="174">
        <v>0.15</v>
      </c>
      <c r="J34" s="173">
        <f>ROUND(((SUM(BF121:BF282))*I34),  2)</f>
        <v>0</v>
      </c>
      <c r="L34" s="35"/>
    </row>
    <row r="35" spans="2:12" s="34" customFormat="1" ht="14.4" hidden="1" customHeight="1">
      <c r="B35" s="35"/>
      <c r="E35" s="76" t="s">
        <v>447</v>
      </c>
      <c r="F35" s="173">
        <f>ROUND((SUM(BG121:BG282)),  2)</f>
        <v>0</v>
      </c>
      <c r="I35" s="174">
        <v>0.21</v>
      </c>
      <c r="J35" s="173">
        <f>0</f>
        <v>0</v>
      </c>
      <c r="L35" s="35"/>
    </row>
    <row r="36" spans="2:12" s="34" customFormat="1" ht="14.4" hidden="1" customHeight="1">
      <c r="B36" s="35"/>
      <c r="E36" s="76" t="s">
        <v>446</v>
      </c>
      <c r="F36" s="173">
        <f>ROUND((SUM(BH121:BH282)),  2)</f>
        <v>0</v>
      </c>
      <c r="I36" s="174">
        <v>0.15</v>
      </c>
      <c r="J36" s="173">
        <f>0</f>
        <v>0</v>
      </c>
      <c r="L36" s="35"/>
    </row>
    <row r="37" spans="2:12" s="34" customFormat="1" ht="14.4" hidden="1" customHeight="1">
      <c r="B37" s="35"/>
      <c r="E37" s="76" t="s">
        <v>445</v>
      </c>
      <c r="F37" s="173">
        <f>ROUND((SUM(BI121:BI282)),  2)</f>
        <v>0</v>
      </c>
      <c r="I37" s="174">
        <v>0</v>
      </c>
      <c r="J37" s="173">
        <f>0</f>
        <v>0</v>
      </c>
      <c r="L37" s="35"/>
    </row>
    <row r="38" spans="2:12" s="34" customFormat="1" ht="6.9" customHeight="1">
      <c r="B38" s="35"/>
      <c r="L38" s="35"/>
    </row>
    <row r="39" spans="2:12" s="34" customFormat="1" ht="25.35" customHeight="1">
      <c r="B39" s="35"/>
      <c r="C39" s="163"/>
      <c r="D39" s="172" t="s">
        <v>9</v>
      </c>
      <c r="E39" s="72"/>
      <c r="F39" s="72"/>
      <c r="G39" s="171" t="s">
        <v>444</v>
      </c>
      <c r="H39" s="170" t="s">
        <v>443</v>
      </c>
      <c r="I39" s="72"/>
      <c r="J39" s="169">
        <f>SUM(J30:J37)</f>
        <v>0</v>
      </c>
      <c r="K39" s="168"/>
      <c r="L39" s="35"/>
    </row>
    <row r="40" spans="2:12" s="34" customFormat="1" ht="14.4" customHeight="1">
      <c r="B40" s="35"/>
      <c r="L40" s="35"/>
    </row>
    <row r="41" spans="2:12" ht="14.4" customHeight="1">
      <c r="B41" s="88"/>
      <c r="L41" s="88"/>
    </row>
    <row r="42" spans="2:12" ht="14.4" customHeight="1">
      <c r="B42" s="88"/>
      <c r="L42" s="88"/>
    </row>
    <row r="43" spans="2:12" ht="14.4" customHeight="1">
      <c r="B43" s="88"/>
      <c r="L43" s="88"/>
    </row>
    <row r="44" spans="2:12" ht="14.4" customHeight="1">
      <c r="B44" s="88"/>
      <c r="L44" s="88"/>
    </row>
    <row r="45" spans="2:12" ht="14.4" customHeight="1">
      <c r="B45" s="88"/>
      <c r="L45" s="88"/>
    </row>
    <row r="46" spans="2:12" ht="14.4" customHeight="1">
      <c r="B46" s="88"/>
      <c r="L46" s="88"/>
    </row>
    <row r="47" spans="2:12" ht="14.4" customHeight="1">
      <c r="B47" s="88"/>
      <c r="L47" s="88"/>
    </row>
    <row r="48" spans="2:12" ht="14.4" customHeight="1">
      <c r="B48" s="88"/>
      <c r="L48" s="88"/>
    </row>
    <row r="49" spans="2:12" ht="14.4" customHeight="1">
      <c r="B49" s="88"/>
      <c r="L49" s="88"/>
    </row>
    <row r="50" spans="2:12" s="34" customFormat="1" ht="14.4" customHeight="1">
      <c r="B50" s="35"/>
      <c r="D50" s="90" t="s">
        <v>442</v>
      </c>
      <c r="E50" s="89"/>
      <c r="F50" s="89"/>
      <c r="G50" s="90" t="s">
        <v>441</v>
      </c>
      <c r="H50" s="89"/>
      <c r="I50" s="89"/>
      <c r="J50" s="89"/>
      <c r="K50" s="89"/>
      <c r="L50" s="35"/>
    </row>
    <row r="51" spans="2:12">
      <c r="B51" s="88"/>
      <c r="L51" s="88"/>
    </row>
    <row r="52" spans="2:12">
      <c r="B52" s="88"/>
      <c r="L52" s="88"/>
    </row>
    <row r="53" spans="2:12">
      <c r="B53" s="88"/>
      <c r="L53" s="88"/>
    </row>
    <row r="54" spans="2:12">
      <c r="B54" s="88"/>
      <c r="L54" s="88"/>
    </row>
    <row r="55" spans="2:12">
      <c r="B55" s="88"/>
      <c r="L55" s="88"/>
    </row>
    <row r="56" spans="2:12">
      <c r="B56" s="88"/>
      <c r="L56" s="88"/>
    </row>
    <row r="57" spans="2:12">
      <c r="B57" s="88"/>
      <c r="L57" s="88"/>
    </row>
    <row r="58" spans="2:12">
      <c r="B58" s="88"/>
      <c r="L58" s="88"/>
    </row>
    <row r="59" spans="2:12">
      <c r="B59" s="88"/>
      <c r="L59" s="88"/>
    </row>
    <row r="60" spans="2:12">
      <c r="B60" s="88"/>
      <c r="L60" s="88"/>
    </row>
    <row r="61" spans="2:12" s="34" customFormat="1" ht="13.2">
      <c r="B61" s="35"/>
      <c r="D61" s="87" t="s">
        <v>438</v>
      </c>
      <c r="E61" s="86"/>
      <c r="F61" s="167" t="s">
        <v>437</v>
      </c>
      <c r="G61" s="87" t="s">
        <v>438</v>
      </c>
      <c r="H61" s="86"/>
      <c r="I61" s="86"/>
      <c r="J61" s="166" t="s">
        <v>437</v>
      </c>
      <c r="K61" s="86"/>
      <c r="L61" s="35"/>
    </row>
    <row r="62" spans="2:12">
      <c r="B62" s="88"/>
      <c r="L62" s="88"/>
    </row>
    <row r="63" spans="2:12">
      <c r="B63" s="88"/>
      <c r="L63" s="88"/>
    </row>
    <row r="64" spans="2:12">
      <c r="B64" s="88"/>
      <c r="L64" s="88"/>
    </row>
    <row r="65" spans="2:12" s="34" customFormat="1" ht="13.2">
      <c r="B65" s="35"/>
      <c r="D65" s="90" t="s">
        <v>440</v>
      </c>
      <c r="E65" s="89"/>
      <c r="F65" s="89"/>
      <c r="G65" s="90" t="s">
        <v>439</v>
      </c>
      <c r="H65" s="89"/>
      <c r="I65" s="89"/>
      <c r="J65" s="89"/>
      <c r="K65" s="89"/>
      <c r="L65" s="35"/>
    </row>
    <row r="66" spans="2:12">
      <c r="B66" s="88"/>
      <c r="L66" s="88"/>
    </row>
    <row r="67" spans="2:12">
      <c r="B67" s="88"/>
      <c r="L67" s="88"/>
    </row>
    <row r="68" spans="2:12">
      <c r="B68" s="88"/>
      <c r="L68" s="88"/>
    </row>
    <row r="69" spans="2:12">
      <c r="B69" s="88"/>
      <c r="L69" s="88"/>
    </row>
    <row r="70" spans="2:12">
      <c r="B70" s="88"/>
      <c r="L70" s="88"/>
    </row>
    <row r="71" spans="2:12">
      <c r="B71" s="88"/>
      <c r="L71" s="88"/>
    </row>
    <row r="72" spans="2:12">
      <c r="B72" s="88"/>
      <c r="L72" s="88"/>
    </row>
    <row r="73" spans="2:12">
      <c r="B73" s="88"/>
      <c r="L73" s="88"/>
    </row>
    <row r="74" spans="2:12">
      <c r="B74" s="88"/>
      <c r="L74" s="88"/>
    </row>
    <row r="75" spans="2:12">
      <c r="B75" s="88"/>
      <c r="L75" s="88"/>
    </row>
    <row r="76" spans="2:12" s="34" customFormat="1" ht="13.2">
      <c r="B76" s="35"/>
      <c r="D76" s="87" t="s">
        <v>438</v>
      </c>
      <c r="E76" s="86"/>
      <c r="F76" s="167" t="s">
        <v>437</v>
      </c>
      <c r="G76" s="87" t="s">
        <v>438</v>
      </c>
      <c r="H76" s="86"/>
      <c r="I76" s="86"/>
      <c r="J76" s="166" t="s">
        <v>437</v>
      </c>
      <c r="K76" s="86"/>
      <c r="L76" s="35"/>
    </row>
    <row r="77" spans="2:12" s="34" customFormat="1" ht="14.4" customHeight="1">
      <c r="B77" s="37"/>
      <c r="C77" s="36"/>
      <c r="D77" s="36"/>
      <c r="E77" s="36"/>
      <c r="F77" s="36"/>
      <c r="G77" s="36"/>
      <c r="H77" s="36"/>
      <c r="I77" s="36"/>
      <c r="J77" s="36"/>
      <c r="K77" s="36"/>
      <c r="L77" s="35"/>
    </row>
    <row r="81" spans="2:47" s="34" customFormat="1" ht="6.9" customHeight="1">
      <c r="B81" s="85"/>
      <c r="C81" s="84"/>
      <c r="D81" s="84"/>
      <c r="E81" s="84"/>
      <c r="F81" s="84"/>
      <c r="G81" s="84"/>
      <c r="H81" s="84"/>
      <c r="I81" s="84"/>
      <c r="J81" s="84"/>
      <c r="K81" s="84"/>
      <c r="L81" s="35"/>
    </row>
    <row r="82" spans="2:47" s="34" customFormat="1" ht="24.9" customHeight="1">
      <c r="B82" s="35"/>
      <c r="C82" s="83" t="s">
        <v>599</v>
      </c>
      <c r="L82" s="35"/>
    </row>
    <row r="83" spans="2:47" s="34" customFormat="1" ht="6.9" customHeight="1">
      <c r="B83" s="35"/>
      <c r="L83" s="35"/>
    </row>
    <row r="84" spans="2:47" s="34" customFormat="1" ht="12" customHeight="1">
      <c r="B84" s="35"/>
      <c r="C84" s="76" t="s">
        <v>434</v>
      </c>
      <c r="L84" s="35"/>
    </row>
    <row r="85" spans="2:47" s="34" customFormat="1" ht="16.5" customHeight="1">
      <c r="B85" s="35"/>
      <c r="E85" s="229" t="str">
        <f>E7</f>
        <v>Ústí nad Labem, ul. Bělehradská SSZ</v>
      </c>
      <c r="F85" s="230"/>
      <c r="G85" s="230"/>
      <c r="H85" s="230"/>
      <c r="L85" s="35"/>
    </row>
    <row r="86" spans="2:47" s="34" customFormat="1" ht="12" customHeight="1">
      <c r="B86" s="35"/>
      <c r="C86" s="76" t="s">
        <v>592</v>
      </c>
      <c r="L86" s="35"/>
    </row>
    <row r="87" spans="2:47" s="34" customFormat="1" ht="16.5" customHeight="1">
      <c r="B87" s="35"/>
      <c r="E87" s="219" t="str">
        <f>E9</f>
        <v>PS 401.1 - SSZ přechodu p...</v>
      </c>
      <c r="F87" s="228"/>
      <c r="G87" s="228"/>
      <c r="H87" s="228"/>
      <c r="L87" s="35"/>
    </row>
    <row r="88" spans="2:47" s="34" customFormat="1" ht="6.9" customHeight="1">
      <c r="B88" s="35"/>
      <c r="L88" s="35"/>
    </row>
    <row r="89" spans="2:47" s="34" customFormat="1" ht="12" customHeight="1">
      <c r="B89" s="35"/>
      <c r="C89" s="76" t="s">
        <v>433</v>
      </c>
      <c r="F89" s="102" t="str">
        <f>F12</f>
        <v xml:space="preserve"> </v>
      </c>
      <c r="I89" s="76" t="s">
        <v>432</v>
      </c>
      <c r="J89" s="77" t="str">
        <f>IF(J12="","",J12)</f>
        <v>8. 4. 2022</v>
      </c>
      <c r="L89" s="35"/>
    </row>
    <row r="90" spans="2:47" s="34" customFormat="1" ht="6.9" customHeight="1">
      <c r="B90" s="35"/>
      <c r="L90" s="35"/>
    </row>
    <row r="91" spans="2:47" s="34" customFormat="1" ht="15.15" customHeight="1">
      <c r="B91" s="35"/>
      <c r="C91" s="76" t="s">
        <v>431</v>
      </c>
      <c r="F91" s="102" t="str">
        <f>E15</f>
        <v xml:space="preserve"> </v>
      </c>
      <c r="I91" s="76" t="s">
        <v>430</v>
      </c>
      <c r="J91" s="100" t="str">
        <f>E21</f>
        <v xml:space="preserve"> </v>
      </c>
      <c r="L91" s="35"/>
    </row>
    <row r="92" spans="2:47" s="34" customFormat="1" ht="15.15" customHeight="1">
      <c r="B92" s="35"/>
      <c r="C92" s="76" t="s">
        <v>428</v>
      </c>
      <c r="F92" s="102" t="str">
        <f>IF(E18="","",E18)</f>
        <v xml:space="preserve"> </v>
      </c>
      <c r="I92" s="76" t="s">
        <v>427</v>
      </c>
      <c r="J92" s="100" t="str">
        <f>E24</f>
        <v xml:space="preserve"> </v>
      </c>
      <c r="L92" s="35"/>
    </row>
    <row r="93" spans="2:47" s="34" customFormat="1" ht="10.35" customHeight="1">
      <c r="B93" s="35"/>
      <c r="L93" s="35"/>
    </row>
    <row r="94" spans="2:47" s="34" customFormat="1" ht="29.25" customHeight="1">
      <c r="B94" s="35"/>
      <c r="C94" s="165" t="s">
        <v>598</v>
      </c>
      <c r="D94" s="163"/>
      <c r="E94" s="163"/>
      <c r="F94" s="163"/>
      <c r="G94" s="163"/>
      <c r="H94" s="163"/>
      <c r="I94" s="163"/>
      <c r="J94" s="164" t="s">
        <v>589</v>
      </c>
      <c r="K94" s="163"/>
      <c r="L94" s="35"/>
    </row>
    <row r="95" spans="2:47" s="34" customFormat="1" ht="10.35" customHeight="1">
      <c r="B95" s="35"/>
      <c r="L95" s="35"/>
    </row>
    <row r="96" spans="2:47" s="34" customFormat="1" ht="22.95" customHeight="1">
      <c r="B96" s="35"/>
      <c r="C96" s="162" t="s">
        <v>597</v>
      </c>
      <c r="J96" s="62">
        <f>J121</f>
        <v>0</v>
      </c>
      <c r="L96" s="35"/>
      <c r="AU96" s="101" t="s">
        <v>580</v>
      </c>
    </row>
    <row r="97" spans="2:12" s="157" customFormat="1" ht="24.9" customHeight="1">
      <c r="B97" s="158"/>
      <c r="D97" s="161" t="s">
        <v>1183</v>
      </c>
      <c r="E97" s="160"/>
      <c r="F97" s="160"/>
      <c r="G97" s="160"/>
      <c r="H97" s="160"/>
      <c r="I97" s="160"/>
      <c r="J97" s="159">
        <f>J122</f>
        <v>0</v>
      </c>
      <c r="L97" s="158"/>
    </row>
    <row r="98" spans="2:12" s="157" customFormat="1" ht="24.9" customHeight="1">
      <c r="B98" s="158"/>
      <c r="D98" s="161" t="s">
        <v>1220</v>
      </c>
      <c r="E98" s="160"/>
      <c r="F98" s="160"/>
      <c r="G98" s="160"/>
      <c r="H98" s="160"/>
      <c r="I98" s="160"/>
      <c r="J98" s="159">
        <f>J128</f>
        <v>0</v>
      </c>
      <c r="L98" s="158"/>
    </row>
    <row r="99" spans="2:12" s="157" customFormat="1" ht="24.9" customHeight="1">
      <c r="B99" s="158"/>
      <c r="D99" s="161" t="s">
        <v>1219</v>
      </c>
      <c r="E99" s="160"/>
      <c r="F99" s="160"/>
      <c r="G99" s="160"/>
      <c r="H99" s="160"/>
      <c r="I99" s="160"/>
      <c r="J99" s="159">
        <f>J156</f>
        <v>0</v>
      </c>
      <c r="L99" s="158"/>
    </row>
    <row r="100" spans="2:12" s="157" customFormat="1" ht="24.9" customHeight="1">
      <c r="B100" s="158"/>
      <c r="D100" s="161" t="s">
        <v>1180</v>
      </c>
      <c r="E100" s="160"/>
      <c r="F100" s="160"/>
      <c r="G100" s="160"/>
      <c r="H100" s="160"/>
      <c r="I100" s="160"/>
      <c r="J100" s="159">
        <f>J215</f>
        <v>0</v>
      </c>
      <c r="L100" s="158"/>
    </row>
    <row r="101" spans="2:12" s="157" customFormat="1" ht="24.9" customHeight="1">
      <c r="B101" s="158"/>
      <c r="D101" s="161" t="s">
        <v>594</v>
      </c>
      <c r="E101" s="160"/>
      <c r="F101" s="160"/>
      <c r="G101" s="160"/>
      <c r="H101" s="160"/>
      <c r="I101" s="160"/>
      <c r="J101" s="159">
        <f>J275</f>
        <v>0</v>
      </c>
      <c r="L101" s="158"/>
    </row>
    <row r="102" spans="2:12" s="34" customFormat="1" ht="21.75" customHeight="1">
      <c r="B102" s="35"/>
      <c r="L102" s="35"/>
    </row>
    <row r="103" spans="2:12" s="34" customFormat="1" ht="6.9" customHeight="1">
      <c r="B103" s="37"/>
      <c r="C103" s="36"/>
      <c r="D103" s="36"/>
      <c r="E103" s="36"/>
      <c r="F103" s="36"/>
      <c r="G103" s="36"/>
      <c r="H103" s="36"/>
      <c r="I103" s="36"/>
      <c r="J103" s="36"/>
      <c r="K103" s="36"/>
      <c r="L103" s="35"/>
    </row>
    <row r="107" spans="2:12" s="34" customFormat="1" ht="6.9" customHeight="1">
      <c r="B107" s="85"/>
      <c r="C107" s="84"/>
      <c r="D107" s="84"/>
      <c r="E107" s="84"/>
      <c r="F107" s="84"/>
      <c r="G107" s="84"/>
      <c r="H107" s="84"/>
      <c r="I107" s="84"/>
      <c r="J107" s="84"/>
      <c r="K107" s="84"/>
      <c r="L107" s="35"/>
    </row>
    <row r="108" spans="2:12" s="34" customFormat="1" ht="24.9" customHeight="1">
      <c r="B108" s="35"/>
      <c r="C108" s="83" t="s">
        <v>593</v>
      </c>
      <c r="L108" s="35"/>
    </row>
    <row r="109" spans="2:12" s="34" customFormat="1" ht="6.9" customHeight="1">
      <c r="B109" s="35"/>
      <c r="L109" s="35"/>
    </row>
    <row r="110" spans="2:12" s="34" customFormat="1" ht="12" customHeight="1">
      <c r="B110" s="35"/>
      <c r="C110" s="76" t="s">
        <v>434</v>
      </c>
      <c r="L110" s="35"/>
    </row>
    <row r="111" spans="2:12" s="34" customFormat="1" ht="16.5" customHeight="1">
      <c r="B111" s="35"/>
      <c r="E111" s="229" t="str">
        <f>E7</f>
        <v>Ústí nad Labem, ul. Bělehradská SSZ</v>
      </c>
      <c r="F111" s="230"/>
      <c r="G111" s="230"/>
      <c r="H111" s="230"/>
      <c r="L111" s="35"/>
    </row>
    <row r="112" spans="2:12" s="34" customFormat="1" ht="12" customHeight="1">
      <c r="B112" s="35"/>
      <c r="C112" s="76" t="s">
        <v>592</v>
      </c>
      <c r="L112" s="35"/>
    </row>
    <row r="113" spans="2:65" s="34" customFormat="1" ht="16.5" customHeight="1">
      <c r="B113" s="35"/>
      <c r="E113" s="219" t="str">
        <f>E9</f>
        <v>PS 401.1 - SSZ přechodu p...</v>
      </c>
      <c r="F113" s="228"/>
      <c r="G113" s="228"/>
      <c r="H113" s="228"/>
      <c r="L113" s="35"/>
    </row>
    <row r="114" spans="2:65" s="34" customFormat="1" ht="6.9" customHeight="1">
      <c r="B114" s="35"/>
      <c r="L114" s="35"/>
    </row>
    <row r="115" spans="2:65" s="34" customFormat="1" ht="12" customHeight="1">
      <c r="B115" s="35"/>
      <c r="C115" s="76" t="s">
        <v>433</v>
      </c>
      <c r="F115" s="102" t="str">
        <f>F12</f>
        <v xml:space="preserve"> </v>
      </c>
      <c r="I115" s="76" t="s">
        <v>432</v>
      </c>
      <c r="J115" s="77" t="str">
        <f>IF(J12="","",J12)</f>
        <v>8. 4. 2022</v>
      </c>
      <c r="L115" s="35"/>
    </row>
    <row r="116" spans="2:65" s="34" customFormat="1" ht="6.9" customHeight="1">
      <c r="B116" s="35"/>
      <c r="L116" s="35"/>
    </row>
    <row r="117" spans="2:65" s="34" customFormat="1" ht="15.15" customHeight="1">
      <c r="B117" s="35"/>
      <c r="C117" s="76" t="s">
        <v>431</v>
      </c>
      <c r="F117" s="102" t="str">
        <f>E15</f>
        <v xml:space="preserve"> </v>
      </c>
      <c r="I117" s="76" t="s">
        <v>430</v>
      </c>
      <c r="J117" s="100" t="str">
        <f>E21</f>
        <v xml:space="preserve"> </v>
      </c>
      <c r="L117" s="35"/>
    </row>
    <row r="118" spans="2:65" s="34" customFormat="1" ht="15.15" customHeight="1">
      <c r="B118" s="35"/>
      <c r="C118" s="76" t="s">
        <v>428</v>
      </c>
      <c r="F118" s="102" t="str">
        <f>IF(E18="","",E18)</f>
        <v xml:space="preserve"> </v>
      </c>
      <c r="I118" s="76" t="s">
        <v>427</v>
      </c>
      <c r="J118" s="100" t="str">
        <f>E24</f>
        <v xml:space="preserve"> </v>
      </c>
      <c r="L118" s="35"/>
    </row>
    <row r="119" spans="2:65" s="34" customFormat="1" ht="10.35" customHeight="1">
      <c r="B119" s="35"/>
      <c r="L119" s="35"/>
    </row>
    <row r="120" spans="2:65" s="151" customFormat="1" ht="29.25" customHeight="1">
      <c r="B120" s="152"/>
      <c r="C120" s="156" t="s">
        <v>591</v>
      </c>
      <c r="D120" s="155" t="s">
        <v>25</v>
      </c>
      <c r="E120" s="155" t="s">
        <v>426</v>
      </c>
      <c r="F120" s="155" t="s">
        <v>6</v>
      </c>
      <c r="G120" s="155" t="s">
        <v>33</v>
      </c>
      <c r="H120" s="155" t="s">
        <v>35</v>
      </c>
      <c r="I120" s="155" t="s">
        <v>590</v>
      </c>
      <c r="J120" s="154" t="s">
        <v>589</v>
      </c>
      <c r="K120" s="153" t="s">
        <v>588</v>
      </c>
      <c r="L120" s="152"/>
      <c r="M120" s="70" t="s">
        <v>46</v>
      </c>
      <c r="N120" s="69" t="s">
        <v>8</v>
      </c>
      <c r="O120" s="69" t="s">
        <v>587</v>
      </c>
      <c r="P120" s="69" t="s">
        <v>586</v>
      </c>
      <c r="Q120" s="69" t="s">
        <v>585</v>
      </c>
      <c r="R120" s="69" t="s">
        <v>584</v>
      </c>
      <c r="S120" s="69" t="s">
        <v>583</v>
      </c>
      <c r="T120" s="68" t="s">
        <v>582</v>
      </c>
    </row>
    <row r="121" spans="2:65" s="34" customFormat="1" ht="22.95" customHeight="1">
      <c r="B121" s="35"/>
      <c r="C121" s="64" t="s">
        <v>581</v>
      </c>
      <c r="J121" s="150">
        <f>BK121</f>
        <v>0</v>
      </c>
      <c r="L121" s="35"/>
      <c r="M121" s="67"/>
      <c r="N121" s="66"/>
      <c r="O121" s="66"/>
      <c r="P121" s="149">
        <f>P122+P128+P156+P215+P275</f>
        <v>138.1</v>
      </c>
      <c r="Q121" s="66"/>
      <c r="R121" s="149">
        <f>R122+R128+R156+R215+R275</f>
        <v>0</v>
      </c>
      <c r="S121" s="66"/>
      <c r="T121" s="148">
        <f>T122+T128+T156+T215+T275</f>
        <v>0</v>
      </c>
      <c r="AT121" s="101" t="s">
        <v>410</v>
      </c>
      <c r="AU121" s="101" t="s">
        <v>580</v>
      </c>
      <c r="BK121" s="147">
        <f>BK122+BK128+BK156+BK215+BK275</f>
        <v>0</v>
      </c>
    </row>
    <row r="122" spans="2:65" s="127" customFormat="1" ht="25.95" customHeight="1">
      <c r="B122" s="134"/>
      <c r="D122" s="129" t="s">
        <v>410</v>
      </c>
      <c r="E122" s="136" t="s">
        <v>579</v>
      </c>
      <c r="F122" s="136" t="s">
        <v>1179</v>
      </c>
      <c r="J122" s="135">
        <f>BK122</f>
        <v>0</v>
      </c>
      <c r="L122" s="134"/>
      <c r="M122" s="133"/>
      <c r="P122" s="132">
        <f>SUM(P123:P127)</f>
        <v>0</v>
      </c>
      <c r="R122" s="132">
        <f>SUM(R123:R127)</f>
        <v>0</v>
      </c>
      <c r="T122" s="131">
        <f>SUM(T123:T127)</f>
        <v>0</v>
      </c>
      <c r="AR122" s="129" t="s">
        <v>28</v>
      </c>
      <c r="AT122" s="130" t="s">
        <v>410</v>
      </c>
      <c r="AU122" s="130" t="s">
        <v>26</v>
      </c>
      <c r="AY122" s="129" t="s">
        <v>472</v>
      </c>
      <c r="BK122" s="128">
        <f>SUM(BK123:BK127)</f>
        <v>0</v>
      </c>
    </row>
    <row r="123" spans="2:65" s="34" customFormat="1" ht="16.5" customHeight="1">
      <c r="B123" s="122"/>
      <c r="C123" s="121" t="s">
        <v>28</v>
      </c>
      <c r="D123" s="121" t="s">
        <v>473</v>
      </c>
      <c r="E123" s="120" t="s">
        <v>1178</v>
      </c>
      <c r="F123" s="119" t="s">
        <v>1177</v>
      </c>
      <c r="G123" s="118" t="s">
        <v>636</v>
      </c>
      <c r="H123" s="117">
        <v>1</v>
      </c>
      <c r="I123" s="116">
        <v>0</v>
      </c>
      <c r="J123" s="116">
        <f>ROUND(I123*H123,2)</f>
        <v>0</v>
      </c>
      <c r="K123" s="115"/>
      <c r="L123" s="35"/>
      <c r="M123" s="126" t="s">
        <v>46</v>
      </c>
      <c r="N123" s="125" t="s">
        <v>449</v>
      </c>
      <c r="O123" s="124">
        <v>0</v>
      </c>
      <c r="P123" s="124">
        <f>O123*H123</f>
        <v>0</v>
      </c>
      <c r="Q123" s="124">
        <v>0</v>
      </c>
      <c r="R123" s="124">
        <f>Q123*H123</f>
        <v>0</v>
      </c>
      <c r="S123" s="124">
        <v>0</v>
      </c>
      <c r="T123" s="123">
        <f>S123*H123</f>
        <v>0</v>
      </c>
      <c r="AR123" s="109" t="s">
        <v>32</v>
      </c>
      <c r="AT123" s="109" t="s">
        <v>473</v>
      </c>
      <c r="AU123" s="109" t="s">
        <v>28</v>
      </c>
      <c r="AY123" s="101" t="s">
        <v>472</v>
      </c>
      <c r="BE123" s="110">
        <f>IF(N123="základní",J123,0)</f>
        <v>0</v>
      </c>
      <c r="BF123" s="110">
        <f>IF(N123="snížená",J123,0)</f>
        <v>0</v>
      </c>
      <c r="BG123" s="110">
        <f>IF(N123="zákl. přenesená",J123,0)</f>
        <v>0</v>
      </c>
      <c r="BH123" s="110">
        <f>IF(N123="sníž. přenesená",J123,0)</f>
        <v>0</v>
      </c>
      <c r="BI123" s="110">
        <f>IF(N123="nulová",J123,0)</f>
        <v>0</v>
      </c>
      <c r="BJ123" s="101" t="s">
        <v>28</v>
      </c>
      <c r="BK123" s="110">
        <f>ROUND(I123*H123,2)</f>
        <v>0</v>
      </c>
      <c r="BL123" s="101" t="s">
        <v>32</v>
      </c>
      <c r="BM123" s="109" t="s">
        <v>22</v>
      </c>
    </row>
    <row r="124" spans="2:65" s="34" customFormat="1" ht="16.5" customHeight="1">
      <c r="B124" s="122"/>
      <c r="C124" s="121" t="s">
        <v>22</v>
      </c>
      <c r="D124" s="121" t="s">
        <v>473</v>
      </c>
      <c r="E124" s="120" t="s">
        <v>1176</v>
      </c>
      <c r="F124" s="119" t="s">
        <v>1175</v>
      </c>
      <c r="G124" s="118" t="s">
        <v>636</v>
      </c>
      <c r="H124" s="117">
        <v>1</v>
      </c>
      <c r="I124" s="116">
        <v>0</v>
      </c>
      <c r="J124" s="116">
        <f>ROUND(I124*H124,2)</f>
        <v>0</v>
      </c>
      <c r="K124" s="115"/>
      <c r="L124" s="35"/>
      <c r="M124" s="126" t="s">
        <v>46</v>
      </c>
      <c r="N124" s="125" t="s">
        <v>449</v>
      </c>
      <c r="O124" s="124">
        <v>0</v>
      </c>
      <c r="P124" s="124">
        <f>O124*H124</f>
        <v>0</v>
      </c>
      <c r="Q124" s="124">
        <v>0</v>
      </c>
      <c r="R124" s="124">
        <f>Q124*H124</f>
        <v>0</v>
      </c>
      <c r="S124" s="124">
        <v>0</v>
      </c>
      <c r="T124" s="123">
        <f>S124*H124</f>
        <v>0</v>
      </c>
      <c r="AR124" s="109" t="s">
        <v>32</v>
      </c>
      <c r="AT124" s="109" t="s">
        <v>473</v>
      </c>
      <c r="AU124" s="109" t="s">
        <v>28</v>
      </c>
      <c r="AY124" s="101" t="s">
        <v>472</v>
      </c>
      <c r="BE124" s="110">
        <f>IF(N124="základní",J124,0)</f>
        <v>0</v>
      </c>
      <c r="BF124" s="110">
        <f>IF(N124="snížená",J124,0)</f>
        <v>0</v>
      </c>
      <c r="BG124" s="110">
        <f>IF(N124="zákl. přenesená",J124,0)</f>
        <v>0</v>
      </c>
      <c r="BH124" s="110">
        <f>IF(N124="sníž. přenesená",J124,0)</f>
        <v>0</v>
      </c>
      <c r="BI124" s="110">
        <f>IF(N124="nulová",J124,0)</f>
        <v>0</v>
      </c>
      <c r="BJ124" s="101" t="s">
        <v>28</v>
      </c>
      <c r="BK124" s="110">
        <f>ROUND(I124*H124,2)</f>
        <v>0</v>
      </c>
      <c r="BL124" s="101" t="s">
        <v>32</v>
      </c>
      <c r="BM124" s="109" t="s">
        <v>32</v>
      </c>
    </row>
    <row r="125" spans="2:65" s="34" customFormat="1" ht="24.15" customHeight="1">
      <c r="B125" s="122"/>
      <c r="C125" s="121" t="s">
        <v>21</v>
      </c>
      <c r="D125" s="121" t="s">
        <v>473</v>
      </c>
      <c r="E125" s="120" t="s">
        <v>1174</v>
      </c>
      <c r="F125" s="119" t="s">
        <v>1218</v>
      </c>
      <c r="G125" s="118" t="s">
        <v>636</v>
      </c>
      <c r="H125" s="117">
        <v>1</v>
      </c>
      <c r="I125" s="116">
        <v>0</v>
      </c>
      <c r="J125" s="116">
        <f>ROUND(I125*H125,2)</f>
        <v>0</v>
      </c>
      <c r="K125" s="115"/>
      <c r="L125" s="35"/>
      <c r="M125" s="126" t="s">
        <v>46</v>
      </c>
      <c r="N125" s="125" t="s">
        <v>449</v>
      </c>
      <c r="O125" s="124">
        <v>0</v>
      </c>
      <c r="P125" s="124">
        <f>O125*H125</f>
        <v>0</v>
      </c>
      <c r="Q125" s="124">
        <v>0</v>
      </c>
      <c r="R125" s="124">
        <f>Q125*H125</f>
        <v>0</v>
      </c>
      <c r="S125" s="124">
        <v>0</v>
      </c>
      <c r="T125" s="123">
        <f>S125*H125</f>
        <v>0</v>
      </c>
      <c r="AR125" s="109" t="s">
        <v>32</v>
      </c>
      <c r="AT125" s="109" t="s">
        <v>473</v>
      </c>
      <c r="AU125" s="109" t="s">
        <v>28</v>
      </c>
      <c r="AY125" s="101" t="s">
        <v>472</v>
      </c>
      <c r="BE125" s="110">
        <f>IF(N125="základní",J125,0)</f>
        <v>0</v>
      </c>
      <c r="BF125" s="110">
        <f>IF(N125="snížená",J125,0)</f>
        <v>0</v>
      </c>
      <c r="BG125" s="110">
        <f>IF(N125="zákl. přenesená",J125,0)</f>
        <v>0</v>
      </c>
      <c r="BH125" s="110">
        <f>IF(N125="sníž. přenesená",J125,0)</f>
        <v>0</v>
      </c>
      <c r="BI125" s="110">
        <f>IF(N125="nulová",J125,0)</f>
        <v>0</v>
      </c>
      <c r="BJ125" s="101" t="s">
        <v>28</v>
      </c>
      <c r="BK125" s="110">
        <f>ROUND(I125*H125,2)</f>
        <v>0</v>
      </c>
      <c r="BL125" s="101" t="s">
        <v>32</v>
      </c>
      <c r="BM125" s="109" t="s">
        <v>36</v>
      </c>
    </row>
    <row r="126" spans="2:65" s="34" customFormat="1" ht="24.15" customHeight="1">
      <c r="B126" s="122"/>
      <c r="C126" s="121" t="s">
        <v>32</v>
      </c>
      <c r="D126" s="121" t="s">
        <v>473</v>
      </c>
      <c r="E126" s="120" t="s">
        <v>1171</v>
      </c>
      <c r="F126" s="119" t="s">
        <v>1170</v>
      </c>
      <c r="G126" s="118" t="s">
        <v>1138</v>
      </c>
      <c r="H126" s="117">
        <v>1</v>
      </c>
      <c r="I126" s="116">
        <v>0</v>
      </c>
      <c r="J126" s="116">
        <f>ROUND(I126*H126,2)</f>
        <v>0</v>
      </c>
      <c r="K126" s="115"/>
      <c r="L126" s="35"/>
      <c r="M126" s="126" t="s">
        <v>46</v>
      </c>
      <c r="N126" s="125" t="s">
        <v>449</v>
      </c>
      <c r="O126" s="124">
        <v>0</v>
      </c>
      <c r="P126" s="124">
        <f>O126*H126</f>
        <v>0</v>
      </c>
      <c r="Q126" s="124">
        <v>0</v>
      </c>
      <c r="R126" s="124">
        <f>Q126*H126</f>
        <v>0</v>
      </c>
      <c r="S126" s="124">
        <v>0</v>
      </c>
      <c r="T126" s="123">
        <f>S126*H126</f>
        <v>0</v>
      </c>
      <c r="AR126" s="109" t="s">
        <v>32</v>
      </c>
      <c r="AT126" s="109" t="s">
        <v>473</v>
      </c>
      <c r="AU126" s="109" t="s">
        <v>28</v>
      </c>
      <c r="AY126" s="101" t="s">
        <v>472</v>
      </c>
      <c r="BE126" s="110">
        <f>IF(N126="základní",J126,0)</f>
        <v>0</v>
      </c>
      <c r="BF126" s="110">
        <f>IF(N126="snížená",J126,0)</f>
        <v>0</v>
      </c>
      <c r="BG126" s="110">
        <f>IF(N126="zákl. přenesená",J126,0)</f>
        <v>0</v>
      </c>
      <c r="BH126" s="110">
        <f>IF(N126="sníž. přenesená",J126,0)</f>
        <v>0</v>
      </c>
      <c r="BI126" s="110">
        <f>IF(N126="nulová",J126,0)</f>
        <v>0</v>
      </c>
      <c r="BJ126" s="101" t="s">
        <v>28</v>
      </c>
      <c r="BK126" s="110">
        <f>ROUND(I126*H126,2)</f>
        <v>0</v>
      </c>
      <c r="BL126" s="101" t="s">
        <v>32</v>
      </c>
      <c r="BM126" s="109" t="s">
        <v>100</v>
      </c>
    </row>
    <row r="127" spans="2:65" s="34" customFormat="1" ht="33" customHeight="1">
      <c r="B127" s="122"/>
      <c r="C127" s="121" t="s">
        <v>34</v>
      </c>
      <c r="D127" s="121" t="s">
        <v>473</v>
      </c>
      <c r="E127" s="120" t="s">
        <v>1167</v>
      </c>
      <c r="F127" s="119" t="s">
        <v>1166</v>
      </c>
      <c r="G127" s="118" t="s">
        <v>1115</v>
      </c>
      <c r="H127" s="117">
        <v>2.5</v>
      </c>
      <c r="I127" s="116">
        <v>0</v>
      </c>
      <c r="J127" s="116">
        <f>ROUND(I127*H127,2)</f>
        <v>0</v>
      </c>
      <c r="K127" s="115"/>
      <c r="L127" s="35"/>
      <c r="M127" s="126" t="s">
        <v>46</v>
      </c>
      <c r="N127" s="125" t="s">
        <v>449</v>
      </c>
      <c r="O127" s="124">
        <v>0</v>
      </c>
      <c r="P127" s="124">
        <f>O127*H127</f>
        <v>0</v>
      </c>
      <c r="Q127" s="124">
        <v>0</v>
      </c>
      <c r="R127" s="124">
        <f>Q127*H127</f>
        <v>0</v>
      </c>
      <c r="S127" s="124">
        <v>0</v>
      </c>
      <c r="T127" s="123">
        <f>S127*H127</f>
        <v>0</v>
      </c>
      <c r="AR127" s="109" t="s">
        <v>32</v>
      </c>
      <c r="AT127" s="109" t="s">
        <v>473</v>
      </c>
      <c r="AU127" s="109" t="s">
        <v>28</v>
      </c>
      <c r="AY127" s="101" t="s">
        <v>472</v>
      </c>
      <c r="BE127" s="110">
        <f>IF(N127="základní",J127,0)</f>
        <v>0</v>
      </c>
      <c r="BF127" s="110">
        <f>IF(N127="snížená",J127,0)</f>
        <v>0</v>
      </c>
      <c r="BG127" s="110">
        <f>IF(N127="zákl. přenesená",J127,0)</f>
        <v>0</v>
      </c>
      <c r="BH127" s="110">
        <f>IF(N127="sníž. přenesená",J127,0)</f>
        <v>0</v>
      </c>
      <c r="BI127" s="110">
        <f>IF(N127="nulová",J127,0)</f>
        <v>0</v>
      </c>
      <c r="BJ127" s="101" t="s">
        <v>28</v>
      </c>
      <c r="BK127" s="110">
        <f>ROUND(I127*H127,2)</f>
        <v>0</v>
      </c>
      <c r="BL127" s="101" t="s">
        <v>32</v>
      </c>
      <c r="BM127" s="109" t="s">
        <v>41</v>
      </c>
    </row>
    <row r="128" spans="2:65" s="127" customFormat="1" ht="25.95" customHeight="1">
      <c r="B128" s="134"/>
      <c r="D128" s="129" t="s">
        <v>410</v>
      </c>
      <c r="E128" s="136" t="s">
        <v>1165</v>
      </c>
      <c r="F128" s="136" t="s">
        <v>84</v>
      </c>
      <c r="J128" s="135">
        <f>BK128</f>
        <v>0</v>
      </c>
      <c r="L128" s="134"/>
      <c r="M128" s="133"/>
      <c r="P128" s="132">
        <f>SUM(P129:P155)</f>
        <v>0</v>
      </c>
      <c r="R128" s="132">
        <f>SUM(R129:R155)</f>
        <v>0</v>
      </c>
      <c r="T128" s="131">
        <f>SUM(T129:T155)</f>
        <v>0</v>
      </c>
      <c r="AR128" s="129" t="s">
        <v>28</v>
      </c>
      <c r="AT128" s="130" t="s">
        <v>410</v>
      </c>
      <c r="AU128" s="130" t="s">
        <v>26</v>
      </c>
      <c r="AY128" s="129" t="s">
        <v>472</v>
      </c>
      <c r="BK128" s="128">
        <f>SUM(BK129:BK155)</f>
        <v>0</v>
      </c>
    </row>
    <row r="129" spans="2:65" s="34" customFormat="1" ht="24.15" customHeight="1">
      <c r="B129" s="122"/>
      <c r="C129" s="121" t="s">
        <v>36</v>
      </c>
      <c r="D129" s="121" t="s">
        <v>473</v>
      </c>
      <c r="E129" s="120" t="s">
        <v>1164</v>
      </c>
      <c r="F129" s="119" t="s">
        <v>1163</v>
      </c>
      <c r="G129" s="118" t="s">
        <v>1083</v>
      </c>
      <c r="H129" s="117">
        <v>0.1</v>
      </c>
      <c r="I129" s="116">
        <v>0</v>
      </c>
      <c r="J129" s="116">
        <f t="shared" ref="J129:J155" si="0">ROUND(I129*H129,2)</f>
        <v>0</v>
      </c>
      <c r="K129" s="115"/>
      <c r="L129" s="35"/>
      <c r="M129" s="126" t="s">
        <v>46</v>
      </c>
      <c r="N129" s="125" t="s">
        <v>449</v>
      </c>
      <c r="O129" s="124">
        <v>0</v>
      </c>
      <c r="P129" s="124">
        <f t="shared" ref="P129:P155" si="1">O129*H129</f>
        <v>0</v>
      </c>
      <c r="Q129" s="124">
        <v>0</v>
      </c>
      <c r="R129" s="124">
        <f t="shared" ref="R129:R155" si="2">Q129*H129</f>
        <v>0</v>
      </c>
      <c r="S129" s="124">
        <v>0</v>
      </c>
      <c r="T129" s="123">
        <f t="shared" ref="T129:T155" si="3">S129*H129</f>
        <v>0</v>
      </c>
      <c r="AR129" s="109" t="s">
        <v>32</v>
      </c>
      <c r="AT129" s="109" t="s">
        <v>473</v>
      </c>
      <c r="AU129" s="109" t="s">
        <v>28</v>
      </c>
      <c r="AY129" s="101" t="s">
        <v>472</v>
      </c>
      <c r="BE129" s="110">
        <f t="shared" ref="BE129:BE155" si="4">IF(N129="základní",J129,0)</f>
        <v>0</v>
      </c>
      <c r="BF129" s="110">
        <f t="shared" ref="BF129:BF155" si="5">IF(N129="snížená",J129,0)</f>
        <v>0</v>
      </c>
      <c r="BG129" s="110">
        <f t="shared" ref="BG129:BG155" si="6">IF(N129="zákl. přenesená",J129,0)</f>
        <v>0</v>
      </c>
      <c r="BH129" s="110">
        <f t="shared" ref="BH129:BH155" si="7">IF(N129="sníž. přenesená",J129,0)</f>
        <v>0</v>
      </c>
      <c r="BI129" s="110">
        <f t="shared" ref="BI129:BI155" si="8">IF(N129="nulová",J129,0)</f>
        <v>0</v>
      </c>
      <c r="BJ129" s="101" t="s">
        <v>28</v>
      </c>
      <c r="BK129" s="110">
        <f t="shared" ref="BK129:BK155" si="9">ROUND(I129*H129,2)</f>
        <v>0</v>
      </c>
      <c r="BL129" s="101" t="s">
        <v>32</v>
      </c>
      <c r="BM129" s="109" t="s">
        <v>120</v>
      </c>
    </row>
    <row r="130" spans="2:65" s="34" customFormat="1" ht="21.75" customHeight="1">
      <c r="B130" s="122"/>
      <c r="C130" s="121" t="s">
        <v>95</v>
      </c>
      <c r="D130" s="121" t="s">
        <v>473</v>
      </c>
      <c r="E130" s="120" t="s">
        <v>1162</v>
      </c>
      <c r="F130" s="119" t="s">
        <v>1161</v>
      </c>
      <c r="G130" s="118" t="s">
        <v>1083</v>
      </c>
      <c r="H130" s="117">
        <v>0.1</v>
      </c>
      <c r="I130" s="116">
        <v>0</v>
      </c>
      <c r="J130" s="116">
        <f t="shared" si="0"/>
        <v>0</v>
      </c>
      <c r="K130" s="115"/>
      <c r="L130" s="35"/>
      <c r="M130" s="126" t="s">
        <v>46</v>
      </c>
      <c r="N130" s="125" t="s">
        <v>449</v>
      </c>
      <c r="O130" s="124">
        <v>0</v>
      </c>
      <c r="P130" s="124">
        <f t="shared" si="1"/>
        <v>0</v>
      </c>
      <c r="Q130" s="124">
        <v>0</v>
      </c>
      <c r="R130" s="124">
        <f t="shared" si="2"/>
        <v>0</v>
      </c>
      <c r="S130" s="124">
        <v>0</v>
      </c>
      <c r="T130" s="123">
        <f t="shared" si="3"/>
        <v>0</v>
      </c>
      <c r="AR130" s="109" t="s">
        <v>32</v>
      </c>
      <c r="AT130" s="109" t="s">
        <v>473</v>
      </c>
      <c r="AU130" s="109" t="s">
        <v>28</v>
      </c>
      <c r="AY130" s="101" t="s">
        <v>472</v>
      </c>
      <c r="BE130" s="110">
        <f t="shared" si="4"/>
        <v>0</v>
      </c>
      <c r="BF130" s="110">
        <f t="shared" si="5"/>
        <v>0</v>
      </c>
      <c r="BG130" s="110">
        <f t="shared" si="6"/>
        <v>0</v>
      </c>
      <c r="BH130" s="110">
        <f t="shared" si="7"/>
        <v>0</v>
      </c>
      <c r="BI130" s="110">
        <f t="shared" si="8"/>
        <v>0</v>
      </c>
      <c r="BJ130" s="101" t="s">
        <v>28</v>
      </c>
      <c r="BK130" s="110">
        <f t="shared" si="9"/>
        <v>0</v>
      </c>
      <c r="BL130" s="101" t="s">
        <v>32</v>
      </c>
      <c r="BM130" s="109" t="s">
        <v>132</v>
      </c>
    </row>
    <row r="131" spans="2:65" s="34" customFormat="1" ht="33" customHeight="1">
      <c r="B131" s="122"/>
      <c r="C131" s="121" t="s">
        <v>39</v>
      </c>
      <c r="D131" s="121" t="s">
        <v>473</v>
      </c>
      <c r="E131" s="120" t="s">
        <v>1158</v>
      </c>
      <c r="F131" s="119" t="s">
        <v>1157</v>
      </c>
      <c r="G131" s="118" t="s">
        <v>1138</v>
      </c>
      <c r="H131" s="117">
        <v>0.375</v>
      </c>
      <c r="I131" s="116">
        <v>0</v>
      </c>
      <c r="J131" s="116">
        <f t="shared" si="0"/>
        <v>0</v>
      </c>
      <c r="K131" s="115"/>
      <c r="L131" s="35"/>
      <c r="M131" s="126" t="s">
        <v>46</v>
      </c>
      <c r="N131" s="125" t="s">
        <v>449</v>
      </c>
      <c r="O131" s="124">
        <v>0</v>
      </c>
      <c r="P131" s="124">
        <f t="shared" si="1"/>
        <v>0</v>
      </c>
      <c r="Q131" s="124">
        <v>0</v>
      </c>
      <c r="R131" s="124">
        <f t="shared" si="2"/>
        <v>0</v>
      </c>
      <c r="S131" s="124">
        <v>0</v>
      </c>
      <c r="T131" s="123">
        <f t="shared" si="3"/>
        <v>0</v>
      </c>
      <c r="AR131" s="109" t="s">
        <v>32</v>
      </c>
      <c r="AT131" s="109" t="s">
        <v>473</v>
      </c>
      <c r="AU131" s="109" t="s">
        <v>28</v>
      </c>
      <c r="AY131" s="101" t="s">
        <v>472</v>
      </c>
      <c r="BE131" s="110">
        <f t="shared" si="4"/>
        <v>0</v>
      </c>
      <c r="BF131" s="110">
        <f t="shared" si="5"/>
        <v>0</v>
      </c>
      <c r="BG131" s="110">
        <f t="shared" si="6"/>
        <v>0</v>
      </c>
      <c r="BH131" s="110">
        <f t="shared" si="7"/>
        <v>0</v>
      </c>
      <c r="BI131" s="110">
        <f t="shared" si="8"/>
        <v>0</v>
      </c>
      <c r="BJ131" s="101" t="s">
        <v>28</v>
      </c>
      <c r="BK131" s="110">
        <f t="shared" si="9"/>
        <v>0</v>
      </c>
      <c r="BL131" s="101" t="s">
        <v>32</v>
      </c>
      <c r="BM131" s="109" t="s">
        <v>150</v>
      </c>
    </row>
    <row r="132" spans="2:65" s="34" customFormat="1" ht="24.15" customHeight="1">
      <c r="B132" s="122"/>
      <c r="C132" s="121" t="s">
        <v>41</v>
      </c>
      <c r="D132" s="121" t="s">
        <v>473</v>
      </c>
      <c r="E132" s="120" t="s">
        <v>1156</v>
      </c>
      <c r="F132" s="119" t="s">
        <v>1155</v>
      </c>
      <c r="G132" s="118" t="s">
        <v>1138</v>
      </c>
      <c r="H132" s="117">
        <v>2</v>
      </c>
      <c r="I132" s="116">
        <v>0</v>
      </c>
      <c r="J132" s="116">
        <f t="shared" si="0"/>
        <v>0</v>
      </c>
      <c r="K132" s="115"/>
      <c r="L132" s="35"/>
      <c r="M132" s="126" t="s">
        <v>46</v>
      </c>
      <c r="N132" s="125" t="s">
        <v>449</v>
      </c>
      <c r="O132" s="124">
        <v>0</v>
      </c>
      <c r="P132" s="124">
        <f t="shared" si="1"/>
        <v>0</v>
      </c>
      <c r="Q132" s="124">
        <v>0</v>
      </c>
      <c r="R132" s="124">
        <f t="shared" si="2"/>
        <v>0</v>
      </c>
      <c r="S132" s="124">
        <v>0</v>
      </c>
      <c r="T132" s="123">
        <f t="shared" si="3"/>
        <v>0</v>
      </c>
      <c r="AR132" s="109" t="s">
        <v>32</v>
      </c>
      <c r="AT132" s="109" t="s">
        <v>473</v>
      </c>
      <c r="AU132" s="109" t="s">
        <v>28</v>
      </c>
      <c r="AY132" s="101" t="s">
        <v>472</v>
      </c>
      <c r="BE132" s="110">
        <f t="shared" si="4"/>
        <v>0</v>
      </c>
      <c r="BF132" s="110">
        <f t="shared" si="5"/>
        <v>0</v>
      </c>
      <c r="BG132" s="110">
        <f t="shared" si="6"/>
        <v>0</v>
      </c>
      <c r="BH132" s="110">
        <f t="shared" si="7"/>
        <v>0</v>
      </c>
      <c r="BI132" s="110">
        <f t="shared" si="8"/>
        <v>0</v>
      </c>
      <c r="BJ132" s="101" t="s">
        <v>28</v>
      </c>
      <c r="BK132" s="110">
        <f t="shared" si="9"/>
        <v>0</v>
      </c>
      <c r="BL132" s="101" t="s">
        <v>32</v>
      </c>
      <c r="BM132" s="109" t="s">
        <v>161</v>
      </c>
    </row>
    <row r="133" spans="2:65" s="34" customFormat="1" ht="24.15" customHeight="1">
      <c r="B133" s="122"/>
      <c r="C133" s="121" t="s">
        <v>115</v>
      </c>
      <c r="D133" s="121" t="s">
        <v>473</v>
      </c>
      <c r="E133" s="120" t="s">
        <v>1154</v>
      </c>
      <c r="F133" s="119" t="s">
        <v>1153</v>
      </c>
      <c r="G133" s="118" t="s">
        <v>511</v>
      </c>
      <c r="H133" s="117">
        <v>59</v>
      </c>
      <c r="I133" s="116">
        <v>0</v>
      </c>
      <c r="J133" s="116">
        <f t="shared" si="0"/>
        <v>0</v>
      </c>
      <c r="K133" s="115"/>
      <c r="L133" s="35"/>
      <c r="M133" s="126" t="s">
        <v>46</v>
      </c>
      <c r="N133" s="125" t="s">
        <v>449</v>
      </c>
      <c r="O133" s="124">
        <v>0</v>
      </c>
      <c r="P133" s="124">
        <f t="shared" si="1"/>
        <v>0</v>
      </c>
      <c r="Q133" s="124">
        <v>0</v>
      </c>
      <c r="R133" s="124">
        <f t="shared" si="2"/>
        <v>0</v>
      </c>
      <c r="S133" s="124">
        <v>0</v>
      </c>
      <c r="T133" s="123">
        <f t="shared" si="3"/>
        <v>0</v>
      </c>
      <c r="AR133" s="109" t="s">
        <v>32</v>
      </c>
      <c r="AT133" s="109" t="s">
        <v>473</v>
      </c>
      <c r="AU133" s="109" t="s">
        <v>28</v>
      </c>
      <c r="AY133" s="101" t="s">
        <v>472</v>
      </c>
      <c r="BE133" s="110">
        <f t="shared" si="4"/>
        <v>0</v>
      </c>
      <c r="BF133" s="110">
        <f t="shared" si="5"/>
        <v>0</v>
      </c>
      <c r="BG133" s="110">
        <f t="shared" si="6"/>
        <v>0</v>
      </c>
      <c r="BH133" s="110">
        <f t="shared" si="7"/>
        <v>0</v>
      </c>
      <c r="BI133" s="110">
        <f t="shared" si="8"/>
        <v>0</v>
      </c>
      <c r="BJ133" s="101" t="s">
        <v>28</v>
      </c>
      <c r="BK133" s="110">
        <f t="shared" si="9"/>
        <v>0</v>
      </c>
      <c r="BL133" s="101" t="s">
        <v>32</v>
      </c>
      <c r="BM133" s="109" t="s">
        <v>172</v>
      </c>
    </row>
    <row r="134" spans="2:65" s="34" customFormat="1" ht="33" customHeight="1">
      <c r="B134" s="122"/>
      <c r="C134" s="121" t="s">
        <v>120</v>
      </c>
      <c r="D134" s="121" t="s">
        <v>473</v>
      </c>
      <c r="E134" s="120" t="s">
        <v>1152</v>
      </c>
      <c r="F134" s="119" t="s">
        <v>1151</v>
      </c>
      <c r="G134" s="118" t="s">
        <v>1138</v>
      </c>
      <c r="H134" s="117">
        <v>6.6</v>
      </c>
      <c r="I134" s="116">
        <v>0</v>
      </c>
      <c r="J134" s="116">
        <f t="shared" si="0"/>
        <v>0</v>
      </c>
      <c r="K134" s="115"/>
      <c r="L134" s="35"/>
      <c r="M134" s="126" t="s">
        <v>46</v>
      </c>
      <c r="N134" s="125" t="s">
        <v>449</v>
      </c>
      <c r="O134" s="124">
        <v>0</v>
      </c>
      <c r="P134" s="124">
        <f t="shared" si="1"/>
        <v>0</v>
      </c>
      <c r="Q134" s="124">
        <v>0</v>
      </c>
      <c r="R134" s="124">
        <f t="shared" si="2"/>
        <v>0</v>
      </c>
      <c r="S134" s="124">
        <v>0</v>
      </c>
      <c r="T134" s="123">
        <f t="shared" si="3"/>
        <v>0</v>
      </c>
      <c r="AR134" s="109" t="s">
        <v>32</v>
      </c>
      <c r="AT134" s="109" t="s">
        <v>473</v>
      </c>
      <c r="AU134" s="109" t="s">
        <v>28</v>
      </c>
      <c r="AY134" s="101" t="s">
        <v>472</v>
      </c>
      <c r="BE134" s="110">
        <f t="shared" si="4"/>
        <v>0</v>
      </c>
      <c r="BF134" s="110">
        <f t="shared" si="5"/>
        <v>0</v>
      </c>
      <c r="BG134" s="110">
        <f t="shared" si="6"/>
        <v>0</v>
      </c>
      <c r="BH134" s="110">
        <f t="shared" si="7"/>
        <v>0</v>
      </c>
      <c r="BI134" s="110">
        <f t="shared" si="8"/>
        <v>0</v>
      </c>
      <c r="BJ134" s="101" t="s">
        <v>28</v>
      </c>
      <c r="BK134" s="110">
        <f t="shared" si="9"/>
        <v>0</v>
      </c>
      <c r="BL134" s="101" t="s">
        <v>32</v>
      </c>
      <c r="BM134" s="109" t="s">
        <v>182</v>
      </c>
    </row>
    <row r="135" spans="2:65" s="34" customFormat="1" ht="33" customHeight="1">
      <c r="B135" s="122"/>
      <c r="C135" s="121" t="s">
        <v>126</v>
      </c>
      <c r="D135" s="121" t="s">
        <v>473</v>
      </c>
      <c r="E135" s="120" t="s">
        <v>1150</v>
      </c>
      <c r="F135" s="119" t="s">
        <v>1149</v>
      </c>
      <c r="G135" s="118" t="s">
        <v>474</v>
      </c>
      <c r="H135" s="117">
        <v>1</v>
      </c>
      <c r="I135" s="116">
        <v>0</v>
      </c>
      <c r="J135" s="116">
        <f t="shared" si="0"/>
        <v>0</v>
      </c>
      <c r="K135" s="115"/>
      <c r="L135" s="35"/>
      <c r="M135" s="126" t="s">
        <v>46</v>
      </c>
      <c r="N135" s="125" t="s">
        <v>449</v>
      </c>
      <c r="O135" s="124">
        <v>0</v>
      </c>
      <c r="P135" s="124">
        <f t="shared" si="1"/>
        <v>0</v>
      </c>
      <c r="Q135" s="124">
        <v>0</v>
      </c>
      <c r="R135" s="124">
        <f t="shared" si="2"/>
        <v>0</v>
      </c>
      <c r="S135" s="124">
        <v>0</v>
      </c>
      <c r="T135" s="123">
        <f t="shared" si="3"/>
        <v>0</v>
      </c>
      <c r="AR135" s="109" t="s">
        <v>32</v>
      </c>
      <c r="AT135" s="109" t="s">
        <v>473</v>
      </c>
      <c r="AU135" s="109" t="s">
        <v>28</v>
      </c>
      <c r="AY135" s="101" t="s">
        <v>472</v>
      </c>
      <c r="BE135" s="110">
        <f t="shared" si="4"/>
        <v>0</v>
      </c>
      <c r="BF135" s="110">
        <f t="shared" si="5"/>
        <v>0</v>
      </c>
      <c r="BG135" s="110">
        <f t="shared" si="6"/>
        <v>0</v>
      </c>
      <c r="BH135" s="110">
        <f t="shared" si="7"/>
        <v>0</v>
      </c>
      <c r="BI135" s="110">
        <f t="shared" si="8"/>
        <v>0</v>
      </c>
      <c r="BJ135" s="101" t="s">
        <v>28</v>
      </c>
      <c r="BK135" s="110">
        <f t="shared" si="9"/>
        <v>0</v>
      </c>
      <c r="BL135" s="101" t="s">
        <v>32</v>
      </c>
      <c r="BM135" s="109" t="s">
        <v>194</v>
      </c>
    </row>
    <row r="136" spans="2:65" s="34" customFormat="1" ht="37.950000000000003" customHeight="1">
      <c r="B136" s="122"/>
      <c r="C136" s="121" t="s">
        <v>132</v>
      </c>
      <c r="D136" s="121" t="s">
        <v>473</v>
      </c>
      <c r="E136" s="120" t="s">
        <v>1148</v>
      </c>
      <c r="F136" s="119" t="s">
        <v>1147</v>
      </c>
      <c r="G136" s="118" t="s">
        <v>1138</v>
      </c>
      <c r="H136" s="117">
        <v>2</v>
      </c>
      <c r="I136" s="116">
        <v>0</v>
      </c>
      <c r="J136" s="116">
        <f t="shared" si="0"/>
        <v>0</v>
      </c>
      <c r="K136" s="115"/>
      <c r="L136" s="35"/>
      <c r="M136" s="126" t="s">
        <v>46</v>
      </c>
      <c r="N136" s="125" t="s">
        <v>449</v>
      </c>
      <c r="O136" s="124">
        <v>0</v>
      </c>
      <c r="P136" s="124">
        <f t="shared" si="1"/>
        <v>0</v>
      </c>
      <c r="Q136" s="124">
        <v>0</v>
      </c>
      <c r="R136" s="124">
        <f t="shared" si="2"/>
        <v>0</v>
      </c>
      <c r="S136" s="124">
        <v>0</v>
      </c>
      <c r="T136" s="123">
        <f t="shared" si="3"/>
        <v>0</v>
      </c>
      <c r="AR136" s="109" t="s">
        <v>32</v>
      </c>
      <c r="AT136" s="109" t="s">
        <v>473</v>
      </c>
      <c r="AU136" s="109" t="s">
        <v>28</v>
      </c>
      <c r="AY136" s="101" t="s">
        <v>472</v>
      </c>
      <c r="BE136" s="110">
        <f t="shared" si="4"/>
        <v>0</v>
      </c>
      <c r="BF136" s="110">
        <f t="shared" si="5"/>
        <v>0</v>
      </c>
      <c r="BG136" s="110">
        <f t="shared" si="6"/>
        <v>0</v>
      </c>
      <c r="BH136" s="110">
        <f t="shared" si="7"/>
        <v>0</v>
      </c>
      <c r="BI136" s="110">
        <f t="shared" si="8"/>
        <v>0</v>
      </c>
      <c r="BJ136" s="101" t="s">
        <v>28</v>
      </c>
      <c r="BK136" s="110">
        <f t="shared" si="9"/>
        <v>0</v>
      </c>
      <c r="BL136" s="101" t="s">
        <v>32</v>
      </c>
      <c r="BM136" s="109" t="s">
        <v>204</v>
      </c>
    </row>
    <row r="137" spans="2:65" s="34" customFormat="1" ht="24.15" customHeight="1">
      <c r="B137" s="122"/>
      <c r="C137" s="121" t="s">
        <v>136</v>
      </c>
      <c r="D137" s="121" t="s">
        <v>473</v>
      </c>
      <c r="E137" s="120" t="s">
        <v>1146</v>
      </c>
      <c r="F137" s="119" t="s">
        <v>1145</v>
      </c>
      <c r="G137" s="118" t="s">
        <v>511</v>
      </c>
      <c r="H137" s="117">
        <v>76</v>
      </c>
      <c r="I137" s="116">
        <v>0</v>
      </c>
      <c r="J137" s="116">
        <f t="shared" si="0"/>
        <v>0</v>
      </c>
      <c r="K137" s="115"/>
      <c r="L137" s="35"/>
      <c r="M137" s="126" t="s">
        <v>46</v>
      </c>
      <c r="N137" s="125" t="s">
        <v>449</v>
      </c>
      <c r="O137" s="124">
        <v>0</v>
      </c>
      <c r="P137" s="124">
        <f t="shared" si="1"/>
        <v>0</v>
      </c>
      <c r="Q137" s="124">
        <v>0</v>
      </c>
      <c r="R137" s="124">
        <f t="shared" si="2"/>
        <v>0</v>
      </c>
      <c r="S137" s="124">
        <v>0</v>
      </c>
      <c r="T137" s="123">
        <f t="shared" si="3"/>
        <v>0</v>
      </c>
      <c r="AR137" s="109" t="s">
        <v>32</v>
      </c>
      <c r="AT137" s="109" t="s">
        <v>473</v>
      </c>
      <c r="AU137" s="109" t="s">
        <v>28</v>
      </c>
      <c r="AY137" s="101" t="s">
        <v>472</v>
      </c>
      <c r="BE137" s="110">
        <f t="shared" si="4"/>
        <v>0</v>
      </c>
      <c r="BF137" s="110">
        <f t="shared" si="5"/>
        <v>0</v>
      </c>
      <c r="BG137" s="110">
        <f t="shared" si="6"/>
        <v>0</v>
      </c>
      <c r="BH137" s="110">
        <f t="shared" si="7"/>
        <v>0</v>
      </c>
      <c r="BI137" s="110">
        <f t="shared" si="8"/>
        <v>0</v>
      </c>
      <c r="BJ137" s="101" t="s">
        <v>28</v>
      </c>
      <c r="BK137" s="110">
        <f t="shared" si="9"/>
        <v>0</v>
      </c>
      <c r="BL137" s="101" t="s">
        <v>32</v>
      </c>
      <c r="BM137" s="109" t="s">
        <v>215</v>
      </c>
    </row>
    <row r="138" spans="2:65" s="34" customFormat="1" ht="24.15" customHeight="1">
      <c r="B138" s="122"/>
      <c r="C138" s="121" t="s">
        <v>141</v>
      </c>
      <c r="D138" s="121" t="s">
        <v>473</v>
      </c>
      <c r="E138" s="120" t="s">
        <v>1144</v>
      </c>
      <c r="F138" s="119" t="s">
        <v>1143</v>
      </c>
      <c r="G138" s="118" t="s">
        <v>511</v>
      </c>
      <c r="H138" s="117">
        <v>76</v>
      </c>
      <c r="I138" s="116">
        <v>0</v>
      </c>
      <c r="J138" s="116">
        <f t="shared" si="0"/>
        <v>0</v>
      </c>
      <c r="K138" s="115"/>
      <c r="L138" s="35"/>
      <c r="M138" s="126" t="s">
        <v>46</v>
      </c>
      <c r="N138" s="125" t="s">
        <v>449</v>
      </c>
      <c r="O138" s="124">
        <v>0</v>
      </c>
      <c r="P138" s="124">
        <f t="shared" si="1"/>
        <v>0</v>
      </c>
      <c r="Q138" s="124">
        <v>0</v>
      </c>
      <c r="R138" s="124">
        <f t="shared" si="2"/>
        <v>0</v>
      </c>
      <c r="S138" s="124">
        <v>0</v>
      </c>
      <c r="T138" s="123">
        <f t="shared" si="3"/>
        <v>0</v>
      </c>
      <c r="AR138" s="109" t="s">
        <v>32</v>
      </c>
      <c r="AT138" s="109" t="s">
        <v>473</v>
      </c>
      <c r="AU138" s="109" t="s">
        <v>28</v>
      </c>
      <c r="AY138" s="101" t="s">
        <v>472</v>
      </c>
      <c r="BE138" s="110">
        <f t="shared" si="4"/>
        <v>0</v>
      </c>
      <c r="BF138" s="110">
        <f t="shared" si="5"/>
        <v>0</v>
      </c>
      <c r="BG138" s="110">
        <f t="shared" si="6"/>
        <v>0</v>
      </c>
      <c r="BH138" s="110">
        <f t="shared" si="7"/>
        <v>0</v>
      </c>
      <c r="BI138" s="110">
        <f t="shared" si="8"/>
        <v>0</v>
      </c>
      <c r="BJ138" s="101" t="s">
        <v>28</v>
      </c>
      <c r="BK138" s="110">
        <f t="shared" si="9"/>
        <v>0</v>
      </c>
      <c r="BL138" s="101" t="s">
        <v>32</v>
      </c>
      <c r="BM138" s="109" t="s">
        <v>228</v>
      </c>
    </row>
    <row r="139" spans="2:65" s="34" customFormat="1" ht="16.5" customHeight="1">
      <c r="B139" s="122"/>
      <c r="C139" s="121" t="s">
        <v>147</v>
      </c>
      <c r="D139" s="121" t="s">
        <v>473</v>
      </c>
      <c r="E139" s="120" t="s">
        <v>1142</v>
      </c>
      <c r="F139" s="119" t="s">
        <v>1141</v>
      </c>
      <c r="G139" s="118" t="s">
        <v>511</v>
      </c>
      <c r="H139" s="117">
        <v>76</v>
      </c>
      <c r="I139" s="116">
        <v>0</v>
      </c>
      <c r="J139" s="116">
        <f t="shared" si="0"/>
        <v>0</v>
      </c>
      <c r="K139" s="115"/>
      <c r="L139" s="35"/>
      <c r="M139" s="126" t="s">
        <v>46</v>
      </c>
      <c r="N139" s="125" t="s">
        <v>449</v>
      </c>
      <c r="O139" s="124">
        <v>0</v>
      </c>
      <c r="P139" s="124">
        <f t="shared" si="1"/>
        <v>0</v>
      </c>
      <c r="Q139" s="124">
        <v>0</v>
      </c>
      <c r="R139" s="124">
        <f t="shared" si="2"/>
        <v>0</v>
      </c>
      <c r="S139" s="124">
        <v>0</v>
      </c>
      <c r="T139" s="123">
        <f t="shared" si="3"/>
        <v>0</v>
      </c>
      <c r="AR139" s="109" t="s">
        <v>32</v>
      </c>
      <c r="AT139" s="109" t="s">
        <v>473</v>
      </c>
      <c r="AU139" s="109" t="s">
        <v>28</v>
      </c>
      <c r="AY139" s="101" t="s">
        <v>472</v>
      </c>
      <c r="BE139" s="110">
        <f t="shared" si="4"/>
        <v>0</v>
      </c>
      <c r="BF139" s="110">
        <f t="shared" si="5"/>
        <v>0</v>
      </c>
      <c r="BG139" s="110">
        <f t="shared" si="6"/>
        <v>0</v>
      </c>
      <c r="BH139" s="110">
        <f t="shared" si="7"/>
        <v>0</v>
      </c>
      <c r="BI139" s="110">
        <f t="shared" si="8"/>
        <v>0</v>
      </c>
      <c r="BJ139" s="101" t="s">
        <v>28</v>
      </c>
      <c r="BK139" s="110">
        <f t="shared" si="9"/>
        <v>0</v>
      </c>
      <c r="BL139" s="101" t="s">
        <v>32</v>
      </c>
      <c r="BM139" s="109" t="s">
        <v>239</v>
      </c>
    </row>
    <row r="140" spans="2:65" s="34" customFormat="1" ht="37.950000000000003" customHeight="1">
      <c r="B140" s="122"/>
      <c r="C140" s="121" t="s">
        <v>150</v>
      </c>
      <c r="D140" s="121" t="s">
        <v>473</v>
      </c>
      <c r="E140" s="120" t="s">
        <v>1140</v>
      </c>
      <c r="F140" s="119" t="s">
        <v>1139</v>
      </c>
      <c r="G140" s="118" t="s">
        <v>1138</v>
      </c>
      <c r="H140" s="117">
        <v>8.91</v>
      </c>
      <c r="I140" s="116">
        <v>0</v>
      </c>
      <c r="J140" s="116">
        <f t="shared" si="0"/>
        <v>0</v>
      </c>
      <c r="K140" s="115"/>
      <c r="L140" s="35"/>
      <c r="M140" s="126" t="s">
        <v>46</v>
      </c>
      <c r="N140" s="125" t="s">
        <v>449</v>
      </c>
      <c r="O140" s="124">
        <v>0</v>
      </c>
      <c r="P140" s="124">
        <f t="shared" si="1"/>
        <v>0</v>
      </c>
      <c r="Q140" s="124">
        <v>0</v>
      </c>
      <c r="R140" s="124">
        <f t="shared" si="2"/>
        <v>0</v>
      </c>
      <c r="S140" s="124">
        <v>0</v>
      </c>
      <c r="T140" s="123">
        <f t="shared" si="3"/>
        <v>0</v>
      </c>
      <c r="AR140" s="109" t="s">
        <v>32</v>
      </c>
      <c r="AT140" s="109" t="s">
        <v>473</v>
      </c>
      <c r="AU140" s="109" t="s">
        <v>28</v>
      </c>
      <c r="AY140" s="101" t="s">
        <v>472</v>
      </c>
      <c r="BE140" s="110">
        <f t="shared" si="4"/>
        <v>0</v>
      </c>
      <c r="BF140" s="110">
        <f t="shared" si="5"/>
        <v>0</v>
      </c>
      <c r="BG140" s="110">
        <f t="shared" si="6"/>
        <v>0</v>
      </c>
      <c r="BH140" s="110">
        <f t="shared" si="7"/>
        <v>0</v>
      </c>
      <c r="BI140" s="110">
        <f t="shared" si="8"/>
        <v>0</v>
      </c>
      <c r="BJ140" s="101" t="s">
        <v>28</v>
      </c>
      <c r="BK140" s="110">
        <f t="shared" si="9"/>
        <v>0</v>
      </c>
      <c r="BL140" s="101" t="s">
        <v>32</v>
      </c>
      <c r="BM140" s="109" t="s">
        <v>248</v>
      </c>
    </row>
    <row r="141" spans="2:65" s="34" customFormat="1" ht="33" customHeight="1">
      <c r="B141" s="122"/>
      <c r="C141" s="121" t="s">
        <v>156</v>
      </c>
      <c r="D141" s="121" t="s">
        <v>473</v>
      </c>
      <c r="E141" s="120" t="s">
        <v>1127</v>
      </c>
      <c r="F141" s="119" t="s">
        <v>1126</v>
      </c>
      <c r="G141" s="118" t="s">
        <v>511</v>
      </c>
      <c r="H141" s="117">
        <v>46</v>
      </c>
      <c r="I141" s="116">
        <v>0</v>
      </c>
      <c r="J141" s="116">
        <f t="shared" si="0"/>
        <v>0</v>
      </c>
      <c r="K141" s="115"/>
      <c r="L141" s="35"/>
      <c r="M141" s="126" t="s">
        <v>46</v>
      </c>
      <c r="N141" s="125" t="s">
        <v>449</v>
      </c>
      <c r="O141" s="124">
        <v>0</v>
      </c>
      <c r="P141" s="124">
        <f t="shared" si="1"/>
        <v>0</v>
      </c>
      <c r="Q141" s="124">
        <v>0</v>
      </c>
      <c r="R141" s="124">
        <f t="shared" si="2"/>
        <v>0</v>
      </c>
      <c r="S141" s="124">
        <v>0</v>
      </c>
      <c r="T141" s="123">
        <f t="shared" si="3"/>
        <v>0</v>
      </c>
      <c r="AR141" s="109" t="s">
        <v>32</v>
      </c>
      <c r="AT141" s="109" t="s">
        <v>473</v>
      </c>
      <c r="AU141" s="109" t="s">
        <v>28</v>
      </c>
      <c r="AY141" s="101" t="s">
        <v>472</v>
      </c>
      <c r="BE141" s="110">
        <f t="shared" si="4"/>
        <v>0</v>
      </c>
      <c r="BF141" s="110">
        <f t="shared" si="5"/>
        <v>0</v>
      </c>
      <c r="BG141" s="110">
        <f t="shared" si="6"/>
        <v>0</v>
      </c>
      <c r="BH141" s="110">
        <f t="shared" si="7"/>
        <v>0</v>
      </c>
      <c r="BI141" s="110">
        <f t="shared" si="8"/>
        <v>0</v>
      </c>
      <c r="BJ141" s="101" t="s">
        <v>28</v>
      </c>
      <c r="BK141" s="110">
        <f t="shared" si="9"/>
        <v>0</v>
      </c>
      <c r="BL141" s="101" t="s">
        <v>32</v>
      </c>
      <c r="BM141" s="109" t="s">
        <v>540</v>
      </c>
    </row>
    <row r="142" spans="2:65" s="34" customFormat="1" ht="24.15" customHeight="1">
      <c r="B142" s="122"/>
      <c r="C142" s="121" t="s">
        <v>161</v>
      </c>
      <c r="D142" s="121" t="s">
        <v>473</v>
      </c>
      <c r="E142" s="120" t="s">
        <v>1137</v>
      </c>
      <c r="F142" s="119" t="s">
        <v>1136</v>
      </c>
      <c r="G142" s="118" t="s">
        <v>636</v>
      </c>
      <c r="H142" s="117">
        <v>15</v>
      </c>
      <c r="I142" s="116">
        <v>0</v>
      </c>
      <c r="J142" s="116">
        <f t="shared" si="0"/>
        <v>0</v>
      </c>
      <c r="K142" s="115"/>
      <c r="L142" s="35"/>
      <c r="M142" s="126" t="s">
        <v>46</v>
      </c>
      <c r="N142" s="125" t="s">
        <v>449</v>
      </c>
      <c r="O142" s="124">
        <v>0</v>
      </c>
      <c r="P142" s="124">
        <f t="shared" si="1"/>
        <v>0</v>
      </c>
      <c r="Q142" s="124">
        <v>0</v>
      </c>
      <c r="R142" s="124">
        <f t="shared" si="2"/>
        <v>0</v>
      </c>
      <c r="S142" s="124">
        <v>0</v>
      </c>
      <c r="T142" s="123">
        <f t="shared" si="3"/>
        <v>0</v>
      </c>
      <c r="AR142" s="109" t="s">
        <v>32</v>
      </c>
      <c r="AT142" s="109" t="s">
        <v>473</v>
      </c>
      <c r="AU142" s="109" t="s">
        <v>28</v>
      </c>
      <c r="AY142" s="101" t="s">
        <v>472</v>
      </c>
      <c r="BE142" s="110">
        <f t="shared" si="4"/>
        <v>0</v>
      </c>
      <c r="BF142" s="110">
        <f t="shared" si="5"/>
        <v>0</v>
      </c>
      <c r="BG142" s="110">
        <f t="shared" si="6"/>
        <v>0</v>
      </c>
      <c r="BH142" s="110">
        <f t="shared" si="7"/>
        <v>0</v>
      </c>
      <c r="BI142" s="110">
        <f t="shared" si="8"/>
        <v>0</v>
      </c>
      <c r="BJ142" s="101" t="s">
        <v>28</v>
      </c>
      <c r="BK142" s="110">
        <f t="shared" si="9"/>
        <v>0</v>
      </c>
      <c r="BL142" s="101" t="s">
        <v>32</v>
      </c>
      <c r="BM142" s="109" t="s">
        <v>537</v>
      </c>
    </row>
    <row r="143" spans="2:65" s="34" customFormat="1" ht="16.5" customHeight="1">
      <c r="B143" s="122"/>
      <c r="C143" s="121" t="s">
        <v>167</v>
      </c>
      <c r="D143" s="121" t="s">
        <v>473</v>
      </c>
      <c r="E143" s="120" t="s">
        <v>1135</v>
      </c>
      <c r="F143" s="119" t="s">
        <v>1134</v>
      </c>
      <c r="G143" s="118" t="s">
        <v>511</v>
      </c>
      <c r="H143" s="117">
        <v>18</v>
      </c>
      <c r="I143" s="116">
        <v>0</v>
      </c>
      <c r="J143" s="116">
        <f t="shared" si="0"/>
        <v>0</v>
      </c>
      <c r="K143" s="115"/>
      <c r="L143" s="35"/>
      <c r="M143" s="126" t="s">
        <v>46</v>
      </c>
      <c r="N143" s="125" t="s">
        <v>449</v>
      </c>
      <c r="O143" s="124">
        <v>0</v>
      </c>
      <c r="P143" s="124">
        <f t="shared" si="1"/>
        <v>0</v>
      </c>
      <c r="Q143" s="124">
        <v>0</v>
      </c>
      <c r="R143" s="124">
        <f t="shared" si="2"/>
        <v>0</v>
      </c>
      <c r="S143" s="124">
        <v>0</v>
      </c>
      <c r="T143" s="123">
        <f t="shared" si="3"/>
        <v>0</v>
      </c>
      <c r="AR143" s="109" t="s">
        <v>32</v>
      </c>
      <c r="AT143" s="109" t="s">
        <v>473</v>
      </c>
      <c r="AU143" s="109" t="s">
        <v>28</v>
      </c>
      <c r="AY143" s="101" t="s">
        <v>472</v>
      </c>
      <c r="BE143" s="110">
        <f t="shared" si="4"/>
        <v>0</v>
      </c>
      <c r="BF143" s="110">
        <f t="shared" si="5"/>
        <v>0</v>
      </c>
      <c r="BG143" s="110">
        <f t="shared" si="6"/>
        <v>0</v>
      </c>
      <c r="BH143" s="110">
        <f t="shared" si="7"/>
        <v>0</v>
      </c>
      <c r="BI143" s="110">
        <f t="shared" si="8"/>
        <v>0</v>
      </c>
      <c r="BJ143" s="101" t="s">
        <v>28</v>
      </c>
      <c r="BK143" s="110">
        <f t="shared" si="9"/>
        <v>0</v>
      </c>
      <c r="BL143" s="101" t="s">
        <v>32</v>
      </c>
      <c r="BM143" s="109" t="s">
        <v>532</v>
      </c>
    </row>
    <row r="144" spans="2:65" s="34" customFormat="1" ht="16.5" customHeight="1">
      <c r="B144" s="122"/>
      <c r="C144" s="121" t="s">
        <v>172</v>
      </c>
      <c r="D144" s="121" t="s">
        <v>473</v>
      </c>
      <c r="E144" s="120" t="s">
        <v>1133</v>
      </c>
      <c r="F144" s="119" t="s">
        <v>1132</v>
      </c>
      <c r="G144" s="118" t="s">
        <v>636</v>
      </c>
      <c r="H144" s="117">
        <v>10</v>
      </c>
      <c r="I144" s="116">
        <v>0</v>
      </c>
      <c r="J144" s="116">
        <f t="shared" si="0"/>
        <v>0</v>
      </c>
      <c r="K144" s="115"/>
      <c r="L144" s="35"/>
      <c r="M144" s="126" t="s">
        <v>46</v>
      </c>
      <c r="N144" s="125" t="s">
        <v>449</v>
      </c>
      <c r="O144" s="124">
        <v>0</v>
      </c>
      <c r="P144" s="124">
        <f t="shared" si="1"/>
        <v>0</v>
      </c>
      <c r="Q144" s="124">
        <v>0</v>
      </c>
      <c r="R144" s="124">
        <f t="shared" si="2"/>
        <v>0</v>
      </c>
      <c r="S144" s="124">
        <v>0</v>
      </c>
      <c r="T144" s="123">
        <f t="shared" si="3"/>
        <v>0</v>
      </c>
      <c r="AR144" s="109" t="s">
        <v>32</v>
      </c>
      <c r="AT144" s="109" t="s">
        <v>473</v>
      </c>
      <c r="AU144" s="109" t="s">
        <v>28</v>
      </c>
      <c r="AY144" s="101" t="s">
        <v>472</v>
      </c>
      <c r="BE144" s="110">
        <f t="shared" si="4"/>
        <v>0</v>
      </c>
      <c r="BF144" s="110">
        <f t="shared" si="5"/>
        <v>0</v>
      </c>
      <c r="BG144" s="110">
        <f t="shared" si="6"/>
        <v>0</v>
      </c>
      <c r="BH144" s="110">
        <f t="shared" si="7"/>
        <v>0</v>
      </c>
      <c r="BI144" s="110">
        <f t="shared" si="8"/>
        <v>0</v>
      </c>
      <c r="BJ144" s="101" t="s">
        <v>28</v>
      </c>
      <c r="BK144" s="110">
        <f t="shared" si="9"/>
        <v>0</v>
      </c>
      <c r="BL144" s="101" t="s">
        <v>32</v>
      </c>
      <c r="BM144" s="109" t="s">
        <v>529</v>
      </c>
    </row>
    <row r="145" spans="2:65" s="34" customFormat="1" ht="33" customHeight="1">
      <c r="B145" s="122"/>
      <c r="C145" s="121" t="s">
        <v>177</v>
      </c>
      <c r="D145" s="121" t="s">
        <v>473</v>
      </c>
      <c r="E145" s="120" t="s">
        <v>1131</v>
      </c>
      <c r="F145" s="119" t="s">
        <v>1130</v>
      </c>
      <c r="G145" s="118" t="s">
        <v>511</v>
      </c>
      <c r="H145" s="117">
        <v>98</v>
      </c>
      <c r="I145" s="116">
        <v>0</v>
      </c>
      <c r="J145" s="116">
        <f t="shared" si="0"/>
        <v>0</v>
      </c>
      <c r="K145" s="115"/>
      <c r="L145" s="35"/>
      <c r="M145" s="126" t="s">
        <v>46</v>
      </c>
      <c r="N145" s="125" t="s">
        <v>449</v>
      </c>
      <c r="O145" s="124">
        <v>0</v>
      </c>
      <c r="P145" s="124">
        <f t="shared" si="1"/>
        <v>0</v>
      </c>
      <c r="Q145" s="124">
        <v>0</v>
      </c>
      <c r="R145" s="124">
        <f t="shared" si="2"/>
        <v>0</v>
      </c>
      <c r="S145" s="124">
        <v>0</v>
      </c>
      <c r="T145" s="123">
        <f t="shared" si="3"/>
        <v>0</v>
      </c>
      <c r="AR145" s="109" t="s">
        <v>32</v>
      </c>
      <c r="AT145" s="109" t="s">
        <v>473</v>
      </c>
      <c r="AU145" s="109" t="s">
        <v>28</v>
      </c>
      <c r="AY145" s="101" t="s">
        <v>472</v>
      </c>
      <c r="BE145" s="110">
        <f t="shared" si="4"/>
        <v>0</v>
      </c>
      <c r="BF145" s="110">
        <f t="shared" si="5"/>
        <v>0</v>
      </c>
      <c r="BG145" s="110">
        <f t="shared" si="6"/>
        <v>0</v>
      </c>
      <c r="BH145" s="110">
        <f t="shared" si="7"/>
        <v>0</v>
      </c>
      <c r="BI145" s="110">
        <f t="shared" si="8"/>
        <v>0</v>
      </c>
      <c r="BJ145" s="101" t="s">
        <v>28</v>
      </c>
      <c r="BK145" s="110">
        <f t="shared" si="9"/>
        <v>0</v>
      </c>
      <c r="BL145" s="101" t="s">
        <v>32</v>
      </c>
      <c r="BM145" s="109" t="s">
        <v>526</v>
      </c>
    </row>
    <row r="146" spans="2:65" s="34" customFormat="1" ht="37.950000000000003" customHeight="1">
      <c r="B146" s="122"/>
      <c r="C146" s="121" t="s">
        <v>182</v>
      </c>
      <c r="D146" s="121" t="s">
        <v>473</v>
      </c>
      <c r="E146" s="120" t="s">
        <v>1129</v>
      </c>
      <c r="F146" s="119" t="s">
        <v>1128</v>
      </c>
      <c r="G146" s="118" t="s">
        <v>511</v>
      </c>
      <c r="H146" s="117">
        <v>30</v>
      </c>
      <c r="I146" s="116">
        <v>0</v>
      </c>
      <c r="J146" s="116">
        <f t="shared" si="0"/>
        <v>0</v>
      </c>
      <c r="K146" s="115"/>
      <c r="L146" s="35"/>
      <c r="M146" s="126" t="s">
        <v>46</v>
      </c>
      <c r="N146" s="125" t="s">
        <v>449</v>
      </c>
      <c r="O146" s="124">
        <v>0</v>
      </c>
      <c r="P146" s="124">
        <f t="shared" si="1"/>
        <v>0</v>
      </c>
      <c r="Q146" s="124">
        <v>0</v>
      </c>
      <c r="R146" s="124">
        <f t="shared" si="2"/>
        <v>0</v>
      </c>
      <c r="S146" s="124">
        <v>0</v>
      </c>
      <c r="T146" s="123">
        <f t="shared" si="3"/>
        <v>0</v>
      </c>
      <c r="AR146" s="109" t="s">
        <v>32</v>
      </c>
      <c r="AT146" s="109" t="s">
        <v>473</v>
      </c>
      <c r="AU146" s="109" t="s">
        <v>28</v>
      </c>
      <c r="AY146" s="101" t="s">
        <v>472</v>
      </c>
      <c r="BE146" s="110">
        <f t="shared" si="4"/>
        <v>0</v>
      </c>
      <c r="BF146" s="110">
        <f t="shared" si="5"/>
        <v>0</v>
      </c>
      <c r="BG146" s="110">
        <f t="shared" si="6"/>
        <v>0</v>
      </c>
      <c r="BH146" s="110">
        <f t="shared" si="7"/>
        <v>0</v>
      </c>
      <c r="BI146" s="110">
        <f t="shared" si="8"/>
        <v>0</v>
      </c>
      <c r="BJ146" s="101" t="s">
        <v>28</v>
      </c>
      <c r="BK146" s="110">
        <f t="shared" si="9"/>
        <v>0</v>
      </c>
      <c r="BL146" s="101" t="s">
        <v>32</v>
      </c>
      <c r="BM146" s="109" t="s">
        <v>523</v>
      </c>
    </row>
    <row r="147" spans="2:65" s="34" customFormat="1" ht="33" customHeight="1">
      <c r="B147" s="122"/>
      <c r="C147" s="121" t="s">
        <v>188</v>
      </c>
      <c r="D147" s="121" t="s">
        <v>473</v>
      </c>
      <c r="E147" s="120" t="s">
        <v>1127</v>
      </c>
      <c r="F147" s="119" t="s">
        <v>1126</v>
      </c>
      <c r="G147" s="118" t="s">
        <v>511</v>
      </c>
      <c r="H147" s="117">
        <v>46</v>
      </c>
      <c r="I147" s="116">
        <v>0</v>
      </c>
      <c r="J147" s="116">
        <f t="shared" si="0"/>
        <v>0</v>
      </c>
      <c r="K147" s="115"/>
      <c r="L147" s="35"/>
      <c r="M147" s="126" t="s">
        <v>46</v>
      </c>
      <c r="N147" s="125" t="s">
        <v>449</v>
      </c>
      <c r="O147" s="124">
        <v>0</v>
      </c>
      <c r="P147" s="124">
        <f t="shared" si="1"/>
        <v>0</v>
      </c>
      <c r="Q147" s="124">
        <v>0</v>
      </c>
      <c r="R147" s="124">
        <f t="shared" si="2"/>
        <v>0</v>
      </c>
      <c r="S147" s="124">
        <v>0</v>
      </c>
      <c r="T147" s="123">
        <f t="shared" si="3"/>
        <v>0</v>
      </c>
      <c r="AR147" s="109" t="s">
        <v>32</v>
      </c>
      <c r="AT147" s="109" t="s">
        <v>473</v>
      </c>
      <c r="AU147" s="109" t="s">
        <v>28</v>
      </c>
      <c r="AY147" s="101" t="s">
        <v>472</v>
      </c>
      <c r="BE147" s="110">
        <f t="shared" si="4"/>
        <v>0</v>
      </c>
      <c r="BF147" s="110">
        <f t="shared" si="5"/>
        <v>0</v>
      </c>
      <c r="BG147" s="110">
        <f t="shared" si="6"/>
        <v>0</v>
      </c>
      <c r="BH147" s="110">
        <f t="shared" si="7"/>
        <v>0</v>
      </c>
      <c r="BI147" s="110">
        <f t="shared" si="8"/>
        <v>0</v>
      </c>
      <c r="BJ147" s="101" t="s">
        <v>28</v>
      </c>
      <c r="BK147" s="110">
        <f t="shared" si="9"/>
        <v>0</v>
      </c>
      <c r="BL147" s="101" t="s">
        <v>32</v>
      </c>
      <c r="BM147" s="109" t="s">
        <v>520</v>
      </c>
    </row>
    <row r="148" spans="2:65" s="34" customFormat="1" ht="24.15" customHeight="1">
      <c r="B148" s="122"/>
      <c r="C148" s="121" t="s">
        <v>194</v>
      </c>
      <c r="D148" s="121" t="s">
        <v>473</v>
      </c>
      <c r="E148" s="120" t="s">
        <v>1125</v>
      </c>
      <c r="F148" s="119" t="s">
        <v>1124</v>
      </c>
      <c r="G148" s="118" t="s">
        <v>511</v>
      </c>
      <c r="H148" s="117">
        <v>76</v>
      </c>
      <c r="I148" s="116">
        <v>0</v>
      </c>
      <c r="J148" s="116">
        <f t="shared" si="0"/>
        <v>0</v>
      </c>
      <c r="K148" s="115"/>
      <c r="L148" s="35"/>
      <c r="M148" s="126" t="s">
        <v>46</v>
      </c>
      <c r="N148" s="125" t="s">
        <v>449</v>
      </c>
      <c r="O148" s="124">
        <v>0</v>
      </c>
      <c r="P148" s="124">
        <f t="shared" si="1"/>
        <v>0</v>
      </c>
      <c r="Q148" s="124">
        <v>0</v>
      </c>
      <c r="R148" s="124">
        <f t="shared" si="2"/>
        <v>0</v>
      </c>
      <c r="S148" s="124">
        <v>0</v>
      </c>
      <c r="T148" s="123">
        <f t="shared" si="3"/>
        <v>0</v>
      </c>
      <c r="AR148" s="109" t="s">
        <v>32</v>
      </c>
      <c r="AT148" s="109" t="s">
        <v>473</v>
      </c>
      <c r="AU148" s="109" t="s">
        <v>28</v>
      </c>
      <c r="AY148" s="101" t="s">
        <v>472</v>
      </c>
      <c r="BE148" s="110">
        <f t="shared" si="4"/>
        <v>0</v>
      </c>
      <c r="BF148" s="110">
        <f t="shared" si="5"/>
        <v>0</v>
      </c>
      <c r="BG148" s="110">
        <f t="shared" si="6"/>
        <v>0</v>
      </c>
      <c r="BH148" s="110">
        <f t="shared" si="7"/>
        <v>0</v>
      </c>
      <c r="BI148" s="110">
        <f t="shared" si="8"/>
        <v>0</v>
      </c>
      <c r="BJ148" s="101" t="s">
        <v>28</v>
      </c>
      <c r="BK148" s="110">
        <f t="shared" si="9"/>
        <v>0</v>
      </c>
      <c r="BL148" s="101" t="s">
        <v>32</v>
      </c>
      <c r="BM148" s="109" t="s">
        <v>517</v>
      </c>
    </row>
    <row r="149" spans="2:65" s="34" customFormat="1" ht="24.15" customHeight="1">
      <c r="B149" s="122"/>
      <c r="C149" s="121" t="s">
        <v>199</v>
      </c>
      <c r="D149" s="121" t="s">
        <v>473</v>
      </c>
      <c r="E149" s="120" t="s">
        <v>1123</v>
      </c>
      <c r="F149" s="119" t="s">
        <v>1122</v>
      </c>
      <c r="G149" s="118" t="s">
        <v>511</v>
      </c>
      <c r="H149" s="117">
        <v>18</v>
      </c>
      <c r="I149" s="116">
        <v>0</v>
      </c>
      <c r="J149" s="116">
        <f t="shared" si="0"/>
        <v>0</v>
      </c>
      <c r="K149" s="115"/>
      <c r="L149" s="35"/>
      <c r="M149" s="126" t="s">
        <v>46</v>
      </c>
      <c r="N149" s="125" t="s">
        <v>449</v>
      </c>
      <c r="O149" s="124">
        <v>0</v>
      </c>
      <c r="P149" s="124">
        <f t="shared" si="1"/>
        <v>0</v>
      </c>
      <c r="Q149" s="124">
        <v>0</v>
      </c>
      <c r="R149" s="124">
        <f t="shared" si="2"/>
        <v>0</v>
      </c>
      <c r="S149" s="124">
        <v>0</v>
      </c>
      <c r="T149" s="123">
        <f t="shared" si="3"/>
        <v>0</v>
      </c>
      <c r="AR149" s="109" t="s">
        <v>32</v>
      </c>
      <c r="AT149" s="109" t="s">
        <v>473</v>
      </c>
      <c r="AU149" s="109" t="s">
        <v>28</v>
      </c>
      <c r="AY149" s="101" t="s">
        <v>472</v>
      </c>
      <c r="BE149" s="110">
        <f t="shared" si="4"/>
        <v>0</v>
      </c>
      <c r="BF149" s="110">
        <f t="shared" si="5"/>
        <v>0</v>
      </c>
      <c r="BG149" s="110">
        <f t="shared" si="6"/>
        <v>0</v>
      </c>
      <c r="BH149" s="110">
        <f t="shared" si="7"/>
        <v>0</v>
      </c>
      <c r="BI149" s="110">
        <f t="shared" si="8"/>
        <v>0</v>
      </c>
      <c r="BJ149" s="101" t="s">
        <v>28</v>
      </c>
      <c r="BK149" s="110">
        <f t="shared" si="9"/>
        <v>0</v>
      </c>
      <c r="BL149" s="101" t="s">
        <v>32</v>
      </c>
      <c r="BM149" s="109" t="s">
        <v>514</v>
      </c>
    </row>
    <row r="150" spans="2:65" s="34" customFormat="1" ht="24.15" customHeight="1">
      <c r="B150" s="122"/>
      <c r="C150" s="121" t="s">
        <v>204</v>
      </c>
      <c r="D150" s="121" t="s">
        <v>473</v>
      </c>
      <c r="E150" s="120" t="s">
        <v>1121</v>
      </c>
      <c r="F150" s="119" t="s">
        <v>1120</v>
      </c>
      <c r="G150" s="118" t="s">
        <v>1138</v>
      </c>
      <c r="H150" s="117">
        <v>6.26</v>
      </c>
      <c r="I150" s="116">
        <v>0</v>
      </c>
      <c r="J150" s="116">
        <f t="shared" si="0"/>
        <v>0</v>
      </c>
      <c r="K150" s="115"/>
      <c r="L150" s="35"/>
      <c r="M150" s="126" t="s">
        <v>46</v>
      </c>
      <c r="N150" s="125" t="s">
        <v>449</v>
      </c>
      <c r="O150" s="124">
        <v>0</v>
      </c>
      <c r="P150" s="124">
        <f t="shared" si="1"/>
        <v>0</v>
      </c>
      <c r="Q150" s="124">
        <v>0</v>
      </c>
      <c r="R150" s="124">
        <f t="shared" si="2"/>
        <v>0</v>
      </c>
      <c r="S150" s="124">
        <v>0</v>
      </c>
      <c r="T150" s="123">
        <f t="shared" si="3"/>
        <v>0</v>
      </c>
      <c r="AR150" s="109" t="s">
        <v>32</v>
      </c>
      <c r="AT150" s="109" t="s">
        <v>473</v>
      </c>
      <c r="AU150" s="109" t="s">
        <v>28</v>
      </c>
      <c r="AY150" s="101" t="s">
        <v>472</v>
      </c>
      <c r="BE150" s="110">
        <f t="shared" si="4"/>
        <v>0</v>
      </c>
      <c r="BF150" s="110">
        <f t="shared" si="5"/>
        <v>0</v>
      </c>
      <c r="BG150" s="110">
        <f t="shared" si="6"/>
        <v>0</v>
      </c>
      <c r="BH150" s="110">
        <f t="shared" si="7"/>
        <v>0</v>
      </c>
      <c r="BI150" s="110">
        <f t="shared" si="8"/>
        <v>0</v>
      </c>
      <c r="BJ150" s="101" t="s">
        <v>28</v>
      </c>
      <c r="BK150" s="110">
        <f t="shared" si="9"/>
        <v>0</v>
      </c>
      <c r="BL150" s="101" t="s">
        <v>32</v>
      </c>
      <c r="BM150" s="109" t="s">
        <v>510</v>
      </c>
    </row>
    <row r="151" spans="2:65" s="34" customFormat="1" ht="24.15" customHeight="1">
      <c r="B151" s="122"/>
      <c r="C151" s="121" t="s">
        <v>209</v>
      </c>
      <c r="D151" s="121" t="s">
        <v>473</v>
      </c>
      <c r="E151" s="120" t="s">
        <v>1119</v>
      </c>
      <c r="F151" s="119" t="s">
        <v>1118</v>
      </c>
      <c r="G151" s="118" t="s">
        <v>1115</v>
      </c>
      <c r="H151" s="117">
        <v>37.56</v>
      </c>
      <c r="I151" s="116">
        <v>0</v>
      </c>
      <c r="J151" s="116">
        <f t="shared" si="0"/>
        <v>0</v>
      </c>
      <c r="K151" s="115"/>
      <c r="L151" s="35"/>
      <c r="M151" s="126" t="s">
        <v>46</v>
      </c>
      <c r="N151" s="125" t="s">
        <v>449</v>
      </c>
      <c r="O151" s="124">
        <v>0</v>
      </c>
      <c r="P151" s="124">
        <f t="shared" si="1"/>
        <v>0</v>
      </c>
      <c r="Q151" s="124">
        <v>0</v>
      </c>
      <c r="R151" s="124">
        <f t="shared" si="2"/>
        <v>0</v>
      </c>
      <c r="S151" s="124">
        <v>0</v>
      </c>
      <c r="T151" s="123">
        <f t="shared" si="3"/>
        <v>0</v>
      </c>
      <c r="AR151" s="109" t="s">
        <v>32</v>
      </c>
      <c r="AT151" s="109" t="s">
        <v>473</v>
      </c>
      <c r="AU151" s="109" t="s">
        <v>28</v>
      </c>
      <c r="AY151" s="101" t="s">
        <v>472</v>
      </c>
      <c r="BE151" s="110">
        <f t="shared" si="4"/>
        <v>0</v>
      </c>
      <c r="BF151" s="110">
        <f t="shared" si="5"/>
        <v>0</v>
      </c>
      <c r="BG151" s="110">
        <f t="shared" si="6"/>
        <v>0</v>
      </c>
      <c r="BH151" s="110">
        <f t="shared" si="7"/>
        <v>0</v>
      </c>
      <c r="BI151" s="110">
        <f t="shared" si="8"/>
        <v>0</v>
      </c>
      <c r="BJ151" s="101" t="s">
        <v>28</v>
      </c>
      <c r="BK151" s="110">
        <f t="shared" si="9"/>
        <v>0</v>
      </c>
      <c r="BL151" s="101" t="s">
        <v>32</v>
      </c>
      <c r="BM151" s="109" t="s">
        <v>507</v>
      </c>
    </row>
    <row r="152" spans="2:65" s="34" customFormat="1" ht="24.15" customHeight="1">
      <c r="B152" s="122"/>
      <c r="C152" s="121" t="s">
        <v>215</v>
      </c>
      <c r="D152" s="121" t="s">
        <v>473</v>
      </c>
      <c r="E152" s="120" t="s">
        <v>1117</v>
      </c>
      <c r="F152" s="119" t="s">
        <v>1116</v>
      </c>
      <c r="G152" s="118" t="s">
        <v>1115</v>
      </c>
      <c r="H152" s="117">
        <v>12.52</v>
      </c>
      <c r="I152" s="116">
        <v>0</v>
      </c>
      <c r="J152" s="116">
        <f t="shared" si="0"/>
        <v>0</v>
      </c>
      <c r="K152" s="115"/>
      <c r="L152" s="35"/>
      <c r="M152" s="126" t="s">
        <v>46</v>
      </c>
      <c r="N152" s="125" t="s">
        <v>449</v>
      </c>
      <c r="O152" s="124">
        <v>0</v>
      </c>
      <c r="P152" s="124">
        <f t="shared" si="1"/>
        <v>0</v>
      </c>
      <c r="Q152" s="124">
        <v>0</v>
      </c>
      <c r="R152" s="124">
        <f t="shared" si="2"/>
        <v>0</v>
      </c>
      <c r="S152" s="124">
        <v>0</v>
      </c>
      <c r="T152" s="123">
        <f t="shared" si="3"/>
        <v>0</v>
      </c>
      <c r="AR152" s="109" t="s">
        <v>32</v>
      </c>
      <c r="AT152" s="109" t="s">
        <v>473</v>
      </c>
      <c r="AU152" s="109" t="s">
        <v>28</v>
      </c>
      <c r="AY152" s="101" t="s">
        <v>472</v>
      </c>
      <c r="BE152" s="110">
        <f t="shared" si="4"/>
        <v>0</v>
      </c>
      <c r="BF152" s="110">
        <f t="shared" si="5"/>
        <v>0</v>
      </c>
      <c r="BG152" s="110">
        <f t="shared" si="6"/>
        <v>0</v>
      </c>
      <c r="BH152" s="110">
        <f t="shared" si="7"/>
        <v>0</v>
      </c>
      <c r="BI152" s="110">
        <f t="shared" si="8"/>
        <v>0</v>
      </c>
      <c r="BJ152" s="101" t="s">
        <v>28</v>
      </c>
      <c r="BK152" s="110">
        <f t="shared" si="9"/>
        <v>0</v>
      </c>
      <c r="BL152" s="101" t="s">
        <v>32</v>
      </c>
      <c r="BM152" s="109" t="s">
        <v>504</v>
      </c>
    </row>
    <row r="153" spans="2:65" s="34" customFormat="1" ht="16.5" customHeight="1">
      <c r="B153" s="122"/>
      <c r="C153" s="121" t="s">
        <v>222</v>
      </c>
      <c r="D153" s="121" t="s">
        <v>473</v>
      </c>
      <c r="E153" s="120" t="s">
        <v>1114</v>
      </c>
      <c r="F153" s="119" t="s">
        <v>1113</v>
      </c>
      <c r="G153" s="118" t="s">
        <v>1110</v>
      </c>
      <c r="H153" s="117">
        <v>38</v>
      </c>
      <c r="I153" s="116">
        <v>0</v>
      </c>
      <c r="J153" s="116">
        <f t="shared" si="0"/>
        <v>0</v>
      </c>
      <c r="K153" s="115"/>
      <c r="L153" s="35"/>
      <c r="M153" s="126" t="s">
        <v>46</v>
      </c>
      <c r="N153" s="125" t="s">
        <v>449</v>
      </c>
      <c r="O153" s="124">
        <v>0</v>
      </c>
      <c r="P153" s="124">
        <f t="shared" si="1"/>
        <v>0</v>
      </c>
      <c r="Q153" s="124">
        <v>0</v>
      </c>
      <c r="R153" s="124">
        <f t="shared" si="2"/>
        <v>0</v>
      </c>
      <c r="S153" s="124">
        <v>0</v>
      </c>
      <c r="T153" s="123">
        <f t="shared" si="3"/>
        <v>0</v>
      </c>
      <c r="AR153" s="109" t="s">
        <v>32</v>
      </c>
      <c r="AT153" s="109" t="s">
        <v>473</v>
      </c>
      <c r="AU153" s="109" t="s">
        <v>28</v>
      </c>
      <c r="AY153" s="101" t="s">
        <v>472</v>
      </c>
      <c r="BE153" s="110">
        <f t="shared" si="4"/>
        <v>0</v>
      </c>
      <c r="BF153" s="110">
        <f t="shared" si="5"/>
        <v>0</v>
      </c>
      <c r="BG153" s="110">
        <f t="shared" si="6"/>
        <v>0</v>
      </c>
      <c r="BH153" s="110">
        <f t="shared" si="7"/>
        <v>0</v>
      </c>
      <c r="BI153" s="110">
        <f t="shared" si="8"/>
        <v>0</v>
      </c>
      <c r="BJ153" s="101" t="s">
        <v>28</v>
      </c>
      <c r="BK153" s="110">
        <f t="shared" si="9"/>
        <v>0</v>
      </c>
      <c r="BL153" s="101" t="s">
        <v>32</v>
      </c>
      <c r="BM153" s="109" t="s">
        <v>501</v>
      </c>
    </row>
    <row r="154" spans="2:65" s="34" customFormat="1" ht="21.75" customHeight="1">
      <c r="B154" s="122"/>
      <c r="C154" s="121" t="s">
        <v>228</v>
      </c>
      <c r="D154" s="121" t="s">
        <v>473</v>
      </c>
      <c r="E154" s="120" t="s">
        <v>1112</v>
      </c>
      <c r="F154" s="119" t="s">
        <v>1111</v>
      </c>
      <c r="G154" s="118" t="s">
        <v>1110</v>
      </c>
      <c r="H154" s="117">
        <v>23</v>
      </c>
      <c r="I154" s="116">
        <v>0</v>
      </c>
      <c r="J154" s="116">
        <f t="shared" si="0"/>
        <v>0</v>
      </c>
      <c r="K154" s="115"/>
      <c r="L154" s="35"/>
      <c r="M154" s="126" t="s">
        <v>46</v>
      </c>
      <c r="N154" s="125" t="s">
        <v>449</v>
      </c>
      <c r="O154" s="124">
        <v>0</v>
      </c>
      <c r="P154" s="124">
        <f t="shared" si="1"/>
        <v>0</v>
      </c>
      <c r="Q154" s="124">
        <v>0</v>
      </c>
      <c r="R154" s="124">
        <f t="shared" si="2"/>
        <v>0</v>
      </c>
      <c r="S154" s="124">
        <v>0</v>
      </c>
      <c r="T154" s="123">
        <f t="shared" si="3"/>
        <v>0</v>
      </c>
      <c r="AR154" s="109" t="s">
        <v>32</v>
      </c>
      <c r="AT154" s="109" t="s">
        <v>473</v>
      </c>
      <c r="AU154" s="109" t="s">
        <v>28</v>
      </c>
      <c r="AY154" s="101" t="s">
        <v>472</v>
      </c>
      <c r="BE154" s="110">
        <f t="shared" si="4"/>
        <v>0</v>
      </c>
      <c r="BF154" s="110">
        <f t="shared" si="5"/>
        <v>0</v>
      </c>
      <c r="BG154" s="110">
        <f t="shared" si="6"/>
        <v>0</v>
      </c>
      <c r="BH154" s="110">
        <f t="shared" si="7"/>
        <v>0</v>
      </c>
      <c r="BI154" s="110">
        <f t="shared" si="8"/>
        <v>0</v>
      </c>
      <c r="BJ154" s="101" t="s">
        <v>28</v>
      </c>
      <c r="BK154" s="110">
        <f t="shared" si="9"/>
        <v>0</v>
      </c>
      <c r="BL154" s="101" t="s">
        <v>32</v>
      </c>
      <c r="BM154" s="109" t="s">
        <v>498</v>
      </c>
    </row>
    <row r="155" spans="2:65" s="34" customFormat="1" ht="21.75" customHeight="1">
      <c r="B155" s="122"/>
      <c r="C155" s="121" t="s">
        <v>234</v>
      </c>
      <c r="D155" s="121" t="s">
        <v>473</v>
      </c>
      <c r="E155" s="120" t="s">
        <v>1217</v>
      </c>
      <c r="F155" s="119" t="s">
        <v>1108</v>
      </c>
      <c r="G155" s="118" t="s">
        <v>1216</v>
      </c>
      <c r="H155" s="117">
        <v>2</v>
      </c>
      <c r="I155" s="116">
        <v>0</v>
      </c>
      <c r="J155" s="116">
        <f t="shared" si="0"/>
        <v>0</v>
      </c>
      <c r="K155" s="115"/>
      <c r="L155" s="35"/>
      <c r="M155" s="126" t="s">
        <v>46</v>
      </c>
      <c r="N155" s="125" t="s">
        <v>449</v>
      </c>
      <c r="O155" s="124">
        <v>0</v>
      </c>
      <c r="P155" s="124">
        <f t="shared" si="1"/>
        <v>0</v>
      </c>
      <c r="Q155" s="124">
        <v>0</v>
      </c>
      <c r="R155" s="124">
        <f t="shared" si="2"/>
        <v>0</v>
      </c>
      <c r="S155" s="124">
        <v>0</v>
      </c>
      <c r="T155" s="123">
        <f t="shared" si="3"/>
        <v>0</v>
      </c>
      <c r="AR155" s="109" t="s">
        <v>32</v>
      </c>
      <c r="AT155" s="109" t="s">
        <v>473</v>
      </c>
      <c r="AU155" s="109" t="s">
        <v>28</v>
      </c>
      <c r="AY155" s="101" t="s">
        <v>472</v>
      </c>
      <c r="BE155" s="110">
        <f t="shared" si="4"/>
        <v>0</v>
      </c>
      <c r="BF155" s="110">
        <f t="shared" si="5"/>
        <v>0</v>
      </c>
      <c r="BG155" s="110">
        <f t="shared" si="6"/>
        <v>0</v>
      </c>
      <c r="BH155" s="110">
        <f t="shared" si="7"/>
        <v>0</v>
      </c>
      <c r="BI155" s="110">
        <f t="shared" si="8"/>
        <v>0</v>
      </c>
      <c r="BJ155" s="101" t="s">
        <v>28</v>
      </c>
      <c r="BK155" s="110">
        <f t="shared" si="9"/>
        <v>0</v>
      </c>
      <c r="BL155" s="101" t="s">
        <v>32</v>
      </c>
      <c r="BM155" s="109" t="s">
        <v>493</v>
      </c>
    </row>
    <row r="156" spans="2:65" s="127" customFormat="1" ht="25.95" customHeight="1">
      <c r="B156" s="134"/>
      <c r="D156" s="129" t="s">
        <v>410</v>
      </c>
      <c r="E156" s="136" t="s">
        <v>536</v>
      </c>
      <c r="F156" s="136" t="s">
        <v>1215</v>
      </c>
      <c r="J156" s="135">
        <f>BK156</f>
        <v>0</v>
      </c>
      <c r="L156" s="134"/>
      <c r="M156" s="133"/>
      <c r="P156" s="132">
        <f>SUM(P157:P214)</f>
        <v>138.1</v>
      </c>
      <c r="R156" s="132">
        <f>SUM(R157:R214)</f>
        <v>0</v>
      </c>
      <c r="T156" s="131">
        <f>SUM(T157:T214)</f>
        <v>0</v>
      </c>
      <c r="AR156" s="129" t="s">
        <v>28</v>
      </c>
      <c r="AT156" s="130" t="s">
        <v>410</v>
      </c>
      <c r="AU156" s="130" t="s">
        <v>26</v>
      </c>
      <c r="AY156" s="129" t="s">
        <v>472</v>
      </c>
      <c r="BK156" s="128">
        <f>SUM(BK157:BK214)</f>
        <v>0</v>
      </c>
    </row>
    <row r="157" spans="2:65" s="34" customFormat="1" ht="24.15" customHeight="1">
      <c r="B157" s="122"/>
      <c r="C157" s="121" t="s">
        <v>239</v>
      </c>
      <c r="D157" s="121" t="s">
        <v>473</v>
      </c>
      <c r="E157" s="120" t="s">
        <v>1105</v>
      </c>
      <c r="F157" s="119" t="s">
        <v>1104</v>
      </c>
      <c r="G157" s="118" t="s">
        <v>636</v>
      </c>
      <c r="H157" s="117">
        <v>6</v>
      </c>
      <c r="I157" s="116">
        <v>0</v>
      </c>
      <c r="J157" s="116">
        <f t="shared" ref="J157:J188" si="10">ROUND(I157*H157,2)</f>
        <v>0</v>
      </c>
      <c r="K157" s="115"/>
      <c r="L157" s="35"/>
      <c r="M157" s="126" t="s">
        <v>46</v>
      </c>
      <c r="N157" s="125" t="s">
        <v>449</v>
      </c>
      <c r="O157" s="124">
        <v>0</v>
      </c>
      <c r="P157" s="124">
        <f t="shared" ref="P157:P188" si="11">O157*H157</f>
        <v>0</v>
      </c>
      <c r="Q157" s="124">
        <v>0</v>
      </c>
      <c r="R157" s="124">
        <f t="shared" ref="R157:R188" si="12">Q157*H157</f>
        <v>0</v>
      </c>
      <c r="S157" s="124">
        <v>0</v>
      </c>
      <c r="T157" s="123">
        <f t="shared" ref="T157:T188" si="13">S157*H157</f>
        <v>0</v>
      </c>
      <c r="AR157" s="109" t="s">
        <v>32</v>
      </c>
      <c r="AT157" s="109" t="s">
        <v>473</v>
      </c>
      <c r="AU157" s="109" t="s">
        <v>28</v>
      </c>
      <c r="AY157" s="101" t="s">
        <v>472</v>
      </c>
      <c r="BE157" s="110">
        <f t="shared" ref="BE157:BE188" si="14">IF(N157="základní",J157,0)</f>
        <v>0</v>
      </c>
      <c r="BF157" s="110">
        <f t="shared" ref="BF157:BF188" si="15">IF(N157="snížená",J157,0)</f>
        <v>0</v>
      </c>
      <c r="BG157" s="110">
        <f t="shared" ref="BG157:BG188" si="16">IF(N157="zákl. přenesená",J157,0)</f>
        <v>0</v>
      </c>
      <c r="BH157" s="110">
        <f t="shared" ref="BH157:BH188" si="17">IF(N157="sníž. přenesená",J157,0)</f>
        <v>0</v>
      </c>
      <c r="BI157" s="110">
        <f t="shared" ref="BI157:BI188" si="18">IF(N157="nulová",J157,0)</f>
        <v>0</v>
      </c>
      <c r="BJ157" s="101" t="s">
        <v>28</v>
      </c>
      <c r="BK157" s="110">
        <f t="shared" ref="BK157:BK188" si="19">ROUND(I157*H157,2)</f>
        <v>0</v>
      </c>
      <c r="BL157" s="101" t="s">
        <v>32</v>
      </c>
      <c r="BM157" s="109" t="s">
        <v>486</v>
      </c>
    </row>
    <row r="158" spans="2:65" s="34" customFormat="1" ht="24.15" customHeight="1">
      <c r="B158" s="122"/>
      <c r="C158" s="121" t="s">
        <v>243</v>
      </c>
      <c r="D158" s="121" t="s">
        <v>473</v>
      </c>
      <c r="E158" s="120" t="s">
        <v>1101</v>
      </c>
      <c r="F158" s="119" t="s">
        <v>1100</v>
      </c>
      <c r="G158" s="118" t="s">
        <v>636</v>
      </c>
      <c r="H158" s="117">
        <v>2</v>
      </c>
      <c r="I158" s="116">
        <v>0</v>
      </c>
      <c r="J158" s="116">
        <f t="shared" si="10"/>
        <v>0</v>
      </c>
      <c r="K158" s="115"/>
      <c r="L158" s="35"/>
      <c r="M158" s="126" t="s">
        <v>46</v>
      </c>
      <c r="N158" s="125" t="s">
        <v>449</v>
      </c>
      <c r="O158" s="124">
        <v>0</v>
      </c>
      <c r="P158" s="124">
        <f t="shared" si="11"/>
        <v>0</v>
      </c>
      <c r="Q158" s="124">
        <v>0</v>
      </c>
      <c r="R158" s="124">
        <f t="shared" si="12"/>
        <v>0</v>
      </c>
      <c r="S158" s="124">
        <v>0</v>
      </c>
      <c r="T158" s="123">
        <f t="shared" si="13"/>
        <v>0</v>
      </c>
      <c r="AR158" s="109" t="s">
        <v>32</v>
      </c>
      <c r="AT158" s="109" t="s">
        <v>473</v>
      </c>
      <c r="AU158" s="109" t="s">
        <v>28</v>
      </c>
      <c r="AY158" s="101" t="s">
        <v>472</v>
      </c>
      <c r="BE158" s="110">
        <f t="shared" si="14"/>
        <v>0</v>
      </c>
      <c r="BF158" s="110">
        <f t="shared" si="15"/>
        <v>0</v>
      </c>
      <c r="BG158" s="110">
        <f t="shared" si="16"/>
        <v>0</v>
      </c>
      <c r="BH158" s="110">
        <f t="shared" si="17"/>
        <v>0</v>
      </c>
      <c r="BI158" s="110">
        <f t="shared" si="18"/>
        <v>0</v>
      </c>
      <c r="BJ158" s="101" t="s">
        <v>28</v>
      </c>
      <c r="BK158" s="110">
        <f t="shared" si="19"/>
        <v>0</v>
      </c>
      <c r="BL158" s="101" t="s">
        <v>32</v>
      </c>
      <c r="BM158" s="109" t="s">
        <v>477</v>
      </c>
    </row>
    <row r="159" spans="2:65" s="34" customFormat="1" ht="16.5" customHeight="1">
      <c r="B159" s="122"/>
      <c r="C159" s="121" t="s">
        <v>248</v>
      </c>
      <c r="D159" s="121" t="s">
        <v>473</v>
      </c>
      <c r="E159" s="120" t="s">
        <v>519</v>
      </c>
      <c r="F159" s="119" t="s">
        <v>1099</v>
      </c>
      <c r="G159" s="118" t="s">
        <v>636</v>
      </c>
      <c r="H159" s="117">
        <v>30</v>
      </c>
      <c r="I159" s="116">
        <v>0</v>
      </c>
      <c r="J159" s="116">
        <f t="shared" si="10"/>
        <v>0</v>
      </c>
      <c r="K159" s="115"/>
      <c r="L159" s="35"/>
      <c r="M159" s="126" t="s">
        <v>46</v>
      </c>
      <c r="N159" s="125" t="s">
        <v>449</v>
      </c>
      <c r="O159" s="124">
        <v>0</v>
      </c>
      <c r="P159" s="124">
        <f t="shared" si="11"/>
        <v>0</v>
      </c>
      <c r="Q159" s="124">
        <v>0</v>
      </c>
      <c r="R159" s="124">
        <f t="shared" si="12"/>
        <v>0</v>
      </c>
      <c r="S159" s="124">
        <v>0</v>
      </c>
      <c r="T159" s="123">
        <f t="shared" si="13"/>
        <v>0</v>
      </c>
      <c r="AR159" s="109" t="s">
        <v>32</v>
      </c>
      <c r="AT159" s="109" t="s">
        <v>473</v>
      </c>
      <c r="AU159" s="109" t="s">
        <v>28</v>
      </c>
      <c r="AY159" s="101" t="s">
        <v>472</v>
      </c>
      <c r="BE159" s="110">
        <f t="shared" si="14"/>
        <v>0</v>
      </c>
      <c r="BF159" s="110">
        <f t="shared" si="15"/>
        <v>0</v>
      </c>
      <c r="BG159" s="110">
        <f t="shared" si="16"/>
        <v>0</v>
      </c>
      <c r="BH159" s="110">
        <f t="shared" si="17"/>
        <v>0</v>
      </c>
      <c r="BI159" s="110">
        <f t="shared" si="18"/>
        <v>0</v>
      </c>
      <c r="BJ159" s="101" t="s">
        <v>28</v>
      </c>
      <c r="BK159" s="110">
        <f t="shared" si="19"/>
        <v>0</v>
      </c>
      <c r="BL159" s="101" t="s">
        <v>32</v>
      </c>
      <c r="BM159" s="109" t="s">
        <v>471</v>
      </c>
    </row>
    <row r="160" spans="2:65" s="34" customFormat="1" ht="16.5" customHeight="1">
      <c r="B160" s="122"/>
      <c r="C160" s="121" t="s">
        <v>492</v>
      </c>
      <c r="D160" s="121" t="s">
        <v>473</v>
      </c>
      <c r="E160" s="120" t="s">
        <v>1098</v>
      </c>
      <c r="F160" s="119" t="s">
        <v>1097</v>
      </c>
      <c r="G160" s="118" t="s">
        <v>636</v>
      </c>
      <c r="H160" s="117">
        <v>6</v>
      </c>
      <c r="I160" s="116">
        <v>0</v>
      </c>
      <c r="J160" s="116">
        <f t="shared" si="10"/>
        <v>0</v>
      </c>
      <c r="K160" s="115"/>
      <c r="L160" s="35"/>
      <c r="M160" s="126" t="s">
        <v>46</v>
      </c>
      <c r="N160" s="125" t="s">
        <v>449</v>
      </c>
      <c r="O160" s="124">
        <v>0</v>
      </c>
      <c r="P160" s="124">
        <f t="shared" si="11"/>
        <v>0</v>
      </c>
      <c r="Q160" s="124">
        <v>0</v>
      </c>
      <c r="R160" s="124">
        <f t="shared" si="12"/>
        <v>0</v>
      </c>
      <c r="S160" s="124">
        <v>0</v>
      </c>
      <c r="T160" s="123">
        <f t="shared" si="13"/>
        <v>0</v>
      </c>
      <c r="AR160" s="109" t="s">
        <v>32</v>
      </c>
      <c r="AT160" s="109" t="s">
        <v>473</v>
      </c>
      <c r="AU160" s="109" t="s">
        <v>28</v>
      </c>
      <c r="AY160" s="101" t="s">
        <v>472</v>
      </c>
      <c r="BE160" s="110">
        <f t="shared" si="14"/>
        <v>0</v>
      </c>
      <c r="BF160" s="110">
        <f t="shared" si="15"/>
        <v>0</v>
      </c>
      <c r="BG160" s="110">
        <f t="shared" si="16"/>
        <v>0</v>
      </c>
      <c r="BH160" s="110">
        <f t="shared" si="17"/>
        <v>0</v>
      </c>
      <c r="BI160" s="110">
        <f t="shared" si="18"/>
        <v>0</v>
      </c>
      <c r="BJ160" s="101" t="s">
        <v>28</v>
      </c>
      <c r="BK160" s="110">
        <f t="shared" si="19"/>
        <v>0</v>
      </c>
      <c r="BL160" s="101" t="s">
        <v>32</v>
      </c>
      <c r="BM160" s="109" t="s">
        <v>1012</v>
      </c>
    </row>
    <row r="161" spans="2:65" s="34" customFormat="1" ht="16.5" customHeight="1">
      <c r="B161" s="122"/>
      <c r="C161" s="121" t="s">
        <v>540</v>
      </c>
      <c r="D161" s="121" t="s">
        <v>473</v>
      </c>
      <c r="E161" s="120" t="s">
        <v>1095</v>
      </c>
      <c r="F161" s="119" t="s">
        <v>1094</v>
      </c>
      <c r="G161" s="118" t="s">
        <v>636</v>
      </c>
      <c r="H161" s="117">
        <v>12</v>
      </c>
      <c r="I161" s="116">
        <v>0</v>
      </c>
      <c r="J161" s="116">
        <f t="shared" si="10"/>
        <v>0</v>
      </c>
      <c r="K161" s="115"/>
      <c r="L161" s="35"/>
      <c r="M161" s="126" t="s">
        <v>46</v>
      </c>
      <c r="N161" s="125" t="s">
        <v>449</v>
      </c>
      <c r="O161" s="124">
        <v>0</v>
      </c>
      <c r="P161" s="124">
        <f t="shared" si="11"/>
        <v>0</v>
      </c>
      <c r="Q161" s="124">
        <v>0</v>
      </c>
      <c r="R161" s="124">
        <f t="shared" si="12"/>
        <v>0</v>
      </c>
      <c r="S161" s="124">
        <v>0</v>
      </c>
      <c r="T161" s="123">
        <f t="shared" si="13"/>
        <v>0</v>
      </c>
      <c r="AR161" s="109" t="s">
        <v>32</v>
      </c>
      <c r="AT161" s="109" t="s">
        <v>473</v>
      </c>
      <c r="AU161" s="109" t="s">
        <v>28</v>
      </c>
      <c r="AY161" s="101" t="s">
        <v>472</v>
      </c>
      <c r="BE161" s="110">
        <f t="shared" si="14"/>
        <v>0</v>
      </c>
      <c r="BF161" s="110">
        <f t="shared" si="15"/>
        <v>0</v>
      </c>
      <c r="BG161" s="110">
        <f t="shared" si="16"/>
        <v>0</v>
      </c>
      <c r="BH161" s="110">
        <f t="shared" si="17"/>
        <v>0</v>
      </c>
      <c r="BI161" s="110">
        <f t="shared" si="18"/>
        <v>0</v>
      </c>
      <c r="BJ161" s="101" t="s">
        <v>28</v>
      </c>
      <c r="BK161" s="110">
        <f t="shared" si="19"/>
        <v>0</v>
      </c>
      <c r="BL161" s="101" t="s">
        <v>32</v>
      </c>
      <c r="BM161" s="109" t="s">
        <v>1005</v>
      </c>
    </row>
    <row r="162" spans="2:65" s="34" customFormat="1" ht="16.5" customHeight="1">
      <c r="B162" s="122"/>
      <c r="C162" s="121" t="s">
        <v>485</v>
      </c>
      <c r="D162" s="121" t="s">
        <v>473</v>
      </c>
      <c r="E162" s="120" t="s">
        <v>1093</v>
      </c>
      <c r="F162" s="119" t="s">
        <v>1092</v>
      </c>
      <c r="G162" s="118" t="s">
        <v>511</v>
      </c>
      <c r="H162" s="117">
        <v>1.5</v>
      </c>
      <c r="I162" s="116">
        <v>0</v>
      </c>
      <c r="J162" s="116">
        <f t="shared" si="10"/>
        <v>0</v>
      </c>
      <c r="K162" s="115"/>
      <c r="L162" s="35"/>
      <c r="M162" s="126" t="s">
        <v>46</v>
      </c>
      <c r="N162" s="125" t="s">
        <v>449</v>
      </c>
      <c r="O162" s="124">
        <v>0</v>
      </c>
      <c r="P162" s="124">
        <f t="shared" si="11"/>
        <v>0</v>
      </c>
      <c r="Q162" s="124">
        <v>0</v>
      </c>
      <c r="R162" s="124">
        <f t="shared" si="12"/>
        <v>0</v>
      </c>
      <c r="S162" s="124">
        <v>0</v>
      </c>
      <c r="T162" s="123">
        <f t="shared" si="13"/>
        <v>0</v>
      </c>
      <c r="AR162" s="109" t="s">
        <v>32</v>
      </c>
      <c r="AT162" s="109" t="s">
        <v>473</v>
      </c>
      <c r="AU162" s="109" t="s">
        <v>28</v>
      </c>
      <c r="AY162" s="101" t="s">
        <v>472</v>
      </c>
      <c r="BE162" s="110">
        <f t="shared" si="14"/>
        <v>0</v>
      </c>
      <c r="BF162" s="110">
        <f t="shared" si="15"/>
        <v>0</v>
      </c>
      <c r="BG162" s="110">
        <f t="shared" si="16"/>
        <v>0</v>
      </c>
      <c r="BH162" s="110">
        <f t="shared" si="17"/>
        <v>0</v>
      </c>
      <c r="BI162" s="110">
        <f t="shared" si="18"/>
        <v>0</v>
      </c>
      <c r="BJ162" s="101" t="s">
        <v>28</v>
      </c>
      <c r="BK162" s="110">
        <f t="shared" si="19"/>
        <v>0</v>
      </c>
      <c r="BL162" s="101" t="s">
        <v>32</v>
      </c>
      <c r="BM162" s="109" t="s">
        <v>997</v>
      </c>
    </row>
    <row r="163" spans="2:65" s="34" customFormat="1" ht="24.15" customHeight="1">
      <c r="B163" s="122"/>
      <c r="C163" s="121" t="s">
        <v>537</v>
      </c>
      <c r="D163" s="121" t="s">
        <v>473</v>
      </c>
      <c r="E163" s="120" t="s">
        <v>1090</v>
      </c>
      <c r="F163" s="119" t="s">
        <v>1089</v>
      </c>
      <c r="G163" s="118" t="s">
        <v>636</v>
      </c>
      <c r="H163" s="117">
        <v>5</v>
      </c>
      <c r="I163" s="116">
        <v>0</v>
      </c>
      <c r="J163" s="116">
        <f t="shared" si="10"/>
        <v>0</v>
      </c>
      <c r="K163" s="115"/>
      <c r="L163" s="35"/>
      <c r="M163" s="126" t="s">
        <v>46</v>
      </c>
      <c r="N163" s="125" t="s">
        <v>449</v>
      </c>
      <c r="O163" s="124">
        <v>0</v>
      </c>
      <c r="P163" s="124">
        <f t="shared" si="11"/>
        <v>0</v>
      </c>
      <c r="Q163" s="124">
        <v>0</v>
      </c>
      <c r="R163" s="124">
        <f t="shared" si="12"/>
        <v>0</v>
      </c>
      <c r="S163" s="124">
        <v>0</v>
      </c>
      <c r="T163" s="123">
        <f t="shared" si="13"/>
        <v>0</v>
      </c>
      <c r="AR163" s="109" t="s">
        <v>32</v>
      </c>
      <c r="AT163" s="109" t="s">
        <v>473</v>
      </c>
      <c r="AU163" s="109" t="s">
        <v>28</v>
      </c>
      <c r="AY163" s="101" t="s">
        <v>472</v>
      </c>
      <c r="BE163" s="110">
        <f t="shared" si="14"/>
        <v>0</v>
      </c>
      <c r="BF163" s="110">
        <f t="shared" si="15"/>
        <v>0</v>
      </c>
      <c r="BG163" s="110">
        <f t="shared" si="16"/>
        <v>0</v>
      </c>
      <c r="BH163" s="110">
        <f t="shared" si="17"/>
        <v>0</v>
      </c>
      <c r="BI163" s="110">
        <f t="shared" si="18"/>
        <v>0</v>
      </c>
      <c r="BJ163" s="101" t="s">
        <v>28</v>
      </c>
      <c r="BK163" s="110">
        <f t="shared" si="19"/>
        <v>0</v>
      </c>
      <c r="BL163" s="101" t="s">
        <v>32</v>
      </c>
      <c r="BM163" s="109" t="s">
        <v>990</v>
      </c>
    </row>
    <row r="164" spans="2:65" s="34" customFormat="1" ht="21.75" customHeight="1">
      <c r="B164" s="122"/>
      <c r="C164" s="121" t="s">
        <v>1096</v>
      </c>
      <c r="D164" s="121" t="s">
        <v>473</v>
      </c>
      <c r="E164" s="120" t="s">
        <v>1088</v>
      </c>
      <c r="F164" s="119" t="s">
        <v>1087</v>
      </c>
      <c r="G164" s="118" t="s">
        <v>511</v>
      </c>
      <c r="H164" s="117">
        <v>198</v>
      </c>
      <c r="I164" s="116">
        <v>0</v>
      </c>
      <c r="J164" s="116">
        <f t="shared" si="10"/>
        <v>0</v>
      </c>
      <c r="K164" s="115"/>
      <c r="L164" s="35"/>
      <c r="M164" s="126" t="s">
        <v>46</v>
      </c>
      <c r="N164" s="125" t="s">
        <v>449</v>
      </c>
      <c r="O164" s="124">
        <v>0</v>
      </c>
      <c r="P164" s="124">
        <f t="shared" si="11"/>
        <v>0</v>
      </c>
      <c r="Q164" s="124">
        <v>0</v>
      </c>
      <c r="R164" s="124">
        <f t="shared" si="12"/>
        <v>0</v>
      </c>
      <c r="S164" s="124">
        <v>0</v>
      </c>
      <c r="T164" s="123">
        <f t="shared" si="13"/>
        <v>0</v>
      </c>
      <c r="AR164" s="109" t="s">
        <v>32</v>
      </c>
      <c r="AT164" s="109" t="s">
        <v>473</v>
      </c>
      <c r="AU164" s="109" t="s">
        <v>28</v>
      </c>
      <c r="AY164" s="101" t="s">
        <v>472</v>
      </c>
      <c r="BE164" s="110">
        <f t="shared" si="14"/>
        <v>0</v>
      </c>
      <c r="BF164" s="110">
        <f t="shared" si="15"/>
        <v>0</v>
      </c>
      <c r="BG164" s="110">
        <f t="shared" si="16"/>
        <v>0</v>
      </c>
      <c r="BH164" s="110">
        <f t="shared" si="17"/>
        <v>0</v>
      </c>
      <c r="BI164" s="110">
        <f t="shared" si="18"/>
        <v>0</v>
      </c>
      <c r="BJ164" s="101" t="s">
        <v>28</v>
      </c>
      <c r="BK164" s="110">
        <f t="shared" si="19"/>
        <v>0</v>
      </c>
      <c r="BL164" s="101" t="s">
        <v>32</v>
      </c>
      <c r="BM164" s="109" t="s">
        <v>984</v>
      </c>
    </row>
    <row r="165" spans="2:65" s="34" customFormat="1" ht="24.15" customHeight="1">
      <c r="B165" s="122"/>
      <c r="C165" s="121" t="s">
        <v>532</v>
      </c>
      <c r="D165" s="121" t="s">
        <v>473</v>
      </c>
      <c r="E165" s="120" t="s">
        <v>1085</v>
      </c>
      <c r="F165" s="119" t="s">
        <v>1084</v>
      </c>
      <c r="G165" s="118" t="s">
        <v>1083</v>
      </c>
      <c r="H165" s="117">
        <v>0.19800000000000001</v>
      </c>
      <c r="I165" s="116">
        <v>0</v>
      </c>
      <c r="J165" s="116">
        <f t="shared" si="10"/>
        <v>0</v>
      </c>
      <c r="K165" s="115"/>
      <c r="L165" s="35"/>
      <c r="M165" s="126" t="s">
        <v>46</v>
      </c>
      <c r="N165" s="125" t="s">
        <v>449</v>
      </c>
      <c r="O165" s="124">
        <v>0</v>
      </c>
      <c r="P165" s="124">
        <f t="shared" si="11"/>
        <v>0</v>
      </c>
      <c r="Q165" s="124">
        <v>0</v>
      </c>
      <c r="R165" s="124">
        <f t="shared" si="12"/>
        <v>0</v>
      </c>
      <c r="S165" s="124">
        <v>0</v>
      </c>
      <c r="T165" s="123">
        <f t="shared" si="13"/>
        <v>0</v>
      </c>
      <c r="AR165" s="109" t="s">
        <v>32</v>
      </c>
      <c r="AT165" s="109" t="s">
        <v>473</v>
      </c>
      <c r="AU165" s="109" t="s">
        <v>28</v>
      </c>
      <c r="AY165" s="101" t="s">
        <v>472</v>
      </c>
      <c r="BE165" s="110">
        <f t="shared" si="14"/>
        <v>0</v>
      </c>
      <c r="BF165" s="110">
        <f t="shared" si="15"/>
        <v>0</v>
      </c>
      <c r="BG165" s="110">
        <f t="shared" si="16"/>
        <v>0</v>
      </c>
      <c r="BH165" s="110">
        <f t="shared" si="17"/>
        <v>0</v>
      </c>
      <c r="BI165" s="110">
        <f t="shared" si="18"/>
        <v>0</v>
      </c>
      <c r="BJ165" s="101" t="s">
        <v>28</v>
      </c>
      <c r="BK165" s="110">
        <f t="shared" si="19"/>
        <v>0</v>
      </c>
      <c r="BL165" s="101" t="s">
        <v>32</v>
      </c>
      <c r="BM165" s="109" t="s">
        <v>978</v>
      </c>
    </row>
    <row r="166" spans="2:65" s="34" customFormat="1" ht="16.5" customHeight="1">
      <c r="B166" s="122"/>
      <c r="C166" s="121" t="s">
        <v>1091</v>
      </c>
      <c r="D166" s="121" t="s">
        <v>473</v>
      </c>
      <c r="E166" s="120" t="s">
        <v>1082</v>
      </c>
      <c r="F166" s="119" t="s">
        <v>1081</v>
      </c>
      <c r="G166" s="118" t="s">
        <v>511</v>
      </c>
      <c r="H166" s="117">
        <v>278</v>
      </c>
      <c r="I166" s="116">
        <v>0</v>
      </c>
      <c r="J166" s="116">
        <f t="shared" si="10"/>
        <v>0</v>
      </c>
      <c r="K166" s="115"/>
      <c r="L166" s="35"/>
      <c r="M166" s="126" t="s">
        <v>46</v>
      </c>
      <c r="N166" s="125" t="s">
        <v>449</v>
      </c>
      <c r="O166" s="124">
        <v>0</v>
      </c>
      <c r="P166" s="124">
        <f t="shared" si="11"/>
        <v>0</v>
      </c>
      <c r="Q166" s="124">
        <v>0</v>
      </c>
      <c r="R166" s="124">
        <f t="shared" si="12"/>
        <v>0</v>
      </c>
      <c r="S166" s="124">
        <v>0</v>
      </c>
      <c r="T166" s="123">
        <f t="shared" si="13"/>
        <v>0</v>
      </c>
      <c r="AR166" s="109" t="s">
        <v>32</v>
      </c>
      <c r="AT166" s="109" t="s">
        <v>473</v>
      </c>
      <c r="AU166" s="109" t="s">
        <v>28</v>
      </c>
      <c r="AY166" s="101" t="s">
        <v>472</v>
      </c>
      <c r="BE166" s="110">
        <f t="shared" si="14"/>
        <v>0</v>
      </c>
      <c r="BF166" s="110">
        <f t="shared" si="15"/>
        <v>0</v>
      </c>
      <c r="BG166" s="110">
        <f t="shared" si="16"/>
        <v>0</v>
      </c>
      <c r="BH166" s="110">
        <f t="shared" si="17"/>
        <v>0</v>
      </c>
      <c r="BI166" s="110">
        <f t="shared" si="18"/>
        <v>0</v>
      </c>
      <c r="BJ166" s="101" t="s">
        <v>28</v>
      </c>
      <c r="BK166" s="110">
        <f t="shared" si="19"/>
        <v>0</v>
      </c>
      <c r="BL166" s="101" t="s">
        <v>32</v>
      </c>
      <c r="BM166" s="109" t="s">
        <v>972</v>
      </c>
    </row>
    <row r="167" spans="2:65" s="34" customFormat="1" ht="24.15" customHeight="1">
      <c r="B167" s="122"/>
      <c r="C167" s="121" t="s">
        <v>529</v>
      </c>
      <c r="D167" s="121" t="s">
        <v>473</v>
      </c>
      <c r="E167" s="120" t="s">
        <v>1079</v>
      </c>
      <c r="F167" s="119" t="s">
        <v>1078</v>
      </c>
      <c r="G167" s="118" t="s">
        <v>511</v>
      </c>
      <c r="H167" s="117">
        <v>189</v>
      </c>
      <c r="I167" s="116">
        <v>0</v>
      </c>
      <c r="J167" s="116">
        <f t="shared" si="10"/>
        <v>0</v>
      </c>
      <c r="K167" s="115"/>
      <c r="L167" s="35"/>
      <c r="M167" s="126" t="s">
        <v>46</v>
      </c>
      <c r="N167" s="125" t="s">
        <v>449</v>
      </c>
      <c r="O167" s="124">
        <v>0</v>
      </c>
      <c r="P167" s="124">
        <f t="shared" si="11"/>
        <v>0</v>
      </c>
      <c r="Q167" s="124">
        <v>0</v>
      </c>
      <c r="R167" s="124">
        <f t="shared" si="12"/>
        <v>0</v>
      </c>
      <c r="S167" s="124">
        <v>0</v>
      </c>
      <c r="T167" s="123">
        <f t="shared" si="13"/>
        <v>0</v>
      </c>
      <c r="AR167" s="109" t="s">
        <v>32</v>
      </c>
      <c r="AT167" s="109" t="s">
        <v>473</v>
      </c>
      <c r="AU167" s="109" t="s">
        <v>28</v>
      </c>
      <c r="AY167" s="101" t="s">
        <v>472</v>
      </c>
      <c r="BE167" s="110">
        <f t="shared" si="14"/>
        <v>0</v>
      </c>
      <c r="BF167" s="110">
        <f t="shared" si="15"/>
        <v>0</v>
      </c>
      <c r="BG167" s="110">
        <f t="shared" si="16"/>
        <v>0</v>
      </c>
      <c r="BH167" s="110">
        <f t="shared" si="17"/>
        <v>0</v>
      </c>
      <c r="BI167" s="110">
        <f t="shared" si="18"/>
        <v>0</v>
      </c>
      <c r="BJ167" s="101" t="s">
        <v>28</v>
      </c>
      <c r="BK167" s="110">
        <f t="shared" si="19"/>
        <v>0</v>
      </c>
      <c r="BL167" s="101" t="s">
        <v>32</v>
      </c>
      <c r="BM167" s="109" t="s">
        <v>966</v>
      </c>
    </row>
    <row r="168" spans="2:65" s="34" customFormat="1" ht="24.15" customHeight="1">
      <c r="B168" s="122"/>
      <c r="C168" s="121" t="s">
        <v>1086</v>
      </c>
      <c r="D168" s="121" t="s">
        <v>473</v>
      </c>
      <c r="E168" s="120" t="s">
        <v>1077</v>
      </c>
      <c r="F168" s="119" t="s">
        <v>1076</v>
      </c>
      <c r="G168" s="118" t="s">
        <v>636</v>
      </c>
      <c r="H168" s="117">
        <v>17</v>
      </c>
      <c r="I168" s="116">
        <v>0</v>
      </c>
      <c r="J168" s="116">
        <f t="shared" si="10"/>
        <v>0</v>
      </c>
      <c r="K168" s="115"/>
      <c r="L168" s="35"/>
      <c r="M168" s="126" t="s">
        <v>46</v>
      </c>
      <c r="N168" s="125" t="s">
        <v>449</v>
      </c>
      <c r="O168" s="124">
        <v>0</v>
      </c>
      <c r="P168" s="124">
        <f t="shared" si="11"/>
        <v>0</v>
      </c>
      <c r="Q168" s="124">
        <v>0</v>
      </c>
      <c r="R168" s="124">
        <f t="shared" si="12"/>
        <v>0</v>
      </c>
      <c r="S168" s="124">
        <v>0</v>
      </c>
      <c r="T168" s="123">
        <f t="shared" si="13"/>
        <v>0</v>
      </c>
      <c r="AR168" s="109" t="s">
        <v>32</v>
      </c>
      <c r="AT168" s="109" t="s">
        <v>473</v>
      </c>
      <c r="AU168" s="109" t="s">
        <v>28</v>
      </c>
      <c r="AY168" s="101" t="s">
        <v>472</v>
      </c>
      <c r="BE168" s="110">
        <f t="shared" si="14"/>
        <v>0</v>
      </c>
      <c r="BF168" s="110">
        <f t="shared" si="15"/>
        <v>0</v>
      </c>
      <c r="BG168" s="110">
        <f t="shared" si="16"/>
        <v>0</v>
      </c>
      <c r="BH168" s="110">
        <f t="shared" si="17"/>
        <v>0</v>
      </c>
      <c r="BI168" s="110">
        <f t="shared" si="18"/>
        <v>0</v>
      </c>
      <c r="BJ168" s="101" t="s">
        <v>28</v>
      </c>
      <c r="BK168" s="110">
        <f t="shared" si="19"/>
        <v>0</v>
      </c>
      <c r="BL168" s="101" t="s">
        <v>32</v>
      </c>
      <c r="BM168" s="109" t="s">
        <v>959</v>
      </c>
    </row>
    <row r="169" spans="2:65" s="34" customFormat="1" ht="24.15" customHeight="1">
      <c r="B169" s="122"/>
      <c r="C169" s="121" t="s">
        <v>526</v>
      </c>
      <c r="D169" s="121" t="s">
        <v>473</v>
      </c>
      <c r="E169" s="120" t="s">
        <v>1074</v>
      </c>
      <c r="F169" s="119" t="s">
        <v>1073</v>
      </c>
      <c r="G169" s="118" t="s">
        <v>636</v>
      </c>
      <c r="H169" s="117">
        <v>6</v>
      </c>
      <c r="I169" s="116">
        <v>0</v>
      </c>
      <c r="J169" s="116">
        <f t="shared" si="10"/>
        <v>0</v>
      </c>
      <c r="K169" s="115"/>
      <c r="L169" s="35"/>
      <c r="M169" s="126" t="s">
        <v>46</v>
      </c>
      <c r="N169" s="125" t="s">
        <v>449</v>
      </c>
      <c r="O169" s="124">
        <v>0</v>
      </c>
      <c r="P169" s="124">
        <f t="shared" si="11"/>
        <v>0</v>
      </c>
      <c r="Q169" s="124">
        <v>0</v>
      </c>
      <c r="R169" s="124">
        <f t="shared" si="12"/>
        <v>0</v>
      </c>
      <c r="S169" s="124">
        <v>0</v>
      </c>
      <c r="T169" s="123">
        <f t="shared" si="13"/>
        <v>0</v>
      </c>
      <c r="AR169" s="109" t="s">
        <v>32</v>
      </c>
      <c r="AT169" s="109" t="s">
        <v>473</v>
      </c>
      <c r="AU169" s="109" t="s">
        <v>28</v>
      </c>
      <c r="AY169" s="101" t="s">
        <v>472</v>
      </c>
      <c r="BE169" s="110">
        <f t="shared" si="14"/>
        <v>0</v>
      </c>
      <c r="BF169" s="110">
        <f t="shared" si="15"/>
        <v>0</v>
      </c>
      <c r="BG169" s="110">
        <f t="shared" si="16"/>
        <v>0</v>
      </c>
      <c r="BH169" s="110">
        <f t="shared" si="17"/>
        <v>0</v>
      </c>
      <c r="BI169" s="110">
        <f t="shared" si="18"/>
        <v>0</v>
      </c>
      <c r="BJ169" s="101" t="s">
        <v>28</v>
      </c>
      <c r="BK169" s="110">
        <f t="shared" si="19"/>
        <v>0</v>
      </c>
      <c r="BL169" s="101" t="s">
        <v>32</v>
      </c>
      <c r="BM169" s="109" t="s">
        <v>953</v>
      </c>
    </row>
    <row r="170" spans="2:65" s="34" customFormat="1" ht="24.15" customHeight="1">
      <c r="B170" s="122"/>
      <c r="C170" s="121" t="s">
        <v>1080</v>
      </c>
      <c r="D170" s="121" t="s">
        <v>473</v>
      </c>
      <c r="E170" s="120" t="s">
        <v>1072</v>
      </c>
      <c r="F170" s="119" t="s">
        <v>1071</v>
      </c>
      <c r="G170" s="118" t="s">
        <v>636</v>
      </c>
      <c r="H170" s="117">
        <v>4</v>
      </c>
      <c r="I170" s="116">
        <v>0</v>
      </c>
      <c r="J170" s="116">
        <f t="shared" si="10"/>
        <v>0</v>
      </c>
      <c r="K170" s="115"/>
      <c r="L170" s="35"/>
      <c r="M170" s="126" t="s">
        <v>46</v>
      </c>
      <c r="N170" s="125" t="s">
        <v>449</v>
      </c>
      <c r="O170" s="124">
        <v>0</v>
      </c>
      <c r="P170" s="124">
        <f t="shared" si="11"/>
        <v>0</v>
      </c>
      <c r="Q170" s="124">
        <v>0</v>
      </c>
      <c r="R170" s="124">
        <f t="shared" si="12"/>
        <v>0</v>
      </c>
      <c r="S170" s="124">
        <v>0</v>
      </c>
      <c r="T170" s="123">
        <f t="shared" si="13"/>
        <v>0</v>
      </c>
      <c r="AR170" s="109" t="s">
        <v>32</v>
      </c>
      <c r="AT170" s="109" t="s">
        <v>473</v>
      </c>
      <c r="AU170" s="109" t="s">
        <v>28</v>
      </c>
      <c r="AY170" s="101" t="s">
        <v>472</v>
      </c>
      <c r="BE170" s="110">
        <f t="shared" si="14"/>
        <v>0</v>
      </c>
      <c r="BF170" s="110">
        <f t="shared" si="15"/>
        <v>0</v>
      </c>
      <c r="BG170" s="110">
        <f t="shared" si="16"/>
        <v>0</v>
      </c>
      <c r="BH170" s="110">
        <f t="shared" si="17"/>
        <v>0</v>
      </c>
      <c r="BI170" s="110">
        <f t="shared" si="18"/>
        <v>0</v>
      </c>
      <c r="BJ170" s="101" t="s">
        <v>28</v>
      </c>
      <c r="BK170" s="110">
        <f t="shared" si="19"/>
        <v>0</v>
      </c>
      <c r="BL170" s="101" t="s">
        <v>32</v>
      </c>
      <c r="BM170" s="109" t="s">
        <v>946</v>
      </c>
    </row>
    <row r="171" spans="2:65" s="34" customFormat="1" ht="24.15" customHeight="1">
      <c r="B171" s="122"/>
      <c r="C171" s="121" t="s">
        <v>523</v>
      </c>
      <c r="D171" s="121" t="s">
        <v>473</v>
      </c>
      <c r="E171" s="120" t="s">
        <v>1069</v>
      </c>
      <c r="F171" s="119" t="s">
        <v>1068</v>
      </c>
      <c r="G171" s="118" t="s">
        <v>636</v>
      </c>
      <c r="H171" s="117">
        <v>26</v>
      </c>
      <c r="I171" s="116">
        <v>0</v>
      </c>
      <c r="J171" s="116">
        <f t="shared" si="10"/>
        <v>0</v>
      </c>
      <c r="K171" s="115"/>
      <c r="L171" s="35"/>
      <c r="M171" s="126" t="s">
        <v>46</v>
      </c>
      <c r="N171" s="125" t="s">
        <v>449</v>
      </c>
      <c r="O171" s="124">
        <v>0</v>
      </c>
      <c r="P171" s="124">
        <f t="shared" si="11"/>
        <v>0</v>
      </c>
      <c r="Q171" s="124">
        <v>0</v>
      </c>
      <c r="R171" s="124">
        <f t="shared" si="12"/>
        <v>0</v>
      </c>
      <c r="S171" s="124">
        <v>0</v>
      </c>
      <c r="T171" s="123">
        <f t="shared" si="13"/>
        <v>0</v>
      </c>
      <c r="AR171" s="109" t="s">
        <v>32</v>
      </c>
      <c r="AT171" s="109" t="s">
        <v>473</v>
      </c>
      <c r="AU171" s="109" t="s">
        <v>28</v>
      </c>
      <c r="AY171" s="101" t="s">
        <v>472</v>
      </c>
      <c r="BE171" s="110">
        <f t="shared" si="14"/>
        <v>0</v>
      </c>
      <c r="BF171" s="110">
        <f t="shared" si="15"/>
        <v>0</v>
      </c>
      <c r="BG171" s="110">
        <f t="shared" si="16"/>
        <v>0</v>
      </c>
      <c r="BH171" s="110">
        <f t="shared" si="17"/>
        <v>0</v>
      </c>
      <c r="BI171" s="110">
        <f t="shared" si="18"/>
        <v>0</v>
      </c>
      <c r="BJ171" s="101" t="s">
        <v>28</v>
      </c>
      <c r="BK171" s="110">
        <f t="shared" si="19"/>
        <v>0</v>
      </c>
      <c r="BL171" s="101" t="s">
        <v>32</v>
      </c>
      <c r="BM171" s="109" t="s">
        <v>939</v>
      </c>
    </row>
    <row r="172" spans="2:65" s="34" customFormat="1" ht="24.15" customHeight="1">
      <c r="B172" s="122"/>
      <c r="C172" s="121" t="s">
        <v>1075</v>
      </c>
      <c r="D172" s="121" t="s">
        <v>473</v>
      </c>
      <c r="E172" s="120" t="s">
        <v>1067</v>
      </c>
      <c r="F172" s="119" t="s">
        <v>1066</v>
      </c>
      <c r="G172" s="118" t="s">
        <v>636</v>
      </c>
      <c r="H172" s="117">
        <v>2</v>
      </c>
      <c r="I172" s="116">
        <v>0</v>
      </c>
      <c r="J172" s="116">
        <f t="shared" si="10"/>
        <v>0</v>
      </c>
      <c r="K172" s="115"/>
      <c r="L172" s="35"/>
      <c r="M172" s="126" t="s">
        <v>46</v>
      </c>
      <c r="N172" s="125" t="s">
        <v>449</v>
      </c>
      <c r="O172" s="124">
        <v>0</v>
      </c>
      <c r="P172" s="124">
        <f t="shared" si="11"/>
        <v>0</v>
      </c>
      <c r="Q172" s="124">
        <v>0</v>
      </c>
      <c r="R172" s="124">
        <f t="shared" si="12"/>
        <v>0</v>
      </c>
      <c r="S172" s="124">
        <v>0</v>
      </c>
      <c r="T172" s="123">
        <f t="shared" si="13"/>
        <v>0</v>
      </c>
      <c r="AR172" s="109" t="s">
        <v>32</v>
      </c>
      <c r="AT172" s="109" t="s">
        <v>473</v>
      </c>
      <c r="AU172" s="109" t="s">
        <v>28</v>
      </c>
      <c r="AY172" s="101" t="s">
        <v>472</v>
      </c>
      <c r="BE172" s="110">
        <f t="shared" si="14"/>
        <v>0</v>
      </c>
      <c r="BF172" s="110">
        <f t="shared" si="15"/>
        <v>0</v>
      </c>
      <c r="BG172" s="110">
        <f t="shared" si="16"/>
        <v>0</v>
      </c>
      <c r="BH172" s="110">
        <f t="shared" si="17"/>
        <v>0</v>
      </c>
      <c r="BI172" s="110">
        <f t="shared" si="18"/>
        <v>0</v>
      </c>
      <c r="BJ172" s="101" t="s">
        <v>28</v>
      </c>
      <c r="BK172" s="110">
        <f t="shared" si="19"/>
        <v>0</v>
      </c>
      <c r="BL172" s="101" t="s">
        <v>32</v>
      </c>
      <c r="BM172" s="109" t="s">
        <v>931</v>
      </c>
    </row>
    <row r="173" spans="2:65" s="34" customFormat="1" ht="24.15" customHeight="1">
      <c r="B173" s="122"/>
      <c r="C173" s="121" t="s">
        <v>520</v>
      </c>
      <c r="D173" s="121" t="s">
        <v>473</v>
      </c>
      <c r="E173" s="120" t="s">
        <v>1064</v>
      </c>
      <c r="F173" s="119" t="s">
        <v>1063</v>
      </c>
      <c r="G173" s="118" t="s">
        <v>636</v>
      </c>
      <c r="H173" s="117">
        <v>1</v>
      </c>
      <c r="I173" s="116">
        <v>0</v>
      </c>
      <c r="J173" s="116">
        <f t="shared" si="10"/>
        <v>0</v>
      </c>
      <c r="K173" s="115"/>
      <c r="L173" s="35"/>
      <c r="M173" s="126" t="s">
        <v>46</v>
      </c>
      <c r="N173" s="125" t="s">
        <v>449</v>
      </c>
      <c r="O173" s="124">
        <v>0</v>
      </c>
      <c r="P173" s="124">
        <f t="shared" si="11"/>
        <v>0</v>
      </c>
      <c r="Q173" s="124">
        <v>0</v>
      </c>
      <c r="R173" s="124">
        <f t="shared" si="12"/>
        <v>0</v>
      </c>
      <c r="S173" s="124">
        <v>0</v>
      </c>
      <c r="T173" s="123">
        <f t="shared" si="13"/>
        <v>0</v>
      </c>
      <c r="AR173" s="109" t="s">
        <v>32</v>
      </c>
      <c r="AT173" s="109" t="s">
        <v>473</v>
      </c>
      <c r="AU173" s="109" t="s">
        <v>28</v>
      </c>
      <c r="AY173" s="101" t="s">
        <v>472</v>
      </c>
      <c r="BE173" s="110">
        <f t="shared" si="14"/>
        <v>0</v>
      </c>
      <c r="BF173" s="110">
        <f t="shared" si="15"/>
        <v>0</v>
      </c>
      <c r="BG173" s="110">
        <f t="shared" si="16"/>
        <v>0</v>
      </c>
      <c r="BH173" s="110">
        <f t="shared" si="17"/>
        <v>0</v>
      </c>
      <c r="BI173" s="110">
        <f t="shared" si="18"/>
        <v>0</v>
      </c>
      <c r="BJ173" s="101" t="s">
        <v>28</v>
      </c>
      <c r="BK173" s="110">
        <f t="shared" si="19"/>
        <v>0</v>
      </c>
      <c r="BL173" s="101" t="s">
        <v>32</v>
      </c>
      <c r="BM173" s="109" t="s">
        <v>923</v>
      </c>
    </row>
    <row r="174" spans="2:65" s="34" customFormat="1" ht="24.15" customHeight="1">
      <c r="B174" s="122"/>
      <c r="C174" s="121" t="s">
        <v>1070</v>
      </c>
      <c r="D174" s="121" t="s">
        <v>473</v>
      </c>
      <c r="E174" s="120" t="s">
        <v>1062</v>
      </c>
      <c r="F174" s="119" t="s">
        <v>1061</v>
      </c>
      <c r="G174" s="118" t="s">
        <v>636</v>
      </c>
      <c r="H174" s="117">
        <v>1</v>
      </c>
      <c r="I174" s="116">
        <v>0</v>
      </c>
      <c r="J174" s="116">
        <f t="shared" si="10"/>
        <v>0</v>
      </c>
      <c r="K174" s="115"/>
      <c r="L174" s="35"/>
      <c r="M174" s="126" t="s">
        <v>46</v>
      </c>
      <c r="N174" s="125" t="s">
        <v>449</v>
      </c>
      <c r="O174" s="124">
        <v>0</v>
      </c>
      <c r="P174" s="124">
        <f t="shared" si="11"/>
        <v>0</v>
      </c>
      <c r="Q174" s="124">
        <v>0</v>
      </c>
      <c r="R174" s="124">
        <f t="shared" si="12"/>
        <v>0</v>
      </c>
      <c r="S174" s="124">
        <v>0</v>
      </c>
      <c r="T174" s="123">
        <f t="shared" si="13"/>
        <v>0</v>
      </c>
      <c r="AR174" s="109" t="s">
        <v>32</v>
      </c>
      <c r="AT174" s="109" t="s">
        <v>473</v>
      </c>
      <c r="AU174" s="109" t="s">
        <v>28</v>
      </c>
      <c r="AY174" s="101" t="s">
        <v>472</v>
      </c>
      <c r="BE174" s="110">
        <f t="shared" si="14"/>
        <v>0</v>
      </c>
      <c r="BF174" s="110">
        <f t="shared" si="15"/>
        <v>0</v>
      </c>
      <c r="BG174" s="110">
        <f t="shared" si="16"/>
        <v>0</v>
      </c>
      <c r="BH174" s="110">
        <f t="shared" si="17"/>
        <v>0</v>
      </c>
      <c r="BI174" s="110">
        <f t="shared" si="18"/>
        <v>0</v>
      </c>
      <c r="BJ174" s="101" t="s">
        <v>28</v>
      </c>
      <c r="BK174" s="110">
        <f t="shared" si="19"/>
        <v>0</v>
      </c>
      <c r="BL174" s="101" t="s">
        <v>32</v>
      </c>
      <c r="BM174" s="109" t="s">
        <v>914</v>
      </c>
    </row>
    <row r="175" spans="2:65" s="34" customFormat="1" ht="16.5" customHeight="1">
      <c r="B175" s="122"/>
      <c r="C175" s="121" t="s">
        <v>517</v>
      </c>
      <c r="D175" s="121" t="s">
        <v>473</v>
      </c>
      <c r="E175" s="120" t="s">
        <v>1059</v>
      </c>
      <c r="F175" s="119" t="s">
        <v>1058</v>
      </c>
      <c r="G175" s="118" t="s">
        <v>636</v>
      </c>
      <c r="H175" s="117">
        <v>1</v>
      </c>
      <c r="I175" s="116">
        <v>0</v>
      </c>
      <c r="J175" s="116">
        <f t="shared" si="10"/>
        <v>0</v>
      </c>
      <c r="K175" s="115"/>
      <c r="L175" s="35"/>
      <c r="M175" s="126" t="s">
        <v>46</v>
      </c>
      <c r="N175" s="125" t="s">
        <v>449</v>
      </c>
      <c r="O175" s="124">
        <v>0</v>
      </c>
      <c r="P175" s="124">
        <f t="shared" si="11"/>
        <v>0</v>
      </c>
      <c r="Q175" s="124">
        <v>0</v>
      </c>
      <c r="R175" s="124">
        <f t="shared" si="12"/>
        <v>0</v>
      </c>
      <c r="S175" s="124">
        <v>0</v>
      </c>
      <c r="T175" s="123">
        <f t="shared" si="13"/>
        <v>0</v>
      </c>
      <c r="AR175" s="109" t="s">
        <v>32</v>
      </c>
      <c r="AT175" s="109" t="s">
        <v>473</v>
      </c>
      <c r="AU175" s="109" t="s">
        <v>28</v>
      </c>
      <c r="AY175" s="101" t="s">
        <v>472</v>
      </c>
      <c r="BE175" s="110">
        <f t="shared" si="14"/>
        <v>0</v>
      </c>
      <c r="BF175" s="110">
        <f t="shared" si="15"/>
        <v>0</v>
      </c>
      <c r="BG175" s="110">
        <f t="shared" si="16"/>
        <v>0</v>
      </c>
      <c r="BH175" s="110">
        <f t="shared" si="17"/>
        <v>0</v>
      </c>
      <c r="BI175" s="110">
        <f t="shared" si="18"/>
        <v>0</v>
      </c>
      <c r="BJ175" s="101" t="s">
        <v>28</v>
      </c>
      <c r="BK175" s="110">
        <f t="shared" si="19"/>
        <v>0</v>
      </c>
      <c r="BL175" s="101" t="s">
        <v>32</v>
      </c>
      <c r="BM175" s="109" t="s">
        <v>906</v>
      </c>
    </row>
    <row r="176" spans="2:65" s="34" customFormat="1" ht="16.5" customHeight="1">
      <c r="B176" s="122"/>
      <c r="C176" s="121" t="s">
        <v>1065</v>
      </c>
      <c r="D176" s="121" t="s">
        <v>473</v>
      </c>
      <c r="E176" s="120" t="s">
        <v>1052</v>
      </c>
      <c r="F176" s="119" t="s">
        <v>1051</v>
      </c>
      <c r="G176" s="118" t="s">
        <v>636</v>
      </c>
      <c r="H176" s="117">
        <v>3</v>
      </c>
      <c r="I176" s="116">
        <v>0</v>
      </c>
      <c r="J176" s="116">
        <f t="shared" si="10"/>
        <v>0</v>
      </c>
      <c r="K176" s="115"/>
      <c r="L176" s="35"/>
      <c r="M176" s="126" t="s">
        <v>46</v>
      </c>
      <c r="N176" s="125" t="s">
        <v>449</v>
      </c>
      <c r="O176" s="124">
        <v>0</v>
      </c>
      <c r="P176" s="124">
        <f t="shared" si="11"/>
        <v>0</v>
      </c>
      <c r="Q176" s="124">
        <v>0</v>
      </c>
      <c r="R176" s="124">
        <f t="shared" si="12"/>
        <v>0</v>
      </c>
      <c r="S176" s="124">
        <v>0</v>
      </c>
      <c r="T176" s="123">
        <f t="shared" si="13"/>
        <v>0</v>
      </c>
      <c r="AR176" s="109" t="s">
        <v>32</v>
      </c>
      <c r="AT176" s="109" t="s">
        <v>473</v>
      </c>
      <c r="AU176" s="109" t="s">
        <v>28</v>
      </c>
      <c r="AY176" s="101" t="s">
        <v>472</v>
      </c>
      <c r="BE176" s="110">
        <f t="shared" si="14"/>
        <v>0</v>
      </c>
      <c r="BF176" s="110">
        <f t="shared" si="15"/>
        <v>0</v>
      </c>
      <c r="BG176" s="110">
        <f t="shared" si="16"/>
        <v>0</v>
      </c>
      <c r="BH176" s="110">
        <f t="shared" si="17"/>
        <v>0</v>
      </c>
      <c r="BI176" s="110">
        <f t="shared" si="18"/>
        <v>0</v>
      </c>
      <c r="BJ176" s="101" t="s">
        <v>28</v>
      </c>
      <c r="BK176" s="110">
        <f t="shared" si="19"/>
        <v>0</v>
      </c>
      <c r="BL176" s="101" t="s">
        <v>32</v>
      </c>
      <c r="BM176" s="109" t="s">
        <v>898</v>
      </c>
    </row>
    <row r="177" spans="2:65" s="34" customFormat="1" ht="16.5" customHeight="1">
      <c r="B177" s="122"/>
      <c r="C177" s="121" t="s">
        <v>514</v>
      </c>
      <c r="D177" s="121" t="s">
        <v>473</v>
      </c>
      <c r="E177" s="120" t="s">
        <v>1057</v>
      </c>
      <c r="F177" s="119" t="s">
        <v>1056</v>
      </c>
      <c r="G177" s="118" t="s">
        <v>636</v>
      </c>
      <c r="H177" s="117">
        <v>3</v>
      </c>
      <c r="I177" s="116">
        <v>0</v>
      </c>
      <c r="J177" s="116">
        <f t="shared" si="10"/>
        <v>0</v>
      </c>
      <c r="K177" s="115"/>
      <c r="L177" s="35"/>
      <c r="M177" s="126" t="s">
        <v>46</v>
      </c>
      <c r="N177" s="125" t="s">
        <v>449</v>
      </c>
      <c r="O177" s="124">
        <v>0</v>
      </c>
      <c r="P177" s="124">
        <f t="shared" si="11"/>
        <v>0</v>
      </c>
      <c r="Q177" s="124">
        <v>0</v>
      </c>
      <c r="R177" s="124">
        <f t="shared" si="12"/>
        <v>0</v>
      </c>
      <c r="S177" s="124">
        <v>0</v>
      </c>
      <c r="T177" s="123">
        <f t="shared" si="13"/>
        <v>0</v>
      </c>
      <c r="AR177" s="109" t="s">
        <v>32</v>
      </c>
      <c r="AT177" s="109" t="s">
        <v>473</v>
      </c>
      <c r="AU177" s="109" t="s">
        <v>28</v>
      </c>
      <c r="AY177" s="101" t="s">
        <v>472</v>
      </c>
      <c r="BE177" s="110">
        <f t="shared" si="14"/>
        <v>0</v>
      </c>
      <c r="BF177" s="110">
        <f t="shared" si="15"/>
        <v>0</v>
      </c>
      <c r="BG177" s="110">
        <f t="shared" si="16"/>
        <v>0</v>
      </c>
      <c r="BH177" s="110">
        <f t="shared" si="17"/>
        <v>0</v>
      </c>
      <c r="BI177" s="110">
        <f t="shared" si="18"/>
        <v>0</v>
      </c>
      <c r="BJ177" s="101" t="s">
        <v>28</v>
      </c>
      <c r="BK177" s="110">
        <f t="shared" si="19"/>
        <v>0</v>
      </c>
      <c r="BL177" s="101" t="s">
        <v>32</v>
      </c>
      <c r="BM177" s="109" t="s">
        <v>890</v>
      </c>
    </row>
    <row r="178" spans="2:65" s="34" customFormat="1" ht="24.15" customHeight="1">
      <c r="B178" s="122"/>
      <c r="C178" s="121" t="s">
        <v>1060</v>
      </c>
      <c r="D178" s="121" t="s">
        <v>473</v>
      </c>
      <c r="E178" s="120" t="s">
        <v>1047</v>
      </c>
      <c r="F178" s="119" t="s">
        <v>1046</v>
      </c>
      <c r="G178" s="118" t="s">
        <v>636</v>
      </c>
      <c r="H178" s="117">
        <v>2</v>
      </c>
      <c r="I178" s="116">
        <v>0</v>
      </c>
      <c r="J178" s="116">
        <f t="shared" si="10"/>
        <v>0</v>
      </c>
      <c r="K178" s="115"/>
      <c r="L178" s="35"/>
      <c r="M178" s="126" t="s">
        <v>46</v>
      </c>
      <c r="N178" s="125" t="s">
        <v>449</v>
      </c>
      <c r="O178" s="124">
        <v>0</v>
      </c>
      <c r="P178" s="124">
        <f t="shared" si="11"/>
        <v>0</v>
      </c>
      <c r="Q178" s="124">
        <v>0</v>
      </c>
      <c r="R178" s="124">
        <f t="shared" si="12"/>
        <v>0</v>
      </c>
      <c r="S178" s="124">
        <v>0</v>
      </c>
      <c r="T178" s="123">
        <f t="shared" si="13"/>
        <v>0</v>
      </c>
      <c r="AR178" s="109" t="s">
        <v>32</v>
      </c>
      <c r="AT178" s="109" t="s">
        <v>473</v>
      </c>
      <c r="AU178" s="109" t="s">
        <v>28</v>
      </c>
      <c r="AY178" s="101" t="s">
        <v>472</v>
      </c>
      <c r="BE178" s="110">
        <f t="shared" si="14"/>
        <v>0</v>
      </c>
      <c r="BF178" s="110">
        <f t="shared" si="15"/>
        <v>0</v>
      </c>
      <c r="BG178" s="110">
        <f t="shared" si="16"/>
        <v>0</v>
      </c>
      <c r="BH178" s="110">
        <f t="shared" si="17"/>
        <v>0</v>
      </c>
      <c r="BI178" s="110">
        <f t="shared" si="18"/>
        <v>0</v>
      </c>
      <c r="BJ178" s="101" t="s">
        <v>28</v>
      </c>
      <c r="BK178" s="110">
        <f t="shared" si="19"/>
        <v>0</v>
      </c>
      <c r="BL178" s="101" t="s">
        <v>32</v>
      </c>
      <c r="BM178" s="109" t="s">
        <v>882</v>
      </c>
    </row>
    <row r="179" spans="2:65" s="34" customFormat="1" ht="24.15" customHeight="1">
      <c r="B179" s="122"/>
      <c r="C179" s="121" t="s">
        <v>510</v>
      </c>
      <c r="D179" s="121" t="s">
        <v>473</v>
      </c>
      <c r="E179" s="120" t="s">
        <v>1044</v>
      </c>
      <c r="F179" s="119" t="s">
        <v>1043</v>
      </c>
      <c r="G179" s="118" t="s">
        <v>636</v>
      </c>
      <c r="H179" s="117">
        <v>4</v>
      </c>
      <c r="I179" s="116">
        <v>0</v>
      </c>
      <c r="J179" s="116">
        <f t="shared" si="10"/>
        <v>0</v>
      </c>
      <c r="K179" s="115"/>
      <c r="L179" s="35"/>
      <c r="M179" s="126" t="s">
        <v>46</v>
      </c>
      <c r="N179" s="125" t="s">
        <v>449</v>
      </c>
      <c r="O179" s="124">
        <v>0</v>
      </c>
      <c r="P179" s="124">
        <f t="shared" si="11"/>
        <v>0</v>
      </c>
      <c r="Q179" s="124">
        <v>0</v>
      </c>
      <c r="R179" s="124">
        <f t="shared" si="12"/>
        <v>0</v>
      </c>
      <c r="S179" s="124">
        <v>0</v>
      </c>
      <c r="T179" s="123">
        <f t="shared" si="13"/>
        <v>0</v>
      </c>
      <c r="AR179" s="109" t="s">
        <v>32</v>
      </c>
      <c r="AT179" s="109" t="s">
        <v>473</v>
      </c>
      <c r="AU179" s="109" t="s">
        <v>28</v>
      </c>
      <c r="AY179" s="101" t="s">
        <v>472</v>
      </c>
      <c r="BE179" s="110">
        <f t="shared" si="14"/>
        <v>0</v>
      </c>
      <c r="BF179" s="110">
        <f t="shared" si="15"/>
        <v>0</v>
      </c>
      <c r="BG179" s="110">
        <f t="shared" si="16"/>
        <v>0</v>
      </c>
      <c r="BH179" s="110">
        <f t="shared" si="17"/>
        <v>0</v>
      </c>
      <c r="BI179" s="110">
        <f t="shared" si="18"/>
        <v>0</v>
      </c>
      <c r="BJ179" s="101" t="s">
        <v>28</v>
      </c>
      <c r="BK179" s="110">
        <f t="shared" si="19"/>
        <v>0</v>
      </c>
      <c r="BL179" s="101" t="s">
        <v>32</v>
      </c>
      <c r="BM179" s="109" t="s">
        <v>874</v>
      </c>
    </row>
    <row r="180" spans="2:65" s="34" customFormat="1" ht="24.15" customHeight="1">
      <c r="B180" s="122"/>
      <c r="C180" s="121" t="s">
        <v>1055</v>
      </c>
      <c r="D180" s="121" t="s">
        <v>473</v>
      </c>
      <c r="E180" s="120" t="s">
        <v>1039</v>
      </c>
      <c r="F180" s="119" t="s">
        <v>1038</v>
      </c>
      <c r="G180" s="118" t="s">
        <v>636</v>
      </c>
      <c r="H180" s="117">
        <v>2</v>
      </c>
      <c r="I180" s="116">
        <v>0</v>
      </c>
      <c r="J180" s="116">
        <f t="shared" si="10"/>
        <v>0</v>
      </c>
      <c r="K180" s="115"/>
      <c r="L180" s="35"/>
      <c r="M180" s="126" t="s">
        <v>46</v>
      </c>
      <c r="N180" s="125" t="s">
        <v>449</v>
      </c>
      <c r="O180" s="124">
        <v>0</v>
      </c>
      <c r="P180" s="124">
        <f t="shared" si="11"/>
        <v>0</v>
      </c>
      <c r="Q180" s="124">
        <v>0</v>
      </c>
      <c r="R180" s="124">
        <f t="shared" si="12"/>
        <v>0</v>
      </c>
      <c r="S180" s="124">
        <v>0</v>
      </c>
      <c r="T180" s="123">
        <f t="shared" si="13"/>
        <v>0</v>
      </c>
      <c r="AR180" s="109" t="s">
        <v>32</v>
      </c>
      <c r="AT180" s="109" t="s">
        <v>473</v>
      </c>
      <c r="AU180" s="109" t="s">
        <v>28</v>
      </c>
      <c r="AY180" s="101" t="s">
        <v>472</v>
      </c>
      <c r="BE180" s="110">
        <f t="shared" si="14"/>
        <v>0</v>
      </c>
      <c r="BF180" s="110">
        <f t="shared" si="15"/>
        <v>0</v>
      </c>
      <c r="BG180" s="110">
        <f t="shared" si="16"/>
        <v>0</v>
      </c>
      <c r="BH180" s="110">
        <f t="shared" si="17"/>
        <v>0</v>
      </c>
      <c r="BI180" s="110">
        <f t="shared" si="18"/>
        <v>0</v>
      </c>
      <c r="BJ180" s="101" t="s">
        <v>28</v>
      </c>
      <c r="BK180" s="110">
        <f t="shared" si="19"/>
        <v>0</v>
      </c>
      <c r="BL180" s="101" t="s">
        <v>32</v>
      </c>
      <c r="BM180" s="109" t="s">
        <v>866</v>
      </c>
    </row>
    <row r="181" spans="2:65" s="34" customFormat="1" ht="24.15" customHeight="1">
      <c r="B181" s="122"/>
      <c r="C181" s="121" t="s">
        <v>507</v>
      </c>
      <c r="D181" s="121" t="s">
        <v>473</v>
      </c>
      <c r="E181" s="120" t="s">
        <v>1037</v>
      </c>
      <c r="F181" s="119" t="s">
        <v>1036</v>
      </c>
      <c r="G181" s="118" t="s">
        <v>636</v>
      </c>
      <c r="H181" s="117">
        <v>4</v>
      </c>
      <c r="I181" s="116">
        <v>0</v>
      </c>
      <c r="J181" s="116">
        <f t="shared" si="10"/>
        <v>0</v>
      </c>
      <c r="K181" s="115"/>
      <c r="L181" s="35"/>
      <c r="M181" s="126" t="s">
        <v>46</v>
      </c>
      <c r="N181" s="125" t="s">
        <v>449</v>
      </c>
      <c r="O181" s="124">
        <v>0</v>
      </c>
      <c r="P181" s="124">
        <f t="shared" si="11"/>
        <v>0</v>
      </c>
      <c r="Q181" s="124">
        <v>0</v>
      </c>
      <c r="R181" s="124">
        <f t="shared" si="12"/>
        <v>0</v>
      </c>
      <c r="S181" s="124">
        <v>0</v>
      </c>
      <c r="T181" s="123">
        <f t="shared" si="13"/>
        <v>0</v>
      </c>
      <c r="AR181" s="109" t="s">
        <v>32</v>
      </c>
      <c r="AT181" s="109" t="s">
        <v>473</v>
      </c>
      <c r="AU181" s="109" t="s">
        <v>28</v>
      </c>
      <c r="AY181" s="101" t="s">
        <v>472</v>
      </c>
      <c r="BE181" s="110">
        <f t="shared" si="14"/>
        <v>0</v>
      </c>
      <c r="BF181" s="110">
        <f t="shared" si="15"/>
        <v>0</v>
      </c>
      <c r="BG181" s="110">
        <f t="shared" si="16"/>
        <v>0</v>
      </c>
      <c r="BH181" s="110">
        <f t="shared" si="17"/>
        <v>0</v>
      </c>
      <c r="BI181" s="110">
        <f t="shared" si="18"/>
        <v>0</v>
      </c>
      <c r="BJ181" s="101" t="s">
        <v>28</v>
      </c>
      <c r="BK181" s="110">
        <f t="shared" si="19"/>
        <v>0</v>
      </c>
      <c r="BL181" s="101" t="s">
        <v>32</v>
      </c>
      <c r="BM181" s="109" t="s">
        <v>858</v>
      </c>
    </row>
    <row r="182" spans="2:65" s="34" customFormat="1" ht="24.15" customHeight="1">
      <c r="B182" s="122"/>
      <c r="C182" s="121" t="s">
        <v>1050</v>
      </c>
      <c r="D182" s="121" t="s">
        <v>473</v>
      </c>
      <c r="E182" s="120" t="s">
        <v>1032</v>
      </c>
      <c r="F182" s="119" t="s">
        <v>1031</v>
      </c>
      <c r="G182" s="118" t="s">
        <v>636</v>
      </c>
      <c r="H182" s="117">
        <v>2</v>
      </c>
      <c r="I182" s="116">
        <v>0</v>
      </c>
      <c r="J182" s="116">
        <f t="shared" si="10"/>
        <v>0</v>
      </c>
      <c r="K182" s="115"/>
      <c r="L182" s="35"/>
      <c r="M182" s="126" t="s">
        <v>46</v>
      </c>
      <c r="N182" s="125" t="s">
        <v>449</v>
      </c>
      <c r="O182" s="124">
        <v>0</v>
      </c>
      <c r="P182" s="124">
        <f t="shared" si="11"/>
        <v>0</v>
      </c>
      <c r="Q182" s="124">
        <v>0</v>
      </c>
      <c r="R182" s="124">
        <f t="shared" si="12"/>
        <v>0</v>
      </c>
      <c r="S182" s="124">
        <v>0</v>
      </c>
      <c r="T182" s="123">
        <f t="shared" si="13"/>
        <v>0</v>
      </c>
      <c r="AR182" s="109" t="s">
        <v>32</v>
      </c>
      <c r="AT182" s="109" t="s">
        <v>473</v>
      </c>
      <c r="AU182" s="109" t="s">
        <v>28</v>
      </c>
      <c r="AY182" s="101" t="s">
        <v>472</v>
      </c>
      <c r="BE182" s="110">
        <f t="shared" si="14"/>
        <v>0</v>
      </c>
      <c r="BF182" s="110">
        <f t="shared" si="15"/>
        <v>0</v>
      </c>
      <c r="BG182" s="110">
        <f t="shared" si="16"/>
        <v>0</v>
      </c>
      <c r="BH182" s="110">
        <f t="shared" si="17"/>
        <v>0</v>
      </c>
      <c r="BI182" s="110">
        <f t="shared" si="18"/>
        <v>0</v>
      </c>
      <c r="BJ182" s="101" t="s">
        <v>28</v>
      </c>
      <c r="BK182" s="110">
        <f t="shared" si="19"/>
        <v>0</v>
      </c>
      <c r="BL182" s="101" t="s">
        <v>32</v>
      </c>
      <c r="BM182" s="109" t="s">
        <v>850</v>
      </c>
    </row>
    <row r="183" spans="2:65" s="34" customFormat="1" ht="21.75" customHeight="1">
      <c r="B183" s="122"/>
      <c r="C183" s="121" t="s">
        <v>504</v>
      </c>
      <c r="D183" s="121" t="s">
        <v>473</v>
      </c>
      <c r="E183" s="120" t="s">
        <v>1029</v>
      </c>
      <c r="F183" s="119" t="s">
        <v>1028</v>
      </c>
      <c r="G183" s="118" t="s">
        <v>636</v>
      </c>
      <c r="H183" s="117">
        <v>1</v>
      </c>
      <c r="I183" s="116">
        <v>0</v>
      </c>
      <c r="J183" s="116">
        <f t="shared" si="10"/>
        <v>0</v>
      </c>
      <c r="K183" s="115"/>
      <c r="L183" s="35"/>
      <c r="M183" s="126" t="s">
        <v>46</v>
      </c>
      <c r="N183" s="125" t="s">
        <v>449</v>
      </c>
      <c r="O183" s="124">
        <v>0</v>
      </c>
      <c r="P183" s="124">
        <f t="shared" si="11"/>
        <v>0</v>
      </c>
      <c r="Q183" s="124">
        <v>0</v>
      </c>
      <c r="R183" s="124">
        <f t="shared" si="12"/>
        <v>0</v>
      </c>
      <c r="S183" s="124">
        <v>0</v>
      </c>
      <c r="T183" s="123">
        <f t="shared" si="13"/>
        <v>0</v>
      </c>
      <c r="AR183" s="109" t="s">
        <v>32</v>
      </c>
      <c r="AT183" s="109" t="s">
        <v>473</v>
      </c>
      <c r="AU183" s="109" t="s">
        <v>28</v>
      </c>
      <c r="AY183" s="101" t="s">
        <v>472</v>
      </c>
      <c r="BE183" s="110">
        <f t="shared" si="14"/>
        <v>0</v>
      </c>
      <c r="BF183" s="110">
        <f t="shared" si="15"/>
        <v>0</v>
      </c>
      <c r="BG183" s="110">
        <f t="shared" si="16"/>
        <v>0</v>
      </c>
      <c r="BH183" s="110">
        <f t="shared" si="17"/>
        <v>0</v>
      </c>
      <c r="BI183" s="110">
        <f t="shared" si="18"/>
        <v>0</v>
      </c>
      <c r="BJ183" s="101" t="s">
        <v>28</v>
      </c>
      <c r="BK183" s="110">
        <f t="shared" si="19"/>
        <v>0</v>
      </c>
      <c r="BL183" s="101" t="s">
        <v>32</v>
      </c>
      <c r="BM183" s="109" t="s">
        <v>842</v>
      </c>
    </row>
    <row r="184" spans="2:65" s="34" customFormat="1" ht="33" customHeight="1">
      <c r="B184" s="122"/>
      <c r="C184" s="121" t="s">
        <v>1045</v>
      </c>
      <c r="D184" s="121" t="s">
        <v>473</v>
      </c>
      <c r="E184" s="120" t="s">
        <v>1027</v>
      </c>
      <c r="F184" s="119" t="s">
        <v>1026</v>
      </c>
      <c r="G184" s="118" t="s">
        <v>636</v>
      </c>
      <c r="H184" s="117">
        <v>3</v>
      </c>
      <c r="I184" s="116">
        <v>0</v>
      </c>
      <c r="J184" s="116">
        <f t="shared" si="10"/>
        <v>0</v>
      </c>
      <c r="K184" s="115"/>
      <c r="L184" s="35"/>
      <c r="M184" s="126" t="s">
        <v>46</v>
      </c>
      <c r="N184" s="125" t="s">
        <v>449</v>
      </c>
      <c r="O184" s="124">
        <v>0</v>
      </c>
      <c r="P184" s="124">
        <f t="shared" si="11"/>
        <v>0</v>
      </c>
      <c r="Q184" s="124">
        <v>0</v>
      </c>
      <c r="R184" s="124">
        <f t="shared" si="12"/>
        <v>0</v>
      </c>
      <c r="S184" s="124">
        <v>0</v>
      </c>
      <c r="T184" s="123">
        <f t="shared" si="13"/>
        <v>0</v>
      </c>
      <c r="AR184" s="109" t="s">
        <v>32</v>
      </c>
      <c r="AT184" s="109" t="s">
        <v>473</v>
      </c>
      <c r="AU184" s="109" t="s">
        <v>28</v>
      </c>
      <c r="AY184" s="101" t="s">
        <v>472</v>
      </c>
      <c r="BE184" s="110">
        <f t="shared" si="14"/>
        <v>0</v>
      </c>
      <c r="BF184" s="110">
        <f t="shared" si="15"/>
        <v>0</v>
      </c>
      <c r="BG184" s="110">
        <f t="shared" si="16"/>
        <v>0</v>
      </c>
      <c r="BH184" s="110">
        <f t="shared" si="17"/>
        <v>0</v>
      </c>
      <c r="BI184" s="110">
        <f t="shared" si="18"/>
        <v>0</v>
      </c>
      <c r="BJ184" s="101" t="s">
        <v>28</v>
      </c>
      <c r="BK184" s="110">
        <f t="shared" si="19"/>
        <v>0</v>
      </c>
      <c r="BL184" s="101" t="s">
        <v>32</v>
      </c>
      <c r="BM184" s="109" t="s">
        <v>834</v>
      </c>
    </row>
    <row r="185" spans="2:65" s="34" customFormat="1" ht="21.75" customHeight="1">
      <c r="B185" s="122"/>
      <c r="C185" s="121" t="s">
        <v>501</v>
      </c>
      <c r="D185" s="121" t="s">
        <v>473</v>
      </c>
      <c r="E185" s="120" t="s">
        <v>1024</v>
      </c>
      <c r="F185" s="119" t="s">
        <v>1023</v>
      </c>
      <c r="G185" s="118" t="s">
        <v>636</v>
      </c>
      <c r="H185" s="117">
        <v>1</v>
      </c>
      <c r="I185" s="116">
        <v>0</v>
      </c>
      <c r="J185" s="116">
        <f t="shared" si="10"/>
        <v>0</v>
      </c>
      <c r="K185" s="115"/>
      <c r="L185" s="35"/>
      <c r="M185" s="126" t="s">
        <v>46</v>
      </c>
      <c r="N185" s="125" t="s">
        <v>449</v>
      </c>
      <c r="O185" s="124">
        <v>0</v>
      </c>
      <c r="P185" s="124">
        <f t="shared" si="11"/>
        <v>0</v>
      </c>
      <c r="Q185" s="124">
        <v>0</v>
      </c>
      <c r="R185" s="124">
        <f t="shared" si="12"/>
        <v>0</v>
      </c>
      <c r="S185" s="124">
        <v>0</v>
      </c>
      <c r="T185" s="123">
        <f t="shared" si="13"/>
        <v>0</v>
      </c>
      <c r="AR185" s="109" t="s">
        <v>32</v>
      </c>
      <c r="AT185" s="109" t="s">
        <v>473</v>
      </c>
      <c r="AU185" s="109" t="s">
        <v>28</v>
      </c>
      <c r="AY185" s="101" t="s">
        <v>472</v>
      </c>
      <c r="BE185" s="110">
        <f t="shared" si="14"/>
        <v>0</v>
      </c>
      <c r="BF185" s="110">
        <f t="shared" si="15"/>
        <v>0</v>
      </c>
      <c r="BG185" s="110">
        <f t="shared" si="16"/>
        <v>0</v>
      </c>
      <c r="BH185" s="110">
        <f t="shared" si="17"/>
        <v>0</v>
      </c>
      <c r="BI185" s="110">
        <f t="shared" si="18"/>
        <v>0</v>
      </c>
      <c r="BJ185" s="101" t="s">
        <v>28</v>
      </c>
      <c r="BK185" s="110">
        <f t="shared" si="19"/>
        <v>0</v>
      </c>
      <c r="BL185" s="101" t="s">
        <v>32</v>
      </c>
      <c r="BM185" s="109" t="s">
        <v>826</v>
      </c>
    </row>
    <row r="186" spans="2:65" s="34" customFormat="1" ht="16.5" customHeight="1">
      <c r="B186" s="122"/>
      <c r="C186" s="121" t="s">
        <v>1040</v>
      </c>
      <c r="D186" s="121" t="s">
        <v>473</v>
      </c>
      <c r="E186" s="120" t="s">
        <v>1214</v>
      </c>
      <c r="F186" s="119" t="s">
        <v>1213</v>
      </c>
      <c r="G186" s="118" t="s">
        <v>636</v>
      </c>
      <c r="H186" s="117">
        <v>1</v>
      </c>
      <c r="I186" s="116">
        <v>0</v>
      </c>
      <c r="J186" s="116">
        <f t="shared" si="10"/>
        <v>0</v>
      </c>
      <c r="K186" s="115"/>
      <c r="L186" s="35"/>
      <c r="M186" s="126" t="s">
        <v>46</v>
      </c>
      <c r="N186" s="125" t="s">
        <v>449</v>
      </c>
      <c r="O186" s="124">
        <v>0</v>
      </c>
      <c r="P186" s="124">
        <f t="shared" si="11"/>
        <v>0</v>
      </c>
      <c r="Q186" s="124">
        <v>0</v>
      </c>
      <c r="R186" s="124">
        <f t="shared" si="12"/>
        <v>0</v>
      </c>
      <c r="S186" s="124">
        <v>0</v>
      </c>
      <c r="T186" s="123">
        <f t="shared" si="13"/>
        <v>0</v>
      </c>
      <c r="AR186" s="109" t="s">
        <v>32</v>
      </c>
      <c r="AT186" s="109" t="s">
        <v>473</v>
      </c>
      <c r="AU186" s="109" t="s">
        <v>28</v>
      </c>
      <c r="AY186" s="101" t="s">
        <v>472</v>
      </c>
      <c r="BE186" s="110">
        <f t="shared" si="14"/>
        <v>0</v>
      </c>
      <c r="BF186" s="110">
        <f t="shared" si="15"/>
        <v>0</v>
      </c>
      <c r="BG186" s="110">
        <f t="shared" si="16"/>
        <v>0</v>
      </c>
      <c r="BH186" s="110">
        <f t="shared" si="17"/>
        <v>0</v>
      </c>
      <c r="BI186" s="110">
        <f t="shared" si="18"/>
        <v>0</v>
      </c>
      <c r="BJ186" s="101" t="s">
        <v>28</v>
      </c>
      <c r="BK186" s="110">
        <f t="shared" si="19"/>
        <v>0</v>
      </c>
      <c r="BL186" s="101" t="s">
        <v>32</v>
      </c>
      <c r="BM186" s="109" t="s">
        <v>818</v>
      </c>
    </row>
    <row r="187" spans="2:65" s="34" customFormat="1" ht="24.15" customHeight="1">
      <c r="B187" s="122"/>
      <c r="C187" s="121" t="s">
        <v>498</v>
      </c>
      <c r="D187" s="121" t="s">
        <v>473</v>
      </c>
      <c r="E187" s="120" t="s">
        <v>1019</v>
      </c>
      <c r="F187" s="119" t="s">
        <v>1018</v>
      </c>
      <c r="G187" s="118" t="s">
        <v>636</v>
      </c>
      <c r="H187" s="117">
        <v>1</v>
      </c>
      <c r="I187" s="116">
        <v>0</v>
      </c>
      <c r="J187" s="116">
        <f t="shared" si="10"/>
        <v>0</v>
      </c>
      <c r="K187" s="115"/>
      <c r="L187" s="35"/>
      <c r="M187" s="126" t="s">
        <v>46</v>
      </c>
      <c r="N187" s="125" t="s">
        <v>449</v>
      </c>
      <c r="O187" s="124">
        <v>0</v>
      </c>
      <c r="P187" s="124">
        <f t="shared" si="11"/>
        <v>0</v>
      </c>
      <c r="Q187" s="124">
        <v>0</v>
      </c>
      <c r="R187" s="124">
        <f t="shared" si="12"/>
        <v>0</v>
      </c>
      <c r="S187" s="124">
        <v>0</v>
      </c>
      <c r="T187" s="123">
        <f t="shared" si="13"/>
        <v>0</v>
      </c>
      <c r="AR187" s="109" t="s">
        <v>32</v>
      </c>
      <c r="AT187" s="109" t="s">
        <v>473</v>
      </c>
      <c r="AU187" s="109" t="s">
        <v>28</v>
      </c>
      <c r="AY187" s="101" t="s">
        <v>472</v>
      </c>
      <c r="BE187" s="110">
        <f t="shared" si="14"/>
        <v>0</v>
      </c>
      <c r="BF187" s="110">
        <f t="shared" si="15"/>
        <v>0</v>
      </c>
      <c r="BG187" s="110">
        <f t="shared" si="16"/>
        <v>0</v>
      </c>
      <c r="BH187" s="110">
        <f t="shared" si="17"/>
        <v>0</v>
      </c>
      <c r="BI187" s="110">
        <f t="shared" si="18"/>
        <v>0</v>
      </c>
      <c r="BJ187" s="101" t="s">
        <v>28</v>
      </c>
      <c r="BK187" s="110">
        <f t="shared" si="19"/>
        <v>0</v>
      </c>
      <c r="BL187" s="101" t="s">
        <v>32</v>
      </c>
      <c r="BM187" s="109" t="s">
        <v>810</v>
      </c>
    </row>
    <row r="188" spans="2:65" s="34" customFormat="1" ht="33" customHeight="1">
      <c r="B188" s="122"/>
      <c r="C188" s="121" t="s">
        <v>1035</v>
      </c>
      <c r="D188" s="121" t="s">
        <v>473</v>
      </c>
      <c r="E188" s="120" t="s">
        <v>1014</v>
      </c>
      <c r="F188" s="119" t="s">
        <v>1013</v>
      </c>
      <c r="G188" s="118" t="s">
        <v>636</v>
      </c>
      <c r="H188" s="117">
        <v>5</v>
      </c>
      <c r="I188" s="116">
        <v>0</v>
      </c>
      <c r="J188" s="116">
        <f t="shared" si="10"/>
        <v>0</v>
      </c>
      <c r="K188" s="115"/>
      <c r="L188" s="35"/>
      <c r="M188" s="126" t="s">
        <v>46</v>
      </c>
      <c r="N188" s="125" t="s">
        <v>449</v>
      </c>
      <c r="O188" s="124">
        <v>0</v>
      </c>
      <c r="P188" s="124">
        <f t="shared" si="11"/>
        <v>0</v>
      </c>
      <c r="Q188" s="124">
        <v>0</v>
      </c>
      <c r="R188" s="124">
        <f t="shared" si="12"/>
        <v>0</v>
      </c>
      <c r="S188" s="124">
        <v>0</v>
      </c>
      <c r="T188" s="123">
        <f t="shared" si="13"/>
        <v>0</v>
      </c>
      <c r="AR188" s="109" t="s">
        <v>32</v>
      </c>
      <c r="AT188" s="109" t="s">
        <v>473</v>
      </c>
      <c r="AU188" s="109" t="s">
        <v>28</v>
      </c>
      <c r="AY188" s="101" t="s">
        <v>472</v>
      </c>
      <c r="BE188" s="110">
        <f t="shared" si="14"/>
        <v>0</v>
      </c>
      <c r="BF188" s="110">
        <f t="shared" si="15"/>
        <v>0</v>
      </c>
      <c r="BG188" s="110">
        <f t="shared" si="16"/>
        <v>0</v>
      </c>
      <c r="BH188" s="110">
        <f t="shared" si="17"/>
        <v>0</v>
      </c>
      <c r="BI188" s="110">
        <f t="shared" si="18"/>
        <v>0</v>
      </c>
      <c r="BJ188" s="101" t="s">
        <v>28</v>
      </c>
      <c r="BK188" s="110">
        <f t="shared" si="19"/>
        <v>0</v>
      </c>
      <c r="BL188" s="101" t="s">
        <v>32</v>
      </c>
      <c r="BM188" s="109" t="s">
        <v>802</v>
      </c>
    </row>
    <row r="189" spans="2:65" s="34" customFormat="1" ht="21.75" customHeight="1">
      <c r="B189" s="122"/>
      <c r="C189" s="121" t="s">
        <v>493</v>
      </c>
      <c r="D189" s="121" t="s">
        <v>473</v>
      </c>
      <c r="E189" s="120" t="s">
        <v>1011</v>
      </c>
      <c r="F189" s="119" t="s">
        <v>1010</v>
      </c>
      <c r="G189" s="118" t="s">
        <v>636</v>
      </c>
      <c r="H189" s="117">
        <v>1</v>
      </c>
      <c r="I189" s="116">
        <v>0</v>
      </c>
      <c r="J189" s="116">
        <f t="shared" ref="J189:J214" si="20">ROUND(I189*H189,2)</f>
        <v>0</v>
      </c>
      <c r="K189" s="115"/>
      <c r="L189" s="35"/>
      <c r="M189" s="126" t="s">
        <v>46</v>
      </c>
      <c r="N189" s="125" t="s">
        <v>449</v>
      </c>
      <c r="O189" s="124">
        <v>0</v>
      </c>
      <c r="P189" s="124">
        <f t="shared" ref="P189:P214" si="21">O189*H189</f>
        <v>0</v>
      </c>
      <c r="Q189" s="124">
        <v>0</v>
      </c>
      <c r="R189" s="124">
        <f t="shared" ref="R189:R214" si="22">Q189*H189</f>
        <v>0</v>
      </c>
      <c r="S189" s="124">
        <v>0</v>
      </c>
      <c r="T189" s="123">
        <f t="shared" ref="T189:T214" si="23">S189*H189</f>
        <v>0</v>
      </c>
      <c r="AR189" s="109" t="s">
        <v>32</v>
      </c>
      <c r="AT189" s="109" t="s">
        <v>473</v>
      </c>
      <c r="AU189" s="109" t="s">
        <v>28</v>
      </c>
      <c r="AY189" s="101" t="s">
        <v>472</v>
      </c>
      <c r="BE189" s="110">
        <f t="shared" ref="BE189:BE214" si="24">IF(N189="základní",J189,0)</f>
        <v>0</v>
      </c>
      <c r="BF189" s="110">
        <f t="shared" ref="BF189:BF214" si="25">IF(N189="snížená",J189,0)</f>
        <v>0</v>
      </c>
      <c r="BG189" s="110">
        <f t="shared" ref="BG189:BG214" si="26">IF(N189="zákl. přenesená",J189,0)</f>
        <v>0</v>
      </c>
      <c r="BH189" s="110">
        <f t="shared" ref="BH189:BH214" si="27">IF(N189="sníž. přenesená",J189,0)</f>
        <v>0</v>
      </c>
      <c r="BI189" s="110">
        <f t="shared" ref="BI189:BI214" si="28">IF(N189="nulová",J189,0)</f>
        <v>0</v>
      </c>
      <c r="BJ189" s="101" t="s">
        <v>28</v>
      </c>
      <c r="BK189" s="110">
        <f t="shared" ref="BK189:BK214" si="29">ROUND(I189*H189,2)</f>
        <v>0</v>
      </c>
      <c r="BL189" s="101" t="s">
        <v>32</v>
      </c>
      <c r="BM189" s="109" t="s">
        <v>794</v>
      </c>
    </row>
    <row r="190" spans="2:65" s="34" customFormat="1" ht="21.75" customHeight="1">
      <c r="B190" s="122"/>
      <c r="C190" s="121" t="s">
        <v>1030</v>
      </c>
      <c r="D190" s="121" t="s">
        <v>473</v>
      </c>
      <c r="E190" s="120" t="s">
        <v>1212</v>
      </c>
      <c r="F190" s="119" t="s">
        <v>1211</v>
      </c>
      <c r="G190" s="118" t="s">
        <v>636</v>
      </c>
      <c r="H190" s="117">
        <v>1</v>
      </c>
      <c r="I190" s="116">
        <v>0</v>
      </c>
      <c r="J190" s="116">
        <f t="shared" si="20"/>
        <v>0</v>
      </c>
      <c r="K190" s="115"/>
      <c r="L190" s="35"/>
      <c r="M190" s="126" t="s">
        <v>46</v>
      </c>
      <c r="N190" s="125" t="s">
        <v>449</v>
      </c>
      <c r="O190" s="124">
        <v>34.299999999999997</v>
      </c>
      <c r="P190" s="124">
        <f t="shared" si="21"/>
        <v>34.299999999999997</v>
      </c>
      <c r="Q190" s="124">
        <v>0</v>
      </c>
      <c r="R190" s="124">
        <f t="shared" si="22"/>
        <v>0</v>
      </c>
      <c r="S190" s="124">
        <v>0</v>
      </c>
      <c r="T190" s="123">
        <f t="shared" si="23"/>
        <v>0</v>
      </c>
      <c r="AR190" s="109" t="s">
        <v>32</v>
      </c>
      <c r="AT190" s="109" t="s">
        <v>473</v>
      </c>
      <c r="AU190" s="109" t="s">
        <v>28</v>
      </c>
      <c r="AY190" s="101" t="s">
        <v>472</v>
      </c>
      <c r="BE190" s="110">
        <f t="shared" si="24"/>
        <v>0</v>
      </c>
      <c r="BF190" s="110">
        <f t="shared" si="25"/>
        <v>0</v>
      </c>
      <c r="BG190" s="110">
        <f t="shared" si="26"/>
        <v>0</v>
      </c>
      <c r="BH190" s="110">
        <f t="shared" si="27"/>
        <v>0</v>
      </c>
      <c r="BI190" s="110">
        <f t="shared" si="28"/>
        <v>0</v>
      </c>
      <c r="BJ190" s="101" t="s">
        <v>28</v>
      </c>
      <c r="BK190" s="110">
        <f t="shared" si="29"/>
        <v>0</v>
      </c>
      <c r="BL190" s="101" t="s">
        <v>32</v>
      </c>
      <c r="BM190" s="109" t="s">
        <v>1210</v>
      </c>
    </row>
    <row r="191" spans="2:65" s="34" customFormat="1" ht="37.950000000000003" customHeight="1">
      <c r="B191" s="122"/>
      <c r="C191" s="121" t="s">
        <v>486</v>
      </c>
      <c r="D191" s="121" t="s">
        <v>473</v>
      </c>
      <c r="E191" s="120" t="s">
        <v>1000</v>
      </c>
      <c r="F191" s="119" t="s">
        <v>999</v>
      </c>
      <c r="G191" s="118" t="s">
        <v>636</v>
      </c>
      <c r="H191" s="117">
        <v>1</v>
      </c>
      <c r="I191" s="116">
        <v>0</v>
      </c>
      <c r="J191" s="116">
        <f t="shared" si="20"/>
        <v>0</v>
      </c>
      <c r="K191" s="115"/>
      <c r="L191" s="35"/>
      <c r="M191" s="126" t="s">
        <v>46</v>
      </c>
      <c r="N191" s="125" t="s">
        <v>449</v>
      </c>
      <c r="O191" s="124">
        <v>85.6</v>
      </c>
      <c r="P191" s="124">
        <f t="shared" si="21"/>
        <v>85.6</v>
      </c>
      <c r="Q191" s="124">
        <v>0</v>
      </c>
      <c r="R191" s="124">
        <f t="shared" si="22"/>
        <v>0</v>
      </c>
      <c r="S191" s="124">
        <v>0</v>
      </c>
      <c r="T191" s="123">
        <f t="shared" si="23"/>
        <v>0</v>
      </c>
      <c r="AR191" s="109" t="s">
        <v>32</v>
      </c>
      <c r="AT191" s="109" t="s">
        <v>473</v>
      </c>
      <c r="AU191" s="109" t="s">
        <v>28</v>
      </c>
      <c r="AY191" s="101" t="s">
        <v>472</v>
      </c>
      <c r="BE191" s="110">
        <f t="shared" si="24"/>
        <v>0</v>
      </c>
      <c r="BF191" s="110">
        <f t="shared" si="25"/>
        <v>0</v>
      </c>
      <c r="BG191" s="110">
        <f t="shared" si="26"/>
        <v>0</v>
      </c>
      <c r="BH191" s="110">
        <f t="shared" si="27"/>
        <v>0</v>
      </c>
      <c r="BI191" s="110">
        <f t="shared" si="28"/>
        <v>0</v>
      </c>
      <c r="BJ191" s="101" t="s">
        <v>28</v>
      </c>
      <c r="BK191" s="110">
        <f t="shared" si="29"/>
        <v>0</v>
      </c>
      <c r="BL191" s="101" t="s">
        <v>32</v>
      </c>
      <c r="BM191" s="109" t="s">
        <v>1209</v>
      </c>
    </row>
    <row r="192" spans="2:65" s="34" customFormat="1" ht="16.5" customHeight="1">
      <c r="B192" s="122"/>
      <c r="C192" s="121" t="s">
        <v>1025</v>
      </c>
      <c r="D192" s="121" t="s">
        <v>473</v>
      </c>
      <c r="E192" s="120" t="s">
        <v>1208</v>
      </c>
      <c r="F192" s="119" t="s">
        <v>1207</v>
      </c>
      <c r="G192" s="118" t="s">
        <v>636</v>
      </c>
      <c r="H192" s="117">
        <v>1</v>
      </c>
      <c r="I192" s="116">
        <v>0</v>
      </c>
      <c r="J192" s="116">
        <f t="shared" si="20"/>
        <v>0</v>
      </c>
      <c r="K192" s="115"/>
      <c r="L192" s="35"/>
      <c r="M192" s="126" t="s">
        <v>46</v>
      </c>
      <c r="N192" s="125" t="s">
        <v>449</v>
      </c>
      <c r="O192" s="124">
        <v>18.2</v>
      </c>
      <c r="P192" s="124">
        <f t="shared" si="21"/>
        <v>18.2</v>
      </c>
      <c r="Q192" s="124">
        <v>0</v>
      </c>
      <c r="R192" s="124">
        <f t="shared" si="22"/>
        <v>0</v>
      </c>
      <c r="S192" s="124">
        <v>0</v>
      </c>
      <c r="T192" s="123">
        <f t="shared" si="23"/>
        <v>0</v>
      </c>
      <c r="AR192" s="109" t="s">
        <v>32</v>
      </c>
      <c r="AT192" s="109" t="s">
        <v>473</v>
      </c>
      <c r="AU192" s="109" t="s">
        <v>28</v>
      </c>
      <c r="AY192" s="101" t="s">
        <v>472</v>
      </c>
      <c r="BE192" s="110">
        <f t="shared" si="24"/>
        <v>0</v>
      </c>
      <c r="BF192" s="110">
        <f t="shared" si="25"/>
        <v>0</v>
      </c>
      <c r="BG192" s="110">
        <f t="shared" si="26"/>
        <v>0</v>
      </c>
      <c r="BH192" s="110">
        <f t="shared" si="27"/>
        <v>0</v>
      </c>
      <c r="BI192" s="110">
        <f t="shared" si="28"/>
        <v>0</v>
      </c>
      <c r="BJ192" s="101" t="s">
        <v>28</v>
      </c>
      <c r="BK192" s="110">
        <f t="shared" si="29"/>
        <v>0</v>
      </c>
      <c r="BL192" s="101" t="s">
        <v>32</v>
      </c>
      <c r="BM192" s="109" t="s">
        <v>1206</v>
      </c>
    </row>
    <row r="193" spans="2:65" s="34" customFormat="1" ht="16.5" customHeight="1">
      <c r="B193" s="122"/>
      <c r="C193" s="121" t="s">
        <v>477</v>
      </c>
      <c r="D193" s="121" t="s">
        <v>473</v>
      </c>
      <c r="E193" s="120" t="s">
        <v>992</v>
      </c>
      <c r="F193" s="119" t="s">
        <v>991</v>
      </c>
      <c r="G193" s="118" t="s">
        <v>636</v>
      </c>
      <c r="H193" s="117">
        <v>4</v>
      </c>
      <c r="I193" s="116">
        <v>0</v>
      </c>
      <c r="J193" s="116">
        <f t="shared" si="20"/>
        <v>0</v>
      </c>
      <c r="K193" s="115"/>
      <c r="L193" s="35"/>
      <c r="M193" s="126" t="s">
        <v>46</v>
      </c>
      <c r="N193" s="125" t="s">
        <v>449</v>
      </c>
      <c r="O193" s="124">
        <v>0</v>
      </c>
      <c r="P193" s="124">
        <f t="shared" si="21"/>
        <v>0</v>
      </c>
      <c r="Q193" s="124">
        <v>0</v>
      </c>
      <c r="R193" s="124">
        <f t="shared" si="22"/>
        <v>0</v>
      </c>
      <c r="S193" s="124">
        <v>0</v>
      </c>
      <c r="T193" s="123">
        <f t="shared" si="23"/>
        <v>0</v>
      </c>
      <c r="AR193" s="109" t="s">
        <v>32</v>
      </c>
      <c r="AT193" s="109" t="s">
        <v>473</v>
      </c>
      <c r="AU193" s="109" t="s">
        <v>28</v>
      </c>
      <c r="AY193" s="101" t="s">
        <v>472</v>
      </c>
      <c r="BE193" s="110">
        <f t="shared" si="24"/>
        <v>0</v>
      </c>
      <c r="BF193" s="110">
        <f t="shared" si="25"/>
        <v>0</v>
      </c>
      <c r="BG193" s="110">
        <f t="shared" si="26"/>
        <v>0</v>
      </c>
      <c r="BH193" s="110">
        <f t="shared" si="27"/>
        <v>0</v>
      </c>
      <c r="BI193" s="110">
        <f t="shared" si="28"/>
        <v>0</v>
      </c>
      <c r="BJ193" s="101" t="s">
        <v>28</v>
      </c>
      <c r="BK193" s="110">
        <f t="shared" si="29"/>
        <v>0</v>
      </c>
      <c r="BL193" s="101" t="s">
        <v>32</v>
      </c>
      <c r="BM193" s="109" t="s">
        <v>771</v>
      </c>
    </row>
    <row r="194" spans="2:65" s="34" customFormat="1" ht="16.5" customHeight="1">
      <c r="B194" s="122"/>
      <c r="C194" s="121" t="s">
        <v>1020</v>
      </c>
      <c r="D194" s="121" t="s">
        <v>473</v>
      </c>
      <c r="E194" s="120" t="s">
        <v>989</v>
      </c>
      <c r="F194" s="119" t="s">
        <v>988</v>
      </c>
      <c r="G194" s="118" t="s">
        <v>636</v>
      </c>
      <c r="H194" s="117">
        <v>4</v>
      </c>
      <c r="I194" s="116">
        <v>0</v>
      </c>
      <c r="J194" s="116">
        <f t="shared" si="20"/>
        <v>0</v>
      </c>
      <c r="K194" s="115"/>
      <c r="L194" s="35"/>
      <c r="M194" s="126" t="s">
        <v>46</v>
      </c>
      <c r="N194" s="125" t="s">
        <v>449</v>
      </c>
      <c r="O194" s="124">
        <v>0</v>
      </c>
      <c r="P194" s="124">
        <f t="shared" si="21"/>
        <v>0</v>
      </c>
      <c r="Q194" s="124">
        <v>0</v>
      </c>
      <c r="R194" s="124">
        <f t="shared" si="22"/>
        <v>0</v>
      </c>
      <c r="S194" s="124">
        <v>0</v>
      </c>
      <c r="T194" s="123">
        <f t="shared" si="23"/>
        <v>0</v>
      </c>
      <c r="AR194" s="109" t="s">
        <v>32</v>
      </c>
      <c r="AT194" s="109" t="s">
        <v>473</v>
      </c>
      <c r="AU194" s="109" t="s">
        <v>28</v>
      </c>
      <c r="AY194" s="101" t="s">
        <v>472</v>
      </c>
      <c r="BE194" s="110">
        <f t="shared" si="24"/>
        <v>0</v>
      </c>
      <c r="BF194" s="110">
        <f t="shared" si="25"/>
        <v>0</v>
      </c>
      <c r="BG194" s="110">
        <f t="shared" si="26"/>
        <v>0</v>
      </c>
      <c r="BH194" s="110">
        <f t="shared" si="27"/>
        <v>0</v>
      </c>
      <c r="BI194" s="110">
        <f t="shared" si="28"/>
        <v>0</v>
      </c>
      <c r="BJ194" s="101" t="s">
        <v>28</v>
      </c>
      <c r="BK194" s="110">
        <f t="shared" si="29"/>
        <v>0</v>
      </c>
      <c r="BL194" s="101" t="s">
        <v>32</v>
      </c>
      <c r="BM194" s="109" t="s">
        <v>763</v>
      </c>
    </row>
    <row r="195" spans="2:65" s="34" customFormat="1" ht="16.5" customHeight="1">
      <c r="B195" s="122"/>
      <c r="C195" s="121" t="s">
        <v>471</v>
      </c>
      <c r="D195" s="121" t="s">
        <v>473</v>
      </c>
      <c r="E195" s="120" t="s">
        <v>986</v>
      </c>
      <c r="F195" s="119" t="s">
        <v>985</v>
      </c>
      <c r="G195" s="118" t="s">
        <v>636</v>
      </c>
      <c r="H195" s="117">
        <v>14</v>
      </c>
      <c r="I195" s="116">
        <v>0</v>
      </c>
      <c r="J195" s="116">
        <f t="shared" si="20"/>
        <v>0</v>
      </c>
      <c r="K195" s="115"/>
      <c r="L195" s="35"/>
      <c r="M195" s="126" t="s">
        <v>46</v>
      </c>
      <c r="N195" s="125" t="s">
        <v>449</v>
      </c>
      <c r="O195" s="124">
        <v>0</v>
      </c>
      <c r="P195" s="124">
        <f t="shared" si="21"/>
        <v>0</v>
      </c>
      <c r="Q195" s="124">
        <v>0</v>
      </c>
      <c r="R195" s="124">
        <f t="shared" si="22"/>
        <v>0</v>
      </c>
      <c r="S195" s="124">
        <v>0</v>
      </c>
      <c r="T195" s="123">
        <f t="shared" si="23"/>
        <v>0</v>
      </c>
      <c r="AR195" s="109" t="s">
        <v>32</v>
      </c>
      <c r="AT195" s="109" t="s">
        <v>473</v>
      </c>
      <c r="AU195" s="109" t="s">
        <v>28</v>
      </c>
      <c r="AY195" s="101" t="s">
        <v>472</v>
      </c>
      <c r="BE195" s="110">
        <f t="shared" si="24"/>
        <v>0</v>
      </c>
      <c r="BF195" s="110">
        <f t="shared" si="25"/>
        <v>0</v>
      </c>
      <c r="BG195" s="110">
        <f t="shared" si="26"/>
        <v>0</v>
      </c>
      <c r="BH195" s="110">
        <f t="shared" si="27"/>
        <v>0</v>
      </c>
      <c r="BI195" s="110">
        <f t="shared" si="28"/>
        <v>0</v>
      </c>
      <c r="BJ195" s="101" t="s">
        <v>28</v>
      </c>
      <c r="BK195" s="110">
        <f t="shared" si="29"/>
        <v>0</v>
      </c>
      <c r="BL195" s="101" t="s">
        <v>32</v>
      </c>
      <c r="BM195" s="109" t="s">
        <v>755</v>
      </c>
    </row>
    <row r="196" spans="2:65" s="34" customFormat="1" ht="21.75" customHeight="1">
      <c r="B196" s="122"/>
      <c r="C196" s="121" t="s">
        <v>1015</v>
      </c>
      <c r="D196" s="121" t="s">
        <v>473</v>
      </c>
      <c r="E196" s="120" t="s">
        <v>1205</v>
      </c>
      <c r="F196" s="119" t="s">
        <v>1204</v>
      </c>
      <c r="G196" s="118" t="s">
        <v>636</v>
      </c>
      <c r="H196" s="117">
        <v>2</v>
      </c>
      <c r="I196" s="116">
        <v>0</v>
      </c>
      <c r="J196" s="116">
        <f t="shared" si="20"/>
        <v>0</v>
      </c>
      <c r="K196" s="115"/>
      <c r="L196" s="35"/>
      <c r="M196" s="126" t="s">
        <v>46</v>
      </c>
      <c r="N196" s="125" t="s">
        <v>449</v>
      </c>
      <c r="O196" s="124">
        <v>0</v>
      </c>
      <c r="P196" s="124">
        <f t="shared" si="21"/>
        <v>0</v>
      </c>
      <c r="Q196" s="124">
        <v>0</v>
      </c>
      <c r="R196" s="124">
        <f t="shared" si="22"/>
        <v>0</v>
      </c>
      <c r="S196" s="124">
        <v>0</v>
      </c>
      <c r="T196" s="123">
        <f t="shared" si="23"/>
        <v>0</v>
      </c>
      <c r="AR196" s="109" t="s">
        <v>32</v>
      </c>
      <c r="AT196" s="109" t="s">
        <v>473</v>
      </c>
      <c r="AU196" s="109" t="s">
        <v>28</v>
      </c>
      <c r="AY196" s="101" t="s">
        <v>472</v>
      </c>
      <c r="BE196" s="110">
        <f t="shared" si="24"/>
        <v>0</v>
      </c>
      <c r="BF196" s="110">
        <f t="shared" si="25"/>
        <v>0</v>
      </c>
      <c r="BG196" s="110">
        <f t="shared" si="26"/>
        <v>0</v>
      </c>
      <c r="BH196" s="110">
        <f t="shared" si="27"/>
        <v>0</v>
      </c>
      <c r="BI196" s="110">
        <f t="shared" si="28"/>
        <v>0</v>
      </c>
      <c r="BJ196" s="101" t="s">
        <v>28</v>
      </c>
      <c r="BK196" s="110">
        <f t="shared" si="29"/>
        <v>0</v>
      </c>
      <c r="BL196" s="101" t="s">
        <v>32</v>
      </c>
      <c r="BM196" s="109" t="s">
        <v>747</v>
      </c>
    </row>
    <row r="197" spans="2:65" s="34" customFormat="1" ht="16.5" customHeight="1">
      <c r="B197" s="122"/>
      <c r="C197" s="121" t="s">
        <v>1012</v>
      </c>
      <c r="D197" s="121" t="s">
        <v>473</v>
      </c>
      <c r="E197" s="120" t="s">
        <v>983</v>
      </c>
      <c r="F197" s="119" t="s">
        <v>982</v>
      </c>
      <c r="G197" s="118" t="s">
        <v>636</v>
      </c>
      <c r="H197" s="117">
        <v>3</v>
      </c>
      <c r="I197" s="116">
        <v>0</v>
      </c>
      <c r="J197" s="116">
        <f t="shared" si="20"/>
        <v>0</v>
      </c>
      <c r="K197" s="115"/>
      <c r="L197" s="35"/>
      <c r="M197" s="126" t="s">
        <v>46</v>
      </c>
      <c r="N197" s="125" t="s">
        <v>449</v>
      </c>
      <c r="O197" s="124">
        <v>0</v>
      </c>
      <c r="P197" s="124">
        <f t="shared" si="21"/>
        <v>0</v>
      </c>
      <c r="Q197" s="124">
        <v>0</v>
      </c>
      <c r="R197" s="124">
        <f t="shared" si="22"/>
        <v>0</v>
      </c>
      <c r="S197" s="124">
        <v>0</v>
      </c>
      <c r="T197" s="123">
        <f t="shared" si="23"/>
        <v>0</v>
      </c>
      <c r="AR197" s="109" t="s">
        <v>32</v>
      </c>
      <c r="AT197" s="109" t="s">
        <v>473</v>
      </c>
      <c r="AU197" s="109" t="s">
        <v>28</v>
      </c>
      <c r="AY197" s="101" t="s">
        <v>472</v>
      </c>
      <c r="BE197" s="110">
        <f t="shared" si="24"/>
        <v>0</v>
      </c>
      <c r="BF197" s="110">
        <f t="shared" si="25"/>
        <v>0</v>
      </c>
      <c r="BG197" s="110">
        <f t="shared" si="26"/>
        <v>0</v>
      </c>
      <c r="BH197" s="110">
        <f t="shared" si="27"/>
        <v>0</v>
      </c>
      <c r="BI197" s="110">
        <f t="shared" si="28"/>
        <v>0</v>
      </c>
      <c r="BJ197" s="101" t="s">
        <v>28</v>
      </c>
      <c r="BK197" s="110">
        <f t="shared" si="29"/>
        <v>0</v>
      </c>
      <c r="BL197" s="101" t="s">
        <v>32</v>
      </c>
      <c r="BM197" s="109" t="s">
        <v>739</v>
      </c>
    </row>
    <row r="198" spans="2:65" s="34" customFormat="1" ht="24.15" customHeight="1">
      <c r="B198" s="122"/>
      <c r="C198" s="121" t="s">
        <v>1009</v>
      </c>
      <c r="D198" s="121" t="s">
        <v>473</v>
      </c>
      <c r="E198" s="120" t="s">
        <v>1203</v>
      </c>
      <c r="F198" s="119" t="s">
        <v>1202</v>
      </c>
      <c r="G198" s="118" t="s">
        <v>636</v>
      </c>
      <c r="H198" s="117">
        <v>2</v>
      </c>
      <c r="I198" s="116">
        <v>0</v>
      </c>
      <c r="J198" s="116">
        <f t="shared" si="20"/>
        <v>0</v>
      </c>
      <c r="K198" s="115"/>
      <c r="L198" s="35"/>
      <c r="M198" s="126" t="s">
        <v>46</v>
      </c>
      <c r="N198" s="125" t="s">
        <v>449</v>
      </c>
      <c r="O198" s="124">
        <v>0</v>
      </c>
      <c r="P198" s="124">
        <f t="shared" si="21"/>
        <v>0</v>
      </c>
      <c r="Q198" s="124">
        <v>0</v>
      </c>
      <c r="R198" s="124">
        <f t="shared" si="22"/>
        <v>0</v>
      </c>
      <c r="S198" s="124">
        <v>0</v>
      </c>
      <c r="T198" s="123">
        <f t="shared" si="23"/>
        <v>0</v>
      </c>
      <c r="AR198" s="109" t="s">
        <v>32</v>
      </c>
      <c r="AT198" s="109" t="s">
        <v>473</v>
      </c>
      <c r="AU198" s="109" t="s">
        <v>28</v>
      </c>
      <c r="AY198" s="101" t="s">
        <v>472</v>
      </c>
      <c r="BE198" s="110">
        <f t="shared" si="24"/>
        <v>0</v>
      </c>
      <c r="BF198" s="110">
        <f t="shared" si="25"/>
        <v>0</v>
      </c>
      <c r="BG198" s="110">
        <f t="shared" si="26"/>
        <v>0</v>
      </c>
      <c r="BH198" s="110">
        <f t="shared" si="27"/>
        <v>0</v>
      </c>
      <c r="BI198" s="110">
        <f t="shared" si="28"/>
        <v>0</v>
      </c>
      <c r="BJ198" s="101" t="s">
        <v>28</v>
      </c>
      <c r="BK198" s="110">
        <f t="shared" si="29"/>
        <v>0</v>
      </c>
      <c r="BL198" s="101" t="s">
        <v>32</v>
      </c>
      <c r="BM198" s="109" t="s">
        <v>731</v>
      </c>
    </row>
    <row r="199" spans="2:65" s="34" customFormat="1" ht="16.5" customHeight="1">
      <c r="B199" s="122"/>
      <c r="C199" s="121" t="s">
        <v>1005</v>
      </c>
      <c r="D199" s="121" t="s">
        <v>473</v>
      </c>
      <c r="E199" s="120" t="s">
        <v>977</v>
      </c>
      <c r="F199" s="119" t="s">
        <v>976</v>
      </c>
      <c r="G199" s="118" t="s">
        <v>636</v>
      </c>
      <c r="H199" s="117">
        <v>3</v>
      </c>
      <c r="I199" s="116">
        <v>0</v>
      </c>
      <c r="J199" s="116">
        <f t="shared" si="20"/>
        <v>0</v>
      </c>
      <c r="K199" s="115"/>
      <c r="L199" s="35"/>
      <c r="M199" s="126" t="s">
        <v>46</v>
      </c>
      <c r="N199" s="125" t="s">
        <v>449</v>
      </c>
      <c r="O199" s="124">
        <v>0</v>
      </c>
      <c r="P199" s="124">
        <f t="shared" si="21"/>
        <v>0</v>
      </c>
      <c r="Q199" s="124">
        <v>0</v>
      </c>
      <c r="R199" s="124">
        <f t="shared" si="22"/>
        <v>0</v>
      </c>
      <c r="S199" s="124">
        <v>0</v>
      </c>
      <c r="T199" s="123">
        <f t="shared" si="23"/>
        <v>0</v>
      </c>
      <c r="AR199" s="109" t="s">
        <v>32</v>
      </c>
      <c r="AT199" s="109" t="s">
        <v>473</v>
      </c>
      <c r="AU199" s="109" t="s">
        <v>28</v>
      </c>
      <c r="AY199" s="101" t="s">
        <v>472</v>
      </c>
      <c r="BE199" s="110">
        <f t="shared" si="24"/>
        <v>0</v>
      </c>
      <c r="BF199" s="110">
        <f t="shared" si="25"/>
        <v>0</v>
      </c>
      <c r="BG199" s="110">
        <f t="shared" si="26"/>
        <v>0</v>
      </c>
      <c r="BH199" s="110">
        <f t="shared" si="27"/>
        <v>0</v>
      </c>
      <c r="BI199" s="110">
        <f t="shared" si="28"/>
        <v>0</v>
      </c>
      <c r="BJ199" s="101" t="s">
        <v>28</v>
      </c>
      <c r="BK199" s="110">
        <f t="shared" si="29"/>
        <v>0</v>
      </c>
      <c r="BL199" s="101" t="s">
        <v>32</v>
      </c>
      <c r="BM199" s="109" t="s">
        <v>723</v>
      </c>
    </row>
    <row r="200" spans="2:65" s="34" customFormat="1" ht="16.5" customHeight="1">
      <c r="B200" s="122"/>
      <c r="C200" s="121" t="s">
        <v>1001</v>
      </c>
      <c r="D200" s="121" t="s">
        <v>473</v>
      </c>
      <c r="E200" s="120" t="s">
        <v>971</v>
      </c>
      <c r="F200" s="119" t="s">
        <v>970</v>
      </c>
      <c r="G200" s="118" t="s">
        <v>636</v>
      </c>
      <c r="H200" s="117">
        <v>1</v>
      </c>
      <c r="I200" s="116">
        <v>0</v>
      </c>
      <c r="J200" s="116">
        <f t="shared" si="20"/>
        <v>0</v>
      </c>
      <c r="K200" s="115"/>
      <c r="L200" s="35"/>
      <c r="M200" s="126" t="s">
        <v>46</v>
      </c>
      <c r="N200" s="125" t="s">
        <v>449</v>
      </c>
      <c r="O200" s="124">
        <v>0</v>
      </c>
      <c r="P200" s="124">
        <f t="shared" si="21"/>
        <v>0</v>
      </c>
      <c r="Q200" s="124">
        <v>0</v>
      </c>
      <c r="R200" s="124">
        <f t="shared" si="22"/>
        <v>0</v>
      </c>
      <c r="S200" s="124">
        <v>0</v>
      </c>
      <c r="T200" s="123">
        <f t="shared" si="23"/>
        <v>0</v>
      </c>
      <c r="AR200" s="109" t="s">
        <v>32</v>
      </c>
      <c r="AT200" s="109" t="s">
        <v>473</v>
      </c>
      <c r="AU200" s="109" t="s">
        <v>28</v>
      </c>
      <c r="AY200" s="101" t="s">
        <v>472</v>
      </c>
      <c r="BE200" s="110">
        <f t="shared" si="24"/>
        <v>0</v>
      </c>
      <c r="BF200" s="110">
        <f t="shared" si="25"/>
        <v>0</v>
      </c>
      <c r="BG200" s="110">
        <f t="shared" si="26"/>
        <v>0</v>
      </c>
      <c r="BH200" s="110">
        <f t="shared" si="27"/>
        <v>0</v>
      </c>
      <c r="BI200" s="110">
        <f t="shared" si="28"/>
        <v>0</v>
      </c>
      <c r="BJ200" s="101" t="s">
        <v>28</v>
      </c>
      <c r="BK200" s="110">
        <f t="shared" si="29"/>
        <v>0</v>
      </c>
      <c r="BL200" s="101" t="s">
        <v>32</v>
      </c>
      <c r="BM200" s="109" t="s">
        <v>715</v>
      </c>
    </row>
    <row r="201" spans="2:65" s="34" customFormat="1" ht="16.5" customHeight="1">
      <c r="B201" s="122"/>
      <c r="C201" s="121" t="s">
        <v>997</v>
      </c>
      <c r="D201" s="121" t="s">
        <v>473</v>
      </c>
      <c r="E201" s="120" t="s">
        <v>968</v>
      </c>
      <c r="F201" s="119" t="s">
        <v>967</v>
      </c>
      <c r="G201" s="118" t="s">
        <v>636</v>
      </c>
      <c r="H201" s="117">
        <v>2</v>
      </c>
      <c r="I201" s="116">
        <v>0</v>
      </c>
      <c r="J201" s="116">
        <f t="shared" si="20"/>
        <v>0</v>
      </c>
      <c r="K201" s="115"/>
      <c r="L201" s="35"/>
      <c r="M201" s="126" t="s">
        <v>46</v>
      </c>
      <c r="N201" s="125" t="s">
        <v>449</v>
      </c>
      <c r="O201" s="124">
        <v>0</v>
      </c>
      <c r="P201" s="124">
        <f t="shared" si="21"/>
        <v>0</v>
      </c>
      <c r="Q201" s="124">
        <v>0</v>
      </c>
      <c r="R201" s="124">
        <f t="shared" si="22"/>
        <v>0</v>
      </c>
      <c r="S201" s="124">
        <v>0</v>
      </c>
      <c r="T201" s="123">
        <f t="shared" si="23"/>
        <v>0</v>
      </c>
      <c r="AR201" s="109" t="s">
        <v>32</v>
      </c>
      <c r="AT201" s="109" t="s">
        <v>473</v>
      </c>
      <c r="AU201" s="109" t="s">
        <v>28</v>
      </c>
      <c r="AY201" s="101" t="s">
        <v>472</v>
      </c>
      <c r="BE201" s="110">
        <f t="shared" si="24"/>
        <v>0</v>
      </c>
      <c r="BF201" s="110">
        <f t="shared" si="25"/>
        <v>0</v>
      </c>
      <c r="BG201" s="110">
        <f t="shared" si="26"/>
        <v>0</v>
      </c>
      <c r="BH201" s="110">
        <f t="shared" si="27"/>
        <v>0</v>
      </c>
      <c r="BI201" s="110">
        <f t="shared" si="28"/>
        <v>0</v>
      </c>
      <c r="BJ201" s="101" t="s">
        <v>28</v>
      </c>
      <c r="BK201" s="110">
        <f t="shared" si="29"/>
        <v>0</v>
      </c>
      <c r="BL201" s="101" t="s">
        <v>32</v>
      </c>
      <c r="BM201" s="109" t="s">
        <v>707</v>
      </c>
    </row>
    <row r="202" spans="2:65" s="34" customFormat="1" ht="16.5" customHeight="1">
      <c r="B202" s="122"/>
      <c r="C202" s="121" t="s">
        <v>993</v>
      </c>
      <c r="D202" s="121" t="s">
        <v>473</v>
      </c>
      <c r="E202" s="120" t="s">
        <v>962</v>
      </c>
      <c r="F202" s="119" t="s">
        <v>961</v>
      </c>
      <c r="G202" s="118" t="s">
        <v>636</v>
      </c>
      <c r="H202" s="117">
        <v>1</v>
      </c>
      <c r="I202" s="116">
        <v>0</v>
      </c>
      <c r="J202" s="116">
        <f t="shared" si="20"/>
        <v>0</v>
      </c>
      <c r="K202" s="115"/>
      <c r="L202" s="35"/>
      <c r="M202" s="126" t="s">
        <v>46</v>
      </c>
      <c r="N202" s="125" t="s">
        <v>449</v>
      </c>
      <c r="O202" s="124">
        <v>0</v>
      </c>
      <c r="P202" s="124">
        <f t="shared" si="21"/>
        <v>0</v>
      </c>
      <c r="Q202" s="124">
        <v>0</v>
      </c>
      <c r="R202" s="124">
        <f t="shared" si="22"/>
        <v>0</v>
      </c>
      <c r="S202" s="124">
        <v>0</v>
      </c>
      <c r="T202" s="123">
        <f t="shared" si="23"/>
        <v>0</v>
      </c>
      <c r="AR202" s="109" t="s">
        <v>32</v>
      </c>
      <c r="AT202" s="109" t="s">
        <v>473</v>
      </c>
      <c r="AU202" s="109" t="s">
        <v>28</v>
      </c>
      <c r="AY202" s="101" t="s">
        <v>472</v>
      </c>
      <c r="BE202" s="110">
        <f t="shared" si="24"/>
        <v>0</v>
      </c>
      <c r="BF202" s="110">
        <f t="shared" si="25"/>
        <v>0</v>
      </c>
      <c r="BG202" s="110">
        <f t="shared" si="26"/>
        <v>0</v>
      </c>
      <c r="BH202" s="110">
        <f t="shared" si="27"/>
        <v>0</v>
      </c>
      <c r="BI202" s="110">
        <f t="shared" si="28"/>
        <v>0</v>
      </c>
      <c r="BJ202" s="101" t="s">
        <v>28</v>
      </c>
      <c r="BK202" s="110">
        <f t="shared" si="29"/>
        <v>0</v>
      </c>
      <c r="BL202" s="101" t="s">
        <v>32</v>
      </c>
      <c r="BM202" s="109" t="s">
        <v>699</v>
      </c>
    </row>
    <row r="203" spans="2:65" s="34" customFormat="1" ht="24.15" customHeight="1">
      <c r="B203" s="122"/>
      <c r="C203" s="121" t="s">
        <v>990</v>
      </c>
      <c r="D203" s="121" t="s">
        <v>473</v>
      </c>
      <c r="E203" s="120" t="s">
        <v>958</v>
      </c>
      <c r="F203" s="119" t="s">
        <v>957</v>
      </c>
      <c r="G203" s="118" t="s">
        <v>636</v>
      </c>
      <c r="H203" s="117">
        <v>9</v>
      </c>
      <c r="I203" s="116">
        <v>0</v>
      </c>
      <c r="J203" s="116">
        <f t="shared" si="20"/>
        <v>0</v>
      </c>
      <c r="K203" s="115"/>
      <c r="L203" s="35"/>
      <c r="M203" s="126" t="s">
        <v>46</v>
      </c>
      <c r="N203" s="125" t="s">
        <v>449</v>
      </c>
      <c r="O203" s="124">
        <v>0</v>
      </c>
      <c r="P203" s="124">
        <f t="shared" si="21"/>
        <v>0</v>
      </c>
      <c r="Q203" s="124">
        <v>0</v>
      </c>
      <c r="R203" s="124">
        <f t="shared" si="22"/>
        <v>0</v>
      </c>
      <c r="S203" s="124">
        <v>0</v>
      </c>
      <c r="T203" s="123">
        <f t="shared" si="23"/>
        <v>0</v>
      </c>
      <c r="AR203" s="109" t="s">
        <v>32</v>
      </c>
      <c r="AT203" s="109" t="s">
        <v>473</v>
      </c>
      <c r="AU203" s="109" t="s">
        <v>28</v>
      </c>
      <c r="AY203" s="101" t="s">
        <v>472</v>
      </c>
      <c r="BE203" s="110">
        <f t="shared" si="24"/>
        <v>0</v>
      </c>
      <c r="BF203" s="110">
        <f t="shared" si="25"/>
        <v>0</v>
      </c>
      <c r="BG203" s="110">
        <f t="shared" si="26"/>
        <v>0</v>
      </c>
      <c r="BH203" s="110">
        <f t="shared" si="27"/>
        <v>0</v>
      </c>
      <c r="BI203" s="110">
        <f t="shared" si="28"/>
        <v>0</v>
      </c>
      <c r="BJ203" s="101" t="s">
        <v>28</v>
      </c>
      <c r="BK203" s="110">
        <f t="shared" si="29"/>
        <v>0</v>
      </c>
      <c r="BL203" s="101" t="s">
        <v>32</v>
      </c>
      <c r="BM203" s="109" t="s">
        <v>691</v>
      </c>
    </row>
    <row r="204" spans="2:65" s="34" customFormat="1" ht="37.950000000000003" customHeight="1">
      <c r="B204" s="122"/>
      <c r="C204" s="121" t="s">
        <v>987</v>
      </c>
      <c r="D204" s="121" t="s">
        <v>473</v>
      </c>
      <c r="E204" s="120" t="s">
        <v>955</v>
      </c>
      <c r="F204" s="119" t="s">
        <v>954</v>
      </c>
      <c r="G204" s="118" t="s">
        <v>636</v>
      </c>
      <c r="H204" s="117">
        <v>6</v>
      </c>
      <c r="I204" s="116">
        <v>0</v>
      </c>
      <c r="J204" s="116">
        <f t="shared" si="20"/>
        <v>0</v>
      </c>
      <c r="K204" s="115"/>
      <c r="L204" s="35"/>
      <c r="M204" s="126" t="s">
        <v>46</v>
      </c>
      <c r="N204" s="125" t="s">
        <v>449</v>
      </c>
      <c r="O204" s="124">
        <v>0</v>
      </c>
      <c r="P204" s="124">
        <f t="shared" si="21"/>
        <v>0</v>
      </c>
      <c r="Q204" s="124">
        <v>0</v>
      </c>
      <c r="R204" s="124">
        <f t="shared" si="22"/>
        <v>0</v>
      </c>
      <c r="S204" s="124">
        <v>0</v>
      </c>
      <c r="T204" s="123">
        <f t="shared" si="23"/>
        <v>0</v>
      </c>
      <c r="AR204" s="109" t="s">
        <v>32</v>
      </c>
      <c r="AT204" s="109" t="s">
        <v>473</v>
      </c>
      <c r="AU204" s="109" t="s">
        <v>28</v>
      </c>
      <c r="AY204" s="101" t="s">
        <v>472</v>
      </c>
      <c r="BE204" s="110">
        <f t="shared" si="24"/>
        <v>0</v>
      </c>
      <c r="BF204" s="110">
        <f t="shared" si="25"/>
        <v>0</v>
      </c>
      <c r="BG204" s="110">
        <f t="shared" si="26"/>
        <v>0</v>
      </c>
      <c r="BH204" s="110">
        <f t="shared" si="27"/>
        <v>0</v>
      </c>
      <c r="BI204" s="110">
        <f t="shared" si="28"/>
        <v>0</v>
      </c>
      <c r="BJ204" s="101" t="s">
        <v>28</v>
      </c>
      <c r="BK204" s="110">
        <f t="shared" si="29"/>
        <v>0</v>
      </c>
      <c r="BL204" s="101" t="s">
        <v>32</v>
      </c>
      <c r="BM204" s="109" t="s">
        <v>683</v>
      </c>
    </row>
    <row r="205" spans="2:65" s="34" customFormat="1" ht="37.950000000000003" customHeight="1">
      <c r="B205" s="122"/>
      <c r="C205" s="121" t="s">
        <v>984</v>
      </c>
      <c r="D205" s="121" t="s">
        <v>473</v>
      </c>
      <c r="E205" s="120" t="s">
        <v>952</v>
      </c>
      <c r="F205" s="119" t="s">
        <v>951</v>
      </c>
      <c r="G205" s="118" t="s">
        <v>636</v>
      </c>
      <c r="H205" s="117">
        <v>2</v>
      </c>
      <c r="I205" s="116">
        <v>0</v>
      </c>
      <c r="J205" s="116">
        <f t="shared" si="20"/>
        <v>0</v>
      </c>
      <c r="K205" s="115"/>
      <c r="L205" s="35"/>
      <c r="M205" s="126" t="s">
        <v>46</v>
      </c>
      <c r="N205" s="125" t="s">
        <v>449</v>
      </c>
      <c r="O205" s="124">
        <v>0</v>
      </c>
      <c r="P205" s="124">
        <f t="shared" si="21"/>
        <v>0</v>
      </c>
      <c r="Q205" s="124">
        <v>0</v>
      </c>
      <c r="R205" s="124">
        <f t="shared" si="22"/>
        <v>0</v>
      </c>
      <c r="S205" s="124">
        <v>0</v>
      </c>
      <c r="T205" s="123">
        <f t="shared" si="23"/>
        <v>0</v>
      </c>
      <c r="AR205" s="109" t="s">
        <v>32</v>
      </c>
      <c r="AT205" s="109" t="s">
        <v>473</v>
      </c>
      <c r="AU205" s="109" t="s">
        <v>28</v>
      </c>
      <c r="AY205" s="101" t="s">
        <v>472</v>
      </c>
      <c r="BE205" s="110">
        <f t="shared" si="24"/>
        <v>0</v>
      </c>
      <c r="BF205" s="110">
        <f t="shared" si="25"/>
        <v>0</v>
      </c>
      <c r="BG205" s="110">
        <f t="shared" si="26"/>
        <v>0</v>
      </c>
      <c r="BH205" s="110">
        <f t="shared" si="27"/>
        <v>0</v>
      </c>
      <c r="BI205" s="110">
        <f t="shared" si="28"/>
        <v>0</v>
      </c>
      <c r="BJ205" s="101" t="s">
        <v>28</v>
      </c>
      <c r="BK205" s="110">
        <f t="shared" si="29"/>
        <v>0</v>
      </c>
      <c r="BL205" s="101" t="s">
        <v>32</v>
      </c>
      <c r="BM205" s="109" t="s">
        <v>675</v>
      </c>
    </row>
    <row r="206" spans="2:65" s="34" customFormat="1" ht="24.15" customHeight="1">
      <c r="B206" s="122"/>
      <c r="C206" s="121" t="s">
        <v>981</v>
      </c>
      <c r="D206" s="121" t="s">
        <v>473</v>
      </c>
      <c r="E206" s="120" t="s">
        <v>949</v>
      </c>
      <c r="F206" s="119" t="s">
        <v>948</v>
      </c>
      <c r="G206" s="118" t="s">
        <v>636</v>
      </c>
      <c r="H206" s="117">
        <v>3</v>
      </c>
      <c r="I206" s="116">
        <v>0</v>
      </c>
      <c r="J206" s="116">
        <f t="shared" si="20"/>
        <v>0</v>
      </c>
      <c r="K206" s="115"/>
      <c r="L206" s="35"/>
      <c r="M206" s="126" t="s">
        <v>46</v>
      </c>
      <c r="N206" s="125" t="s">
        <v>449</v>
      </c>
      <c r="O206" s="124">
        <v>0</v>
      </c>
      <c r="P206" s="124">
        <f t="shared" si="21"/>
        <v>0</v>
      </c>
      <c r="Q206" s="124">
        <v>0</v>
      </c>
      <c r="R206" s="124">
        <f t="shared" si="22"/>
        <v>0</v>
      </c>
      <c r="S206" s="124">
        <v>0</v>
      </c>
      <c r="T206" s="123">
        <f t="shared" si="23"/>
        <v>0</v>
      </c>
      <c r="AR206" s="109" t="s">
        <v>32</v>
      </c>
      <c r="AT206" s="109" t="s">
        <v>473</v>
      </c>
      <c r="AU206" s="109" t="s">
        <v>28</v>
      </c>
      <c r="AY206" s="101" t="s">
        <v>472</v>
      </c>
      <c r="BE206" s="110">
        <f t="shared" si="24"/>
        <v>0</v>
      </c>
      <c r="BF206" s="110">
        <f t="shared" si="25"/>
        <v>0</v>
      </c>
      <c r="BG206" s="110">
        <f t="shared" si="26"/>
        <v>0</v>
      </c>
      <c r="BH206" s="110">
        <f t="shared" si="27"/>
        <v>0</v>
      </c>
      <c r="BI206" s="110">
        <f t="shared" si="28"/>
        <v>0</v>
      </c>
      <c r="BJ206" s="101" t="s">
        <v>28</v>
      </c>
      <c r="BK206" s="110">
        <f t="shared" si="29"/>
        <v>0</v>
      </c>
      <c r="BL206" s="101" t="s">
        <v>32</v>
      </c>
      <c r="BM206" s="109" t="s">
        <v>667</v>
      </c>
    </row>
    <row r="207" spans="2:65" s="34" customFormat="1" ht="21.75" customHeight="1">
      <c r="B207" s="122"/>
      <c r="C207" s="121" t="s">
        <v>978</v>
      </c>
      <c r="D207" s="121" t="s">
        <v>473</v>
      </c>
      <c r="E207" s="120" t="s">
        <v>945</v>
      </c>
      <c r="F207" s="119" t="s">
        <v>944</v>
      </c>
      <c r="G207" s="118" t="s">
        <v>636</v>
      </c>
      <c r="H207" s="117">
        <v>3</v>
      </c>
      <c r="I207" s="116">
        <v>0</v>
      </c>
      <c r="J207" s="116">
        <f t="shared" si="20"/>
        <v>0</v>
      </c>
      <c r="K207" s="115"/>
      <c r="L207" s="35"/>
      <c r="M207" s="126" t="s">
        <v>46</v>
      </c>
      <c r="N207" s="125" t="s">
        <v>449</v>
      </c>
      <c r="O207" s="124">
        <v>0</v>
      </c>
      <c r="P207" s="124">
        <f t="shared" si="21"/>
        <v>0</v>
      </c>
      <c r="Q207" s="124">
        <v>0</v>
      </c>
      <c r="R207" s="124">
        <f t="shared" si="22"/>
        <v>0</v>
      </c>
      <c r="S207" s="124">
        <v>0</v>
      </c>
      <c r="T207" s="123">
        <f t="shared" si="23"/>
        <v>0</v>
      </c>
      <c r="AR207" s="109" t="s">
        <v>32</v>
      </c>
      <c r="AT207" s="109" t="s">
        <v>473</v>
      </c>
      <c r="AU207" s="109" t="s">
        <v>28</v>
      </c>
      <c r="AY207" s="101" t="s">
        <v>472</v>
      </c>
      <c r="BE207" s="110">
        <f t="shared" si="24"/>
        <v>0</v>
      </c>
      <c r="BF207" s="110">
        <f t="shared" si="25"/>
        <v>0</v>
      </c>
      <c r="BG207" s="110">
        <f t="shared" si="26"/>
        <v>0</v>
      </c>
      <c r="BH207" s="110">
        <f t="shared" si="27"/>
        <v>0</v>
      </c>
      <c r="BI207" s="110">
        <f t="shared" si="28"/>
        <v>0</v>
      </c>
      <c r="BJ207" s="101" t="s">
        <v>28</v>
      </c>
      <c r="BK207" s="110">
        <f t="shared" si="29"/>
        <v>0</v>
      </c>
      <c r="BL207" s="101" t="s">
        <v>32</v>
      </c>
      <c r="BM207" s="109" t="s">
        <v>659</v>
      </c>
    </row>
    <row r="208" spans="2:65" s="34" customFormat="1" ht="24.15" customHeight="1">
      <c r="B208" s="122"/>
      <c r="C208" s="121" t="s">
        <v>975</v>
      </c>
      <c r="D208" s="121" t="s">
        <v>473</v>
      </c>
      <c r="E208" s="120" t="s">
        <v>942</v>
      </c>
      <c r="F208" s="119" t="s">
        <v>1201</v>
      </c>
      <c r="G208" s="118" t="s">
        <v>636</v>
      </c>
      <c r="H208" s="117">
        <v>12</v>
      </c>
      <c r="I208" s="116">
        <v>0</v>
      </c>
      <c r="J208" s="116">
        <f t="shared" si="20"/>
        <v>0</v>
      </c>
      <c r="K208" s="115"/>
      <c r="L208" s="35"/>
      <c r="M208" s="126" t="s">
        <v>46</v>
      </c>
      <c r="N208" s="125" t="s">
        <v>449</v>
      </c>
      <c r="O208" s="124">
        <v>0</v>
      </c>
      <c r="P208" s="124">
        <f t="shared" si="21"/>
        <v>0</v>
      </c>
      <c r="Q208" s="124">
        <v>0</v>
      </c>
      <c r="R208" s="124">
        <f t="shared" si="22"/>
        <v>0</v>
      </c>
      <c r="S208" s="124">
        <v>0</v>
      </c>
      <c r="T208" s="123">
        <f t="shared" si="23"/>
        <v>0</v>
      </c>
      <c r="AR208" s="109" t="s">
        <v>32</v>
      </c>
      <c r="AT208" s="109" t="s">
        <v>473</v>
      </c>
      <c r="AU208" s="109" t="s">
        <v>28</v>
      </c>
      <c r="AY208" s="101" t="s">
        <v>472</v>
      </c>
      <c r="BE208" s="110">
        <f t="shared" si="24"/>
        <v>0</v>
      </c>
      <c r="BF208" s="110">
        <f t="shared" si="25"/>
        <v>0</v>
      </c>
      <c r="BG208" s="110">
        <f t="shared" si="26"/>
        <v>0</v>
      </c>
      <c r="BH208" s="110">
        <f t="shared" si="27"/>
        <v>0</v>
      </c>
      <c r="BI208" s="110">
        <f t="shared" si="28"/>
        <v>0</v>
      </c>
      <c r="BJ208" s="101" t="s">
        <v>28</v>
      </c>
      <c r="BK208" s="110">
        <f t="shared" si="29"/>
        <v>0</v>
      </c>
      <c r="BL208" s="101" t="s">
        <v>32</v>
      </c>
      <c r="BM208" s="109" t="s">
        <v>651</v>
      </c>
    </row>
    <row r="209" spans="2:65" s="34" customFormat="1" ht="16.5" customHeight="1">
      <c r="B209" s="122"/>
      <c r="C209" s="121" t="s">
        <v>972</v>
      </c>
      <c r="D209" s="121" t="s">
        <v>473</v>
      </c>
      <c r="E209" s="120" t="s">
        <v>938</v>
      </c>
      <c r="F209" s="119" t="s">
        <v>937</v>
      </c>
      <c r="G209" s="118" t="s">
        <v>636</v>
      </c>
      <c r="H209" s="117">
        <v>4</v>
      </c>
      <c r="I209" s="116">
        <v>0</v>
      </c>
      <c r="J209" s="116">
        <f t="shared" si="20"/>
        <v>0</v>
      </c>
      <c r="K209" s="115"/>
      <c r="L209" s="35"/>
      <c r="M209" s="126" t="s">
        <v>46</v>
      </c>
      <c r="N209" s="125" t="s">
        <v>449</v>
      </c>
      <c r="O209" s="124">
        <v>0</v>
      </c>
      <c r="P209" s="124">
        <f t="shared" si="21"/>
        <v>0</v>
      </c>
      <c r="Q209" s="124">
        <v>0</v>
      </c>
      <c r="R209" s="124">
        <f t="shared" si="22"/>
        <v>0</v>
      </c>
      <c r="S209" s="124">
        <v>0</v>
      </c>
      <c r="T209" s="123">
        <f t="shared" si="23"/>
        <v>0</v>
      </c>
      <c r="AR209" s="109" t="s">
        <v>32</v>
      </c>
      <c r="AT209" s="109" t="s">
        <v>473</v>
      </c>
      <c r="AU209" s="109" t="s">
        <v>28</v>
      </c>
      <c r="AY209" s="101" t="s">
        <v>472</v>
      </c>
      <c r="BE209" s="110">
        <f t="shared" si="24"/>
        <v>0</v>
      </c>
      <c r="BF209" s="110">
        <f t="shared" si="25"/>
        <v>0</v>
      </c>
      <c r="BG209" s="110">
        <f t="shared" si="26"/>
        <v>0</v>
      </c>
      <c r="BH209" s="110">
        <f t="shared" si="27"/>
        <v>0</v>
      </c>
      <c r="BI209" s="110">
        <f t="shared" si="28"/>
        <v>0</v>
      </c>
      <c r="BJ209" s="101" t="s">
        <v>28</v>
      </c>
      <c r="BK209" s="110">
        <f t="shared" si="29"/>
        <v>0</v>
      </c>
      <c r="BL209" s="101" t="s">
        <v>32</v>
      </c>
      <c r="BM209" s="109" t="s">
        <v>643</v>
      </c>
    </row>
    <row r="210" spans="2:65" s="34" customFormat="1" ht="16.5" customHeight="1">
      <c r="B210" s="122"/>
      <c r="C210" s="121" t="s">
        <v>969</v>
      </c>
      <c r="D210" s="121" t="s">
        <v>473</v>
      </c>
      <c r="E210" s="120" t="s">
        <v>934</v>
      </c>
      <c r="F210" s="119" t="s">
        <v>933</v>
      </c>
      <c r="G210" s="118" t="s">
        <v>636</v>
      </c>
      <c r="H210" s="117">
        <v>3</v>
      </c>
      <c r="I210" s="116">
        <v>0</v>
      </c>
      <c r="J210" s="116">
        <f t="shared" si="20"/>
        <v>0</v>
      </c>
      <c r="K210" s="115"/>
      <c r="L210" s="35"/>
      <c r="M210" s="126" t="s">
        <v>46</v>
      </c>
      <c r="N210" s="125" t="s">
        <v>449</v>
      </c>
      <c r="O210" s="124">
        <v>0</v>
      </c>
      <c r="P210" s="124">
        <f t="shared" si="21"/>
        <v>0</v>
      </c>
      <c r="Q210" s="124">
        <v>0</v>
      </c>
      <c r="R210" s="124">
        <f t="shared" si="22"/>
        <v>0</v>
      </c>
      <c r="S210" s="124">
        <v>0</v>
      </c>
      <c r="T210" s="123">
        <f t="shared" si="23"/>
        <v>0</v>
      </c>
      <c r="AR210" s="109" t="s">
        <v>32</v>
      </c>
      <c r="AT210" s="109" t="s">
        <v>473</v>
      </c>
      <c r="AU210" s="109" t="s">
        <v>28</v>
      </c>
      <c r="AY210" s="101" t="s">
        <v>472</v>
      </c>
      <c r="BE210" s="110">
        <f t="shared" si="24"/>
        <v>0</v>
      </c>
      <c r="BF210" s="110">
        <f t="shared" si="25"/>
        <v>0</v>
      </c>
      <c r="BG210" s="110">
        <f t="shared" si="26"/>
        <v>0</v>
      </c>
      <c r="BH210" s="110">
        <f t="shared" si="27"/>
        <v>0</v>
      </c>
      <c r="BI210" s="110">
        <f t="shared" si="28"/>
        <v>0</v>
      </c>
      <c r="BJ210" s="101" t="s">
        <v>28</v>
      </c>
      <c r="BK210" s="110">
        <f t="shared" si="29"/>
        <v>0</v>
      </c>
      <c r="BL210" s="101" t="s">
        <v>32</v>
      </c>
      <c r="BM210" s="109" t="s">
        <v>638</v>
      </c>
    </row>
    <row r="211" spans="2:65" s="34" customFormat="1" ht="24.15" customHeight="1">
      <c r="B211" s="122"/>
      <c r="C211" s="121" t="s">
        <v>966</v>
      </c>
      <c r="D211" s="121" t="s">
        <v>473</v>
      </c>
      <c r="E211" s="120" t="s">
        <v>930</v>
      </c>
      <c r="F211" s="119" t="s">
        <v>929</v>
      </c>
      <c r="G211" s="118" t="s">
        <v>636</v>
      </c>
      <c r="H211" s="117">
        <v>1</v>
      </c>
      <c r="I211" s="116">
        <v>0</v>
      </c>
      <c r="J211" s="116">
        <f t="shared" si="20"/>
        <v>0</v>
      </c>
      <c r="K211" s="115"/>
      <c r="L211" s="35"/>
      <c r="M211" s="126" t="s">
        <v>46</v>
      </c>
      <c r="N211" s="125" t="s">
        <v>449</v>
      </c>
      <c r="O211" s="124">
        <v>0</v>
      </c>
      <c r="P211" s="124">
        <f t="shared" si="21"/>
        <v>0</v>
      </c>
      <c r="Q211" s="124">
        <v>0</v>
      </c>
      <c r="R211" s="124">
        <f t="shared" si="22"/>
        <v>0</v>
      </c>
      <c r="S211" s="124">
        <v>0</v>
      </c>
      <c r="T211" s="123">
        <f t="shared" si="23"/>
        <v>0</v>
      </c>
      <c r="AR211" s="109" t="s">
        <v>32</v>
      </c>
      <c r="AT211" s="109" t="s">
        <v>473</v>
      </c>
      <c r="AU211" s="109" t="s">
        <v>28</v>
      </c>
      <c r="AY211" s="101" t="s">
        <v>472</v>
      </c>
      <c r="BE211" s="110">
        <f t="shared" si="24"/>
        <v>0</v>
      </c>
      <c r="BF211" s="110">
        <f t="shared" si="25"/>
        <v>0</v>
      </c>
      <c r="BG211" s="110">
        <f t="shared" si="26"/>
        <v>0</v>
      </c>
      <c r="BH211" s="110">
        <f t="shared" si="27"/>
        <v>0</v>
      </c>
      <c r="BI211" s="110">
        <f t="shared" si="28"/>
        <v>0</v>
      </c>
      <c r="BJ211" s="101" t="s">
        <v>28</v>
      </c>
      <c r="BK211" s="110">
        <f t="shared" si="29"/>
        <v>0</v>
      </c>
      <c r="BL211" s="101" t="s">
        <v>32</v>
      </c>
      <c r="BM211" s="109" t="s">
        <v>960</v>
      </c>
    </row>
    <row r="212" spans="2:65" s="34" customFormat="1" ht="37.950000000000003" customHeight="1">
      <c r="B212" s="122"/>
      <c r="C212" s="121" t="s">
        <v>963</v>
      </c>
      <c r="D212" s="121" t="s">
        <v>473</v>
      </c>
      <c r="E212" s="120" t="s">
        <v>922</v>
      </c>
      <c r="F212" s="119" t="s">
        <v>921</v>
      </c>
      <c r="G212" s="118" t="s">
        <v>636</v>
      </c>
      <c r="H212" s="117">
        <v>1</v>
      </c>
      <c r="I212" s="116">
        <v>0</v>
      </c>
      <c r="J212" s="116">
        <f t="shared" si="20"/>
        <v>0</v>
      </c>
      <c r="K212" s="115"/>
      <c r="L212" s="35"/>
      <c r="M212" s="126" t="s">
        <v>46</v>
      </c>
      <c r="N212" s="125" t="s">
        <v>449</v>
      </c>
      <c r="O212" s="124">
        <v>0</v>
      </c>
      <c r="P212" s="124">
        <f t="shared" si="21"/>
        <v>0</v>
      </c>
      <c r="Q212" s="124">
        <v>0</v>
      </c>
      <c r="R212" s="124">
        <f t="shared" si="22"/>
        <v>0</v>
      </c>
      <c r="S212" s="124">
        <v>0</v>
      </c>
      <c r="T212" s="123">
        <f t="shared" si="23"/>
        <v>0</v>
      </c>
      <c r="AR212" s="109" t="s">
        <v>32</v>
      </c>
      <c r="AT212" s="109" t="s">
        <v>473</v>
      </c>
      <c r="AU212" s="109" t="s">
        <v>28</v>
      </c>
      <c r="AY212" s="101" t="s">
        <v>472</v>
      </c>
      <c r="BE212" s="110">
        <f t="shared" si="24"/>
        <v>0</v>
      </c>
      <c r="BF212" s="110">
        <f t="shared" si="25"/>
        <v>0</v>
      </c>
      <c r="BG212" s="110">
        <f t="shared" si="26"/>
        <v>0</v>
      </c>
      <c r="BH212" s="110">
        <f t="shared" si="27"/>
        <v>0</v>
      </c>
      <c r="BI212" s="110">
        <f t="shared" si="28"/>
        <v>0</v>
      </c>
      <c r="BJ212" s="101" t="s">
        <v>28</v>
      </c>
      <c r="BK212" s="110">
        <f t="shared" si="29"/>
        <v>0</v>
      </c>
      <c r="BL212" s="101" t="s">
        <v>32</v>
      </c>
      <c r="BM212" s="109" t="s">
        <v>623</v>
      </c>
    </row>
    <row r="213" spans="2:65" s="34" customFormat="1" ht="24.15" customHeight="1">
      <c r="B213" s="122"/>
      <c r="C213" s="121" t="s">
        <v>959</v>
      </c>
      <c r="D213" s="121" t="s">
        <v>473</v>
      </c>
      <c r="E213" s="120" t="s">
        <v>1200</v>
      </c>
      <c r="F213" s="119" t="s">
        <v>1199</v>
      </c>
      <c r="G213" s="118" t="s">
        <v>511</v>
      </c>
      <c r="H213" s="117">
        <v>120</v>
      </c>
      <c r="I213" s="116">
        <v>0</v>
      </c>
      <c r="J213" s="116">
        <f t="shared" si="20"/>
        <v>0</v>
      </c>
      <c r="K213" s="115"/>
      <c r="L213" s="35"/>
      <c r="M213" s="126" t="s">
        <v>46</v>
      </c>
      <c r="N213" s="125" t="s">
        <v>449</v>
      </c>
      <c r="O213" s="124">
        <v>0</v>
      </c>
      <c r="P213" s="124">
        <f t="shared" si="21"/>
        <v>0</v>
      </c>
      <c r="Q213" s="124">
        <v>0</v>
      </c>
      <c r="R213" s="124">
        <f t="shared" si="22"/>
        <v>0</v>
      </c>
      <c r="S213" s="124">
        <v>0</v>
      </c>
      <c r="T213" s="123">
        <f t="shared" si="23"/>
        <v>0</v>
      </c>
      <c r="AR213" s="109" t="s">
        <v>32</v>
      </c>
      <c r="AT213" s="109" t="s">
        <v>473</v>
      </c>
      <c r="AU213" s="109" t="s">
        <v>28</v>
      </c>
      <c r="AY213" s="101" t="s">
        <v>472</v>
      </c>
      <c r="BE213" s="110">
        <f t="shared" si="24"/>
        <v>0</v>
      </c>
      <c r="BF213" s="110">
        <f t="shared" si="25"/>
        <v>0</v>
      </c>
      <c r="BG213" s="110">
        <f t="shared" si="26"/>
        <v>0</v>
      </c>
      <c r="BH213" s="110">
        <f t="shared" si="27"/>
        <v>0</v>
      </c>
      <c r="BI213" s="110">
        <f t="shared" si="28"/>
        <v>0</v>
      </c>
      <c r="BJ213" s="101" t="s">
        <v>28</v>
      </c>
      <c r="BK213" s="110">
        <f t="shared" si="29"/>
        <v>0</v>
      </c>
      <c r="BL213" s="101" t="s">
        <v>32</v>
      </c>
      <c r="BM213" s="109" t="s">
        <v>617</v>
      </c>
    </row>
    <row r="214" spans="2:65" s="34" customFormat="1" ht="24.15" customHeight="1">
      <c r="B214" s="122"/>
      <c r="C214" s="121" t="s">
        <v>956</v>
      </c>
      <c r="D214" s="121" t="s">
        <v>473</v>
      </c>
      <c r="E214" s="120" t="s">
        <v>1198</v>
      </c>
      <c r="F214" s="119" t="s">
        <v>1197</v>
      </c>
      <c r="G214" s="118" t="s">
        <v>511</v>
      </c>
      <c r="H214" s="117">
        <v>120</v>
      </c>
      <c r="I214" s="116">
        <v>0</v>
      </c>
      <c r="J214" s="116">
        <f t="shared" si="20"/>
        <v>0</v>
      </c>
      <c r="K214" s="115"/>
      <c r="L214" s="35"/>
      <c r="M214" s="126" t="s">
        <v>46</v>
      </c>
      <c r="N214" s="125" t="s">
        <v>449</v>
      </c>
      <c r="O214" s="124">
        <v>0</v>
      </c>
      <c r="P214" s="124">
        <f t="shared" si="21"/>
        <v>0</v>
      </c>
      <c r="Q214" s="124">
        <v>0</v>
      </c>
      <c r="R214" s="124">
        <f t="shared" si="22"/>
        <v>0</v>
      </c>
      <c r="S214" s="124">
        <v>0</v>
      </c>
      <c r="T214" s="123">
        <f t="shared" si="23"/>
        <v>0</v>
      </c>
      <c r="AR214" s="109" t="s">
        <v>32</v>
      </c>
      <c r="AT214" s="109" t="s">
        <v>473</v>
      </c>
      <c r="AU214" s="109" t="s">
        <v>28</v>
      </c>
      <c r="AY214" s="101" t="s">
        <v>472</v>
      </c>
      <c r="BE214" s="110">
        <f t="shared" si="24"/>
        <v>0</v>
      </c>
      <c r="BF214" s="110">
        <f t="shared" si="25"/>
        <v>0</v>
      </c>
      <c r="BG214" s="110">
        <f t="shared" si="26"/>
        <v>0</v>
      </c>
      <c r="BH214" s="110">
        <f t="shared" si="27"/>
        <v>0</v>
      </c>
      <c r="BI214" s="110">
        <f t="shared" si="28"/>
        <v>0</v>
      </c>
      <c r="BJ214" s="101" t="s">
        <v>28</v>
      </c>
      <c r="BK214" s="110">
        <f t="shared" si="29"/>
        <v>0</v>
      </c>
      <c r="BL214" s="101" t="s">
        <v>32</v>
      </c>
      <c r="BM214" s="109" t="s">
        <v>610</v>
      </c>
    </row>
    <row r="215" spans="2:65" s="127" customFormat="1" ht="25.95" customHeight="1">
      <c r="B215" s="134"/>
      <c r="D215" s="129" t="s">
        <v>410</v>
      </c>
      <c r="E215" s="136" t="s">
        <v>919</v>
      </c>
      <c r="F215" s="136" t="s">
        <v>578</v>
      </c>
      <c r="J215" s="135">
        <f>BK215</f>
        <v>0</v>
      </c>
      <c r="L215" s="134"/>
      <c r="M215" s="133"/>
      <c r="P215" s="132">
        <f>SUM(P216:P274)</f>
        <v>0</v>
      </c>
      <c r="R215" s="132">
        <f>SUM(R216:R274)</f>
        <v>0</v>
      </c>
      <c r="T215" s="131">
        <f>SUM(T216:T274)</f>
        <v>0</v>
      </c>
      <c r="AR215" s="129" t="s">
        <v>28</v>
      </c>
      <c r="AT215" s="130" t="s">
        <v>410</v>
      </c>
      <c r="AU215" s="130" t="s">
        <v>26</v>
      </c>
      <c r="AY215" s="129" t="s">
        <v>472</v>
      </c>
      <c r="BK215" s="128">
        <f>SUM(BK216:BK274)</f>
        <v>0</v>
      </c>
    </row>
    <row r="216" spans="2:65" s="34" customFormat="1" ht="16.5" customHeight="1">
      <c r="B216" s="122"/>
      <c r="C216" s="146" t="s">
        <v>953</v>
      </c>
      <c r="D216" s="146" t="s">
        <v>123</v>
      </c>
      <c r="E216" s="145" t="s">
        <v>913</v>
      </c>
      <c r="F216" s="144" t="s">
        <v>912</v>
      </c>
      <c r="G216" s="143" t="s">
        <v>474</v>
      </c>
      <c r="H216" s="142">
        <v>2</v>
      </c>
      <c r="I216" s="141">
        <v>0</v>
      </c>
      <c r="J216" s="141">
        <f t="shared" ref="J216:J247" si="30">ROUND(I216*H216,2)</f>
        <v>0</v>
      </c>
      <c r="K216" s="140"/>
      <c r="L216" s="139"/>
      <c r="M216" s="138" t="s">
        <v>46</v>
      </c>
      <c r="N216" s="137" t="s">
        <v>449</v>
      </c>
      <c r="O216" s="124">
        <v>0</v>
      </c>
      <c r="P216" s="124">
        <f t="shared" ref="P216:P247" si="31">O216*H216</f>
        <v>0</v>
      </c>
      <c r="Q216" s="124">
        <v>0</v>
      </c>
      <c r="R216" s="124">
        <f t="shared" ref="R216:R247" si="32">Q216*H216</f>
        <v>0</v>
      </c>
      <c r="S216" s="124">
        <v>0</v>
      </c>
      <c r="T216" s="123">
        <f t="shared" ref="T216:T247" si="33">S216*H216</f>
        <v>0</v>
      </c>
      <c r="AR216" s="109" t="s">
        <v>100</v>
      </c>
      <c r="AT216" s="109" t="s">
        <v>123</v>
      </c>
      <c r="AU216" s="109" t="s">
        <v>28</v>
      </c>
      <c r="AY216" s="101" t="s">
        <v>472</v>
      </c>
      <c r="BE216" s="110">
        <f t="shared" ref="BE216:BE247" si="34">IF(N216="základní",J216,0)</f>
        <v>0</v>
      </c>
      <c r="BF216" s="110">
        <f t="shared" ref="BF216:BF247" si="35">IF(N216="snížená",J216,0)</f>
        <v>0</v>
      </c>
      <c r="BG216" s="110">
        <f t="shared" ref="BG216:BG247" si="36">IF(N216="zákl. přenesená",J216,0)</f>
        <v>0</v>
      </c>
      <c r="BH216" s="110">
        <f t="shared" ref="BH216:BH247" si="37">IF(N216="sníž. přenesená",J216,0)</f>
        <v>0</v>
      </c>
      <c r="BI216" s="110">
        <f t="shared" ref="BI216:BI247" si="38">IF(N216="nulová",J216,0)</f>
        <v>0</v>
      </c>
      <c r="BJ216" s="101" t="s">
        <v>28</v>
      </c>
      <c r="BK216" s="110">
        <f t="shared" ref="BK216:BK247" si="39">ROUND(I216*H216,2)</f>
        <v>0</v>
      </c>
      <c r="BL216" s="101" t="s">
        <v>32</v>
      </c>
      <c r="BM216" s="109" t="s">
        <v>947</v>
      </c>
    </row>
    <row r="217" spans="2:65" s="34" customFormat="1" ht="24.15" customHeight="1">
      <c r="B217" s="122"/>
      <c r="C217" s="146" t="s">
        <v>950</v>
      </c>
      <c r="D217" s="146" t="s">
        <v>123</v>
      </c>
      <c r="E217" s="145" t="s">
        <v>1196</v>
      </c>
      <c r="F217" s="144" t="s">
        <v>1195</v>
      </c>
      <c r="G217" s="143" t="s">
        <v>474</v>
      </c>
      <c r="H217" s="142">
        <v>1</v>
      </c>
      <c r="I217" s="141">
        <v>0</v>
      </c>
      <c r="J217" s="141">
        <f t="shared" si="30"/>
        <v>0</v>
      </c>
      <c r="K217" s="140"/>
      <c r="L217" s="139"/>
      <c r="M217" s="138" t="s">
        <v>46</v>
      </c>
      <c r="N217" s="137" t="s">
        <v>449</v>
      </c>
      <c r="O217" s="124">
        <v>0</v>
      </c>
      <c r="P217" s="124">
        <f t="shared" si="31"/>
        <v>0</v>
      </c>
      <c r="Q217" s="124">
        <v>0</v>
      </c>
      <c r="R217" s="124">
        <f t="shared" si="32"/>
        <v>0</v>
      </c>
      <c r="S217" s="124">
        <v>0</v>
      </c>
      <c r="T217" s="123">
        <f t="shared" si="33"/>
        <v>0</v>
      </c>
      <c r="AR217" s="109" t="s">
        <v>100</v>
      </c>
      <c r="AT217" s="109" t="s">
        <v>123</v>
      </c>
      <c r="AU217" s="109" t="s">
        <v>28</v>
      </c>
      <c r="AY217" s="101" t="s">
        <v>472</v>
      </c>
      <c r="BE217" s="110">
        <f t="shared" si="34"/>
        <v>0</v>
      </c>
      <c r="BF217" s="110">
        <f t="shared" si="35"/>
        <v>0</v>
      </c>
      <c r="BG217" s="110">
        <f t="shared" si="36"/>
        <v>0</v>
      </c>
      <c r="BH217" s="110">
        <f t="shared" si="37"/>
        <v>0</v>
      </c>
      <c r="BI217" s="110">
        <f t="shared" si="38"/>
        <v>0</v>
      </c>
      <c r="BJ217" s="101" t="s">
        <v>28</v>
      </c>
      <c r="BK217" s="110">
        <f t="shared" si="39"/>
        <v>0</v>
      </c>
      <c r="BL217" s="101" t="s">
        <v>32</v>
      </c>
      <c r="BM217" s="109" t="s">
        <v>630</v>
      </c>
    </row>
    <row r="218" spans="2:65" s="34" customFormat="1" ht="16.5" customHeight="1">
      <c r="B218" s="122"/>
      <c r="C218" s="146" t="s">
        <v>946</v>
      </c>
      <c r="D218" s="146" t="s">
        <v>123</v>
      </c>
      <c r="E218" s="145" t="s">
        <v>893</v>
      </c>
      <c r="F218" s="144" t="s">
        <v>892</v>
      </c>
      <c r="G218" s="143" t="s">
        <v>474</v>
      </c>
      <c r="H218" s="142">
        <v>1</v>
      </c>
      <c r="I218" s="141">
        <v>0</v>
      </c>
      <c r="J218" s="141">
        <f t="shared" si="30"/>
        <v>0</v>
      </c>
      <c r="K218" s="140"/>
      <c r="L218" s="139"/>
      <c r="M218" s="138" t="s">
        <v>46</v>
      </c>
      <c r="N218" s="137" t="s">
        <v>449</v>
      </c>
      <c r="O218" s="124">
        <v>0</v>
      </c>
      <c r="P218" s="124">
        <f t="shared" si="31"/>
        <v>0</v>
      </c>
      <c r="Q218" s="124">
        <v>0</v>
      </c>
      <c r="R218" s="124">
        <f t="shared" si="32"/>
        <v>0</v>
      </c>
      <c r="S218" s="124">
        <v>0</v>
      </c>
      <c r="T218" s="123">
        <f t="shared" si="33"/>
        <v>0</v>
      </c>
      <c r="AR218" s="109" t="s">
        <v>100</v>
      </c>
      <c r="AT218" s="109" t="s">
        <v>123</v>
      </c>
      <c r="AU218" s="109" t="s">
        <v>28</v>
      </c>
      <c r="AY218" s="101" t="s">
        <v>472</v>
      </c>
      <c r="BE218" s="110">
        <f t="shared" si="34"/>
        <v>0</v>
      </c>
      <c r="BF218" s="110">
        <f t="shared" si="35"/>
        <v>0</v>
      </c>
      <c r="BG218" s="110">
        <f t="shared" si="36"/>
        <v>0</v>
      </c>
      <c r="BH218" s="110">
        <f t="shared" si="37"/>
        <v>0</v>
      </c>
      <c r="BI218" s="110">
        <f t="shared" si="38"/>
        <v>0</v>
      </c>
      <c r="BJ218" s="101" t="s">
        <v>28</v>
      </c>
      <c r="BK218" s="110">
        <f t="shared" si="39"/>
        <v>0</v>
      </c>
      <c r="BL218" s="101" t="s">
        <v>32</v>
      </c>
      <c r="BM218" s="109" t="s">
        <v>940</v>
      </c>
    </row>
    <row r="219" spans="2:65" s="34" customFormat="1" ht="16.5" customHeight="1">
      <c r="B219" s="122"/>
      <c r="C219" s="146" t="s">
        <v>943</v>
      </c>
      <c r="D219" s="146" t="s">
        <v>123</v>
      </c>
      <c r="E219" s="145" t="s">
        <v>889</v>
      </c>
      <c r="F219" s="144" t="s">
        <v>888</v>
      </c>
      <c r="G219" s="143" t="s">
        <v>474</v>
      </c>
      <c r="H219" s="142">
        <v>1</v>
      </c>
      <c r="I219" s="141">
        <v>0</v>
      </c>
      <c r="J219" s="141">
        <f t="shared" si="30"/>
        <v>0</v>
      </c>
      <c r="K219" s="140"/>
      <c r="L219" s="139"/>
      <c r="M219" s="138" t="s">
        <v>46</v>
      </c>
      <c r="N219" s="137" t="s">
        <v>449</v>
      </c>
      <c r="O219" s="124">
        <v>0</v>
      </c>
      <c r="P219" s="124">
        <f t="shared" si="31"/>
        <v>0</v>
      </c>
      <c r="Q219" s="124">
        <v>0</v>
      </c>
      <c r="R219" s="124">
        <f t="shared" si="32"/>
        <v>0</v>
      </c>
      <c r="S219" s="124">
        <v>0</v>
      </c>
      <c r="T219" s="123">
        <f t="shared" si="33"/>
        <v>0</v>
      </c>
      <c r="AR219" s="109" t="s">
        <v>100</v>
      </c>
      <c r="AT219" s="109" t="s">
        <v>123</v>
      </c>
      <c r="AU219" s="109" t="s">
        <v>28</v>
      </c>
      <c r="AY219" s="101" t="s">
        <v>472</v>
      </c>
      <c r="BE219" s="110">
        <f t="shared" si="34"/>
        <v>0</v>
      </c>
      <c r="BF219" s="110">
        <f t="shared" si="35"/>
        <v>0</v>
      </c>
      <c r="BG219" s="110">
        <f t="shared" si="36"/>
        <v>0</v>
      </c>
      <c r="BH219" s="110">
        <f t="shared" si="37"/>
        <v>0</v>
      </c>
      <c r="BI219" s="110">
        <f t="shared" si="38"/>
        <v>0</v>
      </c>
      <c r="BJ219" s="101" t="s">
        <v>28</v>
      </c>
      <c r="BK219" s="110">
        <f t="shared" si="39"/>
        <v>0</v>
      </c>
      <c r="BL219" s="101" t="s">
        <v>32</v>
      </c>
      <c r="BM219" s="109" t="s">
        <v>936</v>
      </c>
    </row>
    <row r="220" spans="2:65" s="34" customFormat="1" ht="21.75" customHeight="1">
      <c r="B220" s="122"/>
      <c r="C220" s="146" t="s">
        <v>939</v>
      </c>
      <c r="D220" s="146" t="s">
        <v>123</v>
      </c>
      <c r="E220" s="145" t="s">
        <v>885</v>
      </c>
      <c r="F220" s="144" t="s">
        <v>884</v>
      </c>
      <c r="G220" s="143" t="s">
        <v>474</v>
      </c>
      <c r="H220" s="142">
        <v>3</v>
      </c>
      <c r="I220" s="141">
        <v>0</v>
      </c>
      <c r="J220" s="141">
        <f t="shared" si="30"/>
        <v>0</v>
      </c>
      <c r="K220" s="140"/>
      <c r="L220" s="139"/>
      <c r="M220" s="138" t="s">
        <v>46</v>
      </c>
      <c r="N220" s="137" t="s">
        <v>449</v>
      </c>
      <c r="O220" s="124">
        <v>0</v>
      </c>
      <c r="P220" s="124">
        <f t="shared" si="31"/>
        <v>0</v>
      </c>
      <c r="Q220" s="124">
        <v>0</v>
      </c>
      <c r="R220" s="124">
        <f t="shared" si="32"/>
        <v>0</v>
      </c>
      <c r="S220" s="124">
        <v>0</v>
      </c>
      <c r="T220" s="123">
        <f t="shared" si="33"/>
        <v>0</v>
      </c>
      <c r="AR220" s="109" t="s">
        <v>100</v>
      </c>
      <c r="AT220" s="109" t="s">
        <v>123</v>
      </c>
      <c r="AU220" s="109" t="s">
        <v>28</v>
      </c>
      <c r="AY220" s="101" t="s">
        <v>472</v>
      </c>
      <c r="BE220" s="110">
        <f t="shared" si="34"/>
        <v>0</v>
      </c>
      <c r="BF220" s="110">
        <f t="shared" si="35"/>
        <v>0</v>
      </c>
      <c r="BG220" s="110">
        <f t="shared" si="36"/>
        <v>0</v>
      </c>
      <c r="BH220" s="110">
        <f t="shared" si="37"/>
        <v>0</v>
      </c>
      <c r="BI220" s="110">
        <f t="shared" si="38"/>
        <v>0</v>
      </c>
      <c r="BJ220" s="101" t="s">
        <v>28</v>
      </c>
      <c r="BK220" s="110">
        <f t="shared" si="39"/>
        <v>0</v>
      </c>
      <c r="BL220" s="101" t="s">
        <v>32</v>
      </c>
      <c r="BM220" s="109" t="s">
        <v>932</v>
      </c>
    </row>
    <row r="221" spans="2:65" s="34" customFormat="1" ht="16.5" customHeight="1">
      <c r="B221" s="122"/>
      <c r="C221" s="146" t="s">
        <v>935</v>
      </c>
      <c r="D221" s="146" t="s">
        <v>123</v>
      </c>
      <c r="E221" s="145" t="s">
        <v>881</v>
      </c>
      <c r="F221" s="144" t="s">
        <v>880</v>
      </c>
      <c r="G221" s="143" t="s">
        <v>474</v>
      </c>
      <c r="H221" s="142">
        <v>2</v>
      </c>
      <c r="I221" s="141">
        <v>0</v>
      </c>
      <c r="J221" s="141">
        <f t="shared" si="30"/>
        <v>0</v>
      </c>
      <c r="K221" s="140"/>
      <c r="L221" s="139"/>
      <c r="M221" s="138" t="s">
        <v>46</v>
      </c>
      <c r="N221" s="137" t="s">
        <v>449</v>
      </c>
      <c r="O221" s="124">
        <v>0</v>
      </c>
      <c r="P221" s="124">
        <f t="shared" si="31"/>
        <v>0</v>
      </c>
      <c r="Q221" s="124">
        <v>0</v>
      </c>
      <c r="R221" s="124">
        <f t="shared" si="32"/>
        <v>0</v>
      </c>
      <c r="S221" s="124">
        <v>0</v>
      </c>
      <c r="T221" s="123">
        <f t="shared" si="33"/>
        <v>0</v>
      </c>
      <c r="AR221" s="109" t="s">
        <v>100</v>
      </c>
      <c r="AT221" s="109" t="s">
        <v>123</v>
      </c>
      <c r="AU221" s="109" t="s">
        <v>28</v>
      </c>
      <c r="AY221" s="101" t="s">
        <v>472</v>
      </c>
      <c r="BE221" s="110">
        <f t="shared" si="34"/>
        <v>0</v>
      </c>
      <c r="BF221" s="110">
        <f t="shared" si="35"/>
        <v>0</v>
      </c>
      <c r="BG221" s="110">
        <f t="shared" si="36"/>
        <v>0</v>
      </c>
      <c r="BH221" s="110">
        <f t="shared" si="37"/>
        <v>0</v>
      </c>
      <c r="BI221" s="110">
        <f t="shared" si="38"/>
        <v>0</v>
      </c>
      <c r="BJ221" s="101" t="s">
        <v>28</v>
      </c>
      <c r="BK221" s="110">
        <f t="shared" si="39"/>
        <v>0</v>
      </c>
      <c r="BL221" s="101" t="s">
        <v>32</v>
      </c>
      <c r="BM221" s="109" t="s">
        <v>928</v>
      </c>
    </row>
    <row r="222" spans="2:65" s="34" customFormat="1" ht="16.5" customHeight="1">
      <c r="B222" s="122"/>
      <c r="C222" s="146" t="s">
        <v>931</v>
      </c>
      <c r="D222" s="146" t="s">
        <v>123</v>
      </c>
      <c r="E222" s="145" t="s">
        <v>873</v>
      </c>
      <c r="F222" s="144" t="s">
        <v>872</v>
      </c>
      <c r="G222" s="143" t="s">
        <v>474</v>
      </c>
      <c r="H222" s="142">
        <v>2</v>
      </c>
      <c r="I222" s="141">
        <v>0</v>
      </c>
      <c r="J222" s="141">
        <f t="shared" si="30"/>
        <v>0</v>
      </c>
      <c r="K222" s="140"/>
      <c r="L222" s="139"/>
      <c r="M222" s="138" t="s">
        <v>46</v>
      </c>
      <c r="N222" s="137" t="s">
        <v>449</v>
      </c>
      <c r="O222" s="124">
        <v>0</v>
      </c>
      <c r="P222" s="124">
        <f t="shared" si="31"/>
        <v>0</v>
      </c>
      <c r="Q222" s="124">
        <v>0</v>
      </c>
      <c r="R222" s="124">
        <f t="shared" si="32"/>
        <v>0</v>
      </c>
      <c r="S222" s="124">
        <v>0</v>
      </c>
      <c r="T222" s="123">
        <f t="shared" si="33"/>
        <v>0</v>
      </c>
      <c r="AR222" s="109" t="s">
        <v>100</v>
      </c>
      <c r="AT222" s="109" t="s">
        <v>123</v>
      </c>
      <c r="AU222" s="109" t="s">
        <v>28</v>
      </c>
      <c r="AY222" s="101" t="s">
        <v>472</v>
      </c>
      <c r="BE222" s="110">
        <f t="shared" si="34"/>
        <v>0</v>
      </c>
      <c r="BF222" s="110">
        <f t="shared" si="35"/>
        <v>0</v>
      </c>
      <c r="BG222" s="110">
        <f t="shared" si="36"/>
        <v>0</v>
      </c>
      <c r="BH222" s="110">
        <f t="shared" si="37"/>
        <v>0</v>
      </c>
      <c r="BI222" s="110">
        <f t="shared" si="38"/>
        <v>0</v>
      </c>
      <c r="BJ222" s="101" t="s">
        <v>28</v>
      </c>
      <c r="BK222" s="110">
        <f t="shared" si="39"/>
        <v>0</v>
      </c>
      <c r="BL222" s="101" t="s">
        <v>32</v>
      </c>
      <c r="BM222" s="109" t="s">
        <v>924</v>
      </c>
    </row>
    <row r="223" spans="2:65" s="34" customFormat="1" ht="16.5" customHeight="1">
      <c r="B223" s="122"/>
      <c r="C223" s="146" t="s">
        <v>927</v>
      </c>
      <c r="D223" s="146" t="s">
        <v>123</v>
      </c>
      <c r="E223" s="145" t="s">
        <v>869</v>
      </c>
      <c r="F223" s="144" t="s">
        <v>868</v>
      </c>
      <c r="G223" s="143" t="s">
        <v>474</v>
      </c>
      <c r="H223" s="142">
        <v>1</v>
      </c>
      <c r="I223" s="141">
        <v>0</v>
      </c>
      <c r="J223" s="141">
        <f t="shared" si="30"/>
        <v>0</v>
      </c>
      <c r="K223" s="140"/>
      <c r="L223" s="139"/>
      <c r="M223" s="138" t="s">
        <v>46</v>
      </c>
      <c r="N223" s="137" t="s">
        <v>449</v>
      </c>
      <c r="O223" s="124">
        <v>0</v>
      </c>
      <c r="P223" s="124">
        <f t="shared" si="31"/>
        <v>0</v>
      </c>
      <c r="Q223" s="124">
        <v>0</v>
      </c>
      <c r="R223" s="124">
        <f t="shared" si="32"/>
        <v>0</v>
      </c>
      <c r="S223" s="124">
        <v>0</v>
      </c>
      <c r="T223" s="123">
        <f t="shared" si="33"/>
        <v>0</v>
      </c>
      <c r="AR223" s="109" t="s">
        <v>100</v>
      </c>
      <c r="AT223" s="109" t="s">
        <v>123</v>
      </c>
      <c r="AU223" s="109" t="s">
        <v>28</v>
      </c>
      <c r="AY223" s="101" t="s">
        <v>472</v>
      </c>
      <c r="BE223" s="110">
        <f t="shared" si="34"/>
        <v>0</v>
      </c>
      <c r="BF223" s="110">
        <f t="shared" si="35"/>
        <v>0</v>
      </c>
      <c r="BG223" s="110">
        <f t="shared" si="36"/>
        <v>0</v>
      </c>
      <c r="BH223" s="110">
        <f t="shared" si="37"/>
        <v>0</v>
      </c>
      <c r="BI223" s="110">
        <f t="shared" si="38"/>
        <v>0</v>
      </c>
      <c r="BJ223" s="101" t="s">
        <v>28</v>
      </c>
      <c r="BK223" s="110">
        <f t="shared" si="39"/>
        <v>0</v>
      </c>
      <c r="BL223" s="101" t="s">
        <v>32</v>
      </c>
      <c r="BM223" s="109" t="s">
        <v>920</v>
      </c>
    </row>
    <row r="224" spans="2:65" s="34" customFormat="1" ht="16.5" customHeight="1">
      <c r="B224" s="122"/>
      <c r="C224" s="146" t="s">
        <v>923</v>
      </c>
      <c r="D224" s="146" t="s">
        <v>123</v>
      </c>
      <c r="E224" s="145" t="s">
        <v>857</v>
      </c>
      <c r="F224" s="144" t="s">
        <v>856</v>
      </c>
      <c r="G224" s="143" t="s">
        <v>474</v>
      </c>
      <c r="H224" s="142">
        <v>2</v>
      </c>
      <c r="I224" s="141">
        <v>0</v>
      </c>
      <c r="J224" s="141">
        <f t="shared" si="30"/>
        <v>0</v>
      </c>
      <c r="K224" s="140"/>
      <c r="L224" s="139"/>
      <c r="M224" s="138" t="s">
        <v>46</v>
      </c>
      <c r="N224" s="137" t="s">
        <v>449</v>
      </c>
      <c r="O224" s="124">
        <v>0</v>
      </c>
      <c r="P224" s="124">
        <f t="shared" si="31"/>
        <v>0</v>
      </c>
      <c r="Q224" s="124">
        <v>0</v>
      </c>
      <c r="R224" s="124">
        <f t="shared" si="32"/>
        <v>0</v>
      </c>
      <c r="S224" s="124">
        <v>0</v>
      </c>
      <c r="T224" s="123">
        <f t="shared" si="33"/>
        <v>0</v>
      </c>
      <c r="AR224" s="109" t="s">
        <v>100</v>
      </c>
      <c r="AT224" s="109" t="s">
        <v>123</v>
      </c>
      <c r="AU224" s="109" t="s">
        <v>28</v>
      </c>
      <c r="AY224" s="101" t="s">
        <v>472</v>
      </c>
      <c r="BE224" s="110">
        <f t="shared" si="34"/>
        <v>0</v>
      </c>
      <c r="BF224" s="110">
        <f t="shared" si="35"/>
        <v>0</v>
      </c>
      <c r="BG224" s="110">
        <f t="shared" si="36"/>
        <v>0</v>
      </c>
      <c r="BH224" s="110">
        <f t="shared" si="37"/>
        <v>0</v>
      </c>
      <c r="BI224" s="110">
        <f t="shared" si="38"/>
        <v>0</v>
      </c>
      <c r="BJ224" s="101" t="s">
        <v>28</v>
      </c>
      <c r="BK224" s="110">
        <f t="shared" si="39"/>
        <v>0</v>
      </c>
      <c r="BL224" s="101" t="s">
        <v>32</v>
      </c>
      <c r="BM224" s="109" t="s">
        <v>915</v>
      </c>
    </row>
    <row r="225" spans="2:65" s="34" customFormat="1" ht="16.5" customHeight="1">
      <c r="B225" s="122"/>
      <c r="C225" s="146" t="s">
        <v>918</v>
      </c>
      <c r="D225" s="146" t="s">
        <v>123</v>
      </c>
      <c r="E225" s="145" t="s">
        <v>853</v>
      </c>
      <c r="F225" s="144" t="s">
        <v>852</v>
      </c>
      <c r="G225" s="143" t="s">
        <v>474</v>
      </c>
      <c r="H225" s="142">
        <v>4</v>
      </c>
      <c r="I225" s="141">
        <v>0</v>
      </c>
      <c r="J225" s="141">
        <f t="shared" si="30"/>
        <v>0</v>
      </c>
      <c r="K225" s="140"/>
      <c r="L225" s="139"/>
      <c r="M225" s="138" t="s">
        <v>46</v>
      </c>
      <c r="N225" s="137" t="s">
        <v>449</v>
      </c>
      <c r="O225" s="124">
        <v>0</v>
      </c>
      <c r="P225" s="124">
        <f t="shared" si="31"/>
        <v>0</v>
      </c>
      <c r="Q225" s="124">
        <v>0</v>
      </c>
      <c r="R225" s="124">
        <f t="shared" si="32"/>
        <v>0</v>
      </c>
      <c r="S225" s="124">
        <v>0</v>
      </c>
      <c r="T225" s="123">
        <f t="shared" si="33"/>
        <v>0</v>
      </c>
      <c r="AR225" s="109" t="s">
        <v>100</v>
      </c>
      <c r="AT225" s="109" t="s">
        <v>123</v>
      </c>
      <c r="AU225" s="109" t="s">
        <v>28</v>
      </c>
      <c r="AY225" s="101" t="s">
        <v>472</v>
      </c>
      <c r="BE225" s="110">
        <f t="shared" si="34"/>
        <v>0</v>
      </c>
      <c r="BF225" s="110">
        <f t="shared" si="35"/>
        <v>0</v>
      </c>
      <c r="BG225" s="110">
        <f t="shared" si="36"/>
        <v>0</v>
      </c>
      <c r="BH225" s="110">
        <f t="shared" si="37"/>
        <v>0</v>
      </c>
      <c r="BI225" s="110">
        <f t="shared" si="38"/>
        <v>0</v>
      </c>
      <c r="BJ225" s="101" t="s">
        <v>28</v>
      </c>
      <c r="BK225" s="110">
        <f t="shared" si="39"/>
        <v>0</v>
      </c>
      <c r="BL225" s="101" t="s">
        <v>32</v>
      </c>
      <c r="BM225" s="109" t="s">
        <v>911</v>
      </c>
    </row>
    <row r="226" spans="2:65" s="34" customFormat="1" ht="16.5" customHeight="1">
      <c r="B226" s="122"/>
      <c r="C226" s="146" t="s">
        <v>914</v>
      </c>
      <c r="D226" s="146" t="s">
        <v>123</v>
      </c>
      <c r="E226" s="145" t="s">
        <v>825</v>
      </c>
      <c r="F226" s="144" t="s">
        <v>824</v>
      </c>
      <c r="G226" s="143" t="s">
        <v>474</v>
      </c>
      <c r="H226" s="142">
        <v>12</v>
      </c>
      <c r="I226" s="141">
        <v>0</v>
      </c>
      <c r="J226" s="141">
        <f t="shared" si="30"/>
        <v>0</v>
      </c>
      <c r="K226" s="140"/>
      <c r="L226" s="139"/>
      <c r="M226" s="138" t="s">
        <v>46</v>
      </c>
      <c r="N226" s="137" t="s">
        <v>449</v>
      </c>
      <c r="O226" s="124">
        <v>0</v>
      </c>
      <c r="P226" s="124">
        <f t="shared" si="31"/>
        <v>0</v>
      </c>
      <c r="Q226" s="124">
        <v>0</v>
      </c>
      <c r="R226" s="124">
        <f t="shared" si="32"/>
        <v>0</v>
      </c>
      <c r="S226" s="124">
        <v>0</v>
      </c>
      <c r="T226" s="123">
        <f t="shared" si="33"/>
        <v>0</v>
      </c>
      <c r="AR226" s="109" t="s">
        <v>100</v>
      </c>
      <c r="AT226" s="109" t="s">
        <v>123</v>
      </c>
      <c r="AU226" s="109" t="s">
        <v>28</v>
      </c>
      <c r="AY226" s="101" t="s">
        <v>472</v>
      </c>
      <c r="BE226" s="110">
        <f t="shared" si="34"/>
        <v>0</v>
      </c>
      <c r="BF226" s="110">
        <f t="shared" si="35"/>
        <v>0</v>
      </c>
      <c r="BG226" s="110">
        <f t="shared" si="36"/>
        <v>0</v>
      </c>
      <c r="BH226" s="110">
        <f t="shared" si="37"/>
        <v>0</v>
      </c>
      <c r="BI226" s="110">
        <f t="shared" si="38"/>
        <v>0</v>
      </c>
      <c r="BJ226" s="101" t="s">
        <v>28</v>
      </c>
      <c r="BK226" s="110">
        <f t="shared" si="39"/>
        <v>0</v>
      </c>
      <c r="BL226" s="101" t="s">
        <v>32</v>
      </c>
      <c r="BM226" s="109" t="s">
        <v>907</v>
      </c>
    </row>
    <row r="227" spans="2:65" s="34" customFormat="1" ht="16.5" customHeight="1">
      <c r="B227" s="122"/>
      <c r="C227" s="146" t="s">
        <v>910</v>
      </c>
      <c r="D227" s="146" t="s">
        <v>123</v>
      </c>
      <c r="E227" s="145" t="s">
        <v>813</v>
      </c>
      <c r="F227" s="144" t="s">
        <v>812</v>
      </c>
      <c r="G227" s="143" t="s">
        <v>474</v>
      </c>
      <c r="H227" s="142">
        <v>1</v>
      </c>
      <c r="I227" s="141">
        <v>0</v>
      </c>
      <c r="J227" s="141">
        <f t="shared" si="30"/>
        <v>0</v>
      </c>
      <c r="K227" s="140"/>
      <c r="L227" s="139"/>
      <c r="M227" s="138" t="s">
        <v>46</v>
      </c>
      <c r="N227" s="137" t="s">
        <v>449</v>
      </c>
      <c r="O227" s="124">
        <v>0</v>
      </c>
      <c r="P227" s="124">
        <f t="shared" si="31"/>
        <v>0</v>
      </c>
      <c r="Q227" s="124">
        <v>0</v>
      </c>
      <c r="R227" s="124">
        <f t="shared" si="32"/>
        <v>0</v>
      </c>
      <c r="S227" s="124">
        <v>0</v>
      </c>
      <c r="T227" s="123">
        <f t="shared" si="33"/>
        <v>0</v>
      </c>
      <c r="AR227" s="109" t="s">
        <v>100</v>
      </c>
      <c r="AT227" s="109" t="s">
        <v>123</v>
      </c>
      <c r="AU227" s="109" t="s">
        <v>28</v>
      </c>
      <c r="AY227" s="101" t="s">
        <v>472</v>
      </c>
      <c r="BE227" s="110">
        <f t="shared" si="34"/>
        <v>0</v>
      </c>
      <c r="BF227" s="110">
        <f t="shared" si="35"/>
        <v>0</v>
      </c>
      <c r="BG227" s="110">
        <f t="shared" si="36"/>
        <v>0</v>
      </c>
      <c r="BH227" s="110">
        <f t="shared" si="37"/>
        <v>0</v>
      </c>
      <c r="BI227" s="110">
        <f t="shared" si="38"/>
        <v>0</v>
      </c>
      <c r="BJ227" s="101" t="s">
        <v>28</v>
      </c>
      <c r="BK227" s="110">
        <f t="shared" si="39"/>
        <v>0</v>
      </c>
      <c r="BL227" s="101" t="s">
        <v>32</v>
      </c>
      <c r="BM227" s="109" t="s">
        <v>903</v>
      </c>
    </row>
    <row r="228" spans="2:65" s="34" customFormat="1" ht="24.15" customHeight="1">
      <c r="B228" s="122"/>
      <c r="C228" s="146" t="s">
        <v>906</v>
      </c>
      <c r="D228" s="146" t="s">
        <v>123</v>
      </c>
      <c r="E228" s="145" t="s">
        <v>809</v>
      </c>
      <c r="F228" s="144" t="s">
        <v>808</v>
      </c>
      <c r="G228" s="143" t="s">
        <v>474</v>
      </c>
      <c r="H228" s="142">
        <v>2</v>
      </c>
      <c r="I228" s="141">
        <v>0</v>
      </c>
      <c r="J228" s="141">
        <f t="shared" si="30"/>
        <v>0</v>
      </c>
      <c r="K228" s="140"/>
      <c r="L228" s="139"/>
      <c r="M228" s="138" t="s">
        <v>46</v>
      </c>
      <c r="N228" s="137" t="s">
        <v>449</v>
      </c>
      <c r="O228" s="124">
        <v>0</v>
      </c>
      <c r="P228" s="124">
        <f t="shared" si="31"/>
        <v>0</v>
      </c>
      <c r="Q228" s="124">
        <v>0</v>
      </c>
      <c r="R228" s="124">
        <f t="shared" si="32"/>
        <v>0</v>
      </c>
      <c r="S228" s="124">
        <v>0</v>
      </c>
      <c r="T228" s="123">
        <f t="shared" si="33"/>
        <v>0</v>
      </c>
      <c r="AR228" s="109" t="s">
        <v>100</v>
      </c>
      <c r="AT228" s="109" t="s">
        <v>123</v>
      </c>
      <c r="AU228" s="109" t="s">
        <v>28</v>
      </c>
      <c r="AY228" s="101" t="s">
        <v>472</v>
      </c>
      <c r="BE228" s="110">
        <f t="shared" si="34"/>
        <v>0</v>
      </c>
      <c r="BF228" s="110">
        <f t="shared" si="35"/>
        <v>0</v>
      </c>
      <c r="BG228" s="110">
        <f t="shared" si="36"/>
        <v>0</v>
      </c>
      <c r="BH228" s="110">
        <f t="shared" si="37"/>
        <v>0</v>
      </c>
      <c r="BI228" s="110">
        <f t="shared" si="38"/>
        <v>0</v>
      </c>
      <c r="BJ228" s="101" t="s">
        <v>28</v>
      </c>
      <c r="BK228" s="110">
        <f t="shared" si="39"/>
        <v>0</v>
      </c>
      <c r="BL228" s="101" t="s">
        <v>32</v>
      </c>
      <c r="BM228" s="109" t="s">
        <v>899</v>
      </c>
    </row>
    <row r="229" spans="2:65" s="34" customFormat="1" ht="24.15" customHeight="1">
      <c r="B229" s="122"/>
      <c r="C229" s="146" t="s">
        <v>902</v>
      </c>
      <c r="D229" s="146" t="s">
        <v>123</v>
      </c>
      <c r="E229" s="145" t="s">
        <v>1194</v>
      </c>
      <c r="F229" s="144" t="s">
        <v>1193</v>
      </c>
      <c r="G229" s="143" t="s">
        <v>474</v>
      </c>
      <c r="H229" s="142">
        <v>1</v>
      </c>
      <c r="I229" s="141">
        <v>0</v>
      </c>
      <c r="J229" s="141">
        <f t="shared" si="30"/>
        <v>0</v>
      </c>
      <c r="K229" s="140"/>
      <c r="L229" s="139"/>
      <c r="M229" s="138" t="s">
        <v>46</v>
      </c>
      <c r="N229" s="137" t="s">
        <v>449</v>
      </c>
      <c r="O229" s="124">
        <v>0</v>
      </c>
      <c r="P229" s="124">
        <f t="shared" si="31"/>
        <v>0</v>
      </c>
      <c r="Q229" s="124">
        <v>0</v>
      </c>
      <c r="R229" s="124">
        <f t="shared" si="32"/>
        <v>0</v>
      </c>
      <c r="S229" s="124">
        <v>0</v>
      </c>
      <c r="T229" s="123">
        <f t="shared" si="33"/>
        <v>0</v>
      </c>
      <c r="AR229" s="109" t="s">
        <v>100</v>
      </c>
      <c r="AT229" s="109" t="s">
        <v>123</v>
      </c>
      <c r="AU229" s="109" t="s">
        <v>28</v>
      </c>
      <c r="AY229" s="101" t="s">
        <v>472</v>
      </c>
      <c r="BE229" s="110">
        <f t="shared" si="34"/>
        <v>0</v>
      </c>
      <c r="BF229" s="110">
        <f t="shared" si="35"/>
        <v>0</v>
      </c>
      <c r="BG229" s="110">
        <f t="shared" si="36"/>
        <v>0</v>
      </c>
      <c r="BH229" s="110">
        <f t="shared" si="37"/>
        <v>0</v>
      </c>
      <c r="BI229" s="110">
        <f t="shared" si="38"/>
        <v>0</v>
      </c>
      <c r="BJ229" s="101" t="s">
        <v>28</v>
      </c>
      <c r="BK229" s="110">
        <f t="shared" si="39"/>
        <v>0</v>
      </c>
      <c r="BL229" s="101" t="s">
        <v>32</v>
      </c>
      <c r="BM229" s="109" t="s">
        <v>895</v>
      </c>
    </row>
    <row r="230" spans="2:65" s="34" customFormat="1" ht="16.5" customHeight="1">
      <c r="B230" s="122"/>
      <c r="C230" s="146" t="s">
        <v>898</v>
      </c>
      <c r="D230" s="146" t="s">
        <v>123</v>
      </c>
      <c r="E230" s="145" t="s">
        <v>1192</v>
      </c>
      <c r="F230" s="144" t="s">
        <v>1191</v>
      </c>
      <c r="G230" s="143" t="s">
        <v>474</v>
      </c>
      <c r="H230" s="142">
        <v>1</v>
      </c>
      <c r="I230" s="141">
        <v>0</v>
      </c>
      <c r="J230" s="141">
        <f t="shared" si="30"/>
        <v>0</v>
      </c>
      <c r="K230" s="140"/>
      <c r="L230" s="139"/>
      <c r="M230" s="138" t="s">
        <v>46</v>
      </c>
      <c r="N230" s="137" t="s">
        <v>449</v>
      </c>
      <c r="O230" s="124">
        <v>0</v>
      </c>
      <c r="P230" s="124">
        <f t="shared" si="31"/>
        <v>0</v>
      </c>
      <c r="Q230" s="124">
        <v>0</v>
      </c>
      <c r="R230" s="124">
        <f t="shared" si="32"/>
        <v>0</v>
      </c>
      <c r="S230" s="124">
        <v>0</v>
      </c>
      <c r="T230" s="123">
        <f t="shared" si="33"/>
        <v>0</v>
      </c>
      <c r="AR230" s="109" t="s">
        <v>100</v>
      </c>
      <c r="AT230" s="109" t="s">
        <v>123</v>
      </c>
      <c r="AU230" s="109" t="s">
        <v>28</v>
      </c>
      <c r="AY230" s="101" t="s">
        <v>472</v>
      </c>
      <c r="BE230" s="110">
        <f t="shared" si="34"/>
        <v>0</v>
      </c>
      <c r="BF230" s="110">
        <f t="shared" si="35"/>
        <v>0</v>
      </c>
      <c r="BG230" s="110">
        <f t="shared" si="36"/>
        <v>0</v>
      </c>
      <c r="BH230" s="110">
        <f t="shared" si="37"/>
        <v>0</v>
      </c>
      <c r="BI230" s="110">
        <f t="shared" si="38"/>
        <v>0</v>
      </c>
      <c r="BJ230" s="101" t="s">
        <v>28</v>
      </c>
      <c r="BK230" s="110">
        <f t="shared" si="39"/>
        <v>0</v>
      </c>
      <c r="BL230" s="101" t="s">
        <v>32</v>
      </c>
      <c r="BM230" s="109" t="s">
        <v>891</v>
      </c>
    </row>
    <row r="231" spans="2:65" s="34" customFormat="1" ht="37.950000000000003" customHeight="1">
      <c r="B231" s="122"/>
      <c r="C231" s="146" t="s">
        <v>894</v>
      </c>
      <c r="D231" s="146" t="s">
        <v>123</v>
      </c>
      <c r="E231" s="145" t="s">
        <v>801</v>
      </c>
      <c r="F231" s="144" t="s">
        <v>800</v>
      </c>
      <c r="G231" s="143" t="s">
        <v>474</v>
      </c>
      <c r="H231" s="142">
        <v>1</v>
      </c>
      <c r="I231" s="141">
        <v>0</v>
      </c>
      <c r="J231" s="141">
        <f t="shared" si="30"/>
        <v>0</v>
      </c>
      <c r="K231" s="140"/>
      <c r="L231" s="139"/>
      <c r="M231" s="138" t="s">
        <v>46</v>
      </c>
      <c r="N231" s="137" t="s">
        <v>449</v>
      </c>
      <c r="O231" s="124">
        <v>0</v>
      </c>
      <c r="P231" s="124">
        <f t="shared" si="31"/>
        <v>0</v>
      </c>
      <c r="Q231" s="124">
        <v>0</v>
      </c>
      <c r="R231" s="124">
        <f t="shared" si="32"/>
        <v>0</v>
      </c>
      <c r="S231" s="124">
        <v>0</v>
      </c>
      <c r="T231" s="123">
        <f t="shared" si="33"/>
        <v>0</v>
      </c>
      <c r="AR231" s="109" t="s">
        <v>100</v>
      </c>
      <c r="AT231" s="109" t="s">
        <v>123</v>
      </c>
      <c r="AU231" s="109" t="s">
        <v>28</v>
      </c>
      <c r="AY231" s="101" t="s">
        <v>472</v>
      </c>
      <c r="BE231" s="110">
        <f t="shared" si="34"/>
        <v>0</v>
      </c>
      <c r="BF231" s="110">
        <f t="shared" si="35"/>
        <v>0</v>
      </c>
      <c r="BG231" s="110">
        <f t="shared" si="36"/>
        <v>0</v>
      </c>
      <c r="BH231" s="110">
        <f t="shared" si="37"/>
        <v>0</v>
      </c>
      <c r="BI231" s="110">
        <f t="shared" si="38"/>
        <v>0</v>
      </c>
      <c r="BJ231" s="101" t="s">
        <v>28</v>
      </c>
      <c r="BK231" s="110">
        <f t="shared" si="39"/>
        <v>0</v>
      </c>
      <c r="BL231" s="101" t="s">
        <v>32</v>
      </c>
      <c r="BM231" s="109" t="s">
        <v>887</v>
      </c>
    </row>
    <row r="232" spans="2:65" s="34" customFormat="1" ht="24.15" customHeight="1">
      <c r="B232" s="122"/>
      <c r="C232" s="146" t="s">
        <v>890</v>
      </c>
      <c r="D232" s="146" t="s">
        <v>123</v>
      </c>
      <c r="E232" s="145" t="s">
        <v>797</v>
      </c>
      <c r="F232" s="144" t="s">
        <v>796</v>
      </c>
      <c r="G232" s="143" t="s">
        <v>474</v>
      </c>
      <c r="H232" s="142">
        <v>1</v>
      </c>
      <c r="I232" s="141">
        <v>0</v>
      </c>
      <c r="J232" s="141">
        <f t="shared" si="30"/>
        <v>0</v>
      </c>
      <c r="K232" s="140"/>
      <c r="L232" s="139"/>
      <c r="M232" s="138" t="s">
        <v>46</v>
      </c>
      <c r="N232" s="137" t="s">
        <v>449</v>
      </c>
      <c r="O232" s="124">
        <v>0</v>
      </c>
      <c r="P232" s="124">
        <f t="shared" si="31"/>
        <v>0</v>
      </c>
      <c r="Q232" s="124">
        <v>0</v>
      </c>
      <c r="R232" s="124">
        <f t="shared" si="32"/>
        <v>0</v>
      </c>
      <c r="S232" s="124">
        <v>0</v>
      </c>
      <c r="T232" s="123">
        <f t="shared" si="33"/>
        <v>0</v>
      </c>
      <c r="AR232" s="109" t="s">
        <v>100</v>
      </c>
      <c r="AT232" s="109" t="s">
        <v>123</v>
      </c>
      <c r="AU232" s="109" t="s">
        <v>28</v>
      </c>
      <c r="AY232" s="101" t="s">
        <v>472</v>
      </c>
      <c r="BE232" s="110">
        <f t="shared" si="34"/>
        <v>0</v>
      </c>
      <c r="BF232" s="110">
        <f t="shared" si="35"/>
        <v>0</v>
      </c>
      <c r="BG232" s="110">
        <f t="shared" si="36"/>
        <v>0</v>
      </c>
      <c r="BH232" s="110">
        <f t="shared" si="37"/>
        <v>0</v>
      </c>
      <c r="BI232" s="110">
        <f t="shared" si="38"/>
        <v>0</v>
      </c>
      <c r="BJ232" s="101" t="s">
        <v>28</v>
      </c>
      <c r="BK232" s="110">
        <f t="shared" si="39"/>
        <v>0</v>
      </c>
      <c r="BL232" s="101" t="s">
        <v>32</v>
      </c>
      <c r="BM232" s="109" t="s">
        <v>883</v>
      </c>
    </row>
    <row r="233" spans="2:65" s="34" customFormat="1" ht="16.5" customHeight="1">
      <c r="B233" s="122"/>
      <c r="C233" s="146" t="s">
        <v>886</v>
      </c>
      <c r="D233" s="146" t="s">
        <v>123</v>
      </c>
      <c r="E233" s="145" t="s">
        <v>793</v>
      </c>
      <c r="F233" s="144" t="s">
        <v>792</v>
      </c>
      <c r="G233" s="143" t="s">
        <v>474</v>
      </c>
      <c r="H233" s="142">
        <v>1</v>
      </c>
      <c r="I233" s="141">
        <v>0</v>
      </c>
      <c r="J233" s="141">
        <f t="shared" si="30"/>
        <v>0</v>
      </c>
      <c r="K233" s="140"/>
      <c r="L233" s="139"/>
      <c r="M233" s="138" t="s">
        <v>46</v>
      </c>
      <c r="N233" s="137" t="s">
        <v>449</v>
      </c>
      <c r="O233" s="124">
        <v>0</v>
      </c>
      <c r="P233" s="124">
        <f t="shared" si="31"/>
        <v>0</v>
      </c>
      <c r="Q233" s="124">
        <v>0</v>
      </c>
      <c r="R233" s="124">
        <f t="shared" si="32"/>
        <v>0</v>
      </c>
      <c r="S233" s="124">
        <v>0</v>
      </c>
      <c r="T233" s="123">
        <f t="shared" si="33"/>
        <v>0</v>
      </c>
      <c r="AR233" s="109" t="s">
        <v>100</v>
      </c>
      <c r="AT233" s="109" t="s">
        <v>123</v>
      </c>
      <c r="AU233" s="109" t="s">
        <v>28</v>
      </c>
      <c r="AY233" s="101" t="s">
        <v>472</v>
      </c>
      <c r="BE233" s="110">
        <f t="shared" si="34"/>
        <v>0</v>
      </c>
      <c r="BF233" s="110">
        <f t="shared" si="35"/>
        <v>0</v>
      </c>
      <c r="BG233" s="110">
        <f t="shared" si="36"/>
        <v>0</v>
      </c>
      <c r="BH233" s="110">
        <f t="shared" si="37"/>
        <v>0</v>
      </c>
      <c r="BI233" s="110">
        <f t="shared" si="38"/>
        <v>0</v>
      </c>
      <c r="BJ233" s="101" t="s">
        <v>28</v>
      </c>
      <c r="BK233" s="110">
        <f t="shared" si="39"/>
        <v>0</v>
      </c>
      <c r="BL233" s="101" t="s">
        <v>32</v>
      </c>
      <c r="BM233" s="109" t="s">
        <v>879</v>
      </c>
    </row>
    <row r="234" spans="2:65" s="34" customFormat="1" ht="24.15" customHeight="1">
      <c r="B234" s="122"/>
      <c r="C234" s="146" t="s">
        <v>882</v>
      </c>
      <c r="D234" s="146" t="s">
        <v>123</v>
      </c>
      <c r="E234" s="145" t="s">
        <v>789</v>
      </c>
      <c r="F234" s="144" t="s">
        <v>788</v>
      </c>
      <c r="G234" s="143" t="s">
        <v>474</v>
      </c>
      <c r="H234" s="142">
        <v>1</v>
      </c>
      <c r="I234" s="141">
        <v>0</v>
      </c>
      <c r="J234" s="141">
        <f t="shared" si="30"/>
        <v>0</v>
      </c>
      <c r="K234" s="140"/>
      <c r="L234" s="139"/>
      <c r="M234" s="138" t="s">
        <v>46</v>
      </c>
      <c r="N234" s="137" t="s">
        <v>449</v>
      </c>
      <c r="O234" s="124">
        <v>0</v>
      </c>
      <c r="P234" s="124">
        <f t="shared" si="31"/>
        <v>0</v>
      </c>
      <c r="Q234" s="124">
        <v>0</v>
      </c>
      <c r="R234" s="124">
        <f t="shared" si="32"/>
        <v>0</v>
      </c>
      <c r="S234" s="124">
        <v>0</v>
      </c>
      <c r="T234" s="123">
        <f t="shared" si="33"/>
        <v>0</v>
      </c>
      <c r="AR234" s="109" t="s">
        <v>100</v>
      </c>
      <c r="AT234" s="109" t="s">
        <v>123</v>
      </c>
      <c r="AU234" s="109" t="s">
        <v>28</v>
      </c>
      <c r="AY234" s="101" t="s">
        <v>472</v>
      </c>
      <c r="BE234" s="110">
        <f t="shared" si="34"/>
        <v>0</v>
      </c>
      <c r="BF234" s="110">
        <f t="shared" si="35"/>
        <v>0</v>
      </c>
      <c r="BG234" s="110">
        <f t="shared" si="36"/>
        <v>0</v>
      </c>
      <c r="BH234" s="110">
        <f t="shared" si="37"/>
        <v>0</v>
      </c>
      <c r="BI234" s="110">
        <f t="shared" si="38"/>
        <v>0</v>
      </c>
      <c r="BJ234" s="101" t="s">
        <v>28</v>
      </c>
      <c r="BK234" s="110">
        <f t="shared" si="39"/>
        <v>0</v>
      </c>
      <c r="BL234" s="101" t="s">
        <v>32</v>
      </c>
      <c r="BM234" s="109" t="s">
        <v>875</v>
      </c>
    </row>
    <row r="235" spans="2:65" s="34" customFormat="1" ht="21.75" customHeight="1">
      <c r="B235" s="122"/>
      <c r="C235" s="146" t="s">
        <v>878</v>
      </c>
      <c r="D235" s="146" t="s">
        <v>123</v>
      </c>
      <c r="E235" s="145" t="s">
        <v>773</v>
      </c>
      <c r="F235" s="144" t="s">
        <v>545</v>
      </c>
      <c r="G235" s="143" t="s">
        <v>474</v>
      </c>
      <c r="H235" s="142">
        <v>1</v>
      </c>
      <c r="I235" s="141">
        <v>0</v>
      </c>
      <c r="J235" s="141">
        <f t="shared" si="30"/>
        <v>0</v>
      </c>
      <c r="K235" s="140"/>
      <c r="L235" s="139"/>
      <c r="M235" s="138" t="s">
        <v>46</v>
      </c>
      <c r="N235" s="137" t="s">
        <v>449</v>
      </c>
      <c r="O235" s="124">
        <v>0</v>
      </c>
      <c r="P235" s="124">
        <f t="shared" si="31"/>
        <v>0</v>
      </c>
      <c r="Q235" s="124">
        <v>0</v>
      </c>
      <c r="R235" s="124">
        <f t="shared" si="32"/>
        <v>0</v>
      </c>
      <c r="S235" s="124">
        <v>0</v>
      </c>
      <c r="T235" s="123">
        <f t="shared" si="33"/>
        <v>0</v>
      </c>
      <c r="AR235" s="109" t="s">
        <v>100</v>
      </c>
      <c r="AT235" s="109" t="s">
        <v>123</v>
      </c>
      <c r="AU235" s="109" t="s">
        <v>28</v>
      </c>
      <c r="AY235" s="101" t="s">
        <v>472</v>
      </c>
      <c r="BE235" s="110">
        <f t="shared" si="34"/>
        <v>0</v>
      </c>
      <c r="BF235" s="110">
        <f t="shared" si="35"/>
        <v>0</v>
      </c>
      <c r="BG235" s="110">
        <f t="shared" si="36"/>
        <v>0</v>
      </c>
      <c r="BH235" s="110">
        <f t="shared" si="37"/>
        <v>0</v>
      </c>
      <c r="BI235" s="110">
        <f t="shared" si="38"/>
        <v>0</v>
      </c>
      <c r="BJ235" s="101" t="s">
        <v>28</v>
      </c>
      <c r="BK235" s="110">
        <f t="shared" si="39"/>
        <v>0</v>
      </c>
      <c r="BL235" s="101" t="s">
        <v>32</v>
      </c>
      <c r="BM235" s="109" t="s">
        <v>871</v>
      </c>
    </row>
    <row r="236" spans="2:65" s="34" customFormat="1" ht="37.950000000000003" customHeight="1">
      <c r="B236" s="122"/>
      <c r="C236" s="146" t="s">
        <v>874</v>
      </c>
      <c r="D236" s="146" t="s">
        <v>123</v>
      </c>
      <c r="E236" s="145" t="s">
        <v>785</v>
      </c>
      <c r="F236" s="144" t="s">
        <v>784</v>
      </c>
      <c r="G236" s="143" t="s">
        <v>474</v>
      </c>
      <c r="H236" s="142">
        <v>3</v>
      </c>
      <c r="I236" s="141">
        <v>0</v>
      </c>
      <c r="J236" s="141">
        <f t="shared" si="30"/>
        <v>0</v>
      </c>
      <c r="K236" s="140"/>
      <c r="L236" s="139"/>
      <c r="M236" s="138" t="s">
        <v>46</v>
      </c>
      <c r="N236" s="137" t="s">
        <v>449</v>
      </c>
      <c r="O236" s="124">
        <v>0</v>
      </c>
      <c r="P236" s="124">
        <f t="shared" si="31"/>
        <v>0</v>
      </c>
      <c r="Q236" s="124">
        <v>0</v>
      </c>
      <c r="R236" s="124">
        <f t="shared" si="32"/>
        <v>0</v>
      </c>
      <c r="S236" s="124">
        <v>0</v>
      </c>
      <c r="T236" s="123">
        <f t="shared" si="33"/>
        <v>0</v>
      </c>
      <c r="AR236" s="109" t="s">
        <v>100</v>
      </c>
      <c r="AT236" s="109" t="s">
        <v>123</v>
      </c>
      <c r="AU236" s="109" t="s">
        <v>28</v>
      </c>
      <c r="AY236" s="101" t="s">
        <v>472</v>
      </c>
      <c r="BE236" s="110">
        <f t="shared" si="34"/>
        <v>0</v>
      </c>
      <c r="BF236" s="110">
        <f t="shared" si="35"/>
        <v>0</v>
      </c>
      <c r="BG236" s="110">
        <f t="shared" si="36"/>
        <v>0</v>
      </c>
      <c r="BH236" s="110">
        <f t="shared" si="37"/>
        <v>0</v>
      </c>
      <c r="BI236" s="110">
        <f t="shared" si="38"/>
        <v>0</v>
      </c>
      <c r="BJ236" s="101" t="s">
        <v>28</v>
      </c>
      <c r="BK236" s="110">
        <f t="shared" si="39"/>
        <v>0</v>
      </c>
      <c r="BL236" s="101" t="s">
        <v>32</v>
      </c>
      <c r="BM236" s="109" t="s">
        <v>867</v>
      </c>
    </row>
    <row r="237" spans="2:65" s="34" customFormat="1" ht="24.15" customHeight="1">
      <c r="B237" s="122"/>
      <c r="C237" s="146" t="s">
        <v>870</v>
      </c>
      <c r="D237" s="146" t="s">
        <v>123</v>
      </c>
      <c r="E237" s="145" t="s">
        <v>781</v>
      </c>
      <c r="F237" s="144" t="s">
        <v>780</v>
      </c>
      <c r="G237" s="143" t="s">
        <v>474</v>
      </c>
      <c r="H237" s="142">
        <v>3</v>
      </c>
      <c r="I237" s="141">
        <v>0</v>
      </c>
      <c r="J237" s="141">
        <f t="shared" si="30"/>
        <v>0</v>
      </c>
      <c r="K237" s="140"/>
      <c r="L237" s="139"/>
      <c r="M237" s="138" t="s">
        <v>46</v>
      </c>
      <c r="N237" s="137" t="s">
        <v>449</v>
      </c>
      <c r="O237" s="124">
        <v>0</v>
      </c>
      <c r="P237" s="124">
        <f t="shared" si="31"/>
        <v>0</v>
      </c>
      <c r="Q237" s="124">
        <v>0</v>
      </c>
      <c r="R237" s="124">
        <f t="shared" si="32"/>
        <v>0</v>
      </c>
      <c r="S237" s="124">
        <v>0</v>
      </c>
      <c r="T237" s="123">
        <f t="shared" si="33"/>
        <v>0</v>
      </c>
      <c r="AR237" s="109" t="s">
        <v>100</v>
      </c>
      <c r="AT237" s="109" t="s">
        <v>123</v>
      </c>
      <c r="AU237" s="109" t="s">
        <v>28</v>
      </c>
      <c r="AY237" s="101" t="s">
        <v>472</v>
      </c>
      <c r="BE237" s="110">
        <f t="shared" si="34"/>
        <v>0</v>
      </c>
      <c r="BF237" s="110">
        <f t="shared" si="35"/>
        <v>0</v>
      </c>
      <c r="BG237" s="110">
        <f t="shared" si="36"/>
        <v>0</v>
      </c>
      <c r="BH237" s="110">
        <f t="shared" si="37"/>
        <v>0</v>
      </c>
      <c r="BI237" s="110">
        <f t="shared" si="38"/>
        <v>0</v>
      </c>
      <c r="BJ237" s="101" t="s">
        <v>28</v>
      </c>
      <c r="BK237" s="110">
        <f t="shared" si="39"/>
        <v>0</v>
      </c>
      <c r="BL237" s="101" t="s">
        <v>32</v>
      </c>
      <c r="BM237" s="109" t="s">
        <v>863</v>
      </c>
    </row>
    <row r="238" spans="2:65" s="34" customFormat="1" ht="24.15" customHeight="1">
      <c r="B238" s="122"/>
      <c r="C238" s="146" t="s">
        <v>866</v>
      </c>
      <c r="D238" s="146" t="s">
        <v>123</v>
      </c>
      <c r="E238" s="145" t="s">
        <v>777</v>
      </c>
      <c r="F238" s="144" t="s">
        <v>776</v>
      </c>
      <c r="G238" s="143" t="s">
        <v>474</v>
      </c>
      <c r="H238" s="142">
        <v>3</v>
      </c>
      <c r="I238" s="141">
        <v>0</v>
      </c>
      <c r="J238" s="141">
        <f t="shared" si="30"/>
        <v>0</v>
      </c>
      <c r="K238" s="140"/>
      <c r="L238" s="139"/>
      <c r="M238" s="138" t="s">
        <v>46</v>
      </c>
      <c r="N238" s="137" t="s">
        <v>449</v>
      </c>
      <c r="O238" s="124">
        <v>0</v>
      </c>
      <c r="P238" s="124">
        <f t="shared" si="31"/>
        <v>0</v>
      </c>
      <c r="Q238" s="124">
        <v>0</v>
      </c>
      <c r="R238" s="124">
        <f t="shared" si="32"/>
        <v>0</v>
      </c>
      <c r="S238" s="124">
        <v>0</v>
      </c>
      <c r="T238" s="123">
        <f t="shared" si="33"/>
        <v>0</v>
      </c>
      <c r="AR238" s="109" t="s">
        <v>100</v>
      </c>
      <c r="AT238" s="109" t="s">
        <v>123</v>
      </c>
      <c r="AU238" s="109" t="s">
        <v>28</v>
      </c>
      <c r="AY238" s="101" t="s">
        <v>472</v>
      </c>
      <c r="BE238" s="110">
        <f t="shared" si="34"/>
        <v>0</v>
      </c>
      <c r="BF238" s="110">
        <f t="shared" si="35"/>
        <v>0</v>
      </c>
      <c r="BG238" s="110">
        <f t="shared" si="36"/>
        <v>0</v>
      </c>
      <c r="BH238" s="110">
        <f t="shared" si="37"/>
        <v>0</v>
      </c>
      <c r="BI238" s="110">
        <f t="shared" si="38"/>
        <v>0</v>
      </c>
      <c r="BJ238" s="101" t="s">
        <v>28</v>
      </c>
      <c r="BK238" s="110">
        <f t="shared" si="39"/>
        <v>0</v>
      </c>
      <c r="BL238" s="101" t="s">
        <v>32</v>
      </c>
      <c r="BM238" s="109" t="s">
        <v>859</v>
      </c>
    </row>
    <row r="239" spans="2:65" s="34" customFormat="1" ht="21.75" customHeight="1">
      <c r="B239" s="122"/>
      <c r="C239" s="146" t="s">
        <v>862</v>
      </c>
      <c r="D239" s="146" t="s">
        <v>123</v>
      </c>
      <c r="E239" s="145" t="s">
        <v>770</v>
      </c>
      <c r="F239" s="144" t="s">
        <v>769</v>
      </c>
      <c r="G239" s="143" t="s">
        <v>511</v>
      </c>
      <c r="H239" s="142">
        <v>15</v>
      </c>
      <c r="I239" s="141">
        <v>0</v>
      </c>
      <c r="J239" s="141">
        <f t="shared" si="30"/>
        <v>0</v>
      </c>
      <c r="K239" s="140"/>
      <c r="L239" s="139"/>
      <c r="M239" s="138" t="s">
        <v>46</v>
      </c>
      <c r="N239" s="137" t="s">
        <v>449</v>
      </c>
      <c r="O239" s="124">
        <v>0</v>
      </c>
      <c r="P239" s="124">
        <f t="shared" si="31"/>
        <v>0</v>
      </c>
      <c r="Q239" s="124">
        <v>0</v>
      </c>
      <c r="R239" s="124">
        <f t="shared" si="32"/>
        <v>0</v>
      </c>
      <c r="S239" s="124">
        <v>0</v>
      </c>
      <c r="T239" s="123">
        <f t="shared" si="33"/>
        <v>0</v>
      </c>
      <c r="AR239" s="109" t="s">
        <v>100</v>
      </c>
      <c r="AT239" s="109" t="s">
        <v>123</v>
      </c>
      <c r="AU239" s="109" t="s">
        <v>28</v>
      </c>
      <c r="AY239" s="101" t="s">
        <v>472</v>
      </c>
      <c r="BE239" s="110">
        <f t="shared" si="34"/>
        <v>0</v>
      </c>
      <c r="BF239" s="110">
        <f t="shared" si="35"/>
        <v>0</v>
      </c>
      <c r="BG239" s="110">
        <f t="shared" si="36"/>
        <v>0</v>
      </c>
      <c r="BH239" s="110">
        <f t="shared" si="37"/>
        <v>0</v>
      </c>
      <c r="BI239" s="110">
        <f t="shared" si="38"/>
        <v>0</v>
      </c>
      <c r="BJ239" s="101" t="s">
        <v>28</v>
      </c>
      <c r="BK239" s="110">
        <f t="shared" si="39"/>
        <v>0</v>
      </c>
      <c r="BL239" s="101" t="s">
        <v>32</v>
      </c>
      <c r="BM239" s="109" t="s">
        <v>855</v>
      </c>
    </row>
    <row r="240" spans="2:65" s="34" customFormat="1" ht="16.5" customHeight="1">
      <c r="B240" s="122"/>
      <c r="C240" s="146" t="s">
        <v>858</v>
      </c>
      <c r="D240" s="146" t="s">
        <v>123</v>
      </c>
      <c r="E240" s="145" t="s">
        <v>766</v>
      </c>
      <c r="F240" s="144" t="s">
        <v>765</v>
      </c>
      <c r="G240" s="143" t="s">
        <v>474</v>
      </c>
      <c r="H240" s="142">
        <v>3</v>
      </c>
      <c r="I240" s="141">
        <v>0</v>
      </c>
      <c r="J240" s="141">
        <f t="shared" si="30"/>
        <v>0</v>
      </c>
      <c r="K240" s="140"/>
      <c r="L240" s="139"/>
      <c r="M240" s="138" t="s">
        <v>46</v>
      </c>
      <c r="N240" s="137" t="s">
        <v>449</v>
      </c>
      <c r="O240" s="124">
        <v>0</v>
      </c>
      <c r="P240" s="124">
        <f t="shared" si="31"/>
        <v>0</v>
      </c>
      <c r="Q240" s="124">
        <v>0</v>
      </c>
      <c r="R240" s="124">
        <f t="shared" si="32"/>
        <v>0</v>
      </c>
      <c r="S240" s="124">
        <v>0</v>
      </c>
      <c r="T240" s="123">
        <f t="shared" si="33"/>
        <v>0</v>
      </c>
      <c r="AR240" s="109" t="s">
        <v>100</v>
      </c>
      <c r="AT240" s="109" t="s">
        <v>123</v>
      </c>
      <c r="AU240" s="109" t="s">
        <v>28</v>
      </c>
      <c r="AY240" s="101" t="s">
        <v>472</v>
      </c>
      <c r="BE240" s="110">
        <f t="shared" si="34"/>
        <v>0</v>
      </c>
      <c r="BF240" s="110">
        <f t="shared" si="35"/>
        <v>0</v>
      </c>
      <c r="BG240" s="110">
        <f t="shared" si="36"/>
        <v>0</v>
      </c>
      <c r="BH240" s="110">
        <f t="shared" si="37"/>
        <v>0</v>
      </c>
      <c r="BI240" s="110">
        <f t="shared" si="38"/>
        <v>0</v>
      </c>
      <c r="BJ240" s="101" t="s">
        <v>28</v>
      </c>
      <c r="BK240" s="110">
        <f t="shared" si="39"/>
        <v>0</v>
      </c>
      <c r="BL240" s="101" t="s">
        <v>32</v>
      </c>
      <c r="BM240" s="109" t="s">
        <v>851</v>
      </c>
    </row>
    <row r="241" spans="2:65" s="34" customFormat="1" ht="16.5" customHeight="1">
      <c r="B241" s="122"/>
      <c r="C241" s="146" t="s">
        <v>854</v>
      </c>
      <c r="D241" s="146" t="s">
        <v>123</v>
      </c>
      <c r="E241" s="145" t="s">
        <v>1190</v>
      </c>
      <c r="F241" s="144" t="s">
        <v>1189</v>
      </c>
      <c r="G241" s="143" t="s">
        <v>474</v>
      </c>
      <c r="H241" s="142">
        <v>1</v>
      </c>
      <c r="I241" s="141">
        <v>0</v>
      </c>
      <c r="J241" s="141">
        <f t="shared" si="30"/>
        <v>0</v>
      </c>
      <c r="K241" s="140"/>
      <c r="L241" s="139"/>
      <c r="M241" s="138" t="s">
        <v>46</v>
      </c>
      <c r="N241" s="137" t="s">
        <v>449</v>
      </c>
      <c r="O241" s="124">
        <v>0</v>
      </c>
      <c r="P241" s="124">
        <f t="shared" si="31"/>
        <v>0</v>
      </c>
      <c r="Q241" s="124">
        <v>0</v>
      </c>
      <c r="R241" s="124">
        <f t="shared" si="32"/>
        <v>0</v>
      </c>
      <c r="S241" s="124">
        <v>0</v>
      </c>
      <c r="T241" s="123">
        <f t="shared" si="33"/>
        <v>0</v>
      </c>
      <c r="AR241" s="109" t="s">
        <v>100</v>
      </c>
      <c r="AT241" s="109" t="s">
        <v>123</v>
      </c>
      <c r="AU241" s="109" t="s">
        <v>28</v>
      </c>
      <c r="AY241" s="101" t="s">
        <v>472</v>
      </c>
      <c r="BE241" s="110">
        <f t="shared" si="34"/>
        <v>0</v>
      </c>
      <c r="BF241" s="110">
        <f t="shared" si="35"/>
        <v>0</v>
      </c>
      <c r="BG241" s="110">
        <f t="shared" si="36"/>
        <v>0</v>
      </c>
      <c r="BH241" s="110">
        <f t="shared" si="37"/>
        <v>0</v>
      </c>
      <c r="BI241" s="110">
        <f t="shared" si="38"/>
        <v>0</v>
      </c>
      <c r="BJ241" s="101" t="s">
        <v>28</v>
      </c>
      <c r="BK241" s="110">
        <f t="shared" si="39"/>
        <v>0</v>
      </c>
      <c r="BL241" s="101" t="s">
        <v>32</v>
      </c>
      <c r="BM241" s="109" t="s">
        <v>847</v>
      </c>
    </row>
    <row r="242" spans="2:65" s="34" customFormat="1" ht="44.25" customHeight="1">
      <c r="B242" s="122"/>
      <c r="C242" s="146" t="s">
        <v>850</v>
      </c>
      <c r="D242" s="146" t="s">
        <v>123</v>
      </c>
      <c r="E242" s="145" t="s">
        <v>758</v>
      </c>
      <c r="F242" s="144" t="s">
        <v>757</v>
      </c>
      <c r="G242" s="143" t="s">
        <v>474</v>
      </c>
      <c r="H242" s="142">
        <v>3</v>
      </c>
      <c r="I242" s="141">
        <v>0</v>
      </c>
      <c r="J242" s="141">
        <f t="shared" si="30"/>
        <v>0</v>
      </c>
      <c r="K242" s="140"/>
      <c r="L242" s="139"/>
      <c r="M242" s="138" t="s">
        <v>46</v>
      </c>
      <c r="N242" s="137" t="s">
        <v>449</v>
      </c>
      <c r="O242" s="124">
        <v>0</v>
      </c>
      <c r="P242" s="124">
        <f t="shared" si="31"/>
        <v>0</v>
      </c>
      <c r="Q242" s="124">
        <v>0</v>
      </c>
      <c r="R242" s="124">
        <f t="shared" si="32"/>
        <v>0</v>
      </c>
      <c r="S242" s="124">
        <v>0</v>
      </c>
      <c r="T242" s="123">
        <f t="shared" si="33"/>
        <v>0</v>
      </c>
      <c r="AR242" s="109" t="s">
        <v>100</v>
      </c>
      <c r="AT242" s="109" t="s">
        <v>123</v>
      </c>
      <c r="AU242" s="109" t="s">
        <v>28</v>
      </c>
      <c r="AY242" s="101" t="s">
        <v>472</v>
      </c>
      <c r="BE242" s="110">
        <f t="shared" si="34"/>
        <v>0</v>
      </c>
      <c r="BF242" s="110">
        <f t="shared" si="35"/>
        <v>0</v>
      </c>
      <c r="BG242" s="110">
        <f t="shared" si="36"/>
        <v>0</v>
      </c>
      <c r="BH242" s="110">
        <f t="shared" si="37"/>
        <v>0</v>
      </c>
      <c r="BI242" s="110">
        <f t="shared" si="38"/>
        <v>0</v>
      </c>
      <c r="BJ242" s="101" t="s">
        <v>28</v>
      </c>
      <c r="BK242" s="110">
        <f t="shared" si="39"/>
        <v>0</v>
      </c>
      <c r="BL242" s="101" t="s">
        <v>32</v>
      </c>
      <c r="BM242" s="109" t="s">
        <v>843</v>
      </c>
    </row>
    <row r="243" spans="2:65" s="34" customFormat="1" ht="16.5" customHeight="1">
      <c r="B243" s="122"/>
      <c r="C243" s="146" t="s">
        <v>846</v>
      </c>
      <c r="D243" s="146" t="s">
        <v>123</v>
      </c>
      <c r="E243" s="145" t="s">
        <v>754</v>
      </c>
      <c r="F243" s="144" t="s">
        <v>753</v>
      </c>
      <c r="G243" s="143" t="s">
        <v>474</v>
      </c>
      <c r="H243" s="142">
        <v>1</v>
      </c>
      <c r="I243" s="141">
        <v>0</v>
      </c>
      <c r="J243" s="141">
        <f t="shared" si="30"/>
        <v>0</v>
      </c>
      <c r="K243" s="140"/>
      <c r="L243" s="139"/>
      <c r="M243" s="138" t="s">
        <v>46</v>
      </c>
      <c r="N243" s="137" t="s">
        <v>449</v>
      </c>
      <c r="O243" s="124">
        <v>0</v>
      </c>
      <c r="P243" s="124">
        <f t="shared" si="31"/>
        <v>0</v>
      </c>
      <c r="Q243" s="124">
        <v>0</v>
      </c>
      <c r="R243" s="124">
        <f t="shared" si="32"/>
        <v>0</v>
      </c>
      <c r="S243" s="124">
        <v>0</v>
      </c>
      <c r="T243" s="123">
        <f t="shared" si="33"/>
        <v>0</v>
      </c>
      <c r="AR243" s="109" t="s">
        <v>100</v>
      </c>
      <c r="AT243" s="109" t="s">
        <v>123</v>
      </c>
      <c r="AU243" s="109" t="s">
        <v>28</v>
      </c>
      <c r="AY243" s="101" t="s">
        <v>472</v>
      </c>
      <c r="BE243" s="110">
        <f t="shared" si="34"/>
        <v>0</v>
      </c>
      <c r="BF243" s="110">
        <f t="shared" si="35"/>
        <v>0</v>
      </c>
      <c r="BG243" s="110">
        <f t="shared" si="36"/>
        <v>0</v>
      </c>
      <c r="BH243" s="110">
        <f t="shared" si="37"/>
        <v>0</v>
      </c>
      <c r="BI243" s="110">
        <f t="shared" si="38"/>
        <v>0</v>
      </c>
      <c r="BJ243" s="101" t="s">
        <v>28</v>
      </c>
      <c r="BK243" s="110">
        <f t="shared" si="39"/>
        <v>0</v>
      </c>
      <c r="BL243" s="101" t="s">
        <v>32</v>
      </c>
      <c r="BM243" s="109" t="s">
        <v>839</v>
      </c>
    </row>
    <row r="244" spans="2:65" s="34" customFormat="1" ht="16.5" customHeight="1">
      <c r="B244" s="122"/>
      <c r="C244" s="146" t="s">
        <v>842</v>
      </c>
      <c r="D244" s="146" t="s">
        <v>123</v>
      </c>
      <c r="E244" s="145" t="s">
        <v>750</v>
      </c>
      <c r="F244" s="144" t="s">
        <v>749</v>
      </c>
      <c r="G244" s="143" t="s">
        <v>474</v>
      </c>
      <c r="H244" s="142">
        <v>1</v>
      </c>
      <c r="I244" s="141">
        <v>0</v>
      </c>
      <c r="J244" s="141">
        <f t="shared" si="30"/>
        <v>0</v>
      </c>
      <c r="K244" s="140"/>
      <c r="L244" s="139"/>
      <c r="M244" s="138" t="s">
        <v>46</v>
      </c>
      <c r="N244" s="137" t="s">
        <v>449</v>
      </c>
      <c r="O244" s="124">
        <v>0</v>
      </c>
      <c r="P244" s="124">
        <f t="shared" si="31"/>
        <v>0</v>
      </c>
      <c r="Q244" s="124">
        <v>0</v>
      </c>
      <c r="R244" s="124">
        <f t="shared" si="32"/>
        <v>0</v>
      </c>
      <c r="S244" s="124">
        <v>0</v>
      </c>
      <c r="T244" s="123">
        <f t="shared" si="33"/>
        <v>0</v>
      </c>
      <c r="AR244" s="109" t="s">
        <v>100</v>
      </c>
      <c r="AT244" s="109" t="s">
        <v>123</v>
      </c>
      <c r="AU244" s="109" t="s">
        <v>28</v>
      </c>
      <c r="AY244" s="101" t="s">
        <v>472</v>
      </c>
      <c r="BE244" s="110">
        <f t="shared" si="34"/>
        <v>0</v>
      </c>
      <c r="BF244" s="110">
        <f t="shared" si="35"/>
        <v>0</v>
      </c>
      <c r="BG244" s="110">
        <f t="shared" si="36"/>
        <v>0</v>
      </c>
      <c r="BH244" s="110">
        <f t="shared" si="37"/>
        <v>0</v>
      </c>
      <c r="BI244" s="110">
        <f t="shared" si="38"/>
        <v>0</v>
      </c>
      <c r="BJ244" s="101" t="s">
        <v>28</v>
      </c>
      <c r="BK244" s="110">
        <f t="shared" si="39"/>
        <v>0</v>
      </c>
      <c r="BL244" s="101" t="s">
        <v>32</v>
      </c>
      <c r="BM244" s="109" t="s">
        <v>835</v>
      </c>
    </row>
    <row r="245" spans="2:65" s="34" customFormat="1" ht="16.5" customHeight="1">
      <c r="B245" s="122"/>
      <c r="C245" s="146" t="s">
        <v>838</v>
      </c>
      <c r="D245" s="146" t="s">
        <v>123</v>
      </c>
      <c r="E245" s="145" t="s">
        <v>1188</v>
      </c>
      <c r="F245" s="144" t="s">
        <v>1187</v>
      </c>
      <c r="G245" s="143" t="s">
        <v>474</v>
      </c>
      <c r="H245" s="142">
        <v>2</v>
      </c>
      <c r="I245" s="141">
        <v>0</v>
      </c>
      <c r="J245" s="141">
        <f t="shared" si="30"/>
        <v>0</v>
      </c>
      <c r="K245" s="140"/>
      <c r="L245" s="139"/>
      <c r="M245" s="138" t="s">
        <v>46</v>
      </c>
      <c r="N245" s="137" t="s">
        <v>449</v>
      </c>
      <c r="O245" s="124">
        <v>0</v>
      </c>
      <c r="P245" s="124">
        <f t="shared" si="31"/>
        <v>0</v>
      </c>
      <c r="Q245" s="124">
        <v>0</v>
      </c>
      <c r="R245" s="124">
        <f t="shared" si="32"/>
        <v>0</v>
      </c>
      <c r="S245" s="124">
        <v>0</v>
      </c>
      <c r="T245" s="123">
        <f t="shared" si="33"/>
        <v>0</v>
      </c>
      <c r="AR245" s="109" t="s">
        <v>100</v>
      </c>
      <c r="AT245" s="109" t="s">
        <v>123</v>
      </c>
      <c r="AU245" s="109" t="s">
        <v>28</v>
      </c>
      <c r="AY245" s="101" t="s">
        <v>472</v>
      </c>
      <c r="BE245" s="110">
        <f t="shared" si="34"/>
        <v>0</v>
      </c>
      <c r="BF245" s="110">
        <f t="shared" si="35"/>
        <v>0</v>
      </c>
      <c r="BG245" s="110">
        <f t="shared" si="36"/>
        <v>0</v>
      </c>
      <c r="BH245" s="110">
        <f t="shared" si="37"/>
        <v>0</v>
      </c>
      <c r="BI245" s="110">
        <f t="shared" si="38"/>
        <v>0</v>
      </c>
      <c r="BJ245" s="101" t="s">
        <v>28</v>
      </c>
      <c r="BK245" s="110">
        <f t="shared" si="39"/>
        <v>0</v>
      </c>
      <c r="BL245" s="101" t="s">
        <v>32</v>
      </c>
      <c r="BM245" s="109" t="s">
        <v>831</v>
      </c>
    </row>
    <row r="246" spans="2:65" s="34" customFormat="1" ht="16.5" customHeight="1">
      <c r="B246" s="122"/>
      <c r="C246" s="146" t="s">
        <v>834</v>
      </c>
      <c r="D246" s="146" t="s">
        <v>123</v>
      </c>
      <c r="E246" s="145" t="s">
        <v>746</v>
      </c>
      <c r="F246" s="144" t="s">
        <v>745</v>
      </c>
      <c r="G246" s="143" t="s">
        <v>474</v>
      </c>
      <c r="H246" s="142">
        <v>1</v>
      </c>
      <c r="I246" s="141">
        <v>0</v>
      </c>
      <c r="J246" s="141">
        <f t="shared" si="30"/>
        <v>0</v>
      </c>
      <c r="K246" s="140"/>
      <c r="L246" s="139"/>
      <c r="M246" s="138" t="s">
        <v>46</v>
      </c>
      <c r="N246" s="137" t="s">
        <v>449</v>
      </c>
      <c r="O246" s="124">
        <v>0</v>
      </c>
      <c r="P246" s="124">
        <f t="shared" si="31"/>
        <v>0</v>
      </c>
      <c r="Q246" s="124">
        <v>0</v>
      </c>
      <c r="R246" s="124">
        <f t="shared" si="32"/>
        <v>0</v>
      </c>
      <c r="S246" s="124">
        <v>0</v>
      </c>
      <c r="T246" s="123">
        <f t="shared" si="33"/>
        <v>0</v>
      </c>
      <c r="AR246" s="109" t="s">
        <v>100</v>
      </c>
      <c r="AT246" s="109" t="s">
        <v>123</v>
      </c>
      <c r="AU246" s="109" t="s">
        <v>28</v>
      </c>
      <c r="AY246" s="101" t="s">
        <v>472</v>
      </c>
      <c r="BE246" s="110">
        <f t="shared" si="34"/>
        <v>0</v>
      </c>
      <c r="BF246" s="110">
        <f t="shared" si="35"/>
        <v>0</v>
      </c>
      <c r="BG246" s="110">
        <f t="shared" si="36"/>
        <v>0</v>
      </c>
      <c r="BH246" s="110">
        <f t="shared" si="37"/>
        <v>0</v>
      </c>
      <c r="BI246" s="110">
        <f t="shared" si="38"/>
        <v>0</v>
      </c>
      <c r="BJ246" s="101" t="s">
        <v>28</v>
      </c>
      <c r="BK246" s="110">
        <f t="shared" si="39"/>
        <v>0</v>
      </c>
      <c r="BL246" s="101" t="s">
        <v>32</v>
      </c>
      <c r="BM246" s="109" t="s">
        <v>827</v>
      </c>
    </row>
    <row r="247" spans="2:65" s="34" customFormat="1" ht="24.15" customHeight="1">
      <c r="B247" s="122"/>
      <c r="C247" s="146" t="s">
        <v>830</v>
      </c>
      <c r="D247" s="146" t="s">
        <v>123</v>
      </c>
      <c r="E247" s="145" t="s">
        <v>742</v>
      </c>
      <c r="F247" s="144" t="s">
        <v>741</v>
      </c>
      <c r="G247" s="143" t="s">
        <v>474</v>
      </c>
      <c r="H247" s="142">
        <v>1</v>
      </c>
      <c r="I247" s="141">
        <v>0</v>
      </c>
      <c r="J247" s="141">
        <f t="shared" si="30"/>
        <v>0</v>
      </c>
      <c r="K247" s="140"/>
      <c r="L247" s="139"/>
      <c r="M247" s="138" t="s">
        <v>46</v>
      </c>
      <c r="N247" s="137" t="s">
        <v>449</v>
      </c>
      <c r="O247" s="124">
        <v>0</v>
      </c>
      <c r="P247" s="124">
        <f t="shared" si="31"/>
        <v>0</v>
      </c>
      <c r="Q247" s="124">
        <v>0</v>
      </c>
      <c r="R247" s="124">
        <f t="shared" si="32"/>
        <v>0</v>
      </c>
      <c r="S247" s="124">
        <v>0</v>
      </c>
      <c r="T247" s="123">
        <f t="shared" si="33"/>
        <v>0</v>
      </c>
      <c r="AR247" s="109" t="s">
        <v>100</v>
      </c>
      <c r="AT247" s="109" t="s">
        <v>123</v>
      </c>
      <c r="AU247" s="109" t="s">
        <v>28</v>
      </c>
      <c r="AY247" s="101" t="s">
        <v>472</v>
      </c>
      <c r="BE247" s="110">
        <f t="shared" si="34"/>
        <v>0</v>
      </c>
      <c r="BF247" s="110">
        <f t="shared" si="35"/>
        <v>0</v>
      </c>
      <c r="BG247" s="110">
        <f t="shared" si="36"/>
        <v>0</v>
      </c>
      <c r="BH247" s="110">
        <f t="shared" si="37"/>
        <v>0</v>
      </c>
      <c r="BI247" s="110">
        <f t="shared" si="38"/>
        <v>0</v>
      </c>
      <c r="BJ247" s="101" t="s">
        <v>28</v>
      </c>
      <c r="BK247" s="110">
        <f t="shared" si="39"/>
        <v>0</v>
      </c>
      <c r="BL247" s="101" t="s">
        <v>32</v>
      </c>
      <c r="BM247" s="109" t="s">
        <v>823</v>
      </c>
    </row>
    <row r="248" spans="2:65" s="34" customFormat="1" ht="24.15" customHeight="1">
      <c r="B248" s="122"/>
      <c r="C248" s="146" t="s">
        <v>826</v>
      </c>
      <c r="D248" s="146" t="s">
        <v>123</v>
      </c>
      <c r="E248" s="145" t="s">
        <v>738</v>
      </c>
      <c r="F248" s="144" t="s">
        <v>737</v>
      </c>
      <c r="G248" s="143" t="s">
        <v>474</v>
      </c>
      <c r="H248" s="142">
        <v>2</v>
      </c>
      <c r="I248" s="141">
        <v>0</v>
      </c>
      <c r="J248" s="141">
        <f t="shared" ref="J248:J274" si="40">ROUND(I248*H248,2)</f>
        <v>0</v>
      </c>
      <c r="K248" s="140"/>
      <c r="L248" s="139"/>
      <c r="M248" s="138" t="s">
        <v>46</v>
      </c>
      <c r="N248" s="137" t="s">
        <v>449</v>
      </c>
      <c r="O248" s="124">
        <v>0</v>
      </c>
      <c r="P248" s="124">
        <f t="shared" ref="P248:P274" si="41">O248*H248</f>
        <v>0</v>
      </c>
      <c r="Q248" s="124">
        <v>0</v>
      </c>
      <c r="R248" s="124">
        <f t="shared" ref="R248:R274" si="42">Q248*H248</f>
        <v>0</v>
      </c>
      <c r="S248" s="124">
        <v>0</v>
      </c>
      <c r="T248" s="123">
        <f t="shared" ref="T248:T274" si="43">S248*H248</f>
        <v>0</v>
      </c>
      <c r="AR248" s="109" t="s">
        <v>100</v>
      </c>
      <c r="AT248" s="109" t="s">
        <v>123</v>
      </c>
      <c r="AU248" s="109" t="s">
        <v>28</v>
      </c>
      <c r="AY248" s="101" t="s">
        <v>472</v>
      </c>
      <c r="BE248" s="110">
        <f t="shared" ref="BE248:BE274" si="44">IF(N248="základní",J248,0)</f>
        <v>0</v>
      </c>
      <c r="BF248" s="110">
        <f t="shared" ref="BF248:BF274" si="45">IF(N248="snížená",J248,0)</f>
        <v>0</v>
      </c>
      <c r="BG248" s="110">
        <f t="shared" ref="BG248:BG274" si="46">IF(N248="zákl. přenesená",J248,0)</f>
        <v>0</v>
      </c>
      <c r="BH248" s="110">
        <f t="shared" ref="BH248:BH274" si="47">IF(N248="sníž. přenesená",J248,0)</f>
        <v>0</v>
      </c>
      <c r="BI248" s="110">
        <f t="shared" ref="BI248:BI274" si="48">IF(N248="nulová",J248,0)</f>
        <v>0</v>
      </c>
      <c r="BJ248" s="101" t="s">
        <v>28</v>
      </c>
      <c r="BK248" s="110">
        <f t="shared" ref="BK248:BK274" si="49">ROUND(I248*H248,2)</f>
        <v>0</v>
      </c>
      <c r="BL248" s="101" t="s">
        <v>32</v>
      </c>
      <c r="BM248" s="109" t="s">
        <v>819</v>
      </c>
    </row>
    <row r="249" spans="2:65" s="34" customFormat="1" ht="16.5" customHeight="1">
      <c r="B249" s="122"/>
      <c r="C249" s="146" t="s">
        <v>822</v>
      </c>
      <c r="D249" s="146" t="s">
        <v>123</v>
      </c>
      <c r="E249" s="145" t="s">
        <v>734</v>
      </c>
      <c r="F249" s="144" t="s">
        <v>733</v>
      </c>
      <c r="G249" s="143" t="s">
        <v>474</v>
      </c>
      <c r="H249" s="142">
        <v>1</v>
      </c>
      <c r="I249" s="141">
        <v>0</v>
      </c>
      <c r="J249" s="141">
        <f t="shared" si="40"/>
        <v>0</v>
      </c>
      <c r="K249" s="140"/>
      <c r="L249" s="139"/>
      <c r="M249" s="138" t="s">
        <v>46</v>
      </c>
      <c r="N249" s="137" t="s">
        <v>449</v>
      </c>
      <c r="O249" s="124">
        <v>0</v>
      </c>
      <c r="P249" s="124">
        <f t="shared" si="41"/>
        <v>0</v>
      </c>
      <c r="Q249" s="124">
        <v>0</v>
      </c>
      <c r="R249" s="124">
        <f t="shared" si="42"/>
        <v>0</v>
      </c>
      <c r="S249" s="124">
        <v>0</v>
      </c>
      <c r="T249" s="123">
        <f t="shared" si="43"/>
        <v>0</v>
      </c>
      <c r="AR249" s="109" t="s">
        <v>100</v>
      </c>
      <c r="AT249" s="109" t="s">
        <v>123</v>
      </c>
      <c r="AU249" s="109" t="s">
        <v>28</v>
      </c>
      <c r="AY249" s="101" t="s">
        <v>472</v>
      </c>
      <c r="BE249" s="110">
        <f t="shared" si="44"/>
        <v>0</v>
      </c>
      <c r="BF249" s="110">
        <f t="shared" si="45"/>
        <v>0</v>
      </c>
      <c r="BG249" s="110">
        <f t="shared" si="46"/>
        <v>0</v>
      </c>
      <c r="BH249" s="110">
        <f t="shared" si="47"/>
        <v>0</v>
      </c>
      <c r="BI249" s="110">
        <f t="shared" si="48"/>
        <v>0</v>
      </c>
      <c r="BJ249" s="101" t="s">
        <v>28</v>
      </c>
      <c r="BK249" s="110">
        <f t="shared" si="49"/>
        <v>0</v>
      </c>
      <c r="BL249" s="101" t="s">
        <v>32</v>
      </c>
      <c r="BM249" s="109" t="s">
        <v>815</v>
      </c>
    </row>
    <row r="250" spans="2:65" s="34" customFormat="1" ht="16.5" customHeight="1">
      <c r="B250" s="122"/>
      <c r="C250" s="146" t="s">
        <v>818</v>
      </c>
      <c r="D250" s="146" t="s">
        <v>123</v>
      </c>
      <c r="E250" s="145" t="s">
        <v>730</v>
      </c>
      <c r="F250" s="144" t="s">
        <v>729</v>
      </c>
      <c r="G250" s="143" t="s">
        <v>474</v>
      </c>
      <c r="H250" s="142">
        <v>135</v>
      </c>
      <c r="I250" s="141">
        <v>0</v>
      </c>
      <c r="J250" s="141">
        <f t="shared" si="40"/>
        <v>0</v>
      </c>
      <c r="K250" s="140"/>
      <c r="L250" s="139"/>
      <c r="M250" s="138" t="s">
        <v>46</v>
      </c>
      <c r="N250" s="137" t="s">
        <v>449</v>
      </c>
      <c r="O250" s="124">
        <v>0</v>
      </c>
      <c r="P250" s="124">
        <f t="shared" si="41"/>
        <v>0</v>
      </c>
      <c r="Q250" s="124">
        <v>0</v>
      </c>
      <c r="R250" s="124">
        <f t="shared" si="42"/>
        <v>0</v>
      </c>
      <c r="S250" s="124">
        <v>0</v>
      </c>
      <c r="T250" s="123">
        <f t="shared" si="43"/>
        <v>0</v>
      </c>
      <c r="AR250" s="109" t="s">
        <v>100</v>
      </c>
      <c r="AT250" s="109" t="s">
        <v>123</v>
      </c>
      <c r="AU250" s="109" t="s">
        <v>28</v>
      </c>
      <c r="AY250" s="101" t="s">
        <v>472</v>
      </c>
      <c r="BE250" s="110">
        <f t="shared" si="44"/>
        <v>0</v>
      </c>
      <c r="BF250" s="110">
        <f t="shared" si="45"/>
        <v>0</v>
      </c>
      <c r="BG250" s="110">
        <f t="shared" si="46"/>
        <v>0</v>
      </c>
      <c r="BH250" s="110">
        <f t="shared" si="47"/>
        <v>0</v>
      </c>
      <c r="BI250" s="110">
        <f t="shared" si="48"/>
        <v>0</v>
      </c>
      <c r="BJ250" s="101" t="s">
        <v>28</v>
      </c>
      <c r="BK250" s="110">
        <f t="shared" si="49"/>
        <v>0</v>
      </c>
      <c r="BL250" s="101" t="s">
        <v>32</v>
      </c>
      <c r="BM250" s="109" t="s">
        <v>811</v>
      </c>
    </row>
    <row r="251" spans="2:65" s="34" customFormat="1" ht="16.5" customHeight="1">
      <c r="B251" s="122"/>
      <c r="C251" s="146" t="s">
        <v>814</v>
      </c>
      <c r="D251" s="146" t="s">
        <v>123</v>
      </c>
      <c r="E251" s="145" t="s">
        <v>726</v>
      </c>
      <c r="F251" s="144" t="s">
        <v>725</v>
      </c>
      <c r="G251" s="143" t="s">
        <v>474</v>
      </c>
      <c r="H251" s="142">
        <v>46</v>
      </c>
      <c r="I251" s="141">
        <v>0</v>
      </c>
      <c r="J251" s="141">
        <f t="shared" si="40"/>
        <v>0</v>
      </c>
      <c r="K251" s="140"/>
      <c r="L251" s="139"/>
      <c r="M251" s="138" t="s">
        <v>46</v>
      </c>
      <c r="N251" s="137" t="s">
        <v>449</v>
      </c>
      <c r="O251" s="124">
        <v>0</v>
      </c>
      <c r="P251" s="124">
        <f t="shared" si="41"/>
        <v>0</v>
      </c>
      <c r="Q251" s="124">
        <v>0</v>
      </c>
      <c r="R251" s="124">
        <f t="shared" si="42"/>
        <v>0</v>
      </c>
      <c r="S251" s="124">
        <v>0</v>
      </c>
      <c r="T251" s="123">
        <f t="shared" si="43"/>
        <v>0</v>
      </c>
      <c r="AR251" s="109" t="s">
        <v>100</v>
      </c>
      <c r="AT251" s="109" t="s">
        <v>123</v>
      </c>
      <c r="AU251" s="109" t="s">
        <v>28</v>
      </c>
      <c r="AY251" s="101" t="s">
        <v>472</v>
      </c>
      <c r="BE251" s="110">
        <f t="shared" si="44"/>
        <v>0</v>
      </c>
      <c r="BF251" s="110">
        <f t="shared" si="45"/>
        <v>0</v>
      </c>
      <c r="BG251" s="110">
        <f t="shared" si="46"/>
        <v>0</v>
      </c>
      <c r="BH251" s="110">
        <f t="shared" si="47"/>
        <v>0</v>
      </c>
      <c r="BI251" s="110">
        <f t="shared" si="48"/>
        <v>0</v>
      </c>
      <c r="BJ251" s="101" t="s">
        <v>28</v>
      </c>
      <c r="BK251" s="110">
        <f t="shared" si="49"/>
        <v>0</v>
      </c>
      <c r="BL251" s="101" t="s">
        <v>32</v>
      </c>
      <c r="BM251" s="109" t="s">
        <v>807</v>
      </c>
    </row>
    <row r="252" spans="2:65" s="34" customFormat="1" ht="16.5" customHeight="1">
      <c r="B252" s="122"/>
      <c r="C252" s="146" t="s">
        <v>810</v>
      </c>
      <c r="D252" s="146" t="s">
        <v>123</v>
      </c>
      <c r="E252" s="145" t="s">
        <v>722</v>
      </c>
      <c r="F252" s="144" t="s">
        <v>721</v>
      </c>
      <c r="G252" s="143" t="s">
        <v>474</v>
      </c>
      <c r="H252" s="142">
        <v>2</v>
      </c>
      <c r="I252" s="141">
        <v>0</v>
      </c>
      <c r="J252" s="141">
        <f t="shared" si="40"/>
        <v>0</v>
      </c>
      <c r="K252" s="140"/>
      <c r="L252" s="139"/>
      <c r="M252" s="138" t="s">
        <v>46</v>
      </c>
      <c r="N252" s="137" t="s">
        <v>449</v>
      </c>
      <c r="O252" s="124">
        <v>0</v>
      </c>
      <c r="P252" s="124">
        <f t="shared" si="41"/>
        <v>0</v>
      </c>
      <c r="Q252" s="124">
        <v>0</v>
      </c>
      <c r="R252" s="124">
        <f t="shared" si="42"/>
        <v>0</v>
      </c>
      <c r="S252" s="124">
        <v>0</v>
      </c>
      <c r="T252" s="123">
        <f t="shared" si="43"/>
        <v>0</v>
      </c>
      <c r="AR252" s="109" t="s">
        <v>100</v>
      </c>
      <c r="AT252" s="109" t="s">
        <v>123</v>
      </c>
      <c r="AU252" s="109" t="s">
        <v>28</v>
      </c>
      <c r="AY252" s="101" t="s">
        <v>472</v>
      </c>
      <c r="BE252" s="110">
        <f t="shared" si="44"/>
        <v>0</v>
      </c>
      <c r="BF252" s="110">
        <f t="shared" si="45"/>
        <v>0</v>
      </c>
      <c r="BG252" s="110">
        <f t="shared" si="46"/>
        <v>0</v>
      </c>
      <c r="BH252" s="110">
        <f t="shared" si="47"/>
        <v>0</v>
      </c>
      <c r="BI252" s="110">
        <f t="shared" si="48"/>
        <v>0</v>
      </c>
      <c r="BJ252" s="101" t="s">
        <v>28</v>
      </c>
      <c r="BK252" s="110">
        <f t="shared" si="49"/>
        <v>0</v>
      </c>
      <c r="BL252" s="101" t="s">
        <v>32</v>
      </c>
      <c r="BM252" s="109" t="s">
        <v>803</v>
      </c>
    </row>
    <row r="253" spans="2:65" s="34" customFormat="1" ht="16.5" customHeight="1">
      <c r="B253" s="122"/>
      <c r="C253" s="146" t="s">
        <v>806</v>
      </c>
      <c r="D253" s="146" t="s">
        <v>123</v>
      </c>
      <c r="E253" s="145" t="s">
        <v>718</v>
      </c>
      <c r="F253" s="144" t="s">
        <v>717</v>
      </c>
      <c r="G253" s="143" t="s">
        <v>511</v>
      </c>
      <c r="H253" s="142">
        <v>41</v>
      </c>
      <c r="I253" s="141">
        <v>0</v>
      </c>
      <c r="J253" s="141">
        <f t="shared" si="40"/>
        <v>0</v>
      </c>
      <c r="K253" s="140"/>
      <c r="L253" s="139"/>
      <c r="M253" s="138" t="s">
        <v>46</v>
      </c>
      <c r="N253" s="137" t="s">
        <v>449</v>
      </c>
      <c r="O253" s="124">
        <v>0</v>
      </c>
      <c r="P253" s="124">
        <f t="shared" si="41"/>
        <v>0</v>
      </c>
      <c r="Q253" s="124">
        <v>0</v>
      </c>
      <c r="R253" s="124">
        <f t="shared" si="42"/>
        <v>0</v>
      </c>
      <c r="S253" s="124">
        <v>0</v>
      </c>
      <c r="T253" s="123">
        <f t="shared" si="43"/>
        <v>0</v>
      </c>
      <c r="AR253" s="109" t="s">
        <v>100</v>
      </c>
      <c r="AT253" s="109" t="s">
        <v>123</v>
      </c>
      <c r="AU253" s="109" t="s">
        <v>28</v>
      </c>
      <c r="AY253" s="101" t="s">
        <v>472</v>
      </c>
      <c r="BE253" s="110">
        <f t="shared" si="44"/>
        <v>0</v>
      </c>
      <c r="BF253" s="110">
        <f t="shared" si="45"/>
        <v>0</v>
      </c>
      <c r="BG253" s="110">
        <f t="shared" si="46"/>
        <v>0</v>
      </c>
      <c r="BH253" s="110">
        <f t="shared" si="47"/>
        <v>0</v>
      </c>
      <c r="BI253" s="110">
        <f t="shared" si="48"/>
        <v>0</v>
      </c>
      <c r="BJ253" s="101" t="s">
        <v>28</v>
      </c>
      <c r="BK253" s="110">
        <f t="shared" si="49"/>
        <v>0</v>
      </c>
      <c r="BL253" s="101" t="s">
        <v>32</v>
      </c>
      <c r="BM253" s="109" t="s">
        <v>799</v>
      </c>
    </row>
    <row r="254" spans="2:65" s="34" customFormat="1" ht="16.5" customHeight="1">
      <c r="B254" s="122"/>
      <c r="C254" s="146" t="s">
        <v>802</v>
      </c>
      <c r="D254" s="146" t="s">
        <v>123</v>
      </c>
      <c r="E254" s="145" t="s">
        <v>706</v>
      </c>
      <c r="F254" s="144" t="s">
        <v>705</v>
      </c>
      <c r="G254" s="143" t="s">
        <v>511</v>
      </c>
      <c r="H254" s="142">
        <v>52</v>
      </c>
      <c r="I254" s="141">
        <v>0</v>
      </c>
      <c r="J254" s="141">
        <f t="shared" si="40"/>
        <v>0</v>
      </c>
      <c r="K254" s="140"/>
      <c r="L254" s="139"/>
      <c r="M254" s="138" t="s">
        <v>46</v>
      </c>
      <c r="N254" s="137" t="s">
        <v>449</v>
      </c>
      <c r="O254" s="124">
        <v>0</v>
      </c>
      <c r="P254" s="124">
        <f t="shared" si="41"/>
        <v>0</v>
      </c>
      <c r="Q254" s="124">
        <v>0</v>
      </c>
      <c r="R254" s="124">
        <f t="shared" si="42"/>
        <v>0</v>
      </c>
      <c r="S254" s="124">
        <v>0</v>
      </c>
      <c r="T254" s="123">
        <f t="shared" si="43"/>
        <v>0</v>
      </c>
      <c r="AR254" s="109" t="s">
        <v>100</v>
      </c>
      <c r="AT254" s="109" t="s">
        <v>123</v>
      </c>
      <c r="AU254" s="109" t="s">
        <v>28</v>
      </c>
      <c r="AY254" s="101" t="s">
        <v>472</v>
      </c>
      <c r="BE254" s="110">
        <f t="shared" si="44"/>
        <v>0</v>
      </c>
      <c r="BF254" s="110">
        <f t="shared" si="45"/>
        <v>0</v>
      </c>
      <c r="BG254" s="110">
        <f t="shared" si="46"/>
        <v>0</v>
      </c>
      <c r="BH254" s="110">
        <f t="shared" si="47"/>
        <v>0</v>
      </c>
      <c r="BI254" s="110">
        <f t="shared" si="48"/>
        <v>0</v>
      </c>
      <c r="BJ254" s="101" t="s">
        <v>28</v>
      </c>
      <c r="BK254" s="110">
        <f t="shared" si="49"/>
        <v>0</v>
      </c>
      <c r="BL254" s="101" t="s">
        <v>32</v>
      </c>
      <c r="BM254" s="109" t="s">
        <v>795</v>
      </c>
    </row>
    <row r="255" spans="2:65" s="34" customFormat="1" ht="16.5" customHeight="1">
      <c r="B255" s="122"/>
      <c r="C255" s="146" t="s">
        <v>798</v>
      </c>
      <c r="D255" s="146" t="s">
        <v>123</v>
      </c>
      <c r="E255" s="145" t="s">
        <v>702</v>
      </c>
      <c r="F255" s="144" t="s">
        <v>701</v>
      </c>
      <c r="G255" s="143" t="s">
        <v>511</v>
      </c>
      <c r="H255" s="142">
        <v>152</v>
      </c>
      <c r="I255" s="141">
        <v>0</v>
      </c>
      <c r="J255" s="141">
        <f t="shared" si="40"/>
        <v>0</v>
      </c>
      <c r="K255" s="140"/>
      <c r="L255" s="139"/>
      <c r="M255" s="138" t="s">
        <v>46</v>
      </c>
      <c r="N255" s="137" t="s">
        <v>449</v>
      </c>
      <c r="O255" s="124">
        <v>0</v>
      </c>
      <c r="P255" s="124">
        <f t="shared" si="41"/>
        <v>0</v>
      </c>
      <c r="Q255" s="124">
        <v>0</v>
      </c>
      <c r="R255" s="124">
        <f t="shared" si="42"/>
        <v>0</v>
      </c>
      <c r="S255" s="124">
        <v>0</v>
      </c>
      <c r="T255" s="123">
        <f t="shared" si="43"/>
        <v>0</v>
      </c>
      <c r="AR255" s="109" t="s">
        <v>100</v>
      </c>
      <c r="AT255" s="109" t="s">
        <v>123</v>
      </c>
      <c r="AU255" s="109" t="s">
        <v>28</v>
      </c>
      <c r="AY255" s="101" t="s">
        <v>472</v>
      </c>
      <c r="BE255" s="110">
        <f t="shared" si="44"/>
        <v>0</v>
      </c>
      <c r="BF255" s="110">
        <f t="shared" si="45"/>
        <v>0</v>
      </c>
      <c r="BG255" s="110">
        <f t="shared" si="46"/>
        <v>0</v>
      </c>
      <c r="BH255" s="110">
        <f t="shared" si="47"/>
        <v>0</v>
      </c>
      <c r="BI255" s="110">
        <f t="shared" si="48"/>
        <v>0</v>
      </c>
      <c r="BJ255" s="101" t="s">
        <v>28</v>
      </c>
      <c r="BK255" s="110">
        <f t="shared" si="49"/>
        <v>0</v>
      </c>
      <c r="BL255" s="101" t="s">
        <v>32</v>
      </c>
      <c r="BM255" s="109" t="s">
        <v>791</v>
      </c>
    </row>
    <row r="256" spans="2:65" s="34" customFormat="1" ht="16.5" customHeight="1">
      <c r="B256" s="122"/>
      <c r="C256" s="146" t="s">
        <v>794</v>
      </c>
      <c r="D256" s="146" t="s">
        <v>123</v>
      </c>
      <c r="E256" s="145" t="s">
        <v>698</v>
      </c>
      <c r="F256" s="144" t="s">
        <v>697</v>
      </c>
      <c r="G256" s="143" t="s">
        <v>511</v>
      </c>
      <c r="H256" s="142">
        <v>11</v>
      </c>
      <c r="I256" s="141">
        <v>0</v>
      </c>
      <c r="J256" s="141">
        <f t="shared" si="40"/>
        <v>0</v>
      </c>
      <c r="K256" s="140"/>
      <c r="L256" s="139"/>
      <c r="M256" s="138" t="s">
        <v>46</v>
      </c>
      <c r="N256" s="137" t="s">
        <v>449</v>
      </c>
      <c r="O256" s="124">
        <v>0</v>
      </c>
      <c r="P256" s="124">
        <f t="shared" si="41"/>
        <v>0</v>
      </c>
      <c r="Q256" s="124">
        <v>0</v>
      </c>
      <c r="R256" s="124">
        <f t="shared" si="42"/>
        <v>0</v>
      </c>
      <c r="S256" s="124">
        <v>0</v>
      </c>
      <c r="T256" s="123">
        <f t="shared" si="43"/>
        <v>0</v>
      </c>
      <c r="AR256" s="109" t="s">
        <v>100</v>
      </c>
      <c r="AT256" s="109" t="s">
        <v>123</v>
      </c>
      <c r="AU256" s="109" t="s">
        <v>28</v>
      </c>
      <c r="AY256" s="101" t="s">
        <v>472</v>
      </c>
      <c r="BE256" s="110">
        <f t="shared" si="44"/>
        <v>0</v>
      </c>
      <c r="BF256" s="110">
        <f t="shared" si="45"/>
        <v>0</v>
      </c>
      <c r="BG256" s="110">
        <f t="shared" si="46"/>
        <v>0</v>
      </c>
      <c r="BH256" s="110">
        <f t="shared" si="47"/>
        <v>0</v>
      </c>
      <c r="BI256" s="110">
        <f t="shared" si="48"/>
        <v>0</v>
      </c>
      <c r="BJ256" s="101" t="s">
        <v>28</v>
      </c>
      <c r="BK256" s="110">
        <f t="shared" si="49"/>
        <v>0</v>
      </c>
      <c r="BL256" s="101" t="s">
        <v>32</v>
      </c>
      <c r="BM256" s="109" t="s">
        <v>787</v>
      </c>
    </row>
    <row r="257" spans="2:65" s="34" customFormat="1" ht="16.5" customHeight="1">
      <c r="B257" s="122"/>
      <c r="C257" s="146" t="s">
        <v>790</v>
      </c>
      <c r="D257" s="146" t="s">
        <v>123</v>
      </c>
      <c r="E257" s="145" t="s">
        <v>694</v>
      </c>
      <c r="F257" s="144" t="s">
        <v>693</v>
      </c>
      <c r="G257" s="143" t="s">
        <v>511</v>
      </c>
      <c r="H257" s="142">
        <v>9</v>
      </c>
      <c r="I257" s="141">
        <v>0</v>
      </c>
      <c r="J257" s="141">
        <f t="shared" si="40"/>
        <v>0</v>
      </c>
      <c r="K257" s="140"/>
      <c r="L257" s="139"/>
      <c r="M257" s="138" t="s">
        <v>46</v>
      </c>
      <c r="N257" s="137" t="s">
        <v>449</v>
      </c>
      <c r="O257" s="124">
        <v>0</v>
      </c>
      <c r="P257" s="124">
        <f t="shared" si="41"/>
        <v>0</v>
      </c>
      <c r="Q257" s="124">
        <v>0</v>
      </c>
      <c r="R257" s="124">
        <f t="shared" si="42"/>
        <v>0</v>
      </c>
      <c r="S257" s="124">
        <v>0</v>
      </c>
      <c r="T257" s="123">
        <f t="shared" si="43"/>
        <v>0</v>
      </c>
      <c r="AR257" s="109" t="s">
        <v>100</v>
      </c>
      <c r="AT257" s="109" t="s">
        <v>123</v>
      </c>
      <c r="AU257" s="109" t="s">
        <v>28</v>
      </c>
      <c r="AY257" s="101" t="s">
        <v>472</v>
      </c>
      <c r="BE257" s="110">
        <f t="shared" si="44"/>
        <v>0</v>
      </c>
      <c r="BF257" s="110">
        <f t="shared" si="45"/>
        <v>0</v>
      </c>
      <c r="BG257" s="110">
        <f t="shared" si="46"/>
        <v>0</v>
      </c>
      <c r="BH257" s="110">
        <f t="shared" si="47"/>
        <v>0</v>
      </c>
      <c r="BI257" s="110">
        <f t="shared" si="48"/>
        <v>0</v>
      </c>
      <c r="BJ257" s="101" t="s">
        <v>28</v>
      </c>
      <c r="BK257" s="110">
        <f t="shared" si="49"/>
        <v>0</v>
      </c>
      <c r="BL257" s="101" t="s">
        <v>32</v>
      </c>
      <c r="BM257" s="109" t="s">
        <v>783</v>
      </c>
    </row>
    <row r="258" spans="2:65" s="34" customFormat="1" ht="16.5" customHeight="1">
      <c r="B258" s="122"/>
      <c r="C258" s="146" t="s">
        <v>786</v>
      </c>
      <c r="D258" s="146" t="s">
        <v>123</v>
      </c>
      <c r="E258" s="145" t="s">
        <v>690</v>
      </c>
      <c r="F258" s="144" t="s">
        <v>689</v>
      </c>
      <c r="G258" s="143" t="s">
        <v>511</v>
      </c>
      <c r="H258" s="142">
        <v>9</v>
      </c>
      <c r="I258" s="141">
        <v>0</v>
      </c>
      <c r="J258" s="141">
        <f t="shared" si="40"/>
        <v>0</v>
      </c>
      <c r="K258" s="140"/>
      <c r="L258" s="139"/>
      <c r="M258" s="138" t="s">
        <v>46</v>
      </c>
      <c r="N258" s="137" t="s">
        <v>449</v>
      </c>
      <c r="O258" s="124">
        <v>0</v>
      </c>
      <c r="P258" s="124">
        <f t="shared" si="41"/>
        <v>0</v>
      </c>
      <c r="Q258" s="124">
        <v>0</v>
      </c>
      <c r="R258" s="124">
        <f t="shared" si="42"/>
        <v>0</v>
      </c>
      <c r="S258" s="124">
        <v>0</v>
      </c>
      <c r="T258" s="123">
        <f t="shared" si="43"/>
        <v>0</v>
      </c>
      <c r="AR258" s="109" t="s">
        <v>100</v>
      </c>
      <c r="AT258" s="109" t="s">
        <v>123</v>
      </c>
      <c r="AU258" s="109" t="s">
        <v>28</v>
      </c>
      <c r="AY258" s="101" t="s">
        <v>472</v>
      </c>
      <c r="BE258" s="110">
        <f t="shared" si="44"/>
        <v>0</v>
      </c>
      <c r="BF258" s="110">
        <f t="shared" si="45"/>
        <v>0</v>
      </c>
      <c r="BG258" s="110">
        <f t="shared" si="46"/>
        <v>0</v>
      </c>
      <c r="BH258" s="110">
        <f t="shared" si="47"/>
        <v>0</v>
      </c>
      <c r="BI258" s="110">
        <f t="shared" si="48"/>
        <v>0</v>
      </c>
      <c r="BJ258" s="101" t="s">
        <v>28</v>
      </c>
      <c r="BK258" s="110">
        <f t="shared" si="49"/>
        <v>0</v>
      </c>
      <c r="BL258" s="101" t="s">
        <v>32</v>
      </c>
      <c r="BM258" s="109" t="s">
        <v>779</v>
      </c>
    </row>
    <row r="259" spans="2:65" s="34" customFormat="1" ht="16.5" customHeight="1">
      <c r="B259" s="122"/>
      <c r="C259" s="146" t="s">
        <v>782</v>
      </c>
      <c r="D259" s="146" t="s">
        <v>123</v>
      </c>
      <c r="E259" s="145" t="s">
        <v>686</v>
      </c>
      <c r="F259" s="144" t="s">
        <v>685</v>
      </c>
      <c r="G259" s="143" t="s">
        <v>511</v>
      </c>
      <c r="H259" s="142">
        <v>120</v>
      </c>
      <c r="I259" s="141">
        <v>0</v>
      </c>
      <c r="J259" s="141">
        <f t="shared" si="40"/>
        <v>0</v>
      </c>
      <c r="K259" s="140"/>
      <c r="L259" s="139"/>
      <c r="M259" s="138" t="s">
        <v>46</v>
      </c>
      <c r="N259" s="137" t="s">
        <v>449</v>
      </c>
      <c r="O259" s="124">
        <v>0</v>
      </c>
      <c r="P259" s="124">
        <f t="shared" si="41"/>
        <v>0</v>
      </c>
      <c r="Q259" s="124">
        <v>0</v>
      </c>
      <c r="R259" s="124">
        <f t="shared" si="42"/>
        <v>0</v>
      </c>
      <c r="S259" s="124">
        <v>0</v>
      </c>
      <c r="T259" s="123">
        <f t="shared" si="43"/>
        <v>0</v>
      </c>
      <c r="AR259" s="109" t="s">
        <v>100</v>
      </c>
      <c r="AT259" s="109" t="s">
        <v>123</v>
      </c>
      <c r="AU259" s="109" t="s">
        <v>28</v>
      </c>
      <c r="AY259" s="101" t="s">
        <v>472</v>
      </c>
      <c r="BE259" s="110">
        <f t="shared" si="44"/>
        <v>0</v>
      </c>
      <c r="BF259" s="110">
        <f t="shared" si="45"/>
        <v>0</v>
      </c>
      <c r="BG259" s="110">
        <f t="shared" si="46"/>
        <v>0</v>
      </c>
      <c r="BH259" s="110">
        <f t="shared" si="47"/>
        <v>0</v>
      </c>
      <c r="BI259" s="110">
        <f t="shared" si="48"/>
        <v>0</v>
      </c>
      <c r="BJ259" s="101" t="s">
        <v>28</v>
      </c>
      <c r="BK259" s="110">
        <f t="shared" si="49"/>
        <v>0</v>
      </c>
      <c r="BL259" s="101" t="s">
        <v>32</v>
      </c>
      <c r="BM259" s="109" t="s">
        <v>775</v>
      </c>
    </row>
    <row r="260" spans="2:65" s="34" customFormat="1" ht="16.5" customHeight="1">
      <c r="B260" s="122"/>
      <c r="C260" s="146" t="s">
        <v>778</v>
      </c>
      <c r="D260" s="146" t="s">
        <v>123</v>
      </c>
      <c r="E260" s="145" t="s">
        <v>682</v>
      </c>
      <c r="F260" s="144" t="s">
        <v>681</v>
      </c>
      <c r="G260" s="143" t="s">
        <v>511</v>
      </c>
      <c r="H260" s="142">
        <v>278</v>
      </c>
      <c r="I260" s="141">
        <v>0</v>
      </c>
      <c r="J260" s="141">
        <f t="shared" si="40"/>
        <v>0</v>
      </c>
      <c r="K260" s="140"/>
      <c r="L260" s="139"/>
      <c r="M260" s="138" t="s">
        <v>46</v>
      </c>
      <c r="N260" s="137" t="s">
        <v>449</v>
      </c>
      <c r="O260" s="124">
        <v>0</v>
      </c>
      <c r="P260" s="124">
        <f t="shared" si="41"/>
        <v>0</v>
      </c>
      <c r="Q260" s="124">
        <v>0</v>
      </c>
      <c r="R260" s="124">
        <f t="shared" si="42"/>
        <v>0</v>
      </c>
      <c r="S260" s="124">
        <v>0</v>
      </c>
      <c r="T260" s="123">
        <f t="shared" si="43"/>
        <v>0</v>
      </c>
      <c r="AR260" s="109" t="s">
        <v>100</v>
      </c>
      <c r="AT260" s="109" t="s">
        <v>123</v>
      </c>
      <c r="AU260" s="109" t="s">
        <v>28</v>
      </c>
      <c r="AY260" s="101" t="s">
        <v>472</v>
      </c>
      <c r="BE260" s="110">
        <f t="shared" si="44"/>
        <v>0</v>
      </c>
      <c r="BF260" s="110">
        <f t="shared" si="45"/>
        <v>0</v>
      </c>
      <c r="BG260" s="110">
        <f t="shared" si="46"/>
        <v>0</v>
      </c>
      <c r="BH260" s="110">
        <f t="shared" si="47"/>
        <v>0</v>
      </c>
      <c r="BI260" s="110">
        <f t="shared" si="48"/>
        <v>0</v>
      </c>
      <c r="BJ260" s="101" t="s">
        <v>28</v>
      </c>
      <c r="BK260" s="110">
        <f t="shared" si="49"/>
        <v>0</v>
      </c>
      <c r="BL260" s="101" t="s">
        <v>32</v>
      </c>
      <c r="BM260" s="109" t="s">
        <v>772</v>
      </c>
    </row>
    <row r="261" spans="2:65" s="34" customFormat="1" ht="16.5" customHeight="1">
      <c r="B261" s="122"/>
      <c r="C261" s="146" t="s">
        <v>774</v>
      </c>
      <c r="D261" s="146" t="s">
        <v>123</v>
      </c>
      <c r="E261" s="145" t="s">
        <v>678</v>
      </c>
      <c r="F261" s="144" t="s">
        <v>677</v>
      </c>
      <c r="G261" s="143" t="s">
        <v>511</v>
      </c>
      <c r="H261" s="142">
        <v>199</v>
      </c>
      <c r="I261" s="141">
        <v>0</v>
      </c>
      <c r="J261" s="141">
        <f t="shared" si="40"/>
        <v>0</v>
      </c>
      <c r="K261" s="140"/>
      <c r="L261" s="139"/>
      <c r="M261" s="138" t="s">
        <v>46</v>
      </c>
      <c r="N261" s="137" t="s">
        <v>449</v>
      </c>
      <c r="O261" s="124">
        <v>0</v>
      </c>
      <c r="P261" s="124">
        <f t="shared" si="41"/>
        <v>0</v>
      </c>
      <c r="Q261" s="124">
        <v>0</v>
      </c>
      <c r="R261" s="124">
        <f t="shared" si="42"/>
        <v>0</v>
      </c>
      <c r="S261" s="124">
        <v>0</v>
      </c>
      <c r="T261" s="123">
        <f t="shared" si="43"/>
        <v>0</v>
      </c>
      <c r="AR261" s="109" t="s">
        <v>100</v>
      </c>
      <c r="AT261" s="109" t="s">
        <v>123</v>
      </c>
      <c r="AU261" s="109" t="s">
        <v>28</v>
      </c>
      <c r="AY261" s="101" t="s">
        <v>472</v>
      </c>
      <c r="BE261" s="110">
        <f t="shared" si="44"/>
        <v>0</v>
      </c>
      <c r="BF261" s="110">
        <f t="shared" si="45"/>
        <v>0</v>
      </c>
      <c r="BG261" s="110">
        <f t="shared" si="46"/>
        <v>0</v>
      </c>
      <c r="BH261" s="110">
        <f t="shared" si="47"/>
        <v>0</v>
      </c>
      <c r="BI261" s="110">
        <f t="shared" si="48"/>
        <v>0</v>
      </c>
      <c r="BJ261" s="101" t="s">
        <v>28</v>
      </c>
      <c r="BK261" s="110">
        <f t="shared" si="49"/>
        <v>0</v>
      </c>
      <c r="BL261" s="101" t="s">
        <v>32</v>
      </c>
      <c r="BM261" s="109" t="s">
        <v>768</v>
      </c>
    </row>
    <row r="262" spans="2:65" s="34" customFormat="1" ht="16.5" customHeight="1">
      <c r="B262" s="122"/>
      <c r="C262" s="146" t="s">
        <v>771</v>
      </c>
      <c r="D262" s="146" t="s">
        <v>123</v>
      </c>
      <c r="E262" s="145" t="s">
        <v>674</v>
      </c>
      <c r="F262" s="144" t="s">
        <v>673</v>
      </c>
      <c r="G262" s="143" t="s">
        <v>474</v>
      </c>
      <c r="H262" s="142">
        <v>5</v>
      </c>
      <c r="I262" s="141">
        <v>0</v>
      </c>
      <c r="J262" s="141">
        <f t="shared" si="40"/>
        <v>0</v>
      </c>
      <c r="K262" s="140"/>
      <c r="L262" s="139"/>
      <c r="M262" s="138" t="s">
        <v>46</v>
      </c>
      <c r="N262" s="137" t="s">
        <v>449</v>
      </c>
      <c r="O262" s="124">
        <v>0</v>
      </c>
      <c r="P262" s="124">
        <f t="shared" si="41"/>
        <v>0</v>
      </c>
      <c r="Q262" s="124">
        <v>0</v>
      </c>
      <c r="R262" s="124">
        <f t="shared" si="42"/>
        <v>0</v>
      </c>
      <c r="S262" s="124">
        <v>0</v>
      </c>
      <c r="T262" s="123">
        <f t="shared" si="43"/>
        <v>0</v>
      </c>
      <c r="AR262" s="109" t="s">
        <v>100</v>
      </c>
      <c r="AT262" s="109" t="s">
        <v>123</v>
      </c>
      <c r="AU262" s="109" t="s">
        <v>28</v>
      </c>
      <c r="AY262" s="101" t="s">
        <v>472</v>
      </c>
      <c r="BE262" s="110">
        <f t="shared" si="44"/>
        <v>0</v>
      </c>
      <c r="BF262" s="110">
        <f t="shared" si="45"/>
        <v>0</v>
      </c>
      <c r="BG262" s="110">
        <f t="shared" si="46"/>
        <v>0</v>
      </c>
      <c r="BH262" s="110">
        <f t="shared" si="47"/>
        <v>0</v>
      </c>
      <c r="BI262" s="110">
        <f t="shared" si="48"/>
        <v>0</v>
      </c>
      <c r="BJ262" s="101" t="s">
        <v>28</v>
      </c>
      <c r="BK262" s="110">
        <f t="shared" si="49"/>
        <v>0</v>
      </c>
      <c r="BL262" s="101" t="s">
        <v>32</v>
      </c>
      <c r="BM262" s="109" t="s">
        <v>764</v>
      </c>
    </row>
    <row r="263" spans="2:65" s="34" customFormat="1" ht="16.5" customHeight="1">
      <c r="B263" s="122"/>
      <c r="C263" s="146" t="s">
        <v>767</v>
      </c>
      <c r="D263" s="146" t="s">
        <v>123</v>
      </c>
      <c r="E263" s="145" t="s">
        <v>670</v>
      </c>
      <c r="F263" s="144" t="s">
        <v>669</v>
      </c>
      <c r="G263" s="143" t="s">
        <v>474</v>
      </c>
      <c r="H263" s="142">
        <v>8</v>
      </c>
      <c r="I263" s="141">
        <v>0</v>
      </c>
      <c r="J263" s="141">
        <f t="shared" si="40"/>
        <v>0</v>
      </c>
      <c r="K263" s="140"/>
      <c r="L263" s="139"/>
      <c r="M263" s="138" t="s">
        <v>46</v>
      </c>
      <c r="N263" s="137" t="s">
        <v>449</v>
      </c>
      <c r="O263" s="124">
        <v>0</v>
      </c>
      <c r="P263" s="124">
        <f t="shared" si="41"/>
        <v>0</v>
      </c>
      <c r="Q263" s="124">
        <v>0</v>
      </c>
      <c r="R263" s="124">
        <f t="shared" si="42"/>
        <v>0</v>
      </c>
      <c r="S263" s="124">
        <v>0</v>
      </c>
      <c r="T263" s="123">
        <f t="shared" si="43"/>
        <v>0</v>
      </c>
      <c r="AR263" s="109" t="s">
        <v>100</v>
      </c>
      <c r="AT263" s="109" t="s">
        <v>123</v>
      </c>
      <c r="AU263" s="109" t="s">
        <v>28</v>
      </c>
      <c r="AY263" s="101" t="s">
        <v>472</v>
      </c>
      <c r="BE263" s="110">
        <f t="shared" si="44"/>
        <v>0</v>
      </c>
      <c r="BF263" s="110">
        <f t="shared" si="45"/>
        <v>0</v>
      </c>
      <c r="BG263" s="110">
        <f t="shared" si="46"/>
        <v>0</v>
      </c>
      <c r="BH263" s="110">
        <f t="shared" si="47"/>
        <v>0</v>
      </c>
      <c r="BI263" s="110">
        <f t="shared" si="48"/>
        <v>0</v>
      </c>
      <c r="BJ263" s="101" t="s">
        <v>28</v>
      </c>
      <c r="BK263" s="110">
        <f t="shared" si="49"/>
        <v>0</v>
      </c>
      <c r="BL263" s="101" t="s">
        <v>32</v>
      </c>
      <c r="BM263" s="109" t="s">
        <v>760</v>
      </c>
    </row>
    <row r="264" spans="2:65" s="34" customFormat="1" ht="24.15" customHeight="1">
      <c r="B264" s="122"/>
      <c r="C264" s="146" t="s">
        <v>763</v>
      </c>
      <c r="D264" s="146" t="s">
        <v>123</v>
      </c>
      <c r="E264" s="145" t="s">
        <v>666</v>
      </c>
      <c r="F264" s="144" t="s">
        <v>665</v>
      </c>
      <c r="G264" s="143" t="s">
        <v>474</v>
      </c>
      <c r="H264" s="142">
        <v>6</v>
      </c>
      <c r="I264" s="141">
        <v>0</v>
      </c>
      <c r="J264" s="141">
        <f t="shared" si="40"/>
        <v>0</v>
      </c>
      <c r="K264" s="140"/>
      <c r="L264" s="139"/>
      <c r="M264" s="138" t="s">
        <v>46</v>
      </c>
      <c r="N264" s="137" t="s">
        <v>449</v>
      </c>
      <c r="O264" s="124">
        <v>0</v>
      </c>
      <c r="P264" s="124">
        <f t="shared" si="41"/>
        <v>0</v>
      </c>
      <c r="Q264" s="124">
        <v>0</v>
      </c>
      <c r="R264" s="124">
        <f t="shared" si="42"/>
        <v>0</v>
      </c>
      <c r="S264" s="124">
        <v>0</v>
      </c>
      <c r="T264" s="123">
        <f t="shared" si="43"/>
        <v>0</v>
      </c>
      <c r="AR264" s="109" t="s">
        <v>100</v>
      </c>
      <c r="AT264" s="109" t="s">
        <v>123</v>
      </c>
      <c r="AU264" s="109" t="s">
        <v>28</v>
      </c>
      <c r="AY264" s="101" t="s">
        <v>472</v>
      </c>
      <c r="BE264" s="110">
        <f t="shared" si="44"/>
        <v>0</v>
      </c>
      <c r="BF264" s="110">
        <f t="shared" si="45"/>
        <v>0</v>
      </c>
      <c r="BG264" s="110">
        <f t="shared" si="46"/>
        <v>0</v>
      </c>
      <c r="BH264" s="110">
        <f t="shared" si="47"/>
        <v>0</v>
      </c>
      <c r="BI264" s="110">
        <f t="shared" si="48"/>
        <v>0</v>
      </c>
      <c r="BJ264" s="101" t="s">
        <v>28</v>
      </c>
      <c r="BK264" s="110">
        <f t="shared" si="49"/>
        <v>0</v>
      </c>
      <c r="BL264" s="101" t="s">
        <v>32</v>
      </c>
      <c r="BM264" s="109" t="s">
        <v>756</v>
      </c>
    </row>
    <row r="265" spans="2:65" s="34" customFormat="1" ht="24.15" customHeight="1">
      <c r="B265" s="122"/>
      <c r="C265" s="146" t="s">
        <v>759</v>
      </c>
      <c r="D265" s="146" t="s">
        <v>123</v>
      </c>
      <c r="E265" s="145" t="s">
        <v>662</v>
      </c>
      <c r="F265" s="144" t="s">
        <v>661</v>
      </c>
      <c r="G265" s="143" t="s">
        <v>511</v>
      </c>
      <c r="H265" s="142">
        <v>46</v>
      </c>
      <c r="I265" s="141">
        <v>0</v>
      </c>
      <c r="J265" s="141">
        <f t="shared" si="40"/>
        <v>0</v>
      </c>
      <c r="K265" s="140"/>
      <c r="L265" s="139"/>
      <c r="M265" s="138" t="s">
        <v>46</v>
      </c>
      <c r="N265" s="137" t="s">
        <v>449</v>
      </c>
      <c r="O265" s="124">
        <v>0</v>
      </c>
      <c r="P265" s="124">
        <f t="shared" si="41"/>
        <v>0</v>
      </c>
      <c r="Q265" s="124">
        <v>0</v>
      </c>
      <c r="R265" s="124">
        <f t="shared" si="42"/>
        <v>0</v>
      </c>
      <c r="S265" s="124">
        <v>0</v>
      </c>
      <c r="T265" s="123">
        <f t="shared" si="43"/>
        <v>0</v>
      </c>
      <c r="AR265" s="109" t="s">
        <v>100</v>
      </c>
      <c r="AT265" s="109" t="s">
        <v>123</v>
      </c>
      <c r="AU265" s="109" t="s">
        <v>28</v>
      </c>
      <c r="AY265" s="101" t="s">
        <v>472</v>
      </c>
      <c r="BE265" s="110">
        <f t="shared" si="44"/>
        <v>0</v>
      </c>
      <c r="BF265" s="110">
        <f t="shared" si="45"/>
        <v>0</v>
      </c>
      <c r="BG265" s="110">
        <f t="shared" si="46"/>
        <v>0</v>
      </c>
      <c r="BH265" s="110">
        <f t="shared" si="47"/>
        <v>0</v>
      </c>
      <c r="BI265" s="110">
        <f t="shared" si="48"/>
        <v>0</v>
      </c>
      <c r="BJ265" s="101" t="s">
        <v>28</v>
      </c>
      <c r="BK265" s="110">
        <f t="shared" si="49"/>
        <v>0</v>
      </c>
      <c r="BL265" s="101" t="s">
        <v>32</v>
      </c>
      <c r="BM265" s="109" t="s">
        <v>752</v>
      </c>
    </row>
    <row r="266" spans="2:65" s="34" customFormat="1" ht="16.5" customHeight="1">
      <c r="B266" s="122"/>
      <c r="C266" s="146" t="s">
        <v>755</v>
      </c>
      <c r="D266" s="146" t="s">
        <v>123</v>
      </c>
      <c r="E266" s="145" t="s">
        <v>658</v>
      </c>
      <c r="F266" s="144" t="s">
        <v>657</v>
      </c>
      <c r="G266" s="143" t="s">
        <v>474</v>
      </c>
      <c r="H266" s="142">
        <v>15</v>
      </c>
      <c r="I266" s="141">
        <v>0</v>
      </c>
      <c r="J266" s="141">
        <f t="shared" si="40"/>
        <v>0</v>
      </c>
      <c r="K266" s="140"/>
      <c r="L266" s="139"/>
      <c r="M266" s="138" t="s">
        <v>46</v>
      </c>
      <c r="N266" s="137" t="s">
        <v>449</v>
      </c>
      <c r="O266" s="124">
        <v>0</v>
      </c>
      <c r="P266" s="124">
        <f t="shared" si="41"/>
        <v>0</v>
      </c>
      <c r="Q266" s="124">
        <v>0</v>
      </c>
      <c r="R266" s="124">
        <f t="shared" si="42"/>
        <v>0</v>
      </c>
      <c r="S266" s="124">
        <v>0</v>
      </c>
      <c r="T266" s="123">
        <f t="shared" si="43"/>
        <v>0</v>
      </c>
      <c r="AR266" s="109" t="s">
        <v>100</v>
      </c>
      <c r="AT266" s="109" t="s">
        <v>123</v>
      </c>
      <c r="AU266" s="109" t="s">
        <v>28</v>
      </c>
      <c r="AY266" s="101" t="s">
        <v>472</v>
      </c>
      <c r="BE266" s="110">
        <f t="shared" si="44"/>
        <v>0</v>
      </c>
      <c r="BF266" s="110">
        <f t="shared" si="45"/>
        <v>0</v>
      </c>
      <c r="BG266" s="110">
        <f t="shared" si="46"/>
        <v>0</v>
      </c>
      <c r="BH266" s="110">
        <f t="shared" si="47"/>
        <v>0</v>
      </c>
      <c r="BI266" s="110">
        <f t="shared" si="48"/>
        <v>0</v>
      </c>
      <c r="BJ266" s="101" t="s">
        <v>28</v>
      </c>
      <c r="BK266" s="110">
        <f t="shared" si="49"/>
        <v>0</v>
      </c>
      <c r="BL266" s="101" t="s">
        <v>32</v>
      </c>
      <c r="BM266" s="109" t="s">
        <v>748</v>
      </c>
    </row>
    <row r="267" spans="2:65" s="34" customFormat="1" ht="24.15" customHeight="1">
      <c r="B267" s="122"/>
      <c r="C267" s="146" t="s">
        <v>751</v>
      </c>
      <c r="D267" s="146" t="s">
        <v>123</v>
      </c>
      <c r="E267" s="145" t="s">
        <v>654</v>
      </c>
      <c r="F267" s="144" t="s">
        <v>653</v>
      </c>
      <c r="G267" s="143" t="s">
        <v>511</v>
      </c>
      <c r="H267" s="142">
        <v>293</v>
      </c>
      <c r="I267" s="141">
        <v>0</v>
      </c>
      <c r="J267" s="141">
        <f t="shared" si="40"/>
        <v>0</v>
      </c>
      <c r="K267" s="140"/>
      <c r="L267" s="139"/>
      <c r="M267" s="138" t="s">
        <v>46</v>
      </c>
      <c r="N267" s="137" t="s">
        <v>449</v>
      </c>
      <c r="O267" s="124">
        <v>0</v>
      </c>
      <c r="P267" s="124">
        <f t="shared" si="41"/>
        <v>0</v>
      </c>
      <c r="Q267" s="124">
        <v>0</v>
      </c>
      <c r="R267" s="124">
        <f t="shared" si="42"/>
        <v>0</v>
      </c>
      <c r="S267" s="124">
        <v>0</v>
      </c>
      <c r="T267" s="123">
        <f t="shared" si="43"/>
        <v>0</v>
      </c>
      <c r="AR267" s="109" t="s">
        <v>100</v>
      </c>
      <c r="AT267" s="109" t="s">
        <v>123</v>
      </c>
      <c r="AU267" s="109" t="s">
        <v>28</v>
      </c>
      <c r="AY267" s="101" t="s">
        <v>472</v>
      </c>
      <c r="BE267" s="110">
        <f t="shared" si="44"/>
        <v>0</v>
      </c>
      <c r="BF267" s="110">
        <f t="shared" si="45"/>
        <v>0</v>
      </c>
      <c r="BG267" s="110">
        <f t="shared" si="46"/>
        <v>0</v>
      </c>
      <c r="BH267" s="110">
        <f t="shared" si="47"/>
        <v>0</v>
      </c>
      <c r="BI267" s="110">
        <f t="shared" si="48"/>
        <v>0</v>
      </c>
      <c r="BJ267" s="101" t="s">
        <v>28</v>
      </c>
      <c r="BK267" s="110">
        <f t="shared" si="49"/>
        <v>0</v>
      </c>
      <c r="BL267" s="101" t="s">
        <v>32</v>
      </c>
      <c r="BM267" s="109" t="s">
        <v>744</v>
      </c>
    </row>
    <row r="268" spans="2:65" s="34" customFormat="1" ht="16.5" customHeight="1">
      <c r="B268" s="122"/>
      <c r="C268" s="146" t="s">
        <v>747</v>
      </c>
      <c r="D268" s="146" t="s">
        <v>123</v>
      </c>
      <c r="E268" s="145" t="s">
        <v>650</v>
      </c>
      <c r="F268" s="144" t="s">
        <v>649</v>
      </c>
      <c r="G268" s="143" t="s">
        <v>474</v>
      </c>
      <c r="H268" s="142">
        <v>14</v>
      </c>
      <c r="I268" s="141">
        <v>0</v>
      </c>
      <c r="J268" s="141">
        <f t="shared" si="40"/>
        <v>0</v>
      </c>
      <c r="K268" s="140"/>
      <c r="L268" s="139"/>
      <c r="M268" s="138" t="s">
        <v>46</v>
      </c>
      <c r="N268" s="137" t="s">
        <v>449</v>
      </c>
      <c r="O268" s="124">
        <v>0</v>
      </c>
      <c r="P268" s="124">
        <f t="shared" si="41"/>
        <v>0</v>
      </c>
      <c r="Q268" s="124">
        <v>0</v>
      </c>
      <c r="R268" s="124">
        <f t="shared" si="42"/>
        <v>0</v>
      </c>
      <c r="S268" s="124">
        <v>0</v>
      </c>
      <c r="T268" s="123">
        <f t="shared" si="43"/>
        <v>0</v>
      </c>
      <c r="AR268" s="109" t="s">
        <v>100</v>
      </c>
      <c r="AT268" s="109" t="s">
        <v>123</v>
      </c>
      <c r="AU268" s="109" t="s">
        <v>28</v>
      </c>
      <c r="AY268" s="101" t="s">
        <v>472</v>
      </c>
      <c r="BE268" s="110">
        <f t="shared" si="44"/>
        <v>0</v>
      </c>
      <c r="BF268" s="110">
        <f t="shared" si="45"/>
        <v>0</v>
      </c>
      <c r="BG268" s="110">
        <f t="shared" si="46"/>
        <v>0</v>
      </c>
      <c r="BH268" s="110">
        <f t="shared" si="47"/>
        <v>0</v>
      </c>
      <c r="BI268" s="110">
        <f t="shared" si="48"/>
        <v>0</v>
      </c>
      <c r="BJ268" s="101" t="s">
        <v>28</v>
      </c>
      <c r="BK268" s="110">
        <f t="shared" si="49"/>
        <v>0</v>
      </c>
      <c r="BL268" s="101" t="s">
        <v>32</v>
      </c>
      <c r="BM268" s="109" t="s">
        <v>740</v>
      </c>
    </row>
    <row r="269" spans="2:65" s="34" customFormat="1" ht="16.5" customHeight="1">
      <c r="B269" s="122"/>
      <c r="C269" s="146" t="s">
        <v>743</v>
      </c>
      <c r="D269" s="146" t="s">
        <v>123</v>
      </c>
      <c r="E269" s="145" t="s">
        <v>646</v>
      </c>
      <c r="F269" s="144" t="s">
        <v>645</v>
      </c>
      <c r="G269" s="143" t="s">
        <v>474</v>
      </c>
      <c r="H269" s="142">
        <v>2</v>
      </c>
      <c r="I269" s="141">
        <v>0</v>
      </c>
      <c r="J269" s="141">
        <f t="shared" si="40"/>
        <v>0</v>
      </c>
      <c r="K269" s="140"/>
      <c r="L269" s="139"/>
      <c r="M269" s="138" t="s">
        <v>46</v>
      </c>
      <c r="N269" s="137" t="s">
        <v>449</v>
      </c>
      <c r="O269" s="124">
        <v>0</v>
      </c>
      <c r="P269" s="124">
        <f t="shared" si="41"/>
        <v>0</v>
      </c>
      <c r="Q269" s="124">
        <v>0</v>
      </c>
      <c r="R269" s="124">
        <f t="shared" si="42"/>
        <v>0</v>
      </c>
      <c r="S269" s="124">
        <v>0</v>
      </c>
      <c r="T269" s="123">
        <f t="shared" si="43"/>
        <v>0</v>
      </c>
      <c r="AR269" s="109" t="s">
        <v>100</v>
      </c>
      <c r="AT269" s="109" t="s">
        <v>123</v>
      </c>
      <c r="AU269" s="109" t="s">
        <v>28</v>
      </c>
      <c r="AY269" s="101" t="s">
        <v>472</v>
      </c>
      <c r="BE269" s="110">
        <f t="shared" si="44"/>
        <v>0</v>
      </c>
      <c r="BF269" s="110">
        <f t="shared" si="45"/>
        <v>0</v>
      </c>
      <c r="BG269" s="110">
        <f t="shared" si="46"/>
        <v>0</v>
      </c>
      <c r="BH269" s="110">
        <f t="shared" si="47"/>
        <v>0</v>
      </c>
      <c r="BI269" s="110">
        <f t="shared" si="48"/>
        <v>0</v>
      </c>
      <c r="BJ269" s="101" t="s">
        <v>28</v>
      </c>
      <c r="BK269" s="110">
        <f t="shared" si="49"/>
        <v>0</v>
      </c>
      <c r="BL269" s="101" t="s">
        <v>32</v>
      </c>
      <c r="BM269" s="109" t="s">
        <v>736</v>
      </c>
    </row>
    <row r="270" spans="2:65" s="34" customFormat="1" ht="21.75" customHeight="1">
      <c r="B270" s="122"/>
      <c r="C270" s="146" t="s">
        <v>739</v>
      </c>
      <c r="D270" s="146" t="s">
        <v>123</v>
      </c>
      <c r="E270" s="145" t="s">
        <v>642</v>
      </c>
      <c r="F270" s="144" t="s">
        <v>574</v>
      </c>
      <c r="G270" s="143" t="s">
        <v>474</v>
      </c>
      <c r="H270" s="142">
        <v>1</v>
      </c>
      <c r="I270" s="141">
        <v>0</v>
      </c>
      <c r="J270" s="141">
        <f t="shared" si="40"/>
        <v>0</v>
      </c>
      <c r="K270" s="140"/>
      <c r="L270" s="139"/>
      <c r="M270" s="138" t="s">
        <v>46</v>
      </c>
      <c r="N270" s="137" t="s">
        <v>449</v>
      </c>
      <c r="O270" s="124">
        <v>0</v>
      </c>
      <c r="P270" s="124">
        <f t="shared" si="41"/>
        <v>0</v>
      </c>
      <c r="Q270" s="124">
        <v>0</v>
      </c>
      <c r="R270" s="124">
        <f t="shared" si="42"/>
        <v>0</v>
      </c>
      <c r="S270" s="124">
        <v>0</v>
      </c>
      <c r="T270" s="123">
        <f t="shared" si="43"/>
        <v>0</v>
      </c>
      <c r="AR270" s="109" t="s">
        <v>100</v>
      </c>
      <c r="AT270" s="109" t="s">
        <v>123</v>
      </c>
      <c r="AU270" s="109" t="s">
        <v>28</v>
      </c>
      <c r="AY270" s="101" t="s">
        <v>472</v>
      </c>
      <c r="BE270" s="110">
        <f t="shared" si="44"/>
        <v>0</v>
      </c>
      <c r="BF270" s="110">
        <f t="shared" si="45"/>
        <v>0</v>
      </c>
      <c r="BG270" s="110">
        <f t="shared" si="46"/>
        <v>0</v>
      </c>
      <c r="BH270" s="110">
        <f t="shared" si="47"/>
        <v>0</v>
      </c>
      <c r="BI270" s="110">
        <f t="shared" si="48"/>
        <v>0</v>
      </c>
      <c r="BJ270" s="101" t="s">
        <v>28</v>
      </c>
      <c r="BK270" s="110">
        <f t="shared" si="49"/>
        <v>0</v>
      </c>
      <c r="BL270" s="101" t="s">
        <v>32</v>
      </c>
      <c r="BM270" s="109" t="s">
        <v>732</v>
      </c>
    </row>
    <row r="271" spans="2:65" s="34" customFormat="1" ht="16.5" customHeight="1">
      <c r="B271" s="122"/>
      <c r="C271" s="146" t="s">
        <v>735</v>
      </c>
      <c r="D271" s="146" t="s">
        <v>123</v>
      </c>
      <c r="E271" s="145" t="s">
        <v>573</v>
      </c>
      <c r="F271" s="144" t="s">
        <v>572</v>
      </c>
      <c r="G271" s="143" t="s">
        <v>474</v>
      </c>
      <c r="H271" s="142">
        <v>7</v>
      </c>
      <c r="I271" s="141">
        <v>0</v>
      </c>
      <c r="J271" s="141">
        <f t="shared" si="40"/>
        <v>0</v>
      </c>
      <c r="K271" s="140"/>
      <c r="L271" s="139"/>
      <c r="M271" s="138" t="s">
        <v>46</v>
      </c>
      <c r="N271" s="137" t="s">
        <v>449</v>
      </c>
      <c r="O271" s="124">
        <v>0</v>
      </c>
      <c r="P271" s="124">
        <f t="shared" si="41"/>
        <v>0</v>
      </c>
      <c r="Q271" s="124">
        <v>0</v>
      </c>
      <c r="R271" s="124">
        <f t="shared" si="42"/>
        <v>0</v>
      </c>
      <c r="S271" s="124">
        <v>0</v>
      </c>
      <c r="T271" s="123">
        <f t="shared" si="43"/>
        <v>0</v>
      </c>
      <c r="AR271" s="109" t="s">
        <v>100</v>
      </c>
      <c r="AT271" s="109" t="s">
        <v>123</v>
      </c>
      <c r="AU271" s="109" t="s">
        <v>28</v>
      </c>
      <c r="AY271" s="101" t="s">
        <v>472</v>
      </c>
      <c r="BE271" s="110">
        <f t="shared" si="44"/>
        <v>0</v>
      </c>
      <c r="BF271" s="110">
        <f t="shared" si="45"/>
        <v>0</v>
      </c>
      <c r="BG271" s="110">
        <f t="shared" si="46"/>
        <v>0</v>
      </c>
      <c r="BH271" s="110">
        <f t="shared" si="47"/>
        <v>0</v>
      </c>
      <c r="BI271" s="110">
        <f t="shared" si="48"/>
        <v>0</v>
      </c>
      <c r="BJ271" s="101" t="s">
        <v>28</v>
      </c>
      <c r="BK271" s="110">
        <f t="shared" si="49"/>
        <v>0</v>
      </c>
      <c r="BL271" s="101" t="s">
        <v>32</v>
      </c>
      <c r="BM271" s="109" t="s">
        <v>728</v>
      </c>
    </row>
    <row r="272" spans="2:65" s="34" customFormat="1" ht="16.5" customHeight="1">
      <c r="B272" s="122"/>
      <c r="C272" s="146" t="s">
        <v>731</v>
      </c>
      <c r="D272" s="146" t="s">
        <v>123</v>
      </c>
      <c r="E272" s="145" t="s">
        <v>1186</v>
      </c>
      <c r="F272" s="144" t="s">
        <v>1185</v>
      </c>
      <c r="G272" s="143" t="s">
        <v>474</v>
      </c>
      <c r="H272" s="142">
        <v>1</v>
      </c>
      <c r="I272" s="141">
        <v>0</v>
      </c>
      <c r="J272" s="141">
        <f t="shared" si="40"/>
        <v>0</v>
      </c>
      <c r="K272" s="140"/>
      <c r="L272" s="139"/>
      <c r="M272" s="138" t="s">
        <v>46</v>
      </c>
      <c r="N272" s="137" t="s">
        <v>449</v>
      </c>
      <c r="O272" s="124">
        <v>0</v>
      </c>
      <c r="P272" s="124">
        <f t="shared" si="41"/>
        <v>0</v>
      </c>
      <c r="Q272" s="124">
        <v>0</v>
      </c>
      <c r="R272" s="124">
        <f t="shared" si="42"/>
        <v>0</v>
      </c>
      <c r="S272" s="124">
        <v>0</v>
      </c>
      <c r="T272" s="123">
        <f t="shared" si="43"/>
        <v>0</v>
      </c>
      <c r="AR272" s="109" t="s">
        <v>100</v>
      </c>
      <c r="AT272" s="109" t="s">
        <v>123</v>
      </c>
      <c r="AU272" s="109" t="s">
        <v>28</v>
      </c>
      <c r="AY272" s="101" t="s">
        <v>472</v>
      </c>
      <c r="BE272" s="110">
        <f t="shared" si="44"/>
        <v>0</v>
      </c>
      <c r="BF272" s="110">
        <f t="shared" si="45"/>
        <v>0</v>
      </c>
      <c r="BG272" s="110">
        <f t="shared" si="46"/>
        <v>0</v>
      </c>
      <c r="BH272" s="110">
        <f t="shared" si="47"/>
        <v>0</v>
      </c>
      <c r="BI272" s="110">
        <f t="shared" si="48"/>
        <v>0</v>
      </c>
      <c r="BJ272" s="101" t="s">
        <v>28</v>
      </c>
      <c r="BK272" s="110">
        <f t="shared" si="49"/>
        <v>0</v>
      </c>
      <c r="BL272" s="101" t="s">
        <v>32</v>
      </c>
      <c r="BM272" s="109" t="s">
        <v>724</v>
      </c>
    </row>
    <row r="273" spans="2:65" s="34" customFormat="1" ht="24.15" customHeight="1">
      <c r="B273" s="122"/>
      <c r="C273" s="146" t="s">
        <v>727</v>
      </c>
      <c r="D273" s="146" t="s">
        <v>123</v>
      </c>
      <c r="E273" s="145" t="s">
        <v>633</v>
      </c>
      <c r="F273" s="144" t="s">
        <v>632</v>
      </c>
      <c r="G273" s="143" t="s">
        <v>474</v>
      </c>
      <c r="H273" s="142">
        <v>3</v>
      </c>
      <c r="I273" s="141">
        <v>0</v>
      </c>
      <c r="J273" s="141">
        <f t="shared" si="40"/>
        <v>0</v>
      </c>
      <c r="K273" s="140"/>
      <c r="L273" s="139"/>
      <c r="M273" s="138" t="s">
        <v>46</v>
      </c>
      <c r="N273" s="137" t="s">
        <v>449</v>
      </c>
      <c r="O273" s="124">
        <v>0</v>
      </c>
      <c r="P273" s="124">
        <f t="shared" si="41"/>
        <v>0</v>
      </c>
      <c r="Q273" s="124">
        <v>0</v>
      </c>
      <c r="R273" s="124">
        <f t="shared" si="42"/>
        <v>0</v>
      </c>
      <c r="S273" s="124">
        <v>0</v>
      </c>
      <c r="T273" s="123">
        <f t="shared" si="43"/>
        <v>0</v>
      </c>
      <c r="AR273" s="109" t="s">
        <v>100</v>
      </c>
      <c r="AT273" s="109" t="s">
        <v>123</v>
      </c>
      <c r="AU273" s="109" t="s">
        <v>28</v>
      </c>
      <c r="AY273" s="101" t="s">
        <v>472</v>
      </c>
      <c r="BE273" s="110">
        <f t="shared" si="44"/>
        <v>0</v>
      </c>
      <c r="BF273" s="110">
        <f t="shared" si="45"/>
        <v>0</v>
      </c>
      <c r="BG273" s="110">
        <f t="shared" si="46"/>
        <v>0</v>
      </c>
      <c r="BH273" s="110">
        <f t="shared" si="47"/>
        <v>0</v>
      </c>
      <c r="BI273" s="110">
        <f t="shared" si="48"/>
        <v>0</v>
      </c>
      <c r="BJ273" s="101" t="s">
        <v>28</v>
      </c>
      <c r="BK273" s="110">
        <f t="shared" si="49"/>
        <v>0</v>
      </c>
      <c r="BL273" s="101" t="s">
        <v>32</v>
      </c>
      <c r="BM273" s="109" t="s">
        <v>720</v>
      </c>
    </row>
    <row r="274" spans="2:65" s="34" customFormat="1" ht="21.75" customHeight="1">
      <c r="B274" s="122"/>
      <c r="C274" s="146" t="s">
        <v>723</v>
      </c>
      <c r="D274" s="146" t="s">
        <v>123</v>
      </c>
      <c r="E274" s="145" t="s">
        <v>629</v>
      </c>
      <c r="F274" s="144" t="s">
        <v>545</v>
      </c>
      <c r="G274" s="143" t="s">
        <v>474</v>
      </c>
      <c r="H274" s="142">
        <v>1</v>
      </c>
      <c r="I274" s="141">
        <v>0</v>
      </c>
      <c r="J274" s="141">
        <f t="shared" si="40"/>
        <v>0</v>
      </c>
      <c r="K274" s="140"/>
      <c r="L274" s="139"/>
      <c r="M274" s="138" t="s">
        <v>46</v>
      </c>
      <c r="N274" s="137" t="s">
        <v>449</v>
      </c>
      <c r="O274" s="124">
        <v>0</v>
      </c>
      <c r="P274" s="124">
        <f t="shared" si="41"/>
        <v>0</v>
      </c>
      <c r="Q274" s="124">
        <v>0</v>
      </c>
      <c r="R274" s="124">
        <f t="shared" si="42"/>
        <v>0</v>
      </c>
      <c r="S274" s="124">
        <v>0</v>
      </c>
      <c r="T274" s="123">
        <f t="shared" si="43"/>
        <v>0</v>
      </c>
      <c r="AR274" s="109" t="s">
        <v>100</v>
      </c>
      <c r="AT274" s="109" t="s">
        <v>123</v>
      </c>
      <c r="AU274" s="109" t="s">
        <v>28</v>
      </c>
      <c r="AY274" s="101" t="s">
        <v>472</v>
      </c>
      <c r="BE274" s="110">
        <f t="shared" si="44"/>
        <v>0</v>
      </c>
      <c r="BF274" s="110">
        <f t="shared" si="45"/>
        <v>0</v>
      </c>
      <c r="BG274" s="110">
        <f t="shared" si="46"/>
        <v>0</v>
      </c>
      <c r="BH274" s="110">
        <f t="shared" si="47"/>
        <v>0</v>
      </c>
      <c r="BI274" s="110">
        <f t="shared" si="48"/>
        <v>0</v>
      </c>
      <c r="BJ274" s="101" t="s">
        <v>28</v>
      </c>
      <c r="BK274" s="110">
        <f t="shared" si="49"/>
        <v>0</v>
      </c>
      <c r="BL274" s="101" t="s">
        <v>32</v>
      </c>
      <c r="BM274" s="109" t="s">
        <v>716</v>
      </c>
    </row>
    <row r="275" spans="2:65" s="127" customFormat="1" ht="25.95" customHeight="1">
      <c r="B275" s="134"/>
      <c r="D275" s="129" t="s">
        <v>410</v>
      </c>
      <c r="E275" s="136" t="s">
        <v>497</v>
      </c>
      <c r="F275" s="136" t="s">
        <v>496</v>
      </c>
      <c r="J275" s="135">
        <f>BK275</f>
        <v>0</v>
      </c>
      <c r="L275" s="134"/>
      <c r="M275" s="133"/>
      <c r="P275" s="132">
        <f>SUM(P276:P282)</f>
        <v>0</v>
      </c>
      <c r="R275" s="132">
        <f>SUM(R276:R282)</f>
        <v>0</v>
      </c>
      <c r="T275" s="131">
        <f>SUM(T276:T282)</f>
        <v>0</v>
      </c>
      <c r="AR275" s="129" t="s">
        <v>28</v>
      </c>
      <c r="AT275" s="130" t="s">
        <v>410</v>
      </c>
      <c r="AU275" s="130" t="s">
        <v>26</v>
      </c>
      <c r="AY275" s="129" t="s">
        <v>472</v>
      </c>
      <c r="BK275" s="128">
        <f>SUM(BK276:BK282)</f>
        <v>0</v>
      </c>
    </row>
    <row r="276" spans="2:65" s="34" customFormat="1" ht="16.5" customHeight="1">
      <c r="B276" s="122"/>
      <c r="C276" s="121" t="s">
        <v>719</v>
      </c>
      <c r="D276" s="121" t="s">
        <v>473</v>
      </c>
      <c r="E276" s="120" t="s">
        <v>626</v>
      </c>
      <c r="F276" s="119" t="s">
        <v>625</v>
      </c>
      <c r="G276" s="118" t="s">
        <v>482</v>
      </c>
      <c r="H276" s="117">
        <v>1</v>
      </c>
      <c r="I276" s="116">
        <v>0</v>
      </c>
      <c r="J276" s="116">
        <f t="shared" ref="J276:J282" si="50">ROUND(I276*H276,2)</f>
        <v>0</v>
      </c>
      <c r="K276" s="115"/>
      <c r="L276" s="35"/>
      <c r="M276" s="126" t="s">
        <v>46</v>
      </c>
      <c r="N276" s="125" t="s">
        <v>449</v>
      </c>
      <c r="O276" s="124">
        <v>0</v>
      </c>
      <c r="P276" s="124">
        <f t="shared" ref="P276:P282" si="51">O276*H276</f>
        <v>0</v>
      </c>
      <c r="Q276" s="124">
        <v>0</v>
      </c>
      <c r="R276" s="124">
        <f t="shared" ref="R276:R282" si="52">Q276*H276</f>
        <v>0</v>
      </c>
      <c r="S276" s="124">
        <v>0</v>
      </c>
      <c r="T276" s="123">
        <f t="shared" ref="T276:T282" si="53">S276*H276</f>
        <v>0</v>
      </c>
      <c r="AR276" s="109" t="s">
        <v>32</v>
      </c>
      <c r="AT276" s="109" t="s">
        <v>473</v>
      </c>
      <c r="AU276" s="109" t="s">
        <v>28</v>
      </c>
      <c r="AY276" s="101" t="s">
        <v>472</v>
      </c>
      <c r="BE276" s="110">
        <f t="shared" ref="BE276:BE282" si="54">IF(N276="základní",J276,0)</f>
        <v>0</v>
      </c>
      <c r="BF276" s="110">
        <f t="shared" ref="BF276:BF282" si="55">IF(N276="snížená",J276,0)</f>
        <v>0</v>
      </c>
      <c r="BG276" s="110">
        <f t="shared" ref="BG276:BG282" si="56">IF(N276="zákl. přenesená",J276,0)</f>
        <v>0</v>
      </c>
      <c r="BH276" s="110">
        <f t="shared" ref="BH276:BH282" si="57">IF(N276="sníž. přenesená",J276,0)</f>
        <v>0</v>
      </c>
      <c r="BI276" s="110">
        <f t="shared" ref="BI276:BI282" si="58">IF(N276="nulová",J276,0)</f>
        <v>0</v>
      </c>
      <c r="BJ276" s="101" t="s">
        <v>28</v>
      </c>
      <c r="BK276" s="110">
        <f t="shared" ref="BK276:BK282" si="59">ROUND(I276*H276,2)</f>
        <v>0</v>
      </c>
      <c r="BL276" s="101" t="s">
        <v>32</v>
      </c>
      <c r="BM276" s="109" t="s">
        <v>712</v>
      </c>
    </row>
    <row r="277" spans="2:65" s="34" customFormat="1" ht="16.5" customHeight="1">
      <c r="B277" s="122"/>
      <c r="C277" s="121" t="s">
        <v>715</v>
      </c>
      <c r="D277" s="121" t="s">
        <v>473</v>
      </c>
      <c r="E277" s="120" t="s">
        <v>622</v>
      </c>
      <c r="F277" s="119" t="s">
        <v>621</v>
      </c>
      <c r="G277" s="118" t="s">
        <v>482</v>
      </c>
      <c r="H277" s="117">
        <v>1</v>
      </c>
      <c r="I277" s="116">
        <v>0</v>
      </c>
      <c r="J277" s="116">
        <f t="shared" si="50"/>
        <v>0</v>
      </c>
      <c r="K277" s="115"/>
      <c r="L277" s="35"/>
      <c r="M277" s="126" t="s">
        <v>46</v>
      </c>
      <c r="N277" s="125" t="s">
        <v>449</v>
      </c>
      <c r="O277" s="124">
        <v>0</v>
      </c>
      <c r="P277" s="124">
        <f t="shared" si="51"/>
        <v>0</v>
      </c>
      <c r="Q277" s="124">
        <v>0</v>
      </c>
      <c r="R277" s="124">
        <f t="shared" si="52"/>
        <v>0</v>
      </c>
      <c r="S277" s="124">
        <v>0</v>
      </c>
      <c r="T277" s="123">
        <f t="shared" si="53"/>
        <v>0</v>
      </c>
      <c r="AR277" s="109" t="s">
        <v>32</v>
      </c>
      <c r="AT277" s="109" t="s">
        <v>473</v>
      </c>
      <c r="AU277" s="109" t="s">
        <v>28</v>
      </c>
      <c r="AY277" s="101" t="s">
        <v>472</v>
      </c>
      <c r="BE277" s="110">
        <f t="shared" si="54"/>
        <v>0</v>
      </c>
      <c r="BF277" s="110">
        <f t="shared" si="55"/>
        <v>0</v>
      </c>
      <c r="BG277" s="110">
        <f t="shared" si="56"/>
        <v>0</v>
      </c>
      <c r="BH277" s="110">
        <f t="shared" si="57"/>
        <v>0</v>
      </c>
      <c r="BI277" s="110">
        <f t="shared" si="58"/>
        <v>0</v>
      </c>
      <c r="BJ277" s="101" t="s">
        <v>28</v>
      </c>
      <c r="BK277" s="110">
        <f t="shared" si="59"/>
        <v>0</v>
      </c>
      <c r="BL277" s="101" t="s">
        <v>32</v>
      </c>
      <c r="BM277" s="109" t="s">
        <v>708</v>
      </c>
    </row>
    <row r="278" spans="2:65" s="34" customFormat="1" ht="16.5" customHeight="1">
      <c r="B278" s="122"/>
      <c r="C278" s="121" t="s">
        <v>711</v>
      </c>
      <c r="D278" s="121" t="s">
        <v>473</v>
      </c>
      <c r="E278" s="120" t="s">
        <v>491</v>
      </c>
      <c r="F278" s="119" t="s">
        <v>490</v>
      </c>
      <c r="G278" s="118" t="s">
        <v>474</v>
      </c>
      <c r="H278" s="117">
        <v>1</v>
      </c>
      <c r="I278" s="116">
        <v>0</v>
      </c>
      <c r="J278" s="116">
        <f t="shared" si="50"/>
        <v>0</v>
      </c>
      <c r="K278" s="115"/>
      <c r="L278" s="35"/>
      <c r="M278" s="126" t="s">
        <v>46</v>
      </c>
      <c r="N278" s="125" t="s">
        <v>449</v>
      </c>
      <c r="O278" s="124">
        <v>0</v>
      </c>
      <c r="P278" s="124">
        <f t="shared" si="51"/>
        <v>0</v>
      </c>
      <c r="Q278" s="124">
        <v>0</v>
      </c>
      <c r="R278" s="124">
        <f t="shared" si="52"/>
        <v>0</v>
      </c>
      <c r="S278" s="124">
        <v>0</v>
      </c>
      <c r="T278" s="123">
        <f t="shared" si="53"/>
        <v>0</v>
      </c>
      <c r="AR278" s="109" t="s">
        <v>32</v>
      </c>
      <c r="AT278" s="109" t="s">
        <v>473</v>
      </c>
      <c r="AU278" s="109" t="s">
        <v>28</v>
      </c>
      <c r="AY278" s="101" t="s">
        <v>472</v>
      </c>
      <c r="BE278" s="110">
        <f t="shared" si="54"/>
        <v>0</v>
      </c>
      <c r="BF278" s="110">
        <f t="shared" si="55"/>
        <v>0</v>
      </c>
      <c r="BG278" s="110">
        <f t="shared" si="56"/>
        <v>0</v>
      </c>
      <c r="BH278" s="110">
        <f t="shared" si="57"/>
        <v>0</v>
      </c>
      <c r="BI278" s="110">
        <f t="shared" si="58"/>
        <v>0</v>
      </c>
      <c r="BJ278" s="101" t="s">
        <v>28</v>
      </c>
      <c r="BK278" s="110">
        <f t="shared" si="59"/>
        <v>0</v>
      </c>
      <c r="BL278" s="101" t="s">
        <v>32</v>
      </c>
      <c r="BM278" s="109" t="s">
        <v>704</v>
      </c>
    </row>
    <row r="279" spans="2:65" s="34" customFormat="1" ht="16.5" customHeight="1">
      <c r="B279" s="122"/>
      <c r="C279" s="121" t="s">
        <v>707</v>
      </c>
      <c r="D279" s="121" t="s">
        <v>473</v>
      </c>
      <c r="E279" s="120" t="s">
        <v>616</v>
      </c>
      <c r="F279" s="119" t="s">
        <v>615</v>
      </c>
      <c r="G279" s="118" t="s">
        <v>482</v>
      </c>
      <c r="H279" s="117">
        <v>1</v>
      </c>
      <c r="I279" s="116">
        <v>0</v>
      </c>
      <c r="J279" s="116">
        <f t="shared" si="50"/>
        <v>0</v>
      </c>
      <c r="K279" s="115"/>
      <c r="L279" s="35"/>
      <c r="M279" s="126" t="s">
        <v>46</v>
      </c>
      <c r="N279" s="125" t="s">
        <v>449</v>
      </c>
      <c r="O279" s="124">
        <v>0</v>
      </c>
      <c r="P279" s="124">
        <f t="shared" si="51"/>
        <v>0</v>
      </c>
      <c r="Q279" s="124">
        <v>0</v>
      </c>
      <c r="R279" s="124">
        <f t="shared" si="52"/>
        <v>0</v>
      </c>
      <c r="S279" s="124">
        <v>0</v>
      </c>
      <c r="T279" s="123">
        <f t="shared" si="53"/>
        <v>0</v>
      </c>
      <c r="AR279" s="109" t="s">
        <v>32</v>
      </c>
      <c r="AT279" s="109" t="s">
        <v>473</v>
      </c>
      <c r="AU279" s="109" t="s">
        <v>28</v>
      </c>
      <c r="AY279" s="101" t="s">
        <v>472</v>
      </c>
      <c r="BE279" s="110">
        <f t="shared" si="54"/>
        <v>0</v>
      </c>
      <c r="BF279" s="110">
        <f t="shared" si="55"/>
        <v>0</v>
      </c>
      <c r="BG279" s="110">
        <f t="shared" si="56"/>
        <v>0</v>
      </c>
      <c r="BH279" s="110">
        <f t="shared" si="57"/>
        <v>0</v>
      </c>
      <c r="BI279" s="110">
        <f t="shared" si="58"/>
        <v>0</v>
      </c>
      <c r="BJ279" s="101" t="s">
        <v>28</v>
      </c>
      <c r="BK279" s="110">
        <f t="shared" si="59"/>
        <v>0</v>
      </c>
      <c r="BL279" s="101" t="s">
        <v>32</v>
      </c>
      <c r="BM279" s="109" t="s">
        <v>700</v>
      </c>
    </row>
    <row r="280" spans="2:65" s="34" customFormat="1" ht="16.5" customHeight="1">
      <c r="B280" s="122"/>
      <c r="C280" s="121" t="s">
        <v>703</v>
      </c>
      <c r="D280" s="121" t="s">
        <v>473</v>
      </c>
      <c r="E280" s="120" t="s">
        <v>612</v>
      </c>
      <c r="F280" s="119" t="s">
        <v>487</v>
      </c>
      <c r="G280" s="118" t="s">
        <v>482</v>
      </c>
      <c r="H280" s="117">
        <v>1</v>
      </c>
      <c r="I280" s="116">
        <v>0</v>
      </c>
      <c r="J280" s="116">
        <f t="shared" si="50"/>
        <v>0</v>
      </c>
      <c r="K280" s="115"/>
      <c r="L280" s="35"/>
      <c r="M280" s="126" t="s">
        <v>46</v>
      </c>
      <c r="N280" s="125" t="s">
        <v>449</v>
      </c>
      <c r="O280" s="124">
        <v>0</v>
      </c>
      <c r="P280" s="124">
        <f t="shared" si="51"/>
        <v>0</v>
      </c>
      <c r="Q280" s="124">
        <v>0</v>
      </c>
      <c r="R280" s="124">
        <f t="shared" si="52"/>
        <v>0</v>
      </c>
      <c r="S280" s="124">
        <v>0</v>
      </c>
      <c r="T280" s="123">
        <f t="shared" si="53"/>
        <v>0</v>
      </c>
      <c r="AR280" s="109" t="s">
        <v>32</v>
      </c>
      <c r="AT280" s="109" t="s">
        <v>473</v>
      </c>
      <c r="AU280" s="109" t="s">
        <v>28</v>
      </c>
      <c r="AY280" s="101" t="s">
        <v>472</v>
      </c>
      <c r="BE280" s="110">
        <f t="shared" si="54"/>
        <v>0</v>
      </c>
      <c r="BF280" s="110">
        <f t="shared" si="55"/>
        <v>0</v>
      </c>
      <c r="BG280" s="110">
        <f t="shared" si="56"/>
        <v>0</v>
      </c>
      <c r="BH280" s="110">
        <f t="shared" si="57"/>
        <v>0</v>
      </c>
      <c r="BI280" s="110">
        <f t="shared" si="58"/>
        <v>0</v>
      </c>
      <c r="BJ280" s="101" t="s">
        <v>28</v>
      </c>
      <c r="BK280" s="110">
        <f t="shared" si="59"/>
        <v>0</v>
      </c>
      <c r="BL280" s="101" t="s">
        <v>32</v>
      </c>
      <c r="BM280" s="109" t="s">
        <v>696</v>
      </c>
    </row>
    <row r="281" spans="2:65" s="34" customFormat="1" ht="16.5" customHeight="1">
      <c r="B281" s="122"/>
      <c r="C281" s="121" t="s">
        <v>699</v>
      </c>
      <c r="D281" s="121" t="s">
        <v>473</v>
      </c>
      <c r="E281" s="120" t="s">
        <v>484</v>
      </c>
      <c r="F281" s="119" t="s">
        <v>483</v>
      </c>
      <c r="G281" s="118" t="s">
        <v>482</v>
      </c>
      <c r="H281" s="117">
        <v>1</v>
      </c>
      <c r="I281" s="116">
        <v>0</v>
      </c>
      <c r="J281" s="116">
        <f t="shared" si="50"/>
        <v>0</v>
      </c>
      <c r="K281" s="115"/>
      <c r="L281" s="35"/>
      <c r="M281" s="126" t="s">
        <v>46</v>
      </c>
      <c r="N281" s="125" t="s">
        <v>449</v>
      </c>
      <c r="O281" s="124">
        <v>0</v>
      </c>
      <c r="P281" s="124">
        <f t="shared" si="51"/>
        <v>0</v>
      </c>
      <c r="Q281" s="124">
        <v>0</v>
      </c>
      <c r="R281" s="124">
        <f t="shared" si="52"/>
        <v>0</v>
      </c>
      <c r="S281" s="124">
        <v>0</v>
      </c>
      <c r="T281" s="123">
        <f t="shared" si="53"/>
        <v>0</v>
      </c>
      <c r="AR281" s="109" t="s">
        <v>32</v>
      </c>
      <c r="AT281" s="109" t="s">
        <v>473</v>
      </c>
      <c r="AU281" s="109" t="s">
        <v>28</v>
      </c>
      <c r="AY281" s="101" t="s">
        <v>472</v>
      </c>
      <c r="BE281" s="110">
        <f t="shared" si="54"/>
        <v>0</v>
      </c>
      <c r="BF281" s="110">
        <f t="shared" si="55"/>
        <v>0</v>
      </c>
      <c r="BG281" s="110">
        <f t="shared" si="56"/>
        <v>0</v>
      </c>
      <c r="BH281" s="110">
        <f t="shared" si="57"/>
        <v>0</v>
      </c>
      <c r="BI281" s="110">
        <f t="shared" si="58"/>
        <v>0</v>
      </c>
      <c r="BJ281" s="101" t="s">
        <v>28</v>
      </c>
      <c r="BK281" s="110">
        <f t="shared" si="59"/>
        <v>0</v>
      </c>
      <c r="BL281" s="101" t="s">
        <v>32</v>
      </c>
      <c r="BM281" s="109" t="s">
        <v>692</v>
      </c>
    </row>
    <row r="282" spans="2:65" s="34" customFormat="1" ht="16.5" customHeight="1">
      <c r="B282" s="122"/>
      <c r="C282" s="121" t="s">
        <v>695</v>
      </c>
      <c r="D282" s="121" t="s">
        <v>473</v>
      </c>
      <c r="E282" s="120" t="s">
        <v>607</v>
      </c>
      <c r="F282" s="119" t="s">
        <v>606</v>
      </c>
      <c r="G282" s="118" t="s">
        <v>482</v>
      </c>
      <c r="H282" s="117">
        <v>1</v>
      </c>
      <c r="I282" s="116">
        <v>0</v>
      </c>
      <c r="J282" s="116">
        <f t="shared" si="50"/>
        <v>0</v>
      </c>
      <c r="K282" s="115"/>
      <c r="L282" s="35"/>
      <c r="M282" s="114" t="s">
        <v>46</v>
      </c>
      <c r="N282" s="113" t="s">
        <v>449</v>
      </c>
      <c r="O282" s="112">
        <v>0</v>
      </c>
      <c r="P282" s="112">
        <f t="shared" si="51"/>
        <v>0</v>
      </c>
      <c r="Q282" s="112">
        <v>0</v>
      </c>
      <c r="R282" s="112">
        <f t="shared" si="52"/>
        <v>0</v>
      </c>
      <c r="S282" s="112">
        <v>0</v>
      </c>
      <c r="T282" s="111">
        <f t="shared" si="53"/>
        <v>0</v>
      </c>
      <c r="AR282" s="109" t="s">
        <v>32</v>
      </c>
      <c r="AT282" s="109" t="s">
        <v>473</v>
      </c>
      <c r="AU282" s="109" t="s">
        <v>28</v>
      </c>
      <c r="AY282" s="101" t="s">
        <v>472</v>
      </c>
      <c r="BE282" s="110">
        <f t="shared" si="54"/>
        <v>0</v>
      </c>
      <c r="BF282" s="110">
        <f t="shared" si="55"/>
        <v>0</v>
      </c>
      <c r="BG282" s="110">
        <f t="shared" si="56"/>
        <v>0</v>
      </c>
      <c r="BH282" s="110">
        <f t="shared" si="57"/>
        <v>0</v>
      </c>
      <c r="BI282" s="110">
        <f t="shared" si="58"/>
        <v>0</v>
      </c>
      <c r="BJ282" s="101" t="s">
        <v>28</v>
      </c>
      <c r="BK282" s="110">
        <f t="shared" si="59"/>
        <v>0</v>
      </c>
      <c r="BL282" s="101" t="s">
        <v>32</v>
      </c>
      <c r="BM282" s="109" t="s">
        <v>688</v>
      </c>
    </row>
    <row r="283" spans="2:65" s="34" customFormat="1" ht="6.9" customHeight="1">
      <c r="B283" s="37"/>
      <c r="C283" s="36"/>
      <c r="D283" s="36"/>
      <c r="E283" s="36"/>
      <c r="F283" s="36"/>
      <c r="G283" s="36"/>
      <c r="H283" s="36"/>
      <c r="I283" s="36"/>
      <c r="J283" s="36"/>
      <c r="K283" s="36"/>
      <c r="L283" s="35"/>
    </row>
  </sheetData>
  <sheetProtection algorithmName="SHA-512" hashValue="5dpueXE8v3Ds6cax7PqhWWzcbLCr96iU5R1xa2LBeQ2lGVvMUEUC6hh4crC/JaDY3jQSFaeoDy2doWW/BliPLA==" saltValue="czqq94TWACsFVhuyD+YK9w==" spinCount="100000" sheet="1" objects="1" scenarios="1"/>
  <autoFilter ref="C120:K282" xr:uid="{00000000-0009-0000-0000-000003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scale="92"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4"/>
  <sheetViews>
    <sheetView workbookViewId="0">
      <pane ySplit="7" topLeftCell="A8" activePane="bottomLeft" state="frozen"/>
      <selection pane="bottomLeft" activeCell="E10" sqref="E10"/>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f>
        <v>0</v>
      </c>
      <c r="P2" t="s">
        <v>21</v>
      </c>
    </row>
    <row r="3" spans="1:18" ht="15" customHeight="1">
      <c r="A3" t="s">
        <v>11</v>
      </c>
      <c r="B3" s="10" t="s">
        <v>13</v>
      </c>
      <c r="C3" s="191" t="s">
        <v>14</v>
      </c>
      <c r="D3" s="187"/>
      <c r="E3" s="11" t="s">
        <v>15</v>
      </c>
      <c r="F3" s="4"/>
      <c r="G3" s="9"/>
      <c r="H3" s="8" t="s">
        <v>23</v>
      </c>
      <c r="I3" s="30">
        <f>0+I8</f>
        <v>0</v>
      </c>
      <c r="O3" t="s">
        <v>18</v>
      </c>
      <c r="P3" t="s">
        <v>22</v>
      </c>
    </row>
    <row r="4" spans="1:18" ht="15" customHeight="1">
      <c r="A4" t="s">
        <v>16</v>
      </c>
      <c r="B4" s="12" t="s">
        <v>17</v>
      </c>
      <c r="C4" s="192" t="s">
        <v>23</v>
      </c>
      <c r="D4" s="193"/>
      <c r="E4" s="13" t="s">
        <v>24</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26</v>
      </c>
      <c r="D8" s="14"/>
      <c r="E8" s="19" t="s">
        <v>43</v>
      </c>
      <c r="F8" s="14"/>
      <c r="G8" s="14"/>
      <c r="H8" s="14"/>
      <c r="I8" s="20">
        <f>0+Q8</f>
        <v>0</v>
      </c>
      <c r="O8">
        <f>0+R8</f>
        <v>0</v>
      </c>
      <c r="Q8">
        <f>0+I9+I13+I17+I21</f>
        <v>0</v>
      </c>
      <c r="R8">
        <f>0+O9+O13+O17+O21</f>
        <v>0</v>
      </c>
    </row>
    <row r="9" spans="1:18" ht="13.2">
      <c r="A9" s="17" t="s">
        <v>44</v>
      </c>
      <c r="B9" s="21" t="s">
        <v>28</v>
      </c>
      <c r="C9" s="21" t="s">
        <v>45</v>
      </c>
      <c r="D9" s="17" t="s">
        <v>46</v>
      </c>
      <c r="E9" s="22" t="s">
        <v>47</v>
      </c>
      <c r="F9" s="23" t="s">
        <v>48</v>
      </c>
      <c r="G9" s="24">
        <v>1</v>
      </c>
      <c r="H9" s="25">
        <v>0</v>
      </c>
      <c r="I9" s="25">
        <f>ROUND(ROUND(H9,2)*ROUND(G9,3),2)</f>
        <v>0</v>
      </c>
      <c r="O9">
        <f>(I9*21)/100</f>
        <v>0</v>
      </c>
      <c r="P9" t="s">
        <v>22</v>
      </c>
    </row>
    <row r="10" spans="1:18" ht="13.2">
      <c r="A10" s="26" t="s">
        <v>49</v>
      </c>
      <c r="E10" s="27" t="s">
        <v>50</v>
      </c>
    </row>
    <row r="11" spans="1:18" ht="13.2">
      <c r="A11" s="28" t="s">
        <v>51</v>
      </c>
      <c r="E11" s="29" t="s">
        <v>46</v>
      </c>
    </row>
    <row r="12" spans="1:18" ht="13.2">
      <c r="A12" t="s">
        <v>52</v>
      </c>
      <c r="E12" s="27" t="s">
        <v>53</v>
      </c>
    </row>
    <row r="13" spans="1:18" ht="13.2">
      <c r="A13" s="17" t="s">
        <v>44</v>
      </c>
      <c r="B13" s="21" t="s">
        <v>22</v>
      </c>
      <c r="C13" s="21" t="s">
        <v>54</v>
      </c>
      <c r="D13" s="17" t="s">
        <v>46</v>
      </c>
      <c r="E13" s="22" t="s">
        <v>55</v>
      </c>
      <c r="F13" s="23" t="s">
        <v>48</v>
      </c>
      <c r="G13" s="24">
        <v>1</v>
      </c>
      <c r="H13" s="25">
        <v>0</v>
      </c>
      <c r="I13" s="25">
        <f>ROUND(ROUND(H13,2)*ROUND(G13,3),2)</f>
        <v>0</v>
      </c>
      <c r="O13">
        <f>(I13*21)/100</f>
        <v>0</v>
      </c>
      <c r="P13" t="s">
        <v>22</v>
      </c>
    </row>
    <row r="14" spans="1:18" ht="92.4">
      <c r="A14" s="26" t="s">
        <v>49</v>
      </c>
      <c r="E14" s="27" t="s">
        <v>56</v>
      </c>
    </row>
    <row r="15" spans="1:18" ht="13.2">
      <c r="A15" s="28" t="s">
        <v>51</v>
      </c>
      <c r="E15" s="29" t="s">
        <v>46</v>
      </c>
    </row>
    <row r="16" spans="1:18" ht="13.2">
      <c r="A16" t="s">
        <v>52</v>
      </c>
      <c r="E16" s="27" t="s">
        <v>53</v>
      </c>
    </row>
    <row r="17" spans="1:16" ht="13.2">
      <c r="A17" s="17" t="s">
        <v>44</v>
      </c>
      <c r="B17" s="21" t="s">
        <v>21</v>
      </c>
      <c r="C17" s="21" t="s">
        <v>57</v>
      </c>
      <c r="D17" s="17" t="s">
        <v>46</v>
      </c>
      <c r="E17" s="22" t="s">
        <v>58</v>
      </c>
      <c r="F17" s="23" t="s">
        <v>48</v>
      </c>
      <c r="G17" s="24">
        <v>1</v>
      </c>
      <c r="H17" s="25">
        <v>0</v>
      </c>
      <c r="I17" s="25">
        <f>ROUND(ROUND(H17,2)*ROUND(G17,3),2)</f>
        <v>0</v>
      </c>
      <c r="O17">
        <f>(I17*21)/100</f>
        <v>0</v>
      </c>
      <c r="P17" t="s">
        <v>22</v>
      </c>
    </row>
    <row r="18" spans="1:16" ht="13.2">
      <c r="A18" s="26" t="s">
        <v>49</v>
      </c>
      <c r="E18" s="27" t="s">
        <v>59</v>
      </c>
    </row>
    <row r="19" spans="1:16" ht="13.2">
      <c r="A19" s="28" t="s">
        <v>51</v>
      </c>
      <c r="E19" s="29" t="s">
        <v>46</v>
      </c>
    </row>
    <row r="20" spans="1:16" ht="13.2">
      <c r="A20" t="s">
        <v>52</v>
      </c>
      <c r="E20" s="27" t="s">
        <v>53</v>
      </c>
    </row>
    <row r="21" spans="1:16" ht="13.2">
      <c r="A21" s="17" t="s">
        <v>44</v>
      </c>
      <c r="B21" s="21" t="s">
        <v>32</v>
      </c>
      <c r="C21" s="21" t="s">
        <v>60</v>
      </c>
      <c r="D21" s="17" t="s">
        <v>46</v>
      </c>
      <c r="E21" s="22" t="s">
        <v>61</v>
      </c>
      <c r="F21" s="23" t="s">
        <v>48</v>
      </c>
      <c r="G21" s="24">
        <v>1</v>
      </c>
      <c r="H21" s="25">
        <v>0</v>
      </c>
      <c r="I21" s="25">
        <f>ROUND(ROUND(H21,2)*ROUND(G21,3),2)</f>
        <v>0</v>
      </c>
      <c r="O21">
        <f>(I21*21)/100</f>
        <v>0</v>
      </c>
      <c r="P21" t="s">
        <v>22</v>
      </c>
    </row>
    <row r="22" spans="1:16" ht="26.4">
      <c r="A22" s="26" t="s">
        <v>49</v>
      </c>
      <c r="E22" s="27" t="s">
        <v>62</v>
      </c>
    </row>
    <row r="23" spans="1:16" ht="13.2">
      <c r="A23" s="28" t="s">
        <v>51</v>
      </c>
      <c r="E23" s="29" t="s">
        <v>46</v>
      </c>
    </row>
    <row r="24" spans="1:16" ht="26.4">
      <c r="A24" t="s">
        <v>52</v>
      </c>
      <c r="E24" s="27" t="s">
        <v>63</v>
      </c>
    </row>
  </sheetData>
  <sheetProtection algorithmName="SHA-512" hashValue="juqa5zzeHUyP1DgUzFqItWmlL3pN5CkY98ZXzm8Eo4P84uUvRpOcQpBCyu6e70bcP/W2o4IlAI1EXjEg2/npFA==" saltValue="HnDajdHjyMKsplq6pcITvw==" spinCount="100000" sheet="1" objects="1" scenarios="1"/>
  <protectedRanges>
    <protectedRange sqref="H9 H13 H17 H21" name="Oblast1"/>
  </protectedRanges>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4"/>
  <sheetViews>
    <sheetView workbookViewId="0">
      <pane ySplit="7" topLeftCell="A16" activePane="bottomLeft" state="frozen"/>
      <selection pane="bottomLeft" activeCell="H22" sqref="H22"/>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f>
        <v>0</v>
      </c>
      <c r="P2" t="s">
        <v>21</v>
      </c>
    </row>
    <row r="3" spans="1:18" ht="15" customHeight="1">
      <c r="A3" t="s">
        <v>11</v>
      </c>
      <c r="B3" s="10" t="s">
        <v>13</v>
      </c>
      <c r="C3" s="191" t="s">
        <v>14</v>
      </c>
      <c r="D3" s="187"/>
      <c r="E3" s="11" t="s">
        <v>15</v>
      </c>
      <c r="F3" s="4"/>
      <c r="G3" s="9"/>
      <c r="H3" s="8" t="s">
        <v>64</v>
      </c>
      <c r="I3" s="30">
        <f>0+I8</f>
        <v>0</v>
      </c>
      <c r="O3" t="s">
        <v>18</v>
      </c>
      <c r="P3" t="s">
        <v>22</v>
      </c>
    </row>
    <row r="4" spans="1:18" ht="15" customHeight="1">
      <c r="A4" t="s">
        <v>16</v>
      </c>
      <c r="B4" s="12" t="s">
        <v>17</v>
      </c>
      <c r="C4" s="192" t="s">
        <v>64</v>
      </c>
      <c r="D4" s="193"/>
      <c r="E4" s="13" t="s">
        <v>65</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26</v>
      </c>
      <c r="D8" s="14"/>
      <c r="E8" s="19" t="s">
        <v>43</v>
      </c>
      <c r="F8" s="14"/>
      <c r="G8" s="14"/>
      <c r="H8" s="14"/>
      <c r="I8" s="20">
        <f>0+Q8</f>
        <v>0</v>
      </c>
      <c r="O8">
        <f>0+R8</f>
        <v>0</v>
      </c>
      <c r="Q8">
        <f>0+I9+I13+I17+I21</f>
        <v>0</v>
      </c>
      <c r="R8">
        <f>0+O9+O13+O17+O21</f>
        <v>0</v>
      </c>
    </row>
    <row r="9" spans="1:18" ht="13.2">
      <c r="A9" s="17" t="s">
        <v>44</v>
      </c>
      <c r="B9" s="21" t="s">
        <v>28</v>
      </c>
      <c r="C9" s="21" t="s">
        <v>45</v>
      </c>
      <c r="D9" s="17" t="s">
        <v>46</v>
      </c>
      <c r="E9" s="22" t="s">
        <v>47</v>
      </c>
      <c r="F9" s="23" t="s">
        <v>48</v>
      </c>
      <c r="G9" s="24">
        <v>1</v>
      </c>
      <c r="H9" s="25">
        <v>0</v>
      </c>
      <c r="I9" s="25">
        <f>ROUND(ROUND(H9,2)*ROUND(G9,3),2)</f>
        <v>0</v>
      </c>
      <c r="O9">
        <f>(I9*21)/100</f>
        <v>0</v>
      </c>
      <c r="P9" t="s">
        <v>22</v>
      </c>
    </row>
    <row r="10" spans="1:18" ht="13.2">
      <c r="A10" s="26" t="s">
        <v>49</v>
      </c>
      <c r="E10" s="27" t="s">
        <v>50</v>
      </c>
    </row>
    <row r="11" spans="1:18" ht="13.2">
      <c r="A11" s="28" t="s">
        <v>51</v>
      </c>
      <c r="E11" s="29" t="s">
        <v>46</v>
      </c>
    </row>
    <row r="12" spans="1:18" ht="13.2">
      <c r="A12" t="s">
        <v>52</v>
      </c>
      <c r="E12" s="27" t="s">
        <v>53</v>
      </c>
    </row>
    <row r="13" spans="1:18" ht="13.2">
      <c r="A13" s="17" t="s">
        <v>44</v>
      </c>
      <c r="B13" s="21" t="s">
        <v>22</v>
      </c>
      <c r="C13" s="21" t="s">
        <v>54</v>
      </c>
      <c r="D13" s="17" t="s">
        <v>46</v>
      </c>
      <c r="E13" s="22" t="s">
        <v>55</v>
      </c>
      <c r="F13" s="23" t="s">
        <v>48</v>
      </c>
      <c r="G13" s="24">
        <v>1</v>
      </c>
      <c r="H13" s="25">
        <v>0</v>
      </c>
      <c r="I13" s="25">
        <f>ROUND(ROUND(H13,2)*ROUND(G13,3),2)</f>
        <v>0</v>
      </c>
      <c r="O13">
        <f>(I13*21)/100</f>
        <v>0</v>
      </c>
      <c r="P13" t="s">
        <v>22</v>
      </c>
    </row>
    <row r="14" spans="1:18" ht="92.4">
      <c r="A14" s="26" t="s">
        <v>49</v>
      </c>
      <c r="E14" s="27" t="s">
        <v>56</v>
      </c>
    </row>
    <row r="15" spans="1:18" ht="13.2">
      <c r="A15" s="28" t="s">
        <v>51</v>
      </c>
      <c r="E15" s="29" t="s">
        <v>46</v>
      </c>
    </row>
    <row r="16" spans="1:18" ht="13.2">
      <c r="A16" t="s">
        <v>52</v>
      </c>
      <c r="E16" s="27" t="s">
        <v>53</v>
      </c>
    </row>
    <row r="17" spans="1:16" ht="13.2">
      <c r="A17" s="17" t="s">
        <v>44</v>
      </c>
      <c r="B17" s="21" t="s">
        <v>21</v>
      </c>
      <c r="C17" s="21" t="s">
        <v>57</v>
      </c>
      <c r="D17" s="17" t="s">
        <v>46</v>
      </c>
      <c r="E17" s="22" t="s">
        <v>58</v>
      </c>
      <c r="F17" s="23" t="s">
        <v>48</v>
      </c>
      <c r="G17" s="24">
        <v>1</v>
      </c>
      <c r="H17" s="25">
        <v>0</v>
      </c>
      <c r="I17" s="25">
        <f>ROUND(ROUND(H17,2)*ROUND(G17,3),2)</f>
        <v>0</v>
      </c>
      <c r="O17">
        <f>(I17*21)/100</f>
        <v>0</v>
      </c>
      <c r="P17" t="s">
        <v>22</v>
      </c>
    </row>
    <row r="18" spans="1:16" ht="13.2">
      <c r="A18" s="26" t="s">
        <v>49</v>
      </c>
      <c r="E18" s="27" t="s">
        <v>59</v>
      </c>
    </row>
    <row r="19" spans="1:16" ht="13.2">
      <c r="A19" s="28" t="s">
        <v>51</v>
      </c>
      <c r="E19" s="29" t="s">
        <v>46</v>
      </c>
    </row>
    <row r="20" spans="1:16" ht="13.2">
      <c r="A20" t="s">
        <v>52</v>
      </c>
      <c r="E20" s="27" t="s">
        <v>53</v>
      </c>
    </row>
    <row r="21" spans="1:16" ht="13.2">
      <c r="A21" s="17" t="s">
        <v>44</v>
      </c>
      <c r="B21" s="21" t="s">
        <v>32</v>
      </c>
      <c r="C21" s="21" t="s">
        <v>60</v>
      </c>
      <c r="D21" s="17" t="s">
        <v>46</v>
      </c>
      <c r="E21" s="22" t="s">
        <v>61</v>
      </c>
      <c r="F21" s="23" t="s">
        <v>48</v>
      </c>
      <c r="G21" s="24">
        <v>1</v>
      </c>
      <c r="H21" s="25">
        <v>0</v>
      </c>
      <c r="I21" s="25">
        <f>ROUND(ROUND(H21,2)*ROUND(G21,3),2)</f>
        <v>0</v>
      </c>
      <c r="O21">
        <f>(I21*21)/100</f>
        <v>0</v>
      </c>
      <c r="P21" t="s">
        <v>22</v>
      </c>
    </row>
    <row r="22" spans="1:16" ht="26.4">
      <c r="A22" s="26" t="s">
        <v>49</v>
      </c>
      <c r="E22" s="27" t="s">
        <v>62</v>
      </c>
    </row>
    <row r="23" spans="1:16" ht="13.2">
      <c r="A23" s="28" t="s">
        <v>51</v>
      </c>
      <c r="E23" s="29" t="s">
        <v>46</v>
      </c>
    </row>
    <row r="24" spans="1:16" ht="26.4">
      <c r="A24" t="s">
        <v>52</v>
      </c>
      <c r="E24" s="27" t="s">
        <v>63</v>
      </c>
    </row>
  </sheetData>
  <sheetProtection algorithmName="SHA-512" hashValue="3RCVnD3McAP4EZdnm0RFJCNZAJa8fhCOt0PNahVA0YacBQndnnFMWkxw8gXJhp55/ineTQ8ilm01ZK7Ct4NybQ==" saltValue="QxUpii9q9E+cYhynX4qVZA==" spinCount="100000" sheet="1" objects="1" scenarios="1"/>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58"/>
  <sheetViews>
    <sheetView workbookViewId="0">
      <pane ySplit="7" topLeftCell="A119" activePane="bottomLeft" state="frozen"/>
      <selection pane="bottomLeft" activeCell="E122" sqref="E122"/>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0+O8+O25+O54+O67+O128+O133+O138</f>
        <v>0</v>
      </c>
      <c r="P2" t="s">
        <v>21</v>
      </c>
    </row>
    <row r="3" spans="1:18" ht="15" customHeight="1">
      <c r="A3" t="s">
        <v>11</v>
      </c>
      <c r="B3" s="10" t="s">
        <v>13</v>
      </c>
      <c r="C3" s="191" t="s">
        <v>14</v>
      </c>
      <c r="D3" s="187"/>
      <c r="E3" s="11" t="s">
        <v>15</v>
      </c>
      <c r="F3" s="4"/>
      <c r="G3" s="9"/>
      <c r="H3" s="8" t="s">
        <v>66</v>
      </c>
      <c r="I3" s="30">
        <f>0+I8+I25+I54+I67+I128+I133+I138</f>
        <v>0</v>
      </c>
      <c r="O3" t="s">
        <v>18</v>
      </c>
      <c r="P3" t="s">
        <v>22</v>
      </c>
    </row>
    <row r="4" spans="1:18" ht="15" customHeight="1">
      <c r="A4" t="s">
        <v>16</v>
      </c>
      <c r="B4" s="12" t="s">
        <v>17</v>
      </c>
      <c r="C4" s="192" t="s">
        <v>66</v>
      </c>
      <c r="D4" s="193"/>
      <c r="E4" s="13" t="s">
        <v>67</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26</v>
      </c>
      <c r="D8" s="14"/>
      <c r="E8" s="19" t="s">
        <v>43</v>
      </c>
      <c r="F8" s="14"/>
      <c r="G8" s="14"/>
      <c r="H8" s="14"/>
      <c r="I8" s="20">
        <f>0+Q8</f>
        <v>0</v>
      </c>
      <c r="O8">
        <f>0+R8</f>
        <v>0</v>
      </c>
      <c r="Q8">
        <f>0+I9+I13+I17+I21</f>
        <v>0</v>
      </c>
      <c r="R8">
        <f>0+O9+O13+O17+O21</f>
        <v>0</v>
      </c>
    </row>
    <row r="9" spans="1:18" ht="13.2">
      <c r="A9" s="17" t="s">
        <v>44</v>
      </c>
      <c r="B9" s="21" t="s">
        <v>28</v>
      </c>
      <c r="C9" s="21" t="s">
        <v>68</v>
      </c>
      <c r="D9" s="17" t="s">
        <v>22</v>
      </c>
      <c r="E9" s="22" t="s">
        <v>69</v>
      </c>
      <c r="F9" s="23" t="s">
        <v>70</v>
      </c>
      <c r="G9" s="24">
        <v>919.70600000000002</v>
      </c>
      <c r="H9" s="25">
        <v>0</v>
      </c>
      <c r="I9" s="25">
        <f>ROUND(ROUND(H9,2)*ROUND(G9,3),2)</f>
        <v>0</v>
      </c>
      <c r="O9">
        <f>(I9*21)/100</f>
        <v>0</v>
      </c>
      <c r="P9" t="s">
        <v>22</v>
      </c>
    </row>
    <row r="10" spans="1:18" ht="13.2">
      <c r="A10" s="26" t="s">
        <v>49</v>
      </c>
      <c r="E10" s="27" t="s">
        <v>71</v>
      </c>
    </row>
    <row r="11" spans="1:18" ht="39.6">
      <c r="A11" s="28" t="s">
        <v>51</v>
      </c>
      <c r="E11" s="29" t="s">
        <v>72</v>
      </c>
    </row>
    <row r="12" spans="1:18" ht="26.4">
      <c r="A12" t="s">
        <v>52</v>
      </c>
      <c r="E12" s="27" t="s">
        <v>73</v>
      </c>
    </row>
    <row r="13" spans="1:18" ht="13.2">
      <c r="A13" s="17" t="s">
        <v>44</v>
      </c>
      <c r="B13" s="21" t="s">
        <v>22</v>
      </c>
      <c r="C13" s="21" t="s">
        <v>68</v>
      </c>
      <c r="D13" s="17" t="s">
        <v>21</v>
      </c>
      <c r="E13" s="22" t="s">
        <v>69</v>
      </c>
      <c r="F13" s="23" t="s">
        <v>70</v>
      </c>
      <c r="G13" s="24">
        <v>546.89</v>
      </c>
      <c r="H13" s="25">
        <v>0</v>
      </c>
      <c r="I13" s="25">
        <f>ROUND(ROUND(H13,2)*ROUND(G13,3),2)</f>
        <v>0</v>
      </c>
      <c r="O13">
        <f>(I13*21)/100</f>
        <v>0</v>
      </c>
      <c r="P13" t="s">
        <v>22</v>
      </c>
    </row>
    <row r="14" spans="1:18" ht="13.2">
      <c r="A14" s="26" t="s">
        <v>49</v>
      </c>
      <c r="E14" s="27" t="s">
        <v>74</v>
      </c>
    </row>
    <row r="15" spans="1:18" ht="26.4">
      <c r="A15" s="28" t="s">
        <v>51</v>
      </c>
      <c r="E15" s="29" t="s">
        <v>75</v>
      </c>
    </row>
    <row r="16" spans="1:18" ht="26.4">
      <c r="A16" t="s">
        <v>52</v>
      </c>
      <c r="E16" s="27" t="s">
        <v>73</v>
      </c>
    </row>
    <row r="17" spans="1:18" ht="13.2">
      <c r="A17" s="17" t="s">
        <v>44</v>
      </c>
      <c r="B17" s="21" t="s">
        <v>21</v>
      </c>
      <c r="C17" s="21" t="s">
        <v>68</v>
      </c>
      <c r="D17" s="17" t="s">
        <v>32</v>
      </c>
      <c r="E17" s="22" t="s">
        <v>69</v>
      </c>
      <c r="F17" s="23" t="s">
        <v>70</v>
      </c>
      <c r="G17" s="24">
        <v>50.451999999999998</v>
      </c>
      <c r="H17" s="25">
        <v>0</v>
      </c>
      <c r="I17" s="25">
        <f>ROUND(ROUND(H17,2)*ROUND(G17,3),2)</f>
        <v>0</v>
      </c>
      <c r="O17">
        <f>(I17*21)/100</f>
        <v>0</v>
      </c>
      <c r="P17" t="s">
        <v>22</v>
      </c>
    </row>
    <row r="18" spans="1:18" ht="13.2">
      <c r="A18" s="26" t="s">
        <v>49</v>
      </c>
      <c r="E18" s="27" t="s">
        <v>76</v>
      </c>
    </row>
    <row r="19" spans="1:18" ht="26.4">
      <c r="A19" s="28" t="s">
        <v>51</v>
      </c>
      <c r="E19" s="29" t="s">
        <v>77</v>
      </c>
    </row>
    <row r="20" spans="1:18" ht="26.4">
      <c r="A20" t="s">
        <v>52</v>
      </c>
      <c r="E20" s="27" t="s">
        <v>73</v>
      </c>
    </row>
    <row r="21" spans="1:18" ht="13.2">
      <c r="A21" s="17" t="s">
        <v>44</v>
      </c>
      <c r="B21" s="21" t="s">
        <v>32</v>
      </c>
      <c r="C21" s="21" t="s">
        <v>78</v>
      </c>
      <c r="D21" s="17" t="s">
        <v>46</v>
      </c>
      <c r="E21" s="22" t="s">
        <v>79</v>
      </c>
      <c r="F21" s="23" t="s">
        <v>80</v>
      </c>
      <c r="G21" s="24">
        <v>51.113</v>
      </c>
      <c r="H21" s="25">
        <v>0</v>
      </c>
      <c r="I21" s="25">
        <f>ROUND(ROUND(H21,2)*ROUND(G21,3),2)</f>
        <v>0</v>
      </c>
      <c r="O21">
        <f>(I21*21)/100</f>
        <v>0</v>
      </c>
      <c r="P21" t="s">
        <v>22</v>
      </c>
    </row>
    <row r="22" spans="1:18" ht="39.6">
      <c r="A22" s="26" t="s">
        <v>49</v>
      </c>
      <c r="E22" s="27" t="s">
        <v>81</v>
      </c>
    </row>
    <row r="23" spans="1:18" ht="26.4">
      <c r="A23" s="28" t="s">
        <v>51</v>
      </c>
      <c r="E23" s="29" t="s">
        <v>82</v>
      </c>
    </row>
    <row r="24" spans="1:18" ht="26.4">
      <c r="A24" t="s">
        <v>52</v>
      </c>
      <c r="E24" s="27" t="s">
        <v>83</v>
      </c>
    </row>
    <row r="25" spans="1:18" ht="12.75" customHeight="1">
      <c r="A25" s="2" t="s">
        <v>42</v>
      </c>
      <c r="B25" s="2"/>
      <c r="C25" s="31" t="s">
        <v>28</v>
      </c>
      <c r="D25" s="2"/>
      <c r="E25" s="19" t="s">
        <v>84</v>
      </c>
      <c r="F25" s="2"/>
      <c r="G25" s="2"/>
      <c r="H25" s="2"/>
      <c r="I25" s="32">
        <f>0+Q25</f>
        <v>0</v>
      </c>
      <c r="O25">
        <f>0+R25</f>
        <v>0</v>
      </c>
      <c r="Q25">
        <f>0+I26+I30+I34+I38+I42+I46+I50</f>
        <v>0</v>
      </c>
      <c r="R25">
        <f>0+O26+O30+O34+O38+O42+O46+O50</f>
        <v>0</v>
      </c>
    </row>
    <row r="26" spans="1:18" ht="13.2">
      <c r="A26" s="17" t="s">
        <v>44</v>
      </c>
      <c r="B26" s="21" t="s">
        <v>34</v>
      </c>
      <c r="C26" s="21" t="s">
        <v>85</v>
      </c>
      <c r="D26" s="17" t="s">
        <v>46</v>
      </c>
      <c r="E26" s="22" t="s">
        <v>86</v>
      </c>
      <c r="F26" s="23" t="s">
        <v>87</v>
      </c>
      <c r="G26" s="24">
        <v>2</v>
      </c>
      <c r="H26" s="25">
        <v>0</v>
      </c>
      <c r="I26" s="25">
        <f>ROUND(ROUND(H26,2)*ROUND(G26,3),2)</f>
        <v>0</v>
      </c>
      <c r="O26">
        <f>(I26*21)/100</f>
        <v>0</v>
      </c>
      <c r="P26" t="s">
        <v>22</v>
      </c>
    </row>
    <row r="27" spans="1:18" ht="13.2">
      <c r="A27" s="26" t="s">
        <v>49</v>
      </c>
      <c r="E27" s="27" t="s">
        <v>46</v>
      </c>
    </row>
    <row r="28" spans="1:18" ht="26.4">
      <c r="A28" s="28" t="s">
        <v>51</v>
      </c>
      <c r="E28" s="29" t="s">
        <v>88</v>
      </c>
    </row>
    <row r="29" spans="1:18" ht="171.6">
      <c r="A29" t="s">
        <v>52</v>
      </c>
      <c r="E29" s="27" t="s">
        <v>89</v>
      </c>
    </row>
    <row r="30" spans="1:18" ht="13.2">
      <c r="A30" s="17" t="s">
        <v>44</v>
      </c>
      <c r="B30" s="21" t="s">
        <v>36</v>
      </c>
      <c r="C30" s="21" t="s">
        <v>90</v>
      </c>
      <c r="D30" s="17" t="s">
        <v>46</v>
      </c>
      <c r="E30" s="22" t="s">
        <v>91</v>
      </c>
      <c r="F30" s="23" t="s">
        <v>80</v>
      </c>
      <c r="G30" s="24">
        <v>25.225999999999999</v>
      </c>
      <c r="H30" s="25">
        <v>0</v>
      </c>
      <c r="I30" s="25">
        <f>ROUND(ROUND(H30,2)*ROUND(G30,3),2)</f>
        <v>0</v>
      </c>
      <c r="O30">
        <f>(I30*21)/100</f>
        <v>0</v>
      </c>
      <c r="P30" t="s">
        <v>22</v>
      </c>
    </row>
    <row r="31" spans="1:18" ht="26.4">
      <c r="A31" s="26" t="s">
        <v>49</v>
      </c>
      <c r="E31" s="27" t="s">
        <v>92</v>
      </c>
    </row>
    <row r="32" spans="1:18" ht="26.4">
      <c r="A32" s="28" t="s">
        <v>51</v>
      </c>
      <c r="E32" s="29" t="s">
        <v>93</v>
      </c>
    </row>
    <row r="33" spans="1:16" ht="66">
      <c r="A33" t="s">
        <v>52</v>
      </c>
      <c r="E33" s="27" t="s">
        <v>94</v>
      </c>
    </row>
    <row r="34" spans="1:16" ht="13.2">
      <c r="A34" s="17" t="s">
        <v>44</v>
      </c>
      <c r="B34" s="21" t="s">
        <v>95</v>
      </c>
      <c r="C34" s="21" t="s">
        <v>96</v>
      </c>
      <c r="D34" s="17" t="s">
        <v>46</v>
      </c>
      <c r="E34" s="22" t="s">
        <v>97</v>
      </c>
      <c r="F34" s="23" t="s">
        <v>80</v>
      </c>
      <c r="G34" s="24">
        <v>484.05599999999998</v>
      </c>
      <c r="H34" s="25">
        <v>0</v>
      </c>
      <c r="I34" s="25">
        <f>ROUND(ROUND(H34,2)*ROUND(G34,3),2)</f>
        <v>0</v>
      </c>
      <c r="O34">
        <f>(I34*21)/100</f>
        <v>0</v>
      </c>
      <c r="P34" t="s">
        <v>22</v>
      </c>
    </row>
    <row r="35" spans="1:16" ht="26.4">
      <c r="A35" s="26" t="s">
        <v>49</v>
      </c>
      <c r="E35" s="27" t="s">
        <v>98</v>
      </c>
    </row>
    <row r="36" spans="1:16" ht="39.6">
      <c r="A36" s="28" t="s">
        <v>51</v>
      </c>
      <c r="E36" s="29" t="s">
        <v>99</v>
      </c>
    </row>
    <row r="37" spans="1:16" ht="66">
      <c r="A37" t="s">
        <v>52</v>
      </c>
      <c r="E37" s="27" t="s">
        <v>94</v>
      </c>
    </row>
    <row r="38" spans="1:16" ht="13.2">
      <c r="A38" s="17" t="s">
        <v>44</v>
      </c>
      <c r="B38" s="21" t="s">
        <v>100</v>
      </c>
      <c r="C38" s="21" t="s">
        <v>101</v>
      </c>
      <c r="D38" s="17" t="s">
        <v>46</v>
      </c>
      <c r="E38" s="22" t="s">
        <v>102</v>
      </c>
      <c r="F38" s="23" t="s">
        <v>80</v>
      </c>
      <c r="G38" s="24">
        <v>227.87100000000001</v>
      </c>
      <c r="H38" s="25">
        <v>0</v>
      </c>
      <c r="I38" s="25">
        <f>ROUND(ROUND(H38,2)*ROUND(G38,3),2)</f>
        <v>0</v>
      </c>
      <c r="O38">
        <f>(I38*21)/100</f>
        <v>0</v>
      </c>
      <c r="P38" t="s">
        <v>22</v>
      </c>
    </row>
    <row r="39" spans="1:16" ht="26.4">
      <c r="A39" s="26" t="s">
        <v>49</v>
      </c>
      <c r="E39" s="27" t="s">
        <v>103</v>
      </c>
    </row>
    <row r="40" spans="1:16" ht="52.8">
      <c r="A40" s="28" t="s">
        <v>51</v>
      </c>
      <c r="E40" s="29" t="s">
        <v>104</v>
      </c>
    </row>
    <row r="41" spans="1:16" ht="66">
      <c r="A41" t="s">
        <v>52</v>
      </c>
      <c r="E41" s="27" t="s">
        <v>94</v>
      </c>
    </row>
    <row r="42" spans="1:16" ht="13.2">
      <c r="A42" s="17" t="s">
        <v>44</v>
      </c>
      <c r="B42" s="21" t="s">
        <v>39</v>
      </c>
      <c r="C42" s="21" t="s">
        <v>105</v>
      </c>
      <c r="D42" s="17" t="s">
        <v>46</v>
      </c>
      <c r="E42" s="22" t="s">
        <v>106</v>
      </c>
      <c r="F42" s="23" t="s">
        <v>80</v>
      </c>
      <c r="G42" s="24">
        <v>51.113</v>
      </c>
      <c r="H42" s="25">
        <v>0</v>
      </c>
      <c r="I42" s="25">
        <f>ROUND(ROUND(H42,2)*ROUND(G42,3),2)</f>
        <v>0</v>
      </c>
      <c r="O42">
        <f>(I42*21)/100</f>
        <v>0</v>
      </c>
      <c r="P42" t="s">
        <v>22</v>
      </c>
    </row>
    <row r="43" spans="1:16" ht="26.4">
      <c r="A43" s="26" t="s">
        <v>49</v>
      </c>
      <c r="E43" s="27" t="s">
        <v>107</v>
      </c>
    </row>
    <row r="44" spans="1:16" ht="26.4">
      <c r="A44" s="28" t="s">
        <v>51</v>
      </c>
      <c r="E44" s="29" t="s">
        <v>82</v>
      </c>
    </row>
    <row r="45" spans="1:16" ht="316.8">
      <c r="A45" t="s">
        <v>52</v>
      </c>
      <c r="E45" s="27" t="s">
        <v>108</v>
      </c>
    </row>
    <row r="46" spans="1:16" ht="13.2">
      <c r="A46" s="17" t="s">
        <v>44</v>
      </c>
      <c r="B46" s="21" t="s">
        <v>41</v>
      </c>
      <c r="C46" s="21" t="s">
        <v>109</v>
      </c>
      <c r="D46" s="17" t="s">
        <v>46</v>
      </c>
      <c r="E46" s="22" t="s">
        <v>110</v>
      </c>
      <c r="F46" s="23" t="s">
        <v>111</v>
      </c>
      <c r="G46" s="24">
        <v>340.75049999999999</v>
      </c>
      <c r="H46" s="25">
        <v>0</v>
      </c>
      <c r="I46" s="25">
        <f>ROUND(ROUND(H46,2)*ROUND(G46,3),2)</f>
        <v>0</v>
      </c>
      <c r="O46">
        <f>(I46*21)/100</f>
        <v>0</v>
      </c>
      <c r="P46" t="s">
        <v>22</v>
      </c>
    </row>
    <row r="47" spans="1:16" ht="26.4">
      <c r="A47" s="26" t="s">
        <v>49</v>
      </c>
      <c r="E47" s="27" t="s">
        <v>112</v>
      </c>
    </row>
    <row r="48" spans="1:16" ht="26.4">
      <c r="A48" s="28" t="s">
        <v>51</v>
      </c>
      <c r="E48" s="29" t="s">
        <v>113</v>
      </c>
    </row>
    <row r="49" spans="1:18" ht="39.6">
      <c r="A49" t="s">
        <v>52</v>
      </c>
      <c r="E49" s="27" t="s">
        <v>114</v>
      </c>
    </row>
    <row r="50" spans="1:18" ht="13.2">
      <c r="A50" s="17" t="s">
        <v>44</v>
      </c>
      <c r="B50" s="21" t="s">
        <v>115</v>
      </c>
      <c r="C50" s="21" t="s">
        <v>116</v>
      </c>
      <c r="D50" s="17" t="s">
        <v>46</v>
      </c>
      <c r="E50" s="22" t="s">
        <v>117</v>
      </c>
      <c r="F50" s="23" t="s">
        <v>111</v>
      </c>
      <c r="G50" s="24">
        <v>340.75049999999999</v>
      </c>
      <c r="H50" s="25">
        <v>0</v>
      </c>
      <c r="I50" s="25">
        <f>ROUND(ROUND(H50,2)*ROUND(G50,3),2)</f>
        <v>0</v>
      </c>
      <c r="O50">
        <f>(I50*21)/100</f>
        <v>0</v>
      </c>
      <c r="P50" t="s">
        <v>22</v>
      </c>
    </row>
    <row r="51" spans="1:18" ht="13.2">
      <c r="A51" s="26" t="s">
        <v>49</v>
      </c>
      <c r="E51" s="27" t="s">
        <v>46</v>
      </c>
    </row>
    <row r="52" spans="1:18" ht="26.4">
      <c r="A52" s="28" t="s">
        <v>51</v>
      </c>
      <c r="E52" s="29" t="s">
        <v>113</v>
      </c>
    </row>
    <row r="53" spans="1:18" ht="26.4">
      <c r="A53" t="s">
        <v>52</v>
      </c>
      <c r="E53" s="27" t="s">
        <v>118</v>
      </c>
    </row>
    <row r="54" spans="1:18" ht="12.75" customHeight="1">
      <c r="A54" s="2" t="s">
        <v>42</v>
      </c>
      <c r="B54" s="2"/>
      <c r="C54" s="31" t="s">
        <v>22</v>
      </c>
      <c r="D54" s="2"/>
      <c r="E54" s="19" t="s">
        <v>119</v>
      </c>
      <c r="F54" s="2"/>
      <c r="G54" s="2"/>
      <c r="H54" s="2"/>
      <c r="I54" s="32">
        <f>0+Q54</f>
        <v>0</v>
      </c>
      <c r="O54">
        <f>0+R54</f>
        <v>0</v>
      </c>
      <c r="Q54">
        <f>0+I55+I59+I63</f>
        <v>0</v>
      </c>
      <c r="R54">
        <f>0+O55+O59+O63</f>
        <v>0</v>
      </c>
    </row>
    <row r="55" spans="1:18" ht="13.2">
      <c r="A55" s="17" t="s">
        <v>44</v>
      </c>
      <c r="B55" s="21" t="s">
        <v>120</v>
      </c>
      <c r="C55" s="21" t="s">
        <v>121</v>
      </c>
      <c r="D55" s="17" t="s">
        <v>46</v>
      </c>
      <c r="E55" s="22" t="s">
        <v>122</v>
      </c>
      <c r="F55" s="23" t="s">
        <v>123</v>
      </c>
      <c r="G55" s="24">
        <v>281.76600000000002</v>
      </c>
      <c r="H55" s="25">
        <v>0</v>
      </c>
      <c r="I55" s="25">
        <f>ROUND(ROUND(H55,2)*ROUND(G55,3),2)</f>
        <v>0</v>
      </c>
      <c r="O55">
        <f>(I55*21)/100</f>
        <v>0</v>
      </c>
      <c r="P55" t="s">
        <v>22</v>
      </c>
    </row>
    <row r="56" spans="1:18" ht="13.2">
      <c r="A56" s="26" t="s">
        <v>49</v>
      </c>
      <c r="E56" s="27" t="s">
        <v>46</v>
      </c>
    </row>
    <row r="57" spans="1:18" ht="26.4">
      <c r="A57" s="28" t="s">
        <v>51</v>
      </c>
      <c r="E57" s="29" t="s">
        <v>124</v>
      </c>
    </row>
    <row r="58" spans="1:18" ht="171.6">
      <c r="A58" t="s">
        <v>52</v>
      </c>
      <c r="E58" s="27" t="s">
        <v>125</v>
      </c>
    </row>
    <row r="59" spans="1:18" ht="13.2">
      <c r="A59" s="17" t="s">
        <v>44</v>
      </c>
      <c r="B59" s="21" t="s">
        <v>126</v>
      </c>
      <c r="C59" s="21" t="s">
        <v>127</v>
      </c>
      <c r="D59" s="17" t="s">
        <v>28</v>
      </c>
      <c r="E59" s="22" t="s">
        <v>128</v>
      </c>
      <c r="F59" s="23" t="s">
        <v>111</v>
      </c>
      <c r="G59" s="24">
        <v>107.9117</v>
      </c>
      <c r="H59" s="25">
        <v>0</v>
      </c>
      <c r="I59" s="25">
        <f>ROUND(ROUND(H59,2)*ROUND(G59,3),2)</f>
        <v>0</v>
      </c>
      <c r="O59">
        <f>(I59*21)/100</f>
        <v>0</v>
      </c>
      <c r="P59" t="s">
        <v>22</v>
      </c>
    </row>
    <row r="60" spans="1:18" ht="13.2">
      <c r="A60" s="26" t="s">
        <v>49</v>
      </c>
      <c r="E60" s="27" t="s">
        <v>129</v>
      </c>
    </row>
    <row r="61" spans="1:18" ht="26.4">
      <c r="A61" s="28" t="s">
        <v>51</v>
      </c>
      <c r="E61" s="29" t="s">
        <v>130</v>
      </c>
    </row>
    <row r="62" spans="1:18" ht="105.6">
      <c r="A62" t="s">
        <v>52</v>
      </c>
      <c r="E62" s="27" t="s">
        <v>131</v>
      </c>
    </row>
    <row r="63" spans="1:18" ht="13.2">
      <c r="A63" s="17" t="s">
        <v>44</v>
      </c>
      <c r="B63" s="21" t="s">
        <v>132</v>
      </c>
      <c r="C63" s="21" t="s">
        <v>127</v>
      </c>
      <c r="D63" s="17" t="s">
        <v>22</v>
      </c>
      <c r="E63" s="22" t="s">
        <v>128</v>
      </c>
      <c r="F63" s="23" t="s">
        <v>111</v>
      </c>
      <c r="G63" s="24">
        <v>394.47</v>
      </c>
      <c r="H63" s="25">
        <v>0</v>
      </c>
      <c r="I63" s="25">
        <f>ROUND(ROUND(H63,2)*ROUND(G63,3),2)</f>
        <v>0</v>
      </c>
      <c r="O63">
        <f>(I63*21)/100</f>
        <v>0</v>
      </c>
      <c r="P63" t="s">
        <v>22</v>
      </c>
    </row>
    <row r="64" spans="1:18" ht="13.2">
      <c r="A64" s="26" t="s">
        <v>49</v>
      </c>
      <c r="E64" s="27" t="s">
        <v>133</v>
      </c>
    </row>
    <row r="65" spans="1:18" ht="26.4">
      <c r="A65" s="28" t="s">
        <v>51</v>
      </c>
      <c r="E65" s="29" t="s">
        <v>134</v>
      </c>
    </row>
    <row r="66" spans="1:18" ht="105.6">
      <c r="A66" t="s">
        <v>52</v>
      </c>
      <c r="E66" s="27" t="s">
        <v>131</v>
      </c>
    </row>
    <row r="67" spans="1:18" ht="12.75" customHeight="1">
      <c r="A67" s="2" t="s">
        <v>42</v>
      </c>
      <c r="B67" s="2"/>
      <c r="C67" s="31" t="s">
        <v>34</v>
      </c>
      <c r="D67" s="2"/>
      <c r="E67" s="19" t="s">
        <v>135</v>
      </c>
      <c r="F67" s="2"/>
      <c r="G67" s="2"/>
      <c r="H67" s="2"/>
      <c r="I67" s="32">
        <f>0+Q67</f>
        <v>0</v>
      </c>
      <c r="O67">
        <f>0+R67</f>
        <v>0</v>
      </c>
      <c r="Q67">
        <f>0+I68+I72+I76+I80+I84+I88+I92+I96+I100+I104+I108+I112+I116+I120+I124</f>
        <v>0</v>
      </c>
      <c r="R67">
        <f>0+O68+O72+O76+O80+O84+O88+O92+O96+O100+O104+O108+O112+O116+O120+O124</f>
        <v>0</v>
      </c>
    </row>
    <row r="68" spans="1:18" ht="13.2">
      <c r="A68" s="17" t="s">
        <v>44</v>
      </c>
      <c r="B68" s="21" t="s">
        <v>136</v>
      </c>
      <c r="C68" s="21" t="s">
        <v>137</v>
      </c>
      <c r="D68" s="17" t="s">
        <v>46</v>
      </c>
      <c r="E68" s="22" t="s">
        <v>138</v>
      </c>
      <c r="F68" s="23" t="s">
        <v>111</v>
      </c>
      <c r="G68" s="24">
        <v>107.91200000000001</v>
      </c>
      <c r="H68" s="25">
        <v>0</v>
      </c>
      <c r="I68" s="25">
        <f>ROUND(ROUND(H68,2)*ROUND(G68,3),2)</f>
        <v>0</v>
      </c>
      <c r="O68">
        <f>(I68*21)/100</f>
        <v>0</v>
      </c>
      <c r="P68" t="s">
        <v>22</v>
      </c>
    </row>
    <row r="69" spans="1:18" ht="13.2">
      <c r="A69" s="26" t="s">
        <v>49</v>
      </c>
      <c r="E69" s="27" t="s">
        <v>139</v>
      </c>
    </row>
    <row r="70" spans="1:18" ht="26.4">
      <c r="A70" s="28" t="s">
        <v>51</v>
      </c>
      <c r="E70" s="29" t="s">
        <v>130</v>
      </c>
    </row>
    <row r="71" spans="1:18" ht="132">
      <c r="A71" t="s">
        <v>52</v>
      </c>
      <c r="E71" s="27" t="s">
        <v>140</v>
      </c>
    </row>
    <row r="72" spans="1:18" ht="13.2">
      <c r="A72" s="17" t="s">
        <v>44</v>
      </c>
      <c r="B72" s="21" t="s">
        <v>141</v>
      </c>
      <c r="C72" s="21" t="s">
        <v>142</v>
      </c>
      <c r="D72" s="17" t="s">
        <v>28</v>
      </c>
      <c r="E72" s="22" t="s">
        <v>143</v>
      </c>
      <c r="F72" s="23" t="s">
        <v>80</v>
      </c>
      <c r="G72" s="24">
        <v>143.98500000000001</v>
      </c>
      <c r="H72" s="25">
        <v>0</v>
      </c>
      <c r="I72" s="25">
        <f>ROUND(ROUND(H72,2)*ROUND(G72,3),2)</f>
        <v>0</v>
      </c>
      <c r="O72">
        <f>(I72*21)/100</f>
        <v>0</v>
      </c>
      <c r="P72" t="s">
        <v>22</v>
      </c>
    </row>
    <row r="73" spans="1:18" ht="26.4">
      <c r="A73" s="26" t="s">
        <v>49</v>
      </c>
      <c r="E73" s="27" t="s">
        <v>144</v>
      </c>
    </row>
    <row r="74" spans="1:18" ht="26.4">
      <c r="A74" s="28" t="s">
        <v>51</v>
      </c>
      <c r="E74" s="29" t="s">
        <v>145</v>
      </c>
    </row>
    <row r="75" spans="1:18" ht="52.8">
      <c r="A75" t="s">
        <v>52</v>
      </c>
      <c r="E75" s="27" t="s">
        <v>146</v>
      </c>
    </row>
    <row r="76" spans="1:18" ht="13.2">
      <c r="A76" s="17" t="s">
        <v>44</v>
      </c>
      <c r="B76" s="21" t="s">
        <v>147</v>
      </c>
      <c r="C76" s="21" t="s">
        <v>142</v>
      </c>
      <c r="D76" s="17" t="s">
        <v>22</v>
      </c>
      <c r="E76" s="22" t="s">
        <v>143</v>
      </c>
      <c r="F76" s="23" t="s">
        <v>80</v>
      </c>
      <c r="G76" s="24">
        <v>236.90299999999999</v>
      </c>
      <c r="H76" s="25">
        <v>0</v>
      </c>
      <c r="I76" s="25">
        <f>ROUND(ROUND(H76,2)*ROUND(G76,3),2)</f>
        <v>0</v>
      </c>
      <c r="O76">
        <f>(I76*21)/100</f>
        <v>0</v>
      </c>
      <c r="P76" t="s">
        <v>22</v>
      </c>
    </row>
    <row r="77" spans="1:18" ht="13.2">
      <c r="A77" s="26" t="s">
        <v>49</v>
      </c>
      <c r="E77" s="27" t="s">
        <v>148</v>
      </c>
    </row>
    <row r="78" spans="1:18" ht="66">
      <c r="A78" s="28" t="s">
        <v>51</v>
      </c>
      <c r="E78" s="29" t="s">
        <v>149</v>
      </c>
    </row>
    <row r="79" spans="1:18" ht="52.8">
      <c r="A79" t="s">
        <v>52</v>
      </c>
      <c r="E79" s="27" t="s">
        <v>146</v>
      </c>
    </row>
    <row r="80" spans="1:18" ht="13.2">
      <c r="A80" s="17" t="s">
        <v>44</v>
      </c>
      <c r="B80" s="21" t="s">
        <v>150</v>
      </c>
      <c r="C80" s="21" t="s">
        <v>151</v>
      </c>
      <c r="D80" s="17" t="s">
        <v>46</v>
      </c>
      <c r="E80" s="22" t="s">
        <v>152</v>
      </c>
      <c r="F80" s="23" t="s">
        <v>111</v>
      </c>
      <c r="G80" s="24">
        <v>647.4837</v>
      </c>
      <c r="H80" s="25">
        <v>0</v>
      </c>
      <c r="I80" s="25">
        <f>ROUND(ROUND(H80,2)*ROUND(G80,3),2)</f>
        <v>0</v>
      </c>
      <c r="O80">
        <f>(I80*21)/100</f>
        <v>0</v>
      </c>
      <c r="P80" t="s">
        <v>22</v>
      </c>
    </row>
    <row r="81" spans="1:16" ht="13.2">
      <c r="A81" s="26" t="s">
        <v>49</v>
      </c>
      <c r="E81" s="27" t="s">
        <v>153</v>
      </c>
    </row>
    <row r="82" spans="1:16" ht="26.4">
      <c r="A82" s="28" t="s">
        <v>51</v>
      </c>
      <c r="E82" s="29" t="s">
        <v>154</v>
      </c>
    </row>
    <row r="83" spans="1:16" ht="52.8">
      <c r="A83" t="s">
        <v>52</v>
      </c>
      <c r="E83" s="27" t="s">
        <v>155</v>
      </c>
    </row>
    <row r="84" spans="1:16" ht="13.2">
      <c r="A84" s="17" t="s">
        <v>44</v>
      </c>
      <c r="B84" s="21" t="s">
        <v>156</v>
      </c>
      <c r="C84" s="21" t="s">
        <v>157</v>
      </c>
      <c r="D84" s="17" t="s">
        <v>46</v>
      </c>
      <c r="E84" s="22" t="s">
        <v>158</v>
      </c>
      <c r="F84" s="23" t="s">
        <v>111</v>
      </c>
      <c r="G84" s="24">
        <v>2463.4409999999998</v>
      </c>
      <c r="H84" s="25">
        <v>0</v>
      </c>
      <c r="I84" s="25">
        <f>ROUND(ROUND(H84,2)*ROUND(G84,3),2)</f>
        <v>0</v>
      </c>
      <c r="O84">
        <f>(I84*21)/100</f>
        <v>0</v>
      </c>
      <c r="P84" t="s">
        <v>22</v>
      </c>
    </row>
    <row r="85" spans="1:16" ht="13.2">
      <c r="A85" s="26" t="s">
        <v>49</v>
      </c>
      <c r="E85" s="27" t="s">
        <v>159</v>
      </c>
    </row>
    <row r="86" spans="1:16" ht="26.4">
      <c r="A86" s="28" t="s">
        <v>51</v>
      </c>
      <c r="E86" s="29" t="s">
        <v>160</v>
      </c>
    </row>
    <row r="87" spans="1:16" ht="52.8">
      <c r="A87" t="s">
        <v>52</v>
      </c>
      <c r="E87" s="27" t="s">
        <v>155</v>
      </c>
    </row>
    <row r="88" spans="1:16" ht="13.2">
      <c r="A88" s="17" t="s">
        <v>44</v>
      </c>
      <c r="B88" s="21" t="s">
        <v>161</v>
      </c>
      <c r="C88" s="21" t="s">
        <v>162</v>
      </c>
      <c r="D88" s="17" t="s">
        <v>46</v>
      </c>
      <c r="E88" s="22" t="s">
        <v>163</v>
      </c>
      <c r="F88" s="23" t="s">
        <v>111</v>
      </c>
      <c r="G88" s="24">
        <v>907.77099999999996</v>
      </c>
      <c r="H88" s="25">
        <v>0</v>
      </c>
      <c r="I88" s="25">
        <f>ROUND(ROUND(H88,2)*ROUND(G88,3),2)</f>
        <v>0</v>
      </c>
      <c r="O88">
        <f>(I88*21)/100</f>
        <v>0</v>
      </c>
      <c r="P88" t="s">
        <v>22</v>
      </c>
    </row>
    <row r="89" spans="1:16" ht="13.2">
      <c r="A89" s="26" t="s">
        <v>49</v>
      </c>
      <c r="E89" s="27" t="s">
        <v>164</v>
      </c>
    </row>
    <row r="90" spans="1:16" ht="39.6">
      <c r="A90" s="28" t="s">
        <v>51</v>
      </c>
      <c r="E90" s="29" t="s">
        <v>165</v>
      </c>
    </row>
    <row r="91" spans="1:16" ht="145.19999999999999">
      <c r="A91" t="s">
        <v>52</v>
      </c>
      <c r="E91" s="27" t="s">
        <v>166</v>
      </c>
    </row>
    <row r="92" spans="1:16" ht="13.2">
      <c r="A92" s="17" t="s">
        <v>44</v>
      </c>
      <c r="B92" s="21" t="s">
        <v>167</v>
      </c>
      <c r="C92" s="21" t="s">
        <v>168</v>
      </c>
      <c r="D92" s="17" t="s">
        <v>46</v>
      </c>
      <c r="E92" s="22" t="s">
        <v>169</v>
      </c>
      <c r="F92" s="23" t="s">
        <v>111</v>
      </c>
      <c r="G92" s="24">
        <v>795.71360000000004</v>
      </c>
      <c r="H92" s="25">
        <v>0</v>
      </c>
      <c r="I92" s="25">
        <f>ROUND(ROUND(H92,2)*ROUND(G92,3),2)</f>
        <v>0</v>
      </c>
      <c r="O92">
        <f>(I92*21)/100</f>
        <v>0</v>
      </c>
      <c r="P92" t="s">
        <v>22</v>
      </c>
    </row>
    <row r="93" spans="1:16" ht="13.2">
      <c r="A93" s="26" t="s">
        <v>49</v>
      </c>
      <c r="E93" s="27" t="s">
        <v>170</v>
      </c>
    </row>
    <row r="94" spans="1:16" ht="26.4">
      <c r="A94" s="28" t="s">
        <v>51</v>
      </c>
      <c r="E94" s="29" t="s">
        <v>171</v>
      </c>
    </row>
    <row r="95" spans="1:16" ht="145.19999999999999">
      <c r="A95" t="s">
        <v>52</v>
      </c>
      <c r="E95" s="27" t="s">
        <v>166</v>
      </c>
    </row>
    <row r="96" spans="1:16" ht="13.2">
      <c r="A96" s="17" t="s">
        <v>44</v>
      </c>
      <c r="B96" s="21" t="s">
        <v>172</v>
      </c>
      <c r="C96" s="21" t="s">
        <v>173</v>
      </c>
      <c r="D96" s="17" t="s">
        <v>46</v>
      </c>
      <c r="E96" s="22" t="s">
        <v>174</v>
      </c>
      <c r="F96" s="23" t="s">
        <v>111</v>
      </c>
      <c r="G96" s="24">
        <v>721.56659999999999</v>
      </c>
      <c r="H96" s="25">
        <v>0</v>
      </c>
      <c r="I96" s="25">
        <f>ROUND(ROUND(H96,2)*ROUND(G96,3),2)</f>
        <v>0</v>
      </c>
      <c r="O96">
        <f>(I96*21)/100</f>
        <v>0</v>
      </c>
      <c r="P96" t="s">
        <v>22</v>
      </c>
    </row>
    <row r="97" spans="1:16" ht="13.2">
      <c r="A97" s="26" t="s">
        <v>49</v>
      </c>
      <c r="E97" s="27" t="s">
        <v>175</v>
      </c>
    </row>
    <row r="98" spans="1:16" ht="26.4">
      <c r="A98" s="28" t="s">
        <v>51</v>
      </c>
      <c r="E98" s="29" t="s">
        <v>176</v>
      </c>
    </row>
    <row r="99" spans="1:16" ht="145.19999999999999">
      <c r="A99" t="s">
        <v>52</v>
      </c>
      <c r="E99" s="27" t="s">
        <v>166</v>
      </c>
    </row>
    <row r="100" spans="1:16" ht="13.2">
      <c r="A100" s="17" t="s">
        <v>44</v>
      </c>
      <c r="B100" s="21" t="s">
        <v>177</v>
      </c>
      <c r="C100" s="21" t="s">
        <v>178</v>
      </c>
      <c r="D100" s="17" t="s">
        <v>46</v>
      </c>
      <c r="E100" s="22" t="s">
        <v>179</v>
      </c>
      <c r="F100" s="23" t="s">
        <v>111</v>
      </c>
      <c r="G100" s="24">
        <v>647.4837</v>
      </c>
      <c r="H100" s="25">
        <v>0</v>
      </c>
      <c r="I100" s="25">
        <f>ROUND(ROUND(H100,2)*ROUND(G100,3),2)</f>
        <v>0</v>
      </c>
      <c r="O100">
        <f>(I100*21)/100</f>
        <v>0</v>
      </c>
      <c r="P100" t="s">
        <v>22</v>
      </c>
    </row>
    <row r="101" spans="1:16" ht="13.2">
      <c r="A101" s="26" t="s">
        <v>49</v>
      </c>
      <c r="E101" s="27" t="s">
        <v>180</v>
      </c>
    </row>
    <row r="102" spans="1:16" ht="26.4">
      <c r="A102" s="28" t="s">
        <v>51</v>
      </c>
      <c r="E102" s="29" t="s">
        <v>154</v>
      </c>
    </row>
    <row r="103" spans="1:16" ht="26.4">
      <c r="A103" t="s">
        <v>52</v>
      </c>
      <c r="E103" s="27" t="s">
        <v>181</v>
      </c>
    </row>
    <row r="104" spans="1:16" ht="13.2">
      <c r="A104" s="17" t="s">
        <v>44</v>
      </c>
      <c r="B104" s="21" t="s">
        <v>182</v>
      </c>
      <c r="C104" s="21" t="s">
        <v>183</v>
      </c>
      <c r="D104" s="17" t="s">
        <v>46</v>
      </c>
      <c r="E104" s="22" t="s">
        <v>184</v>
      </c>
      <c r="F104" s="23" t="s">
        <v>80</v>
      </c>
      <c r="G104" s="24">
        <v>23.436299999999999</v>
      </c>
      <c r="H104" s="25">
        <v>0</v>
      </c>
      <c r="I104" s="25">
        <f>ROUND(ROUND(H104,2)*ROUND(G104,3),2)</f>
        <v>0</v>
      </c>
      <c r="O104">
        <f>(I104*21)/100</f>
        <v>0</v>
      </c>
      <c r="P104" t="s">
        <v>22</v>
      </c>
    </row>
    <row r="105" spans="1:16" ht="13.2">
      <c r="A105" s="26" t="s">
        <v>49</v>
      </c>
      <c r="E105" s="27" t="s">
        <v>185</v>
      </c>
    </row>
    <row r="106" spans="1:16" ht="26.4">
      <c r="A106" s="28" t="s">
        <v>51</v>
      </c>
      <c r="E106" s="29" t="s">
        <v>186</v>
      </c>
    </row>
    <row r="107" spans="1:16" ht="145.19999999999999">
      <c r="A107" t="s">
        <v>52</v>
      </c>
      <c r="E107" s="27" t="s">
        <v>187</v>
      </c>
    </row>
    <row r="108" spans="1:16" ht="13.2">
      <c r="A108" s="17" t="s">
        <v>44</v>
      </c>
      <c r="B108" s="21" t="s">
        <v>188</v>
      </c>
      <c r="C108" s="21" t="s">
        <v>189</v>
      </c>
      <c r="D108" s="17" t="s">
        <v>46</v>
      </c>
      <c r="E108" s="22" t="s">
        <v>190</v>
      </c>
      <c r="F108" s="23" t="s">
        <v>111</v>
      </c>
      <c r="G108" s="24">
        <v>836.83399999999995</v>
      </c>
      <c r="H108" s="25">
        <v>0</v>
      </c>
      <c r="I108" s="25">
        <f>ROUND(ROUND(H108,2)*ROUND(G108,3),2)</f>
        <v>0</v>
      </c>
      <c r="O108">
        <f>(I108*21)/100</f>
        <v>0</v>
      </c>
      <c r="P108" t="s">
        <v>22</v>
      </c>
    </row>
    <row r="109" spans="1:16" ht="13.2">
      <c r="A109" s="26" t="s">
        <v>49</v>
      </c>
      <c r="E109" s="27" t="s">
        <v>191</v>
      </c>
    </row>
    <row r="110" spans="1:16" ht="26.4">
      <c r="A110" s="28" t="s">
        <v>51</v>
      </c>
      <c r="E110" s="29" t="s">
        <v>192</v>
      </c>
    </row>
    <row r="111" spans="1:16" ht="158.4">
      <c r="A111" t="s">
        <v>52</v>
      </c>
      <c r="E111" s="27" t="s">
        <v>193</v>
      </c>
    </row>
    <row r="112" spans="1:16" ht="13.2">
      <c r="A112" s="17" t="s">
        <v>44</v>
      </c>
      <c r="B112" s="21" t="s">
        <v>194</v>
      </c>
      <c r="C112" s="21" t="s">
        <v>195</v>
      </c>
      <c r="D112" s="17" t="s">
        <v>46</v>
      </c>
      <c r="E112" s="22" t="s">
        <v>196</v>
      </c>
      <c r="F112" s="23" t="s">
        <v>111</v>
      </c>
      <c r="G112" s="24">
        <v>7.0060000000000002</v>
      </c>
      <c r="H112" s="25">
        <v>0</v>
      </c>
      <c r="I112" s="25">
        <f>ROUND(ROUND(H112,2)*ROUND(G112,3),2)</f>
        <v>0</v>
      </c>
      <c r="O112">
        <f>(I112*21)/100</f>
        <v>0</v>
      </c>
      <c r="P112" t="s">
        <v>22</v>
      </c>
    </row>
    <row r="113" spans="1:18" ht="13.2">
      <c r="A113" s="26" t="s">
        <v>49</v>
      </c>
      <c r="E113" s="27" t="s">
        <v>197</v>
      </c>
    </row>
    <row r="114" spans="1:18" ht="26.4">
      <c r="A114" s="28" t="s">
        <v>51</v>
      </c>
      <c r="E114" s="29" t="s">
        <v>198</v>
      </c>
    </row>
    <row r="115" spans="1:18" ht="158.4">
      <c r="A115" t="s">
        <v>52</v>
      </c>
      <c r="E115" s="27" t="s">
        <v>193</v>
      </c>
    </row>
    <row r="116" spans="1:18" ht="13.2">
      <c r="A116" s="17" t="s">
        <v>44</v>
      </c>
      <c r="B116" s="21" t="s">
        <v>199</v>
      </c>
      <c r="C116" s="21" t="s">
        <v>200</v>
      </c>
      <c r="D116" s="17" t="s">
        <v>46</v>
      </c>
      <c r="E116" s="22" t="s">
        <v>201</v>
      </c>
      <c r="F116" s="23" t="s">
        <v>111</v>
      </c>
      <c r="G116" s="24">
        <v>27.334499999999998</v>
      </c>
      <c r="H116" s="25">
        <v>0</v>
      </c>
      <c r="I116" s="25">
        <f>ROUND(ROUND(H116,2)*ROUND(G116,3),2)</f>
        <v>0</v>
      </c>
      <c r="O116">
        <f>(I116*21)/100</f>
        <v>0</v>
      </c>
      <c r="P116" t="s">
        <v>22</v>
      </c>
    </row>
    <row r="117" spans="1:18" ht="13.2">
      <c r="A117" s="26" t="s">
        <v>49</v>
      </c>
      <c r="E117" s="27" t="s">
        <v>202</v>
      </c>
    </row>
    <row r="118" spans="1:18" ht="26.4">
      <c r="A118" s="28" t="s">
        <v>51</v>
      </c>
      <c r="E118" s="29" t="s">
        <v>203</v>
      </c>
    </row>
    <row r="119" spans="1:18" ht="158.4">
      <c r="A119" t="s">
        <v>52</v>
      </c>
      <c r="E119" s="27" t="s">
        <v>193</v>
      </c>
    </row>
    <row r="120" spans="1:18" ht="26.4">
      <c r="A120" s="17" t="s">
        <v>44</v>
      </c>
      <c r="B120" s="21" t="s">
        <v>204</v>
      </c>
      <c r="C120" s="21" t="s">
        <v>205</v>
      </c>
      <c r="D120" s="17" t="s">
        <v>46</v>
      </c>
      <c r="E120" s="22" t="s">
        <v>206</v>
      </c>
      <c r="F120" s="23" t="s">
        <v>111</v>
      </c>
      <c r="G120" s="24">
        <v>47.216200000000001</v>
      </c>
      <c r="H120" s="25">
        <v>0</v>
      </c>
      <c r="I120" s="25">
        <f>ROUND(ROUND(H120,2)*ROUND(G120,3),2)</f>
        <v>0</v>
      </c>
      <c r="O120">
        <f>(I120*21)/100</f>
        <v>0</v>
      </c>
      <c r="P120" t="s">
        <v>22</v>
      </c>
    </row>
    <row r="121" spans="1:18" ht="13.2">
      <c r="A121" s="26" t="s">
        <v>49</v>
      </c>
      <c r="E121" s="27" t="s">
        <v>207</v>
      </c>
    </row>
    <row r="122" spans="1:18" ht="26.4">
      <c r="A122" s="28" t="s">
        <v>51</v>
      </c>
      <c r="E122" s="29" t="s">
        <v>208</v>
      </c>
    </row>
    <row r="123" spans="1:18" ht="158.4">
      <c r="A123" t="s">
        <v>52</v>
      </c>
      <c r="E123" s="27" t="s">
        <v>193</v>
      </c>
    </row>
    <row r="124" spans="1:18" ht="13.2">
      <c r="A124" s="17" t="s">
        <v>44</v>
      </c>
      <c r="B124" s="21" t="s">
        <v>209</v>
      </c>
      <c r="C124" s="21" t="s">
        <v>210</v>
      </c>
      <c r="D124" s="17" t="s">
        <v>46</v>
      </c>
      <c r="E124" s="22" t="s">
        <v>211</v>
      </c>
      <c r="F124" s="23" t="s">
        <v>123</v>
      </c>
      <c r="G124" s="24">
        <v>541.41849999999999</v>
      </c>
      <c r="H124" s="25">
        <v>0</v>
      </c>
      <c r="I124" s="25">
        <f>ROUND(ROUND(H124,2)*ROUND(G124,3),2)</f>
        <v>0</v>
      </c>
      <c r="O124">
        <f>(I124*21)/100</f>
        <v>0</v>
      </c>
      <c r="P124" t="s">
        <v>22</v>
      </c>
    </row>
    <row r="125" spans="1:18" ht="13.2">
      <c r="A125" s="26" t="s">
        <v>49</v>
      </c>
      <c r="E125" s="27" t="s">
        <v>46</v>
      </c>
    </row>
    <row r="126" spans="1:18" ht="26.4">
      <c r="A126" s="28" t="s">
        <v>51</v>
      </c>
      <c r="E126" s="29" t="s">
        <v>212</v>
      </c>
    </row>
    <row r="127" spans="1:18" ht="39.6">
      <c r="A127" t="s">
        <v>52</v>
      </c>
      <c r="E127" s="27" t="s">
        <v>213</v>
      </c>
    </row>
    <row r="128" spans="1:18" ht="12.75" customHeight="1">
      <c r="A128" s="2" t="s">
        <v>42</v>
      </c>
      <c r="B128" s="2"/>
      <c r="C128" s="31" t="s">
        <v>95</v>
      </c>
      <c r="D128" s="2"/>
      <c r="E128" s="19" t="s">
        <v>214</v>
      </c>
      <c r="F128" s="2"/>
      <c r="G128" s="2"/>
      <c r="H128" s="2"/>
      <c r="I128" s="32">
        <f>0+Q128</f>
        <v>0</v>
      </c>
      <c r="O128">
        <f>0+R128</f>
        <v>0</v>
      </c>
      <c r="Q128">
        <f>0+I129</f>
        <v>0</v>
      </c>
      <c r="R128">
        <f>0+O129</f>
        <v>0</v>
      </c>
    </row>
    <row r="129" spans="1:18" ht="13.2">
      <c r="A129" s="17" t="s">
        <v>44</v>
      </c>
      <c r="B129" s="21" t="s">
        <v>215</v>
      </c>
      <c r="C129" s="21" t="s">
        <v>216</v>
      </c>
      <c r="D129" s="17" t="s">
        <v>46</v>
      </c>
      <c r="E129" s="22" t="s">
        <v>217</v>
      </c>
      <c r="F129" s="23" t="s">
        <v>111</v>
      </c>
      <c r="G129" s="24">
        <v>117.18170000000001</v>
      </c>
      <c r="H129" s="25">
        <v>0</v>
      </c>
      <c r="I129" s="25">
        <f>ROUND(ROUND(H129,2)*ROUND(G129,3),2)</f>
        <v>0</v>
      </c>
      <c r="O129">
        <f>(I129*21)/100</f>
        <v>0</v>
      </c>
      <c r="P129" t="s">
        <v>22</v>
      </c>
    </row>
    <row r="130" spans="1:18" ht="26.4">
      <c r="A130" s="26" t="s">
        <v>49</v>
      </c>
      <c r="E130" s="27" t="s">
        <v>218</v>
      </c>
    </row>
    <row r="131" spans="1:18" ht="26.4">
      <c r="A131" s="28" t="s">
        <v>51</v>
      </c>
      <c r="E131" s="29" t="s">
        <v>219</v>
      </c>
    </row>
    <row r="132" spans="1:18" ht="52.8">
      <c r="A132" t="s">
        <v>52</v>
      </c>
      <c r="E132" s="27" t="s">
        <v>220</v>
      </c>
    </row>
    <row r="133" spans="1:18" ht="12.75" customHeight="1">
      <c r="A133" s="2" t="s">
        <v>42</v>
      </c>
      <c r="B133" s="2"/>
      <c r="C133" s="31" t="s">
        <v>100</v>
      </c>
      <c r="D133" s="2"/>
      <c r="E133" s="19" t="s">
        <v>221</v>
      </c>
      <c r="F133" s="2"/>
      <c r="G133" s="2"/>
      <c r="H133" s="2"/>
      <c r="I133" s="32">
        <f>0+Q133</f>
        <v>0</v>
      </c>
      <c r="O133">
        <f>0+R133</f>
        <v>0</v>
      </c>
      <c r="Q133">
        <f>0+I134</f>
        <v>0</v>
      </c>
      <c r="R133">
        <f>0+O134</f>
        <v>0</v>
      </c>
    </row>
    <row r="134" spans="1:18" ht="13.2">
      <c r="A134" s="17" t="s">
        <v>44</v>
      </c>
      <c r="B134" s="21" t="s">
        <v>222</v>
      </c>
      <c r="C134" s="21" t="s">
        <v>223</v>
      </c>
      <c r="D134" s="17" t="s">
        <v>46</v>
      </c>
      <c r="E134" s="22" t="s">
        <v>224</v>
      </c>
      <c r="F134" s="23" t="s">
        <v>87</v>
      </c>
      <c r="G134" s="24">
        <v>8</v>
      </c>
      <c r="H134" s="25">
        <v>0</v>
      </c>
      <c r="I134" s="25">
        <f>ROUND(ROUND(H134,2)*ROUND(G134,3),2)</f>
        <v>0</v>
      </c>
      <c r="O134">
        <f>(I134*21)/100</f>
        <v>0</v>
      </c>
      <c r="P134" t="s">
        <v>22</v>
      </c>
    </row>
    <row r="135" spans="1:18" ht="13.2">
      <c r="A135" s="26" t="s">
        <v>49</v>
      </c>
      <c r="E135" s="27" t="s">
        <v>46</v>
      </c>
    </row>
    <row r="136" spans="1:18" ht="26.4">
      <c r="A136" s="28" t="s">
        <v>51</v>
      </c>
      <c r="E136" s="29" t="s">
        <v>225</v>
      </c>
    </row>
    <row r="137" spans="1:18" ht="39.6">
      <c r="A137" t="s">
        <v>52</v>
      </c>
      <c r="E137" s="27" t="s">
        <v>226</v>
      </c>
    </row>
    <row r="138" spans="1:18" ht="12.75" customHeight="1">
      <c r="A138" s="2" t="s">
        <v>42</v>
      </c>
      <c r="B138" s="2"/>
      <c r="C138" s="31" t="s">
        <v>39</v>
      </c>
      <c r="D138" s="2"/>
      <c r="E138" s="19" t="s">
        <v>227</v>
      </c>
      <c r="F138" s="2"/>
      <c r="G138" s="2"/>
      <c r="H138" s="2"/>
      <c r="I138" s="32">
        <f>0+Q138</f>
        <v>0</v>
      </c>
      <c r="O138">
        <f>0+R138</f>
        <v>0</v>
      </c>
      <c r="Q138">
        <f>0+I139+I143+I147+I151+I155</f>
        <v>0</v>
      </c>
      <c r="R138">
        <f>0+O139+O143+O147+O151+O155</f>
        <v>0</v>
      </c>
    </row>
    <row r="139" spans="1:18" ht="13.2">
      <c r="A139" s="17" t="s">
        <v>44</v>
      </c>
      <c r="B139" s="21" t="s">
        <v>228</v>
      </c>
      <c r="C139" s="21" t="s">
        <v>229</v>
      </c>
      <c r="D139" s="17" t="s">
        <v>46</v>
      </c>
      <c r="E139" s="22" t="s">
        <v>230</v>
      </c>
      <c r="F139" s="23" t="s">
        <v>123</v>
      </c>
      <c r="G139" s="24">
        <v>364.56599999999997</v>
      </c>
      <c r="H139" s="25">
        <v>0</v>
      </c>
      <c r="I139" s="25">
        <f>ROUND(ROUND(H139,2)*ROUND(G139,3),2)</f>
        <v>0</v>
      </c>
      <c r="O139">
        <f>(I139*21)/100</f>
        <v>0</v>
      </c>
      <c r="P139" t="s">
        <v>22</v>
      </c>
    </row>
    <row r="140" spans="1:18" ht="13.2">
      <c r="A140" s="26" t="s">
        <v>49</v>
      </c>
      <c r="E140" s="27" t="s">
        <v>231</v>
      </c>
    </row>
    <row r="141" spans="1:18" ht="26.4">
      <c r="A141" s="28" t="s">
        <v>51</v>
      </c>
      <c r="E141" s="29" t="s">
        <v>232</v>
      </c>
    </row>
    <row r="142" spans="1:18" ht="52.8">
      <c r="A142" t="s">
        <v>52</v>
      </c>
      <c r="E142" s="27" t="s">
        <v>233</v>
      </c>
    </row>
    <row r="143" spans="1:18" ht="13.2">
      <c r="A143" s="17" t="s">
        <v>44</v>
      </c>
      <c r="B143" s="21" t="s">
        <v>234</v>
      </c>
      <c r="C143" s="21" t="s">
        <v>235</v>
      </c>
      <c r="D143" s="17" t="s">
        <v>46</v>
      </c>
      <c r="E143" s="22" t="s">
        <v>236</v>
      </c>
      <c r="F143" s="23" t="s">
        <v>123</v>
      </c>
      <c r="G143" s="24">
        <v>297.12380000000002</v>
      </c>
      <c r="H143" s="25">
        <v>0</v>
      </c>
      <c r="I143" s="25">
        <f>ROUND(ROUND(H143,2)*ROUND(G143,3),2)</f>
        <v>0</v>
      </c>
      <c r="O143">
        <f>(I143*21)/100</f>
        <v>0</v>
      </c>
      <c r="P143" t="s">
        <v>22</v>
      </c>
    </row>
    <row r="144" spans="1:18" ht="13.2">
      <c r="A144" s="26" t="s">
        <v>49</v>
      </c>
      <c r="E144" s="27" t="s">
        <v>237</v>
      </c>
    </row>
    <row r="145" spans="1:16" ht="26.4">
      <c r="A145" s="28" t="s">
        <v>51</v>
      </c>
      <c r="E145" s="29" t="s">
        <v>238</v>
      </c>
    </row>
    <row r="146" spans="1:16" ht="52.8">
      <c r="A146" t="s">
        <v>52</v>
      </c>
      <c r="E146" s="27" t="s">
        <v>233</v>
      </c>
    </row>
    <row r="147" spans="1:16" ht="13.2">
      <c r="A147" s="17" t="s">
        <v>44</v>
      </c>
      <c r="B147" s="21" t="s">
        <v>239</v>
      </c>
      <c r="C147" s="21" t="s">
        <v>240</v>
      </c>
      <c r="D147" s="17" t="s">
        <v>46</v>
      </c>
      <c r="E147" s="22" t="s">
        <v>241</v>
      </c>
      <c r="F147" s="23" t="s">
        <v>123</v>
      </c>
      <c r="G147" s="24">
        <v>28.061</v>
      </c>
      <c r="H147" s="25">
        <v>0</v>
      </c>
      <c r="I147" s="25">
        <f>ROUND(ROUND(H147,2)*ROUND(G147,3),2)</f>
        <v>0</v>
      </c>
      <c r="O147">
        <f>(I147*21)/100</f>
        <v>0</v>
      </c>
      <c r="P147" t="s">
        <v>22</v>
      </c>
    </row>
    <row r="148" spans="1:16" ht="13.2">
      <c r="A148" s="26" t="s">
        <v>49</v>
      </c>
      <c r="E148" s="27" t="s">
        <v>46</v>
      </c>
    </row>
    <row r="149" spans="1:16" ht="26.4">
      <c r="A149" s="28" t="s">
        <v>51</v>
      </c>
      <c r="E149" s="29" t="s">
        <v>242</v>
      </c>
    </row>
    <row r="150" spans="1:16" ht="52.8">
      <c r="A150" t="s">
        <v>52</v>
      </c>
      <c r="E150" s="27" t="s">
        <v>233</v>
      </c>
    </row>
    <row r="151" spans="1:16" ht="13.2">
      <c r="A151" s="17" t="s">
        <v>44</v>
      </c>
      <c r="B151" s="21" t="s">
        <v>243</v>
      </c>
      <c r="C151" s="21" t="s">
        <v>244</v>
      </c>
      <c r="D151" s="17" t="s">
        <v>46</v>
      </c>
      <c r="E151" s="22" t="s">
        <v>245</v>
      </c>
      <c r="F151" s="23" t="s">
        <v>123</v>
      </c>
      <c r="G151" s="24">
        <v>3.5</v>
      </c>
      <c r="H151" s="25">
        <v>0</v>
      </c>
      <c r="I151" s="25">
        <f>ROUND(ROUND(H151,2)*ROUND(G151,3),2)</f>
        <v>0</v>
      </c>
      <c r="O151">
        <f>(I151*21)/100</f>
        <v>0</v>
      </c>
      <c r="P151" t="s">
        <v>22</v>
      </c>
    </row>
    <row r="152" spans="1:16" ht="13.2">
      <c r="A152" s="26" t="s">
        <v>49</v>
      </c>
      <c r="E152" s="27" t="s">
        <v>246</v>
      </c>
    </row>
    <row r="153" spans="1:16" ht="26.4">
      <c r="A153" s="28" t="s">
        <v>51</v>
      </c>
      <c r="E153" s="29" t="s">
        <v>247</v>
      </c>
    </row>
    <row r="154" spans="1:16" ht="52.8">
      <c r="A154" t="s">
        <v>52</v>
      </c>
      <c r="E154" s="27" t="s">
        <v>233</v>
      </c>
    </row>
    <row r="155" spans="1:16" ht="13.2">
      <c r="A155" s="17" t="s">
        <v>44</v>
      </c>
      <c r="B155" s="21" t="s">
        <v>248</v>
      </c>
      <c r="C155" s="21" t="s">
        <v>249</v>
      </c>
      <c r="D155" s="17" t="s">
        <v>46</v>
      </c>
      <c r="E155" s="22" t="s">
        <v>250</v>
      </c>
      <c r="F155" s="23" t="s">
        <v>123</v>
      </c>
      <c r="G155" s="24">
        <v>213.74350000000001</v>
      </c>
      <c r="H155" s="25">
        <v>0</v>
      </c>
      <c r="I155" s="25">
        <f>ROUND(ROUND(H155,2)*ROUND(G155,3),2)</f>
        <v>0</v>
      </c>
      <c r="O155">
        <f>(I155*21)/100</f>
        <v>0</v>
      </c>
      <c r="P155" t="s">
        <v>22</v>
      </c>
    </row>
    <row r="156" spans="1:16" ht="13.2">
      <c r="A156" s="26" t="s">
        <v>49</v>
      </c>
      <c r="E156" s="27" t="s">
        <v>46</v>
      </c>
    </row>
    <row r="157" spans="1:16" ht="26.4">
      <c r="A157" s="28" t="s">
        <v>51</v>
      </c>
      <c r="E157" s="29" t="s">
        <v>251</v>
      </c>
    </row>
    <row r="158" spans="1:16" ht="26.4">
      <c r="A158" t="s">
        <v>52</v>
      </c>
      <c r="E158" s="27" t="s">
        <v>252</v>
      </c>
    </row>
  </sheetData>
  <sheetProtection algorithmName="SHA-512" hashValue="a4D0qunhJYdzFqW8oaa3yVN1FdCdYwMRMVwawu13Aw/cFgjlCFOIOgicbeptyqwALMQfdCM5PWD5NVt82bdAmQ==" saltValue="Ha9Igzpf6qdwdqgJwxdPWw==" spinCount="100000" sheet="1" objects="1" scenarios="1"/>
  <protectedRanges>
    <protectedRange sqref="H9 H13 H17 H21 H26 H30 H34 H38 H42 H46 H50 H55 H59 H63 H68 H72 H76 H80 H84 H88 H92 H96 H100 H104 H108 H112 H116 H120 H124 H129 H134 H139 H143 H147 H151 H155" name="Oblast1"/>
  </protectedRanges>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121"/>
  <sheetViews>
    <sheetView workbookViewId="0">
      <pane ySplit="7" topLeftCell="A109" activePane="bottomLeft" state="frozen"/>
      <selection pane="bottomLeft" activeCell="H114" sqref="H114"/>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0+O8+O25+O50+O59+O104+O109</f>
        <v>0</v>
      </c>
      <c r="P2" t="s">
        <v>21</v>
      </c>
    </row>
    <row r="3" spans="1:18" ht="15" customHeight="1">
      <c r="A3" t="s">
        <v>11</v>
      </c>
      <c r="B3" s="10" t="s">
        <v>13</v>
      </c>
      <c r="C3" s="191" t="s">
        <v>14</v>
      </c>
      <c r="D3" s="187"/>
      <c r="E3" s="11" t="s">
        <v>15</v>
      </c>
      <c r="F3" s="4"/>
      <c r="G3" s="9"/>
      <c r="H3" s="8" t="s">
        <v>253</v>
      </c>
      <c r="I3" s="30">
        <f>0+I8+I25+I50+I59+I104+I109</f>
        <v>0</v>
      </c>
      <c r="O3" t="s">
        <v>18</v>
      </c>
      <c r="P3" t="s">
        <v>22</v>
      </c>
    </row>
    <row r="4" spans="1:18" ht="15" customHeight="1">
      <c r="A4" t="s">
        <v>16</v>
      </c>
      <c r="B4" s="12" t="s">
        <v>17</v>
      </c>
      <c r="C4" s="192" t="s">
        <v>253</v>
      </c>
      <c r="D4" s="193"/>
      <c r="E4" s="13" t="s">
        <v>254</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26</v>
      </c>
      <c r="D8" s="14"/>
      <c r="E8" s="19" t="s">
        <v>43</v>
      </c>
      <c r="F8" s="14"/>
      <c r="G8" s="14"/>
      <c r="H8" s="14"/>
      <c r="I8" s="20">
        <f>0+Q8</f>
        <v>0</v>
      </c>
      <c r="O8">
        <f>0+R8</f>
        <v>0</v>
      </c>
      <c r="Q8">
        <f>0+I9+I13+I17+I21</f>
        <v>0</v>
      </c>
      <c r="R8">
        <f>0+O9+O13+O17+O21</f>
        <v>0</v>
      </c>
    </row>
    <row r="9" spans="1:18" ht="13.2">
      <c r="A9" s="17" t="s">
        <v>44</v>
      </c>
      <c r="B9" s="21" t="s">
        <v>28</v>
      </c>
      <c r="C9" s="21" t="s">
        <v>68</v>
      </c>
      <c r="D9" s="17" t="s">
        <v>22</v>
      </c>
      <c r="E9" s="22" t="s">
        <v>69</v>
      </c>
      <c r="F9" s="23" t="s">
        <v>70</v>
      </c>
      <c r="G9" s="24">
        <v>126.57</v>
      </c>
      <c r="H9" s="25">
        <v>0</v>
      </c>
      <c r="I9" s="25">
        <f>ROUND(ROUND(H9,2)*ROUND(G9,3),2)</f>
        <v>0</v>
      </c>
      <c r="O9">
        <f>(I9*21)/100</f>
        <v>0</v>
      </c>
      <c r="P9" t="s">
        <v>22</v>
      </c>
    </row>
    <row r="10" spans="1:18" ht="13.2">
      <c r="A10" s="26" t="s">
        <v>49</v>
      </c>
      <c r="E10" s="27" t="s">
        <v>71</v>
      </c>
    </row>
    <row r="11" spans="1:18" ht="39.6">
      <c r="A11" s="28" t="s">
        <v>51</v>
      </c>
      <c r="E11" s="29" t="s">
        <v>255</v>
      </c>
    </row>
    <row r="12" spans="1:18" ht="26.4">
      <c r="A12" t="s">
        <v>52</v>
      </c>
      <c r="E12" s="27" t="s">
        <v>73</v>
      </c>
    </row>
    <row r="13" spans="1:18" ht="13.2">
      <c r="A13" s="17" t="s">
        <v>44</v>
      </c>
      <c r="B13" s="21" t="s">
        <v>22</v>
      </c>
      <c r="C13" s="21" t="s">
        <v>68</v>
      </c>
      <c r="D13" s="17" t="s">
        <v>21</v>
      </c>
      <c r="E13" s="22" t="s">
        <v>69</v>
      </c>
      <c r="F13" s="23" t="s">
        <v>70</v>
      </c>
      <c r="G13" s="24">
        <v>69.846999999999994</v>
      </c>
      <c r="H13" s="25">
        <v>0</v>
      </c>
      <c r="I13" s="25">
        <f>ROUND(ROUND(H13,2)*ROUND(G13,3),2)</f>
        <v>0</v>
      </c>
      <c r="O13">
        <f>(I13*21)/100</f>
        <v>0</v>
      </c>
      <c r="P13" t="s">
        <v>22</v>
      </c>
    </row>
    <row r="14" spans="1:18" ht="13.2">
      <c r="A14" s="26" t="s">
        <v>49</v>
      </c>
      <c r="E14" s="27" t="s">
        <v>74</v>
      </c>
    </row>
    <row r="15" spans="1:18" ht="26.4">
      <c r="A15" s="28" t="s">
        <v>51</v>
      </c>
      <c r="E15" s="29" t="s">
        <v>256</v>
      </c>
    </row>
    <row r="16" spans="1:18" ht="26.4">
      <c r="A16" t="s">
        <v>52</v>
      </c>
      <c r="E16" s="27" t="s">
        <v>73</v>
      </c>
    </row>
    <row r="17" spans="1:18" ht="13.2">
      <c r="A17" s="17" t="s">
        <v>44</v>
      </c>
      <c r="B17" s="21" t="s">
        <v>21</v>
      </c>
      <c r="C17" s="21" t="s">
        <v>68</v>
      </c>
      <c r="D17" s="17" t="s">
        <v>32</v>
      </c>
      <c r="E17" s="22" t="s">
        <v>69</v>
      </c>
      <c r="F17" s="23" t="s">
        <v>70</v>
      </c>
      <c r="G17" s="24">
        <v>8.67</v>
      </c>
      <c r="H17" s="25">
        <v>0</v>
      </c>
      <c r="I17" s="25">
        <f>ROUND(ROUND(H17,2)*ROUND(G17,3),2)</f>
        <v>0</v>
      </c>
      <c r="O17">
        <f>(I17*21)/100</f>
        <v>0</v>
      </c>
      <c r="P17" t="s">
        <v>22</v>
      </c>
    </row>
    <row r="18" spans="1:18" ht="13.2">
      <c r="A18" s="26" t="s">
        <v>49</v>
      </c>
      <c r="E18" s="27" t="s">
        <v>76</v>
      </c>
    </row>
    <row r="19" spans="1:18" ht="26.4">
      <c r="A19" s="28" t="s">
        <v>51</v>
      </c>
      <c r="E19" s="29" t="s">
        <v>257</v>
      </c>
    </row>
    <row r="20" spans="1:18" ht="26.4">
      <c r="A20" t="s">
        <v>52</v>
      </c>
      <c r="E20" s="27" t="s">
        <v>73</v>
      </c>
    </row>
    <row r="21" spans="1:18" ht="13.2">
      <c r="A21" s="17" t="s">
        <v>44</v>
      </c>
      <c r="B21" s="21" t="s">
        <v>32</v>
      </c>
      <c r="C21" s="21" t="s">
        <v>78</v>
      </c>
      <c r="D21" s="17" t="s">
        <v>46</v>
      </c>
      <c r="E21" s="22" t="s">
        <v>79</v>
      </c>
      <c r="F21" s="23" t="s">
        <v>80</v>
      </c>
      <c r="G21" s="24">
        <v>15.568</v>
      </c>
      <c r="H21" s="25">
        <v>0</v>
      </c>
      <c r="I21" s="25">
        <f>ROUND(ROUND(H21,2)*ROUND(G21,3),2)</f>
        <v>0</v>
      </c>
      <c r="O21">
        <f>(I21*21)/100</f>
        <v>0</v>
      </c>
      <c r="P21" t="s">
        <v>22</v>
      </c>
    </row>
    <row r="22" spans="1:18" ht="39.6">
      <c r="A22" s="26" t="s">
        <v>49</v>
      </c>
      <c r="E22" s="27" t="s">
        <v>81</v>
      </c>
    </row>
    <row r="23" spans="1:18" ht="26.4">
      <c r="A23" s="28" t="s">
        <v>51</v>
      </c>
      <c r="E23" s="29" t="s">
        <v>258</v>
      </c>
    </row>
    <row r="24" spans="1:18" ht="26.4">
      <c r="A24" t="s">
        <v>52</v>
      </c>
      <c r="E24" s="27" t="s">
        <v>83</v>
      </c>
    </row>
    <row r="25" spans="1:18" ht="12.75" customHeight="1">
      <c r="A25" s="2" t="s">
        <v>42</v>
      </c>
      <c r="B25" s="2"/>
      <c r="C25" s="31" t="s">
        <v>28</v>
      </c>
      <c r="D25" s="2"/>
      <c r="E25" s="19" t="s">
        <v>84</v>
      </c>
      <c r="F25" s="2"/>
      <c r="G25" s="2"/>
      <c r="H25" s="2"/>
      <c r="I25" s="32">
        <f>0+Q25</f>
        <v>0</v>
      </c>
      <c r="O25">
        <f>0+R25</f>
        <v>0</v>
      </c>
      <c r="Q25">
        <f>0+I26+I30+I34+I38+I42+I46</f>
        <v>0</v>
      </c>
      <c r="R25">
        <f>0+O26+O30+O34+O38+O42+O46</f>
        <v>0</v>
      </c>
    </row>
    <row r="26" spans="1:18" ht="13.2">
      <c r="A26" s="17" t="s">
        <v>44</v>
      </c>
      <c r="B26" s="21" t="s">
        <v>34</v>
      </c>
      <c r="C26" s="21" t="s">
        <v>90</v>
      </c>
      <c r="D26" s="17" t="s">
        <v>46</v>
      </c>
      <c r="E26" s="22" t="s">
        <v>91</v>
      </c>
      <c r="F26" s="23" t="s">
        <v>80</v>
      </c>
      <c r="G26" s="24">
        <v>4.335</v>
      </c>
      <c r="H26" s="25">
        <v>0</v>
      </c>
      <c r="I26" s="25">
        <f>ROUND(ROUND(H26,2)*ROUND(G26,3),2)</f>
        <v>0</v>
      </c>
      <c r="O26">
        <f>(I26*21)/100</f>
        <v>0</v>
      </c>
      <c r="P26" t="s">
        <v>22</v>
      </c>
    </row>
    <row r="27" spans="1:18" ht="26.4">
      <c r="A27" s="26" t="s">
        <v>49</v>
      </c>
      <c r="E27" s="27" t="s">
        <v>92</v>
      </c>
    </row>
    <row r="28" spans="1:18" ht="26.4">
      <c r="A28" s="28" t="s">
        <v>51</v>
      </c>
      <c r="E28" s="29" t="s">
        <v>259</v>
      </c>
    </row>
    <row r="29" spans="1:18" ht="66">
      <c r="A29" t="s">
        <v>52</v>
      </c>
      <c r="E29" s="27" t="s">
        <v>94</v>
      </c>
    </row>
    <row r="30" spans="1:18" ht="13.2">
      <c r="A30" s="17" t="s">
        <v>44</v>
      </c>
      <c r="B30" s="21" t="s">
        <v>36</v>
      </c>
      <c r="C30" s="21" t="s">
        <v>96</v>
      </c>
      <c r="D30" s="17" t="s">
        <v>46</v>
      </c>
      <c r="E30" s="22" t="s">
        <v>97</v>
      </c>
      <c r="F30" s="23" t="s">
        <v>80</v>
      </c>
      <c r="G30" s="24">
        <v>66.616</v>
      </c>
      <c r="H30" s="25">
        <v>0</v>
      </c>
      <c r="I30" s="25">
        <f>ROUND(ROUND(H30,2)*ROUND(G30,3),2)</f>
        <v>0</v>
      </c>
      <c r="O30">
        <f>(I30*21)/100</f>
        <v>0</v>
      </c>
      <c r="P30" t="s">
        <v>22</v>
      </c>
    </row>
    <row r="31" spans="1:18" ht="26.4">
      <c r="A31" s="26" t="s">
        <v>49</v>
      </c>
      <c r="E31" s="27" t="s">
        <v>98</v>
      </c>
    </row>
    <row r="32" spans="1:18" ht="39.6">
      <c r="A32" s="28" t="s">
        <v>51</v>
      </c>
      <c r="E32" s="29" t="s">
        <v>260</v>
      </c>
    </row>
    <row r="33" spans="1:16" ht="66">
      <c r="A33" t="s">
        <v>52</v>
      </c>
      <c r="E33" s="27" t="s">
        <v>94</v>
      </c>
    </row>
    <row r="34" spans="1:16" ht="13.2">
      <c r="A34" s="17" t="s">
        <v>44</v>
      </c>
      <c r="B34" s="21" t="s">
        <v>95</v>
      </c>
      <c r="C34" s="21" t="s">
        <v>101</v>
      </c>
      <c r="D34" s="17" t="s">
        <v>46</v>
      </c>
      <c r="E34" s="22" t="s">
        <v>102</v>
      </c>
      <c r="F34" s="23" t="s">
        <v>80</v>
      </c>
      <c r="G34" s="24">
        <v>29.103000000000002</v>
      </c>
      <c r="H34" s="25">
        <v>0</v>
      </c>
      <c r="I34" s="25">
        <f>ROUND(ROUND(H34,2)*ROUND(G34,3),2)</f>
        <v>0</v>
      </c>
      <c r="O34">
        <f>(I34*21)/100</f>
        <v>0</v>
      </c>
      <c r="P34" t="s">
        <v>22</v>
      </c>
    </row>
    <row r="35" spans="1:16" ht="26.4">
      <c r="A35" s="26" t="s">
        <v>49</v>
      </c>
      <c r="E35" s="27" t="s">
        <v>103</v>
      </c>
    </row>
    <row r="36" spans="1:16" ht="26.4">
      <c r="A36" s="28" t="s">
        <v>51</v>
      </c>
      <c r="E36" s="29" t="s">
        <v>261</v>
      </c>
    </row>
    <row r="37" spans="1:16" ht="66">
      <c r="A37" t="s">
        <v>52</v>
      </c>
      <c r="E37" s="27" t="s">
        <v>94</v>
      </c>
    </row>
    <row r="38" spans="1:16" ht="13.2">
      <c r="A38" s="17" t="s">
        <v>44</v>
      </c>
      <c r="B38" s="21" t="s">
        <v>100</v>
      </c>
      <c r="C38" s="21" t="s">
        <v>105</v>
      </c>
      <c r="D38" s="17" t="s">
        <v>46</v>
      </c>
      <c r="E38" s="22" t="s">
        <v>106</v>
      </c>
      <c r="F38" s="23" t="s">
        <v>80</v>
      </c>
      <c r="G38" s="24">
        <v>15.568</v>
      </c>
      <c r="H38" s="25">
        <v>0</v>
      </c>
      <c r="I38" s="25">
        <f>ROUND(ROUND(H38,2)*ROUND(G38,3),2)</f>
        <v>0</v>
      </c>
      <c r="O38">
        <f>(I38*21)/100</f>
        <v>0</v>
      </c>
      <c r="P38" t="s">
        <v>22</v>
      </c>
    </row>
    <row r="39" spans="1:16" ht="26.4">
      <c r="A39" s="26" t="s">
        <v>49</v>
      </c>
      <c r="E39" s="27" t="s">
        <v>107</v>
      </c>
    </row>
    <row r="40" spans="1:16" ht="26.4">
      <c r="A40" s="28" t="s">
        <v>51</v>
      </c>
      <c r="E40" s="29" t="s">
        <v>258</v>
      </c>
    </row>
    <row r="41" spans="1:16" ht="316.8">
      <c r="A41" t="s">
        <v>52</v>
      </c>
      <c r="E41" s="27" t="s">
        <v>108</v>
      </c>
    </row>
    <row r="42" spans="1:16" ht="13.2">
      <c r="A42" s="17" t="s">
        <v>44</v>
      </c>
      <c r="B42" s="21" t="s">
        <v>39</v>
      </c>
      <c r="C42" s="21" t="s">
        <v>109</v>
      </c>
      <c r="D42" s="17" t="s">
        <v>46</v>
      </c>
      <c r="E42" s="22" t="s">
        <v>110</v>
      </c>
      <c r="F42" s="23" t="s">
        <v>111</v>
      </c>
      <c r="G42" s="24">
        <v>103.78400000000001</v>
      </c>
      <c r="H42" s="25">
        <v>0</v>
      </c>
      <c r="I42" s="25">
        <f>ROUND(ROUND(H42,2)*ROUND(G42,3),2)</f>
        <v>0</v>
      </c>
      <c r="O42">
        <f>(I42*21)/100</f>
        <v>0</v>
      </c>
      <c r="P42" t="s">
        <v>22</v>
      </c>
    </row>
    <row r="43" spans="1:16" ht="26.4">
      <c r="A43" s="26" t="s">
        <v>49</v>
      </c>
      <c r="E43" s="27" t="s">
        <v>112</v>
      </c>
    </row>
    <row r="44" spans="1:16" ht="26.4">
      <c r="A44" s="28" t="s">
        <v>51</v>
      </c>
      <c r="E44" s="29" t="s">
        <v>262</v>
      </c>
    </row>
    <row r="45" spans="1:16" ht="39.6">
      <c r="A45" t="s">
        <v>52</v>
      </c>
      <c r="E45" s="27" t="s">
        <v>114</v>
      </c>
    </row>
    <row r="46" spans="1:16" ht="13.2">
      <c r="A46" s="17" t="s">
        <v>44</v>
      </c>
      <c r="B46" s="21" t="s">
        <v>41</v>
      </c>
      <c r="C46" s="21" t="s">
        <v>116</v>
      </c>
      <c r="D46" s="17" t="s">
        <v>46</v>
      </c>
      <c r="E46" s="22" t="s">
        <v>117</v>
      </c>
      <c r="F46" s="23" t="s">
        <v>111</v>
      </c>
      <c r="G46" s="24">
        <v>103.7835</v>
      </c>
      <c r="H46" s="25">
        <v>0</v>
      </c>
      <c r="I46" s="25">
        <f>ROUND(ROUND(H46,2)*ROUND(G46,3),2)</f>
        <v>0</v>
      </c>
      <c r="O46">
        <f>(I46*21)/100</f>
        <v>0</v>
      </c>
      <c r="P46" t="s">
        <v>22</v>
      </c>
    </row>
    <row r="47" spans="1:16" ht="13.2">
      <c r="A47" s="26" t="s">
        <v>49</v>
      </c>
      <c r="E47" s="27" t="s">
        <v>46</v>
      </c>
    </row>
    <row r="48" spans="1:16" ht="26.4">
      <c r="A48" s="28" t="s">
        <v>51</v>
      </c>
      <c r="E48" s="29" t="s">
        <v>262</v>
      </c>
    </row>
    <row r="49" spans="1:18" ht="26.4">
      <c r="A49" t="s">
        <v>52</v>
      </c>
      <c r="E49" s="27" t="s">
        <v>118</v>
      </c>
    </row>
    <row r="50" spans="1:18" ht="12.75" customHeight="1">
      <c r="A50" s="2" t="s">
        <v>42</v>
      </c>
      <c r="B50" s="2"/>
      <c r="C50" s="31" t="s">
        <v>22</v>
      </c>
      <c r="D50" s="2"/>
      <c r="E50" s="19" t="s">
        <v>119</v>
      </c>
      <c r="F50" s="2"/>
      <c r="G50" s="2"/>
      <c r="H50" s="2"/>
      <c r="I50" s="32">
        <f>0+Q50</f>
        <v>0</v>
      </c>
      <c r="O50">
        <f>0+R50</f>
        <v>0</v>
      </c>
      <c r="Q50">
        <f>0+I51+I55</f>
        <v>0</v>
      </c>
      <c r="R50">
        <f>0+O51+O55</f>
        <v>0</v>
      </c>
    </row>
    <row r="51" spans="1:18" ht="13.2">
      <c r="A51" s="17" t="s">
        <v>44</v>
      </c>
      <c r="B51" s="21" t="s">
        <v>115</v>
      </c>
      <c r="C51" s="21" t="s">
        <v>121</v>
      </c>
      <c r="D51" s="17" t="s">
        <v>46</v>
      </c>
      <c r="E51" s="22" t="s">
        <v>122</v>
      </c>
      <c r="F51" s="23" t="s">
        <v>123</v>
      </c>
      <c r="G51" s="24">
        <v>41.38</v>
      </c>
      <c r="H51" s="25">
        <v>0</v>
      </c>
      <c r="I51" s="25">
        <f>ROUND(ROUND(H51,2)*ROUND(G51,3),2)</f>
        <v>0</v>
      </c>
      <c r="O51">
        <f>(I51*21)/100</f>
        <v>0</v>
      </c>
      <c r="P51" t="s">
        <v>22</v>
      </c>
    </row>
    <row r="52" spans="1:18" ht="13.2">
      <c r="A52" s="26" t="s">
        <v>49</v>
      </c>
      <c r="E52" s="27" t="s">
        <v>46</v>
      </c>
    </row>
    <row r="53" spans="1:18" ht="26.4">
      <c r="A53" s="28" t="s">
        <v>51</v>
      </c>
      <c r="E53" s="29" t="s">
        <v>263</v>
      </c>
    </row>
    <row r="54" spans="1:18" ht="171.6">
      <c r="A54" t="s">
        <v>52</v>
      </c>
      <c r="E54" s="27" t="s">
        <v>125</v>
      </c>
    </row>
    <row r="55" spans="1:18" ht="13.2">
      <c r="A55" s="17" t="s">
        <v>44</v>
      </c>
      <c r="B55" s="21" t="s">
        <v>120</v>
      </c>
      <c r="C55" s="21" t="s">
        <v>127</v>
      </c>
      <c r="D55" s="17" t="s">
        <v>46</v>
      </c>
      <c r="E55" s="22" t="s">
        <v>128</v>
      </c>
      <c r="F55" s="23" t="s">
        <v>111</v>
      </c>
      <c r="G55" s="24">
        <v>57.93</v>
      </c>
      <c r="H55" s="25">
        <v>0</v>
      </c>
      <c r="I55" s="25">
        <f>ROUND(ROUND(H55,2)*ROUND(G55,3),2)</f>
        <v>0</v>
      </c>
      <c r="O55">
        <f>(I55*21)/100</f>
        <v>0</v>
      </c>
      <c r="P55" t="s">
        <v>22</v>
      </c>
    </row>
    <row r="56" spans="1:18" ht="13.2">
      <c r="A56" s="26" t="s">
        <v>49</v>
      </c>
      <c r="E56" s="27" t="s">
        <v>133</v>
      </c>
    </row>
    <row r="57" spans="1:18" ht="26.4">
      <c r="A57" s="28" t="s">
        <v>51</v>
      </c>
      <c r="E57" s="29" t="s">
        <v>264</v>
      </c>
    </row>
    <row r="58" spans="1:18" ht="105.6">
      <c r="A58" t="s">
        <v>52</v>
      </c>
      <c r="E58" s="27" t="s">
        <v>131</v>
      </c>
    </row>
    <row r="59" spans="1:18" ht="12.75" customHeight="1">
      <c r="A59" s="2" t="s">
        <v>42</v>
      </c>
      <c r="B59" s="2"/>
      <c r="C59" s="31" t="s">
        <v>34</v>
      </c>
      <c r="D59" s="2"/>
      <c r="E59" s="19" t="s">
        <v>135</v>
      </c>
      <c r="F59" s="2"/>
      <c r="G59" s="2"/>
      <c r="H59" s="2"/>
      <c r="I59" s="32">
        <f>0+Q59</f>
        <v>0</v>
      </c>
      <c r="O59">
        <f>0+R59</f>
        <v>0</v>
      </c>
      <c r="Q59">
        <f>0+I60+I64+I68+I72+I76+I80+I84+I88+I92+I96+I100</f>
        <v>0</v>
      </c>
      <c r="R59">
        <f>0+O60+O64+O68+O72+O76+O80+O84+O88+O92+O96+O100</f>
        <v>0</v>
      </c>
    </row>
    <row r="60" spans="1:18" ht="13.2">
      <c r="A60" s="17" t="s">
        <v>44</v>
      </c>
      <c r="B60" s="21" t="s">
        <v>126</v>
      </c>
      <c r="C60" s="21" t="s">
        <v>142</v>
      </c>
      <c r="D60" s="17" t="s">
        <v>28</v>
      </c>
      <c r="E60" s="22" t="s">
        <v>143</v>
      </c>
      <c r="F60" s="23" t="s">
        <v>80</v>
      </c>
      <c r="G60" s="24">
        <v>19.632999999999999</v>
      </c>
      <c r="H60" s="25">
        <v>0</v>
      </c>
      <c r="I60" s="25">
        <f>ROUND(ROUND(H60,2)*ROUND(G60,3),2)</f>
        <v>0</v>
      </c>
      <c r="O60">
        <f>(I60*21)/100</f>
        <v>0</v>
      </c>
      <c r="P60" t="s">
        <v>22</v>
      </c>
    </row>
    <row r="61" spans="1:18" ht="26.4">
      <c r="A61" s="26" t="s">
        <v>49</v>
      </c>
      <c r="E61" s="27" t="s">
        <v>144</v>
      </c>
    </row>
    <row r="62" spans="1:18" ht="26.4">
      <c r="A62" s="28" t="s">
        <v>51</v>
      </c>
      <c r="E62" s="29" t="s">
        <v>265</v>
      </c>
    </row>
    <row r="63" spans="1:18" ht="52.8">
      <c r="A63" t="s">
        <v>52</v>
      </c>
      <c r="E63" s="27" t="s">
        <v>146</v>
      </c>
    </row>
    <row r="64" spans="1:18" ht="13.2">
      <c r="A64" s="17" t="s">
        <v>44</v>
      </c>
      <c r="B64" s="21" t="s">
        <v>132</v>
      </c>
      <c r="C64" s="21" t="s">
        <v>142</v>
      </c>
      <c r="D64" s="17" t="s">
        <v>22</v>
      </c>
      <c r="E64" s="22" t="s">
        <v>143</v>
      </c>
      <c r="F64" s="23" t="s">
        <v>80</v>
      </c>
      <c r="G64" s="24">
        <v>39.005000000000003</v>
      </c>
      <c r="H64" s="25">
        <v>0</v>
      </c>
      <c r="I64" s="25">
        <f>ROUND(ROUND(H64,2)*ROUND(G64,3),2)</f>
        <v>0</v>
      </c>
      <c r="O64">
        <f>(I64*21)/100</f>
        <v>0</v>
      </c>
      <c r="P64" t="s">
        <v>22</v>
      </c>
    </row>
    <row r="65" spans="1:16" ht="13.2">
      <c r="A65" s="26" t="s">
        <v>49</v>
      </c>
      <c r="E65" s="27" t="s">
        <v>148</v>
      </c>
    </row>
    <row r="66" spans="1:16" ht="39.6">
      <c r="A66" s="28" t="s">
        <v>51</v>
      </c>
      <c r="E66" s="29" t="s">
        <v>266</v>
      </c>
    </row>
    <row r="67" spans="1:16" ht="52.8">
      <c r="A67" t="s">
        <v>52</v>
      </c>
      <c r="E67" s="27" t="s">
        <v>146</v>
      </c>
    </row>
    <row r="68" spans="1:16" ht="13.2">
      <c r="A68" s="17" t="s">
        <v>44</v>
      </c>
      <c r="B68" s="21" t="s">
        <v>136</v>
      </c>
      <c r="C68" s="21" t="s">
        <v>151</v>
      </c>
      <c r="D68" s="17" t="s">
        <v>46</v>
      </c>
      <c r="E68" s="22" t="s">
        <v>152</v>
      </c>
      <c r="F68" s="23" t="s">
        <v>111</v>
      </c>
      <c r="G68" s="24">
        <v>116.508</v>
      </c>
      <c r="H68" s="25">
        <v>0</v>
      </c>
      <c r="I68" s="25">
        <f>ROUND(ROUND(H68,2)*ROUND(G68,3),2)</f>
        <v>0</v>
      </c>
      <c r="O68">
        <f>(I68*21)/100</f>
        <v>0</v>
      </c>
      <c r="P68" t="s">
        <v>22</v>
      </c>
    </row>
    <row r="69" spans="1:16" ht="13.2">
      <c r="A69" s="26" t="s">
        <v>49</v>
      </c>
      <c r="E69" s="27" t="s">
        <v>153</v>
      </c>
    </row>
    <row r="70" spans="1:16" ht="26.4">
      <c r="A70" s="28" t="s">
        <v>51</v>
      </c>
      <c r="E70" s="29" t="s">
        <v>267</v>
      </c>
    </row>
    <row r="71" spans="1:16" ht="52.8">
      <c r="A71" t="s">
        <v>52</v>
      </c>
      <c r="E71" s="27" t="s">
        <v>155</v>
      </c>
    </row>
    <row r="72" spans="1:16" ht="13.2">
      <c r="A72" s="17" t="s">
        <v>44</v>
      </c>
      <c r="B72" s="21" t="s">
        <v>141</v>
      </c>
      <c r="C72" s="21" t="s">
        <v>157</v>
      </c>
      <c r="D72" s="17" t="s">
        <v>46</v>
      </c>
      <c r="E72" s="22" t="s">
        <v>158</v>
      </c>
      <c r="F72" s="23" t="s">
        <v>111</v>
      </c>
      <c r="G72" s="24">
        <v>269.27600000000001</v>
      </c>
      <c r="H72" s="25">
        <v>0</v>
      </c>
      <c r="I72" s="25">
        <f>ROUND(ROUND(H72,2)*ROUND(G72,3),2)</f>
        <v>0</v>
      </c>
      <c r="O72">
        <f>(I72*21)/100</f>
        <v>0</v>
      </c>
      <c r="P72" t="s">
        <v>22</v>
      </c>
    </row>
    <row r="73" spans="1:16" ht="13.2">
      <c r="A73" s="26" t="s">
        <v>49</v>
      </c>
      <c r="E73" s="27" t="s">
        <v>159</v>
      </c>
    </row>
    <row r="74" spans="1:16" ht="26.4">
      <c r="A74" s="28" t="s">
        <v>51</v>
      </c>
      <c r="E74" s="29" t="s">
        <v>268</v>
      </c>
    </row>
    <row r="75" spans="1:16" ht="52.8">
      <c r="A75" t="s">
        <v>52</v>
      </c>
      <c r="E75" s="27" t="s">
        <v>155</v>
      </c>
    </row>
    <row r="76" spans="1:16" ht="13.2">
      <c r="A76" s="17" t="s">
        <v>44</v>
      </c>
      <c r="B76" s="21" t="s">
        <v>147</v>
      </c>
      <c r="C76" s="21" t="s">
        <v>162</v>
      </c>
      <c r="D76" s="17" t="s">
        <v>46</v>
      </c>
      <c r="E76" s="22" t="s">
        <v>163</v>
      </c>
      <c r="F76" s="23" t="s">
        <v>111</v>
      </c>
      <c r="G76" s="24">
        <v>153.172</v>
      </c>
      <c r="H76" s="25">
        <v>0</v>
      </c>
      <c r="I76" s="25">
        <f>ROUND(ROUND(H76,2)*ROUND(G76,3),2)</f>
        <v>0</v>
      </c>
      <c r="O76">
        <f>(I76*21)/100</f>
        <v>0</v>
      </c>
      <c r="P76" t="s">
        <v>22</v>
      </c>
    </row>
    <row r="77" spans="1:16" ht="13.2">
      <c r="A77" s="26" t="s">
        <v>49</v>
      </c>
      <c r="E77" s="27" t="s">
        <v>164</v>
      </c>
    </row>
    <row r="78" spans="1:16" ht="26.4">
      <c r="A78" s="28" t="s">
        <v>51</v>
      </c>
      <c r="E78" s="29" t="s">
        <v>269</v>
      </c>
    </row>
    <row r="79" spans="1:16" ht="145.19999999999999">
      <c r="A79" t="s">
        <v>52</v>
      </c>
      <c r="E79" s="27" t="s">
        <v>166</v>
      </c>
    </row>
    <row r="80" spans="1:16" ht="13.2">
      <c r="A80" s="17" t="s">
        <v>44</v>
      </c>
      <c r="B80" s="21" t="s">
        <v>150</v>
      </c>
      <c r="C80" s="21" t="s">
        <v>168</v>
      </c>
      <c r="D80" s="17" t="s">
        <v>46</v>
      </c>
      <c r="E80" s="22" t="s">
        <v>169</v>
      </c>
      <c r="F80" s="23" t="s">
        <v>111</v>
      </c>
      <c r="G80" s="24">
        <v>140.74799999999999</v>
      </c>
      <c r="H80" s="25">
        <v>0</v>
      </c>
      <c r="I80" s="25">
        <f>ROUND(ROUND(H80,2)*ROUND(G80,3),2)</f>
        <v>0</v>
      </c>
      <c r="O80">
        <f>(I80*21)/100</f>
        <v>0</v>
      </c>
      <c r="P80" t="s">
        <v>22</v>
      </c>
    </row>
    <row r="81" spans="1:16" ht="13.2">
      <c r="A81" s="26" t="s">
        <v>49</v>
      </c>
      <c r="E81" s="27" t="s">
        <v>170</v>
      </c>
    </row>
    <row r="82" spans="1:16" ht="26.4">
      <c r="A82" s="28" t="s">
        <v>51</v>
      </c>
      <c r="E82" s="29" t="s">
        <v>270</v>
      </c>
    </row>
    <row r="83" spans="1:16" ht="145.19999999999999">
      <c r="A83" t="s">
        <v>52</v>
      </c>
      <c r="E83" s="27" t="s">
        <v>166</v>
      </c>
    </row>
    <row r="84" spans="1:16" ht="13.2">
      <c r="A84" s="17" t="s">
        <v>44</v>
      </c>
      <c r="B84" s="21" t="s">
        <v>156</v>
      </c>
      <c r="C84" s="21" t="s">
        <v>173</v>
      </c>
      <c r="D84" s="17" t="s">
        <v>46</v>
      </c>
      <c r="E84" s="22" t="s">
        <v>174</v>
      </c>
      <c r="F84" s="23" t="s">
        <v>111</v>
      </c>
      <c r="G84" s="24">
        <v>128.52799999999999</v>
      </c>
      <c r="H84" s="25">
        <v>0</v>
      </c>
      <c r="I84" s="25">
        <f>ROUND(ROUND(H84,2)*ROUND(G84,3),2)</f>
        <v>0</v>
      </c>
      <c r="O84">
        <f>(I84*21)/100</f>
        <v>0</v>
      </c>
      <c r="P84" t="s">
        <v>22</v>
      </c>
    </row>
    <row r="85" spans="1:16" ht="13.2">
      <c r="A85" s="26" t="s">
        <v>49</v>
      </c>
      <c r="E85" s="27" t="s">
        <v>175</v>
      </c>
    </row>
    <row r="86" spans="1:16" ht="26.4">
      <c r="A86" s="28" t="s">
        <v>51</v>
      </c>
      <c r="E86" s="29" t="s">
        <v>271</v>
      </c>
    </row>
    <row r="87" spans="1:16" ht="145.19999999999999">
      <c r="A87" t="s">
        <v>52</v>
      </c>
      <c r="E87" s="27" t="s">
        <v>166</v>
      </c>
    </row>
    <row r="88" spans="1:16" ht="13.2">
      <c r="A88" s="17" t="s">
        <v>44</v>
      </c>
      <c r="B88" s="21" t="s">
        <v>161</v>
      </c>
      <c r="C88" s="21" t="s">
        <v>189</v>
      </c>
      <c r="D88" s="17" t="s">
        <v>46</v>
      </c>
      <c r="E88" s="22" t="s">
        <v>190</v>
      </c>
      <c r="F88" s="23" t="s">
        <v>111</v>
      </c>
      <c r="G88" s="24">
        <v>75.596000000000004</v>
      </c>
      <c r="H88" s="25">
        <v>0</v>
      </c>
      <c r="I88" s="25">
        <f>ROUND(ROUND(H88,2)*ROUND(G88,3),2)</f>
        <v>0</v>
      </c>
      <c r="O88">
        <f>(I88*21)/100</f>
        <v>0</v>
      </c>
      <c r="P88" t="s">
        <v>22</v>
      </c>
    </row>
    <row r="89" spans="1:16" ht="13.2">
      <c r="A89" s="26" t="s">
        <v>49</v>
      </c>
      <c r="E89" s="27" t="s">
        <v>191</v>
      </c>
    </row>
    <row r="90" spans="1:16" ht="26.4">
      <c r="A90" s="28" t="s">
        <v>51</v>
      </c>
      <c r="E90" s="29" t="s">
        <v>272</v>
      </c>
    </row>
    <row r="91" spans="1:16" ht="158.4">
      <c r="A91" t="s">
        <v>52</v>
      </c>
      <c r="E91" s="27" t="s">
        <v>193</v>
      </c>
    </row>
    <row r="92" spans="1:16" ht="13.2">
      <c r="A92" s="17" t="s">
        <v>44</v>
      </c>
      <c r="B92" s="21" t="s">
        <v>167</v>
      </c>
      <c r="C92" s="21" t="s">
        <v>200</v>
      </c>
      <c r="D92" s="17" t="s">
        <v>46</v>
      </c>
      <c r="E92" s="22" t="s">
        <v>201</v>
      </c>
      <c r="F92" s="23" t="s">
        <v>111</v>
      </c>
      <c r="G92" s="24">
        <v>9.81</v>
      </c>
      <c r="H92" s="25">
        <v>0</v>
      </c>
      <c r="I92" s="25">
        <f>ROUND(ROUND(H92,2)*ROUND(G92,3),2)</f>
        <v>0</v>
      </c>
      <c r="O92">
        <f>(I92*21)/100</f>
        <v>0</v>
      </c>
      <c r="P92" t="s">
        <v>22</v>
      </c>
    </row>
    <row r="93" spans="1:16" ht="13.2">
      <c r="A93" s="26" t="s">
        <v>49</v>
      </c>
      <c r="E93" s="27" t="s">
        <v>202</v>
      </c>
    </row>
    <row r="94" spans="1:16" ht="26.4">
      <c r="A94" s="28" t="s">
        <v>51</v>
      </c>
      <c r="E94" s="29" t="s">
        <v>273</v>
      </c>
    </row>
    <row r="95" spans="1:16" ht="158.4">
      <c r="A95" t="s">
        <v>52</v>
      </c>
      <c r="E95" s="27" t="s">
        <v>193</v>
      </c>
    </row>
    <row r="96" spans="1:16" ht="26.4">
      <c r="A96" s="17" t="s">
        <v>44</v>
      </c>
      <c r="B96" s="21" t="s">
        <v>172</v>
      </c>
      <c r="C96" s="21" t="s">
        <v>205</v>
      </c>
      <c r="D96" s="17" t="s">
        <v>46</v>
      </c>
      <c r="E96" s="22" t="s">
        <v>206</v>
      </c>
      <c r="F96" s="23" t="s">
        <v>111</v>
      </c>
      <c r="G96" s="24">
        <v>17.835999999999999</v>
      </c>
      <c r="H96" s="25">
        <v>0</v>
      </c>
      <c r="I96" s="25">
        <f>ROUND(ROUND(H96,2)*ROUND(G96,3),2)</f>
        <v>0</v>
      </c>
      <c r="O96">
        <f>(I96*21)/100</f>
        <v>0</v>
      </c>
      <c r="P96" t="s">
        <v>22</v>
      </c>
    </row>
    <row r="97" spans="1:18" ht="13.2">
      <c r="A97" s="26" t="s">
        <v>49</v>
      </c>
      <c r="E97" s="27" t="s">
        <v>207</v>
      </c>
    </row>
    <row r="98" spans="1:18" ht="26.4">
      <c r="A98" s="28" t="s">
        <v>51</v>
      </c>
      <c r="E98" s="29" t="s">
        <v>274</v>
      </c>
    </row>
    <row r="99" spans="1:18" ht="158.4">
      <c r="A99" t="s">
        <v>52</v>
      </c>
      <c r="E99" s="27" t="s">
        <v>193</v>
      </c>
    </row>
    <row r="100" spans="1:18" ht="13.2">
      <c r="A100" s="17" t="s">
        <v>44</v>
      </c>
      <c r="B100" s="21" t="s">
        <v>177</v>
      </c>
      <c r="C100" s="21" t="s">
        <v>210</v>
      </c>
      <c r="D100" s="17" t="s">
        <v>46</v>
      </c>
      <c r="E100" s="22" t="s">
        <v>211</v>
      </c>
      <c r="F100" s="23" t="s">
        <v>123</v>
      </c>
      <c r="G100" s="24">
        <v>83.507000000000005</v>
      </c>
      <c r="H100" s="25">
        <v>0</v>
      </c>
      <c r="I100" s="25">
        <f>ROUND(ROUND(H100,2)*ROUND(G100,3),2)</f>
        <v>0</v>
      </c>
      <c r="O100">
        <f>(I100*21)/100</f>
        <v>0</v>
      </c>
      <c r="P100" t="s">
        <v>22</v>
      </c>
    </row>
    <row r="101" spans="1:18" ht="13.2">
      <c r="A101" s="26" t="s">
        <v>49</v>
      </c>
      <c r="E101" s="27" t="s">
        <v>46</v>
      </c>
    </row>
    <row r="102" spans="1:18" ht="26.4">
      <c r="A102" s="28" t="s">
        <v>51</v>
      </c>
      <c r="E102" s="29" t="s">
        <v>275</v>
      </c>
    </row>
    <row r="103" spans="1:18" ht="39.6">
      <c r="A103" t="s">
        <v>52</v>
      </c>
      <c r="E103" s="27" t="s">
        <v>213</v>
      </c>
    </row>
    <row r="104" spans="1:18" ht="12.75" customHeight="1">
      <c r="A104" s="2" t="s">
        <v>42</v>
      </c>
      <c r="B104" s="2"/>
      <c r="C104" s="31" t="s">
        <v>100</v>
      </c>
      <c r="D104" s="2"/>
      <c r="E104" s="19" t="s">
        <v>221</v>
      </c>
      <c r="F104" s="2"/>
      <c r="G104" s="2"/>
      <c r="H104" s="2"/>
      <c r="I104" s="32">
        <f>0+Q104</f>
        <v>0</v>
      </c>
      <c r="O104">
        <f>0+R104</f>
        <v>0</v>
      </c>
      <c r="Q104">
        <f>0+I105</f>
        <v>0</v>
      </c>
      <c r="R104">
        <f>0+O105</f>
        <v>0</v>
      </c>
    </row>
    <row r="105" spans="1:18" ht="13.2">
      <c r="A105" s="17" t="s">
        <v>44</v>
      </c>
      <c r="B105" s="21" t="s">
        <v>182</v>
      </c>
      <c r="C105" s="21" t="s">
        <v>223</v>
      </c>
      <c r="D105" s="17" t="s">
        <v>46</v>
      </c>
      <c r="E105" s="22" t="s">
        <v>224</v>
      </c>
      <c r="F105" s="23" t="s">
        <v>87</v>
      </c>
      <c r="G105" s="24">
        <v>1</v>
      </c>
      <c r="H105" s="25">
        <v>0</v>
      </c>
      <c r="I105" s="25">
        <f>ROUND(ROUND(H105,2)*ROUND(G105,3),2)</f>
        <v>0</v>
      </c>
      <c r="O105">
        <f>(I105*21)/100</f>
        <v>0</v>
      </c>
      <c r="P105" t="s">
        <v>22</v>
      </c>
    </row>
    <row r="106" spans="1:18" ht="13.2">
      <c r="A106" s="26" t="s">
        <v>49</v>
      </c>
      <c r="E106" s="27" t="s">
        <v>46</v>
      </c>
    </row>
    <row r="107" spans="1:18" ht="26.4">
      <c r="A107" s="28" t="s">
        <v>51</v>
      </c>
      <c r="E107" s="29" t="s">
        <v>276</v>
      </c>
    </row>
    <row r="108" spans="1:18" ht="39.6">
      <c r="A108" t="s">
        <v>52</v>
      </c>
      <c r="E108" s="27" t="s">
        <v>226</v>
      </c>
    </row>
    <row r="109" spans="1:18" ht="12.75" customHeight="1">
      <c r="A109" s="2" t="s">
        <v>42</v>
      </c>
      <c r="B109" s="2"/>
      <c r="C109" s="31" t="s">
        <v>39</v>
      </c>
      <c r="D109" s="2"/>
      <c r="E109" s="19" t="s">
        <v>227</v>
      </c>
      <c r="F109" s="2"/>
      <c r="G109" s="2"/>
      <c r="H109" s="2"/>
      <c r="I109" s="32">
        <f>0+Q109</f>
        <v>0</v>
      </c>
      <c r="O109">
        <f>0+R109</f>
        <v>0</v>
      </c>
      <c r="Q109">
        <f>0+I110+I114+I118</f>
        <v>0</v>
      </c>
      <c r="R109">
        <f>0+O110+O114+O118</f>
        <v>0</v>
      </c>
    </row>
    <row r="110" spans="1:18" ht="13.2">
      <c r="A110" s="17" t="s">
        <v>44</v>
      </c>
      <c r="B110" s="21" t="s">
        <v>188</v>
      </c>
      <c r="C110" s="21" t="s">
        <v>229</v>
      </c>
      <c r="D110" s="17" t="s">
        <v>46</v>
      </c>
      <c r="E110" s="22" t="s">
        <v>230</v>
      </c>
      <c r="F110" s="23" t="s">
        <v>123</v>
      </c>
      <c r="G110" s="24">
        <v>79.088999999999999</v>
      </c>
      <c r="H110" s="25">
        <v>0</v>
      </c>
      <c r="I110" s="25">
        <f>ROUND(ROUND(H110,2)*ROUND(G110,3),2)</f>
        <v>0</v>
      </c>
      <c r="O110">
        <f>(I110*21)/100</f>
        <v>0</v>
      </c>
      <c r="P110" t="s">
        <v>22</v>
      </c>
    </row>
    <row r="111" spans="1:18" ht="13.2">
      <c r="A111" s="26" t="s">
        <v>49</v>
      </c>
      <c r="E111" s="27" t="s">
        <v>231</v>
      </c>
    </row>
    <row r="112" spans="1:18" ht="26.4">
      <c r="A112" s="28" t="s">
        <v>51</v>
      </c>
      <c r="E112" s="29" t="s">
        <v>277</v>
      </c>
    </row>
    <row r="113" spans="1:16" ht="52.8">
      <c r="A113" t="s">
        <v>52</v>
      </c>
      <c r="E113" s="27" t="s">
        <v>233</v>
      </c>
    </row>
    <row r="114" spans="1:16" ht="13.2">
      <c r="A114" s="17" t="s">
        <v>44</v>
      </c>
      <c r="B114" s="21" t="s">
        <v>194</v>
      </c>
      <c r="C114" s="21" t="s">
        <v>235</v>
      </c>
      <c r="D114" s="17" t="s">
        <v>46</v>
      </c>
      <c r="E114" s="22" t="s">
        <v>236</v>
      </c>
      <c r="F114" s="23" t="s">
        <v>123</v>
      </c>
      <c r="G114" s="24">
        <v>46.843000000000004</v>
      </c>
      <c r="H114" s="25">
        <v>0</v>
      </c>
      <c r="I114" s="25">
        <f>ROUND(ROUND(H114,2)*ROUND(G114,3),2)</f>
        <v>0</v>
      </c>
      <c r="O114">
        <f>(I114*21)/100</f>
        <v>0</v>
      </c>
      <c r="P114" t="s">
        <v>22</v>
      </c>
    </row>
    <row r="115" spans="1:16" ht="13.2">
      <c r="A115" s="26" t="s">
        <v>49</v>
      </c>
      <c r="E115" s="27" t="s">
        <v>237</v>
      </c>
    </row>
    <row r="116" spans="1:16" ht="26.4">
      <c r="A116" s="28" t="s">
        <v>51</v>
      </c>
      <c r="E116" s="29" t="s">
        <v>278</v>
      </c>
    </row>
    <row r="117" spans="1:16" ht="52.8">
      <c r="A117" t="s">
        <v>52</v>
      </c>
      <c r="E117" s="27" t="s">
        <v>233</v>
      </c>
    </row>
    <row r="118" spans="1:16" ht="13.2">
      <c r="A118" s="17" t="s">
        <v>44</v>
      </c>
      <c r="B118" s="21" t="s">
        <v>199</v>
      </c>
      <c r="C118" s="21" t="s">
        <v>249</v>
      </c>
      <c r="D118" s="17" t="s">
        <v>46</v>
      </c>
      <c r="E118" s="22" t="s">
        <v>250</v>
      </c>
      <c r="F118" s="23" t="s">
        <v>123</v>
      </c>
      <c r="G118" s="24">
        <v>35.923999999999999</v>
      </c>
      <c r="H118" s="25">
        <v>0</v>
      </c>
      <c r="I118" s="25">
        <f>ROUND(ROUND(H118,2)*ROUND(G118,3),2)</f>
        <v>0</v>
      </c>
      <c r="O118">
        <f>(I118*21)/100</f>
        <v>0</v>
      </c>
      <c r="P118" t="s">
        <v>22</v>
      </c>
    </row>
    <row r="119" spans="1:16" ht="13.2">
      <c r="A119" s="26" t="s">
        <v>49</v>
      </c>
      <c r="E119" s="27" t="s">
        <v>46</v>
      </c>
    </row>
    <row r="120" spans="1:16" ht="26.4">
      <c r="A120" s="28" t="s">
        <v>51</v>
      </c>
      <c r="E120" s="29" t="s">
        <v>279</v>
      </c>
    </row>
    <row r="121" spans="1:16" ht="26.4">
      <c r="A121" t="s">
        <v>52</v>
      </c>
      <c r="E121" s="27" t="s">
        <v>252</v>
      </c>
    </row>
  </sheetData>
  <sheetProtection algorithmName="SHA-512" hashValue="MnTPvG2MHnY5gdp+GkBb54Tj9/c06BFczgJg8ySg8j2hdrdb7Pk3vSe6WP2nqaK+xYGyHCn/dgwZKzwOCZsmuw==" saltValue="ChqUAld19+dwrN2mQ2p+Eg==" spinCount="100000" sheet="1" objects="1" scenarios="1"/>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12"/>
  <sheetViews>
    <sheetView workbookViewId="0">
      <pane ySplit="7" topLeftCell="A8" activePane="bottomLeft" state="frozen"/>
      <selection pane="bottomLeft" activeCell="E15" sqref="E15"/>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f>
        <v>0</v>
      </c>
      <c r="P2" t="s">
        <v>21</v>
      </c>
    </row>
    <row r="3" spans="1:18" ht="15" customHeight="1">
      <c r="A3" t="s">
        <v>11</v>
      </c>
      <c r="B3" s="10" t="s">
        <v>13</v>
      </c>
      <c r="C3" s="191" t="s">
        <v>14</v>
      </c>
      <c r="D3" s="187"/>
      <c r="E3" s="11" t="s">
        <v>15</v>
      </c>
      <c r="F3" s="4"/>
      <c r="G3" s="9"/>
      <c r="H3" s="8" t="s">
        <v>280</v>
      </c>
      <c r="I3" s="30">
        <f>0+I8</f>
        <v>0</v>
      </c>
      <c r="O3" t="s">
        <v>18</v>
      </c>
      <c r="P3" t="s">
        <v>22</v>
      </c>
    </row>
    <row r="4" spans="1:18" ht="15" customHeight="1">
      <c r="A4" t="s">
        <v>16</v>
      </c>
      <c r="B4" s="12" t="s">
        <v>17</v>
      </c>
      <c r="C4" s="192" t="s">
        <v>280</v>
      </c>
      <c r="D4" s="193"/>
      <c r="E4" s="13" t="s">
        <v>281</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26</v>
      </c>
      <c r="D8" s="14"/>
      <c r="E8" s="19" t="s">
        <v>43</v>
      </c>
      <c r="F8" s="14"/>
      <c r="G8" s="14"/>
      <c r="H8" s="14"/>
      <c r="I8" s="20">
        <f>0+Q8</f>
        <v>0</v>
      </c>
      <c r="O8">
        <f>0+R8</f>
        <v>0</v>
      </c>
      <c r="Q8">
        <f>0+I9</f>
        <v>0</v>
      </c>
      <c r="R8">
        <f>0+O9</f>
        <v>0</v>
      </c>
    </row>
    <row r="9" spans="1:18" ht="13.2">
      <c r="A9" s="17" t="s">
        <v>44</v>
      </c>
      <c r="B9" s="21" t="s">
        <v>28</v>
      </c>
      <c r="C9" s="21" t="s">
        <v>282</v>
      </c>
      <c r="D9" s="17" t="s">
        <v>46</v>
      </c>
      <c r="E9" s="22" t="s">
        <v>283</v>
      </c>
      <c r="F9" s="23" t="s">
        <v>48</v>
      </c>
      <c r="G9" s="24">
        <v>1</v>
      </c>
      <c r="H9" s="25">
        <v>0</v>
      </c>
      <c r="I9" s="25">
        <f>ROUND(ROUND(H9,2)*ROUND(G9,3),2)</f>
        <v>0</v>
      </c>
      <c r="O9">
        <f>(I9*21)/100</f>
        <v>0</v>
      </c>
      <c r="P9" t="s">
        <v>22</v>
      </c>
    </row>
    <row r="10" spans="1:18" ht="79.2">
      <c r="A10" s="26" t="s">
        <v>49</v>
      </c>
      <c r="E10" s="27" t="s">
        <v>284</v>
      </c>
    </row>
    <row r="11" spans="1:18" ht="13.2">
      <c r="A11" s="28" t="s">
        <v>51</v>
      </c>
      <c r="E11" s="29" t="s">
        <v>285</v>
      </c>
    </row>
    <row r="12" spans="1:18" ht="13.2">
      <c r="A12" t="s">
        <v>52</v>
      </c>
      <c r="E12" s="27" t="s">
        <v>286</v>
      </c>
    </row>
  </sheetData>
  <sheetProtection algorithmName="SHA-512" hashValue="liFUhiWp8mpY3KIFey1Lom0GLS/mRyOZRT6ouWc304oJx6x6PdVUfiSzekKZKK5AJSHXIeQrAw9AWss+VOIVIA==" saltValue="mU7nqtRM2/SM2Rcz3mDCFg==" spinCount="100000" sheet="1" objects="1" scenarios="1"/>
  <protectedRanges>
    <protectedRange sqref="H9" name="Oblast1"/>
  </protectedRanges>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
  <sheetViews>
    <sheetView workbookViewId="0">
      <pane ySplit="7" topLeftCell="A8" activePane="bottomLeft" state="frozen"/>
      <selection pane="bottomLeft" activeCell="G10" sqref="G10"/>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f>
        <v>0</v>
      </c>
      <c r="P2" t="s">
        <v>21</v>
      </c>
    </row>
    <row r="3" spans="1:18" ht="15" customHeight="1">
      <c r="A3" t="s">
        <v>11</v>
      </c>
      <c r="B3" s="10" t="s">
        <v>13</v>
      </c>
      <c r="C3" s="191" t="s">
        <v>14</v>
      </c>
      <c r="D3" s="187"/>
      <c r="E3" s="11" t="s">
        <v>15</v>
      </c>
      <c r="F3" s="4"/>
      <c r="G3" s="9"/>
      <c r="H3" s="8" t="s">
        <v>287</v>
      </c>
      <c r="I3" s="30">
        <f>0+I8</f>
        <v>0</v>
      </c>
      <c r="O3" t="s">
        <v>18</v>
      </c>
      <c r="P3" t="s">
        <v>22</v>
      </c>
    </row>
    <row r="4" spans="1:18" ht="15" customHeight="1">
      <c r="A4" t="s">
        <v>16</v>
      </c>
      <c r="B4" s="12" t="s">
        <v>17</v>
      </c>
      <c r="C4" s="192" t="s">
        <v>287</v>
      </c>
      <c r="D4" s="193"/>
      <c r="E4" s="13" t="s">
        <v>288</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26</v>
      </c>
      <c r="D8" s="14"/>
      <c r="E8" s="19" t="s">
        <v>43</v>
      </c>
      <c r="F8" s="14"/>
      <c r="G8" s="14"/>
      <c r="H8" s="14"/>
      <c r="I8" s="20">
        <f>0+Q8</f>
        <v>0</v>
      </c>
      <c r="O8">
        <f>0+R8</f>
        <v>0</v>
      </c>
      <c r="Q8">
        <f>0+I9</f>
        <v>0</v>
      </c>
      <c r="R8">
        <f>0+O9</f>
        <v>0</v>
      </c>
    </row>
    <row r="9" spans="1:18" ht="13.2">
      <c r="A9" s="17" t="s">
        <v>44</v>
      </c>
      <c r="B9" s="21" t="s">
        <v>28</v>
      </c>
      <c r="C9" s="21" t="s">
        <v>282</v>
      </c>
      <c r="D9" s="17" t="s">
        <v>46</v>
      </c>
      <c r="E9" s="22" t="s">
        <v>283</v>
      </c>
      <c r="F9" s="23" t="s">
        <v>48</v>
      </c>
      <c r="G9" s="24">
        <v>1</v>
      </c>
      <c r="H9" s="25">
        <v>0</v>
      </c>
      <c r="I9" s="25">
        <f>ROUND(ROUND(H9,2)*ROUND(G9,3),2)</f>
        <v>0</v>
      </c>
      <c r="O9">
        <f>(I9*21)/100</f>
        <v>0</v>
      </c>
      <c r="P9" t="s">
        <v>22</v>
      </c>
    </row>
    <row r="10" spans="1:18" ht="79.2">
      <c r="A10" s="26" t="s">
        <v>49</v>
      </c>
      <c r="E10" s="27" t="s">
        <v>284</v>
      </c>
    </row>
    <row r="11" spans="1:18" ht="13.2">
      <c r="A11" s="28" t="s">
        <v>51</v>
      </c>
      <c r="E11" s="29" t="s">
        <v>285</v>
      </c>
    </row>
    <row r="12" spans="1:18" ht="13.2">
      <c r="A12" t="s">
        <v>52</v>
      </c>
      <c r="E12" s="27" t="s">
        <v>286</v>
      </c>
    </row>
  </sheetData>
  <sheetProtection algorithmName="SHA-512" hashValue="40SF+CLO5Vs6IytBrNy3u1fzVMBD1CD3NYpam47KsBE8H4DEG1Ui/5Gm070nLTBcVscBlmzcW2QtwCp2vTv4xg==" saltValue="2avT1R2lmTaOXuZUuo15nw==" spinCount="100000" sheet="1" objects="1" scenarios="1"/>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104"/>
  <sheetViews>
    <sheetView workbookViewId="0">
      <pane ySplit="7" topLeftCell="A99" activePane="bottomLeft" state="frozen"/>
      <selection pane="bottomLeft" activeCell="H101" activeCellId="23" sqref="H9 H13 H17 H21 H25 H29 H33 H37 H41 H45 H49 H53 H57 H61 H65 H69 H73 H77 H81 H85 H89 H93 H97 H101"/>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f>
        <v>0</v>
      </c>
      <c r="P2" t="s">
        <v>21</v>
      </c>
    </row>
    <row r="3" spans="1:18" ht="15" customHeight="1">
      <c r="A3" t="s">
        <v>11</v>
      </c>
      <c r="B3" s="10" t="s">
        <v>13</v>
      </c>
      <c r="C3" s="191" t="s">
        <v>14</v>
      </c>
      <c r="D3" s="187"/>
      <c r="E3" s="11" t="s">
        <v>15</v>
      </c>
      <c r="F3" s="4"/>
      <c r="G3" s="9"/>
      <c r="H3" s="8" t="s">
        <v>289</v>
      </c>
      <c r="I3" s="30">
        <f>0+I8</f>
        <v>0</v>
      </c>
      <c r="O3" t="s">
        <v>18</v>
      </c>
      <c r="P3" t="s">
        <v>22</v>
      </c>
    </row>
    <row r="4" spans="1:18" ht="15" customHeight="1">
      <c r="A4" t="s">
        <v>16</v>
      </c>
      <c r="B4" s="12" t="s">
        <v>17</v>
      </c>
      <c r="C4" s="192" t="s">
        <v>289</v>
      </c>
      <c r="D4" s="193"/>
      <c r="E4" s="13" t="s">
        <v>290</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39</v>
      </c>
      <c r="D8" s="14"/>
      <c r="E8" s="19" t="s">
        <v>227</v>
      </c>
      <c r="F8" s="14"/>
      <c r="G8" s="14"/>
      <c r="H8" s="14"/>
      <c r="I8" s="20">
        <f>0+Q8</f>
        <v>0</v>
      </c>
      <c r="O8">
        <f>0+R8</f>
        <v>0</v>
      </c>
      <c r="Q8">
        <f>0+I9+I13+I17+I21+I25+I29+I33+I37+I41+I45+I49+I53+I57+I61+I65+I69+I73+I77+I81+I85+I89+I93+I97+I101</f>
        <v>0</v>
      </c>
      <c r="R8">
        <f>0+O9+O13+O17+O21+O25+O29+O33+O37+O41+O45+O49+O53+O57+O61+O65+O69+O73+O77+O81+O85+O89+O93+O97+O101</f>
        <v>0</v>
      </c>
    </row>
    <row r="9" spans="1:18" ht="26.4">
      <c r="A9" s="17" t="s">
        <v>44</v>
      </c>
      <c r="B9" s="21" t="s">
        <v>22</v>
      </c>
      <c r="C9" s="21" t="s">
        <v>291</v>
      </c>
      <c r="D9" s="17" t="s">
        <v>28</v>
      </c>
      <c r="E9" s="22" t="s">
        <v>292</v>
      </c>
      <c r="F9" s="23" t="s">
        <v>87</v>
      </c>
      <c r="G9" s="24">
        <v>13</v>
      </c>
      <c r="H9" s="25">
        <v>0</v>
      </c>
      <c r="I9" s="25">
        <f>ROUND(ROUND(H9,2)*ROUND(G9,3),2)</f>
        <v>0</v>
      </c>
      <c r="O9">
        <f>(I9*21)/100</f>
        <v>0</v>
      </c>
      <c r="P9" t="s">
        <v>22</v>
      </c>
    </row>
    <row r="10" spans="1:18" ht="39.6">
      <c r="A10" s="26" t="s">
        <v>49</v>
      </c>
      <c r="E10" s="27" t="s">
        <v>293</v>
      </c>
    </row>
    <row r="11" spans="1:18" ht="13.2">
      <c r="A11" s="28" t="s">
        <v>51</v>
      </c>
      <c r="E11" s="29" t="s">
        <v>294</v>
      </c>
    </row>
    <row r="12" spans="1:18" ht="26.4">
      <c r="A12" t="s">
        <v>52</v>
      </c>
      <c r="E12" s="27" t="s">
        <v>295</v>
      </c>
    </row>
    <row r="13" spans="1:18" ht="26.4">
      <c r="A13" s="17" t="s">
        <v>44</v>
      </c>
      <c r="B13" s="21" t="s">
        <v>21</v>
      </c>
      <c r="C13" s="21" t="s">
        <v>291</v>
      </c>
      <c r="D13" s="17" t="s">
        <v>22</v>
      </c>
      <c r="E13" s="22" t="s">
        <v>292</v>
      </c>
      <c r="F13" s="23" t="s">
        <v>87</v>
      </c>
      <c r="G13" s="24">
        <v>2</v>
      </c>
      <c r="H13" s="25">
        <v>0</v>
      </c>
      <c r="I13" s="25">
        <f>ROUND(ROUND(H13,2)*ROUND(G13,3),2)</f>
        <v>0</v>
      </c>
      <c r="O13">
        <f>(I13*21)/100</f>
        <v>0</v>
      </c>
      <c r="P13" t="s">
        <v>22</v>
      </c>
    </row>
    <row r="14" spans="1:18" ht="39.6">
      <c r="A14" s="26" t="s">
        <v>49</v>
      </c>
      <c r="E14" s="27" t="s">
        <v>296</v>
      </c>
    </row>
    <row r="15" spans="1:18" ht="13.2">
      <c r="A15" s="28" t="s">
        <v>51</v>
      </c>
      <c r="E15" s="29" t="s">
        <v>297</v>
      </c>
    </row>
    <row r="16" spans="1:18" ht="26.4">
      <c r="A16" t="s">
        <v>52</v>
      </c>
      <c r="E16" s="27" t="s">
        <v>295</v>
      </c>
    </row>
    <row r="17" spans="1:16" ht="13.2">
      <c r="A17" s="17" t="s">
        <v>44</v>
      </c>
      <c r="B17" s="21" t="s">
        <v>32</v>
      </c>
      <c r="C17" s="21" t="s">
        <v>291</v>
      </c>
      <c r="D17" s="17" t="s">
        <v>298</v>
      </c>
      <c r="E17" s="22" t="s">
        <v>299</v>
      </c>
      <c r="F17" s="23" t="s">
        <v>87</v>
      </c>
      <c r="G17" s="24">
        <v>3</v>
      </c>
      <c r="H17" s="25">
        <v>0</v>
      </c>
      <c r="I17" s="25">
        <f>ROUND(ROUND(H17,2)*ROUND(G17,3),2)</f>
        <v>0</v>
      </c>
      <c r="O17">
        <f>(I17*21)/100</f>
        <v>0</v>
      </c>
      <c r="P17" t="s">
        <v>22</v>
      </c>
    </row>
    <row r="18" spans="1:16" ht="39.6">
      <c r="A18" s="26" t="s">
        <v>49</v>
      </c>
      <c r="E18" s="27" t="s">
        <v>300</v>
      </c>
    </row>
    <row r="19" spans="1:16" ht="13.2">
      <c r="A19" s="28" t="s">
        <v>51</v>
      </c>
      <c r="E19" s="29" t="s">
        <v>301</v>
      </c>
    </row>
    <row r="20" spans="1:16" ht="26.4">
      <c r="A20" t="s">
        <v>52</v>
      </c>
      <c r="E20" s="27" t="s">
        <v>295</v>
      </c>
    </row>
    <row r="21" spans="1:16" ht="26.4">
      <c r="A21" s="17" t="s">
        <v>44</v>
      </c>
      <c r="B21" s="21" t="s">
        <v>34</v>
      </c>
      <c r="C21" s="21" t="s">
        <v>302</v>
      </c>
      <c r="D21" s="17" t="s">
        <v>46</v>
      </c>
      <c r="E21" s="22" t="s">
        <v>303</v>
      </c>
      <c r="F21" s="23" t="s">
        <v>87</v>
      </c>
      <c r="G21" s="24">
        <v>3</v>
      </c>
      <c r="H21" s="25">
        <v>0</v>
      </c>
      <c r="I21" s="25">
        <f>ROUND(ROUND(H21,2)*ROUND(G21,3),2)</f>
        <v>0</v>
      </c>
      <c r="O21">
        <f>(I21*21)/100</f>
        <v>0</v>
      </c>
      <c r="P21" t="s">
        <v>22</v>
      </c>
    </row>
    <row r="22" spans="1:16" ht="39.6">
      <c r="A22" s="26" t="s">
        <v>49</v>
      </c>
      <c r="E22" s="27" t="s">
        <v>304</v>
      </c>
    </row>
    <row r="23" spans="1:16" ht="13.2">
      <c r="A23" s="28" t="s">
        <v>51</v>
      </c>
      <c r="E23" s="29" t="s">
        <v>301</v>
      </c>
    </row>
    <row r="24" spans="1:16" ht="92.4">
      <c r="A24" t="s">
        <v>52</v>
      </c>
      <c r="E24" s="27" t="s">
        <v>305</v>
      </c>
    </row>
    <row r="25" spans="1:16" ht="13.2">
      <c r="A25" s="17" t="s">
        <v>44</v>
      </c>
      <c r="B25" s="21" t="s">
        <v>36</v>
      </c>
      <c r="C25" s="21" t="s">
        <v>306</v>
      </c>
      <c r="D25" s="17" t="s">
        <v>28</v>
      </c>
      <c r="E25" s="22" t="s">
        <v>307</v>
      </c>
      <c r="F25" s="23" t="s">
        <v>87</v>
      </c>
      <c r="G25" s="24">
        <v>11</v>
      </c>
      <c r="H25" s="25">
        <v>0</v>
      </c>
      <c r="I25" s="25">
        <f>ROUND(ROUND(H25,2)*ROUND(G25,3),2)</f>
        <v>0</v>
      </c>
      <c r="O25">
        <f>(I25*21)/100</f>
        <v>0</v>
      </c>
      <c r="P25" t="s">
        <v>22</v>
      </c>
    </row>
    <row r="26" spans="1:16" ht="26.4">
      <c r="A26" s="26" t="s">
        <v>49</v>
      </c>
      <c r="E26" s="27" t="s">
        <v>308</v>
      </c>
    </row>
    <row r="27" spans="1:16" ht="13.2">
      <c r="A27" s="28" t="s">
        <v>51</v>
      </c>
      <c r="E27" s="29" t="s">
        <v>309</v>
      </c>
    </row>
    <row r="28" spans="1:16" ht="26.4">
      <c r="A28" t="s">
        <v>52</v>
      </c>
      <c r="E28" s="27" t="s">
        <v>310</v>
      </c>
    </row>
    <row r="29" spans="1:16" ht="13.2">
      <c r="A29" s="17" t="s">
        <v>44</v>
      </c>
      <c r="B29" s="21" t="s">
        <v>95</v>
      </c>
      <c r="C29" s="21" t="s">
        <v>306</v>
      </c>
      <c r="D29" s="17" t="s">
        <v>22</v>
      </c>
      <c r="E29" s="22" t="s">
        <v>307</v>
      </c>
      <c r="F29" s="23" t="s">
        <v>87</v>
      </c>
      <c r="G29" s="24">
        <v>3</v>
      </c>
      <c r="H29" s="25">
        <v>0</v>
      </c>
      <c r="I29" s="25">
        <f>ROUND(ROUND(H29,2)*ROUND(G29,3),2)</f>
        <v>0</v>
      </c>
      <c r="O29">
        <f>(I29*21)/100</f>
        <v>0</v>
      </c>
      <c r="P29" t="s">
        <v>22</v>
      </c>
    </row>
    <row r="30" spans="1:16" ht="13.2">
      <c r="A30" s="26" t="s">
        <v>49</v>
      </c>
      <c r="E30" s="27" t="s">
        <v>311</v>
      </c>
    </row>
    <row r="31" spans="1:16" ht="13.2">
      <c r="A31" s="28" t="s">
        <v>51</v>
      </c>
      <c r="E31" s="29" t="s">
        <v>301</v>
      </c>
    </row>
    <row r="32" spans="1:16" ht="26.4">
      <c r="A32" t="s">
        <v>52</v>
      </c>
      <c r="E32" s="27" t="s">
        <v>310</v>
      </c>
    </row>
    <row r="33" spans="1:16" ht="13.2">
      <c r="A33" s="17" t="s">
        <v>44</v>
      </c>
      <c r="B33" s="21" t="s">
        <v>100</v>
      </c>
      <c r="C33" s="21" t="s">
        <v>312</v>
      </c>
      <c r="D33" s="17" t="s">
        <v>46</v>
      </c>
      <c r="E33" s="22" t="s">
        <v>313</v>
      </c>
      <c r="F33" s="23" t="s">
        <v>314</v>
      </c>
      <c r="G33" s="24">
        <v>270</v>
      </c>
      <c r="H33" s="25">
        <v>0</v>
      </c>
      <c r="I33" s="25">
        <f>ROUND(ROUND(H33,2)*ROUND(G33,3),2)</f>
        <v>0</v>
      </c>
      <c r="O33">
        <f>(I33*21)/100</f>
        <v>0</v>
      </c>
      <c r="P33" t="s">
        <v>22</v>
      </c>
    </row>
    <row r="34" spans="1:16" ht="26.4">
      <c r="A34" s="26" t="s">
        <v>49</v>
      </c>
      <c r="E34" s="27" t="s">
        <v>315</v>
      </c>
    </row>
    <row r="35" spans="1:16" ht="13.2">
      <c r="A35" s="28" t="s">
        <v>51</v>
      </c>
      <c r="E35" s="29" t="s">
        <v>316</v>
      </c>
    </row>
    <row r="36" spans="1:16" ht="26.4">
      <c r="A36" t="s">
        <v>52</v>
      </c>
      <c r="E36" s="27" t="s">
        <v>317</v>
      </c>
    </row>
    <row r="37" spans="1:16" ht="13.2">
      <c r="A37" s="17" t="s">
        <v>44</v>
      </c>
      <c r="B37" s="21" t="s">
        <v>39</v>
      </c>
      <c r="C37" s="21" t="s">
        <v>318</v>
      </c>
      <c r="D37" s="17" t="s">
        <v>46</v>
      </c>
      <c r="E37" s="22" t="s">
        <v>319</v>
      </c>
      <c r="F37" s="23" t="s">
        <v>87</v>
      </c>
      <c r="G37" s="24">
        <v>5</v>
      </c>
      <c r="H37" s="25">
        <v>0</v>
      </c>
      <c r="I37" s="25">
        <f>ROUND(ROUND(H37,2)*ROUND(G37,3),2)</f>
        <v>0</v>
      </c>
      <c r="O37">
        <f>(I37*21)/100</f>
        <v>0</v>
      </c>
      <c r="P37" t="s">
        <v>22</v>
      </c>
    </row>
    <row r="38" spans="1:16" ht="26.4">
      <c r="A38" s="26" t="s">
        <v>49</v>
      </c>
      <c r="E38" s="27" t="s">
        <v>320</v>
      </c>
    </row>
    <row r="39" spans="1:16" ht="13.2">
      <c r="A39" s="28" t="s">
        <v>51</v>
      </c>
      <c r="E39" s="29" t="s">
        <v>321</v>
      </c>
    </row>
    <row r="40" spans="1:16" ht="26.4">
      <c r="A40" t="s">
        <v>52</v>
      </c>
      <c r="E40" s="27" t="s">
        <v>295</v>
      </c>
    </row>
    <row r="41" spans="1:16" ht="13.2">
      <c r="A41" s="17" t="s">
        <v>44</v>
      </c>
      <c r="B41" s="21" t="s">
        <v>41</v>
      </c>
      <c r="C41" s="21" t="s">
        <v>322</v>
      </c>
      <c r="D41" s="17" t="s">
        <v>46</v>
      </c>
      <c r="E41" s="22" t="s">
        <v>323</v>
      </c>
      <c r="F41" s="23" t="s">
        <v>87</v>
      </c>
      <c r="G41" s="24">
        <v>1</v>
      </c>
      <c r="H41" s="25">
        <v>0</v>
      </c>
      <c r="I41" s="25">
        <f>ROUND(ROUND(H41,2)*ROUND(G41,3),2)</f>
        <v>0</v>
      </c>
      <c r="O41">
        <f>(I41*21)/100</f>
        <v>0</v>
      </c>
      <c r="P41" t="s">
        <v>22</v>
      </c>
    </row>
    <row r="42" spans="1:16" ht="26.4">
      <c r="A42" s="26" t="s">
        <v>49</v>
      </c>
      <c r="E42" s="27" t="s">
        <v>320</v>
      </c>
    </row>
    <row r="43" spans="1:16" ht="13.2">
      <c r="A43" s="28" t="s">
        <v>51</v>
      </c>
      <c r="E43" s="29" t="s">
        <v>285</v>
      </c>
    </row>
    <row r="44" spans="1:16" ht="26.4">
      <c r="A44" t="s">
        <v>52</v>
      </c>
      <c r="E44" s="27" t="s">
        <v>295</v>
      </c>
    </row>
    <row r="45" spans="1:16" ht="26.4">
      <c r="A45" s="17" t="s">
        <v>44</v>
      </c>
      <c r="B45" s="21" t="s">
        <v>115</v>
      </c>
      <c r="C45" s="21" t="s">
        <v>324</v>
      </c>
      <c r="D45" s="17" t="s">
        <v>46</v>
      </c>
      <c r="E45" s="22" t="s">
        <v>325</v>
      </c>
      <c r="F45" s="23" t="s">
        <v>87</v>
      </c>
      <c r="G45" s="24">
        <v>1</v>
      </c>
      <c r="H45" s="25">
        <v>0</v>
      </c>
      <c r="I45" s="25">
        <f>ROUND(ROUND(H45,2)*ROUND(G45,3),2)</f>
        <v>0</v>
      </c>
      <c r="O45">
        <f>(I45*21)/100</f>
        <v>0</v>
      </c>
      <c r="P45" t="s">
        <v>22</v>
      </c>
    </row>
    <row r="46" spans="1:16" ht="39.6">
      <c r="A46" s="26" t="s">
        <v>49</v>
      </c>
      <c r="E46" s="27" t="s">
        <v>304</v>
      </c>
    </row>
    <row r="47" spans="1:16" ht="13.2">
      <c r="A47" s="28" t="s">
        <v>51</v>
      </c>
      <c r="E47" s="29" t="s">
        <v>285</v>
      </c>
    </row>
    <row r="48" spans="1:16" ht="92.4">
      <c r="A48" t="s">
        <v>52</v>
      </c>
      <c r="E48" s="27" t="s">
        <v>305</v>
      </c>
    </row>
    <row r="49" spans="1:16" ht="26.4">
      <c r="A49" s="17" t="s">
        <v>44</v>
      </c>
      <c r="B49" s="21" t="s">
        <v>120</v>
      </c>
      <c r="C49" s="21" t="s">
        <v>326</v>
      </c>
      <c r="D49" s="17" t="s">
        <v>46</v>
      </c>
      <c r="E49" s="22" t="s">
        <v>327</v>
      </c>
      <c r="F49" s="23" t="s">
        <v>87</v>
      </c>
      <c r="G49" s="24">
        <v>12</v>
      </c>
      <c r="H49" s="25">
        <v>0</v>
      </c>
      <c r="I49" s="25">
        <f>ROUND(ROUND(H49,2)*ROUND(G49,3),2)</f>
        <v>0</v>
      </c>
      <c r="O49">
        <f>(I49*21)/100</f>
        <v>0</v>
      </c>
      <c r="P49" t="s">
        <v>22</v>
      </c>
    </row>
    <row r="50" spans="1:16" ht="52.8">
      <c r="A50" s="26" t="s">
        <v>49</v>
      </c>
      <c r="E50" s="27" t="s">
        <v>328</v>
      </c>
    </row>
    <row r="51" spans="1:16" ht="13.2">
      <c r="A51" s="28" t="s">
        <v>51</v>
      </c>
      <c r="E51" s="29" t="s">
        <v>329</v>
      </c>
    </row>
    <row r="52" spans="1:16" ht="39.6">
      <c r="A52" t="s">
        <v>52</v>
      </c>
      <c r="E52" s="27" t="s">
        <v>330</v>
      </c>
    </row>
    <row r="53" spans="1:16" ht="13.2">
      <c r="A53" s="17" t="s">
        <v>44</v>
      </c>
      <c r="B53" s="21" t="s">
        <v>126</v>
      </c>
      <c r="C53" s="21" t="s">
        <v>331</v>
      </c>
      <c r="D53" s="17" t="s">
        <v>46</v>
      </c>
      <c r="E53" s="22" t="s">
        <v>332</v>
      </c>
      <c r="F53" s="23" t="s">
        <v>87</v>
      </c>
      <c r="G53" s="24">
        <v>9</v>
      </c>
      <c r="H53" s="25">
        <v>0</v>
      </c>
      <c r="I53" s="25">
        <f>ROUND(ROUND(H53,2)*ROUND(G53,3),2)</f>
        <v>0</v>
      </c>
      <c r="O53">
        <f>(I53*21)/100</f>
        <v>0</v>
      </c>
      <c r="P53" t="s">
        <v>22</v>
      </c>
    </row>
    <row r="54" spans="1:16" ht="39.6">
      <c r="A54" s="26" t="s">
        <v>49</v>
      </c>
      <c r="E54" s="27" t="s">
        <v>333</v>
      </c>
    </row>
    <row r="55" spans="1:16" ht="13.2">
      <c r="A55" s="28" t="s">
        <v>51</v>
      </c>
      <c r="E55" s="29" t="s">
        <v>334</v>
      </c>
    </row>
    <row r="56" spans="1:16" ht="26.4">
      <c r="A56" t="s">
        <v>52</v>
      </c>
      <c r="E56" s="27" t="s">
        <v>310</v>
      </c>
    </row>
    <row r="57" spans="1:16" ht="13.2">
      <c r="A57" s="17" t="s">
        <v>44</v>
      </c>
      <c r="B57" s="21" t="s">
        <v>132</v>
      </c>
      <c r="C57" s="21" t="s">
        <v>335</v>
      </c>
      <c r="D57" s="17" t="s">
        <v>46</v>
      </c>
      <c r="E57" s="22" t="s">
        <v>336</v>
      </c>
      <c r="F57" s="23" t="s">
        <v>87</v>
      </c>
      <c r="G57" s="24">
        <v>3</v>
      </c>
      <c r="H57" s="25">
        <v>0</v>
      </c>
      <c r="I57" s="25">
        <f>ROUND(ROUND(H57,2)*ROUND(G57,3),2)</f>
        <v>0</v>
      </c>
      <c r="O57">
        <f>(I57*21)/100</f>
        <v>0</v>
      </c>
      <c r="P57" t="s">
        <v>22</v>
      </c>
    </row>
    <row r="58" spans="1:16" ht="13.2">
      <c r="A58" s="26" t="s">
        <v>49</v>
      </c>
      <c r="E58" s="27" t="s">
        <v>337</v>
      </c>
    </row>
    <row r="59" spans="1:16" ht="13.2">
      <c r="A59" s="28" t="s">
        <v>51</v>
      </c>
      <c r="E59" s="29" t="s">
        <v>301</v>
      </c>
    </row>
    <row r="60" spans="1:16" ht="52.8">
      <c r="A60" t="s">
        <v>52</v>
      </c>
      <c r="E60" s="27" t="s">
        <v>338</v>
      </c>
    </row>
    <row r="61" spans="1:16" ht="13.2">
      <c r="A61" s="17" t="s">
        <v>44</v>
      </c>
      <c r="B61" s="21" t="s">
        <v>136</v>
      </c>
      <c r="C61" s="21" t="s">
        <v>339</v>
      </c>
      <c r="D61" s="17" t="s">
        <v>46</v>
      </c>
      <c r="E61" s="22" t="s">
        <v>340</v>
      </c>
      <c r="F61" s="23" t="s">
        <v>314</v>
      </c>
      <c r="G61" s="24">
        <v>270</v>
      </c>
      <c r="H61" s="25">
        <v>0</v>
      </c>
      <c r="I61" s="25">
        <f>ROUND(ROUND(H61,2)*ROUND(G61,3),2)</f>
        <v>0</v>
      </c>
      <c r="O61">
        <f>(I61*21)/100</f>
        <v>0</v>
      </c>
      <c r="P61" t="s">
        <v>22</v>
      </c>
    </row>
    <row r="62" spans="1:16" ht="13.2">
      <c r="A62" s="26" t="s">
        <v>49</v>
      </c>
      <c r="E62" s="27" t="s">
        <v>341</v>
      </c>
    </row>
    <row r="63" spans="1:16" ht="13.2">
      <c r="A63" s="28" t="s">
        <v>51</v>
      </c>
      <c r="E63" s="29" t="s">
        <v>316</v>
      </c>
    </row>
    <row r="64" spans="1:16" ht="26.4">
      <c r="A64" t="s">
        <v>52</v>
      </c>
      <c r="E64" s="27" t="s">
        <v>342</v>
      </c>
    </row>
    <row r="65" spans="1:16" ht="26.4">
      <c r="A65" s="17" t="s">
        <v>44</v>
      </c>
      <c r="B65" s="21" t="s">
        <v>141</v>
      </c>
      <c r="C65" s="21" t="s">
        <v>343</v>
      </c>
      <c r="D65" s="17" t="s">
        <v>46</v>
      </c>
      <c r="E65" s="22" t="s">
        <v>344</v>
      </c>
      <c r="F65" s="23" t="s">
        <v>111</v>
      </c>
      <c r="G65" s="24">
        <v>162.80000000000001</v>
      </c>
      <c r="H65" s="25">
        <v>0</v>
      </c>
      <c r="I65" s="25">
        <f>ROUND(ROUND(H65,2)*ROUND(G65,3),2)</f>
        <v>0</v>
      </c>
      <c r="O65">
        <f>(I65*21)/100</f>
        <v>0</v>
      </c>
      <c r="P65" t="s">
        <v>22</v>
      </c>
    </row>
    <row r="66" spans="1:16" ht="39.6">
      <c r="A66" s="26" t="s">
        <v>49</v>
      </c>
      <c r="E66" s="27" t="s">
        <v>345</v>
      </c>
    </row>
    <row r="67" spans="1:16" ht="13.2">
      <c r="A67" s="28" t="s">
        <v>51</v>
      </c>
      <c r="E67" s="29" t="s">
        <v>346</v>
      </c>
    </row>
    <row r="68" spans="1:16" ht="39.6">
      <c r="A68" t="s">
        <v>52</v>
      </c>
      <c r="E68" s="27" t="s">
        <v>347</v>
      </c>
    </row>
    <row r="69" spans="1:16" ht="26.4">
      <c r="A69" s="17" t="s">
        <v>44</v>
      </c>
      <c r="B69" s="21" t="s">
        <v>147</v>
      </c>
      <c r="C69" s="21" t="s">
        <v>348</v>
      </c>
      <c r="D69" s="17" t="s">
        <v>46</v>
      </c>
      <c r="E69" s="22" t="s">
        <v>349</v>
      </c>
      <c r="F69" s="23" t="s">
        <v>111</v>
      </c>
      <c r="G69" s="24">
        <v>179.1</v>
      </c>
      <c r="H69" s="25">
        <v>0</v>
      </c>
      <c r="I69" s="25">
        <f>ROUND(ROUND(H69,2)*ROUND(G69,3),2)</f>
        <v>0</v>
      </c>
      <c r="O69">
        <f>(I69*21)/100</f>
        <v>0</v>
      </c>
      <c r="P69" t="s">
        <v>22</v>
      </c>
    </row>
    <row r="70" spans="1:16" ht="52.8">
      <c r="A70" s="26" t="s">
        <v>49</v>
      </c>
      <c r="E70" s="27" t="s">
        <v>350</v>
      </c>
    </row>
    <row r="71" spans="1:16" ht="39.6">
      <c r="A71" s="28" t="s">
        <v>51</v>
      </c>
      <c r="E71" s="29" t="s">
        <v>351</v>
      </c>
    </row>
    <row r="72" spans="1:16" ht="39.6">
      <c r="A72" t="s">
        <v>52</v>
      </c>
      <c r="E72" s="27" t="s">
        <v>347</v>
      </c>
    </row>
    <row r="73" spans="1:16" ht="26.4">
      <c r="A73" s="17" t="s">
        <v>44</v>
      </c>
      <c r="B73" s="21" t="s">
        <v>150</v>
      </c>
      <c r="C73" s="21" t="s">
        <v>352</v>
      </c>
      <c r="D73" s="17" t="s">
        <v>46</v>
      </c>
      <c r="E73" s="22" t="s">
        <v>353</v>
      </c>
      <c r="F73" s="23" t="s">
        <v>111</v>
      </c>
      <c r="G73" s="24">
        <v>85.5</v>
      </c>
      <c r="H73" s="25">
        <v>0</v>
      </c>
      <c r="I73" s="25">
        <f>ROUND(ROUND(H73,2)*ROUND(G73,3),2)</f>
        <v>0</v>
      </c>
      <c r="O73">
        <f>(I73*21)/100</f>
        <v>0</v>
      </c>
      <c r="P73" t="s">
        <v>22</v>
      </c>
    </row>
    <row r="74" spans="1:16" ht="39.6">
      <c r="A74" s="26" t="s">
        <v>49</v>
      </c>
      <c r="E74" s="27" t="s">
        <v>354</v>
      </c>
    </row>
    <row r="75" spans="1:16" ht="13.2">
      <c r="A75" s="28" t="s">
        <v>51</v>
      </c>
      <c r="E75" s="29" t="s">
        <v>355</v>
      </c>
    </row>
    <row r="76" spans="1:16" ht="39.6">
      <c r="A76" t="s">
        <v>52</v>
      </c>
      <c r="E76" s="27" t="s">
        <v>347</v>
      </c>
    </row>
    <row r="77" spans="1:16" ht="13.2">
      <c r="A77" s="17" t="s">
        <v>44</v>
      </c>
      <c r="B77" s="21" t="s">
        <v>156</v>
      </c>
      <c r="C77" s="21" t="s">
        <v>356</v>
      </c>
      <c r="D77" s="17" t="s">
        <v>46</v>
      </c>
      <c r="E77" s="22" t="s">
        <v>357</v>
      </c>
      <c r="F77" s="23" t="s">
        <v>111</v>
      </c>
      <c r="G77" s="24">
        <v>137.4</v>
      </c>
      <c r="H77" s="25">
        <v>0</v>
      </c>
      <c r="I77" s="25">
        <f>ROUND(ROUND(H77,2)*ROUND(G77,3),2)</f>
        <v>0</v>
      </c>
      <c r="O77">
        <f>(I77*21)/100</f>
        <v>0</v>
      </c>
      <c r="P77" t="s">
        <v>22</v>
      </c>
    </row>
    <row r="78" spans="1:16" ht="39.6">
      <c r="A78" s="26" t="s">
        <v>49</v>
      </c>
      <c r="E78" s="27" t="s">
        <v>358</v>
      </c>
    </row>
    <row r="79" spans="1:16" ht="13.2">
      <c r="A79" s="28" t="s">
        <v>51</v>
      </c>
      <c r="E79" s="29" t="s">
        <v>359</v>
      </c>
    </row>
    <row r="80" spans="1:16" ht="26.4">
      <c r="A80" t="s">
        <v>52</v>
      </c>
      <c r="E80" s="27" t="s">
        <v>360</v>
      </c>
    </row>
    <row r="81" spans="1:16" ht="13.2">
      <c r="A81" s="17" t="s">
        <v>44</v>
      </c>
      <c r="B81" s="21" t="s">
        <v>161</v>
      </c>
      <c r="C81" s="21" t="s">
        <v>361</v>
      </c>
      <c r="D81" s="17" t="s">
        <v>46</v>
      </c>
      <c r="E81" s="22" t="s">
        <v>362</v>
      </c>
      <c r="F81" s="23" t="s">
        <v>87</v>
      </c>
      <c r="G81" s="24">
        <v>5</v>
      </c>
      <c r="H81" s="25">
        <v>0</v>
      </c>
      <c r="I81" s="25">
        <f>ROUND(ROUND(H81,2)*ROUND(G81,3),2)</f>
        <v>0</v>
      </c>
      <c r="O81">
        <f>(I81*21)/100</f>
        <v>0</v>
      </c>
      <c r="P81" t="s">
        <v>22</v>
      </c>
    </row>
    <row r="82" spans="1:16" ht="39.6">
      <c r="A82" s="26" t="s">
        <v>49</v>
      </c>
      <c r="E82" s="27" t="s">
        <v>363</v>
      </c>
    </row>
    <row r="83" spans="1:16" ht="13.2">
      <c r="A83" s="28" t="s">
        <v>51</v>
      </c>
      <c r="E83" s="29" t="s">
        <v>321</v>
      </c>
    </row>
    <row r="84" spans="1:16" ht="39.6">
      <c r="A84" t="s">
        <v>52</v>
      </c>
      <c r="E84" s="27" t="s">
        <v>364</v>
      </c>
    </row>
    <row r="85" spans="1:16" ht="13.2">
      <c r="A85" s="17" t="s">
        <v>44</v>
      </c>
      <c r="B85" s="21" t="s">
        <v>167</v>
      </c>
      <c r="C85" s="21" t="s">
        <v>365</v>
      </c>
      <c r="D85" s="17" t="s">
        <v>46</v>
      </c>
      <c r="E85" s="22" t="s">
        <v>366</v>
      </c>
      <c r="F85" s="23" t="s">
        <v>87</v>
      </c>
      <c r="G85" s="24">
        <v>3</v>
      </c>
      <c r="H85" s="25">
        <v>0</v>
      </c>
      <c r="I85" s="25">
        <f>ROUND(ROUND(H85,2)*ROUND(G85,3),2)</f>
        <v>0</v>
      </c>
      <c r="O85">
        <f>(I85*21)/100</f>
        <v>0</v>
      </c>
      <c r="P85" t="s">
        <v>22</v>
      </c>
    </row>
    <row r="86" spans="1:16" ht="13.2">
      <c r="A86" s="26" t="s">
        <v>49</v>
      </c>
      <c r="E86" s="27" t="s">
        <v>367</v>
      </c>
    </row>
    <row r="87" spans="1:16" ht="13.2">
      <c r="A87" s="28" t="s">
        <v>51</v>
      </c>
      <c r="E87" s="29" t="s">
        <v>301</v>
      </c>
    </row>
    <row r="88" spans="1:16" ht="66">
      <c r="A88" t="s">
        <v>52</v>
      </c>
      <c r="E88" s="27" t="s">
        <v>368</v>
      </c>
    </row>
    <row r="89" spans="1:16" ht="13.2">
      <c r="A89" s="17" t="s">
        <v>44</v>
      </c>
      <c r="B89" s="21" t="s">
        <v>172</v>
      </c>
      <c r="C89" s="21" t="s">
        <v>369</v>
      </c>
      <c r="D89" s="17" t="s">
        <v>46</v>
      </c>
      <c r="E89" s="22" t="s">
        <v>370</v>
      </c>
      <c r="F89" s="23" t="s">
        <v>87</v>
      </c>
      <c r="G89" s="24">
        <v>3</v>
      </c>
      <c r="H89" s="25">
        <v>0</v>
      </c>
      <c r="I89" s="25">
        <f>ROUND(ROUND(H89,2)*ROUND(G89,3),2)</f>
        <v>0</v>
      </c>
      <c r="O89">
        <f>(I89*21)/100</f>
        <v>0</v>
      </c>
      <c r="P89" t="s">
        <v>22</v>
      </c>
    </row>
    <row r="90" spans="1:16" ht="13.2">
      <c r="A90" s="26" t="s">
        <v>49</v>
      </c>
      <c r="E90" s="27" t="s">
        <v>367</v>
      </c>
    </row>
    <row r="91" spans="1:16" ht="13.2">
      <c r="A91" s="28" t="s">
        <v>51</v>
      </c>
      <c r="E91" s="29" t="s">
        <v>301</v>
      </c>
    </row>
    <row r="92" spans="1:16" ht="26.4">
      <c r="A92" t="s">
        <v>52</v>
      </c>
      <c r="E92" s="27" t="s">
        <v>371</v>
      </c>
    </row>
    <row r="93" spans="1:16" ht="13.2">
      <c r="A93" s="17" t="s">
        <v>44</v>
      </c>
      <c r="B93" s="21" t="s">
        <v>177</v>
      </c>
      <c r="C93" s="21" t="s">
        <v>372</v>
      </c>
      <c r="D93" s="17" t="s">
        <v>46</v>
      </c>
      <c r="E93" s="22" t="s">
        <v>373</v>
      </c>
      <c r="F93" s="23" t="s">
        <v>314</v>
      </c>
      <c r="G93" s="24">
        <v>270</v>
      </c>
      <c r="H93" s="25">
        <v>0</v>
      </c>
      <c r="I93" s="25">
        <f>ROUND(ROUND(H93,2)*ROUND(G93,3),2)</f>
        <v>0</v>
      </c>
      <c r="O93">
        <f>(I93*21)/100</f>
        <v>0</v>
      </c>
      <c r="P93" t="s">
        <v>22</v>
      </c>
    </row>
    <row r="94" spans="1:16" ht="13.2">
      <c r="A94" s="26" t="s">
        <v>49</v>
      </c>
      <c r="E94" s="27" t="s">
        <v>374</v>
      </c>
    </row>
    <row r="95" spans="1:16" ht="13.2">
      <c r="A95" s="28" t="s">
        <v>51</v>
      </c>
      <c r="E95" s="29" t="s">
        <v>316</v>
      </c>
    </row>
    <row r="96" spans="1:16" ht="26.4">
      <c r="A96" t="s">
        <v>52</v>
      </c>
      <c r="E96" s="27" t="s">
        <v>375</v>
      </c>
    </row>
    <row r="97" spans="1:16" ht="13.2">
      <c r="A97" s="17" t="s">
        <v>44</v>
      </c>
      <c r="B97" s="21" t="s">
        <v>182</v>
      </c>
      <c r="C97" s="21" t="s">
        <v>376</v>
      </c>
      <c r="D97" s="17" t="s">
        <v>298</v>
      </c>
      <c r="E97" s="22" t="s">
        <v>377</v>
      </c>
      <c r="F97" s="23" t="s">
        <v>87</v>
      </c>
      <c r="G97" s="24">
        <v>2</v>
      </c>
      <c r="H97" s="25">
        <v>0</v>
      </c>
      <c r="I97" s="25">
        <f>ROUND(ROUND(H97,2)*ROUND(G97,3),2)</f>
        <v>0</v>
      </c>
      <c r="O97">
        <f>(I97*21)/100</f>
        <v>0</v>
      </c>
      <c r="P97" t="s">
        <v>22</v>
      </c>
    </row>
    <row r="98" spans="1:16" ht="13.2">
      <c r="A98" s="26" t="s">
        <v>49</v>
      </c>
      <c r="E98" s="27" t="s">
        <v>378</v>
      </c>
    </row>
    <row r="99" spans="1:16" ht="13.2">
      <c r="A99" s="28" t="s">
        <v>51</v>
      </c>
      <c r="E99" s="29" t="s">
        <v>297</v>
      </c>
    </row>
    <row r="100" spans="1:16" ht="13.2">
      <c r="A100" t="s">
        <v>52</v>
      </c>
      <c r="E100" s="27" t="s">
        <v>379</v>
      </c>
    </row>
    <row r="101" spans="1:16" ht="13.2">
      <c r="A101" s="17" t="s">
        <v>44</v>
      </c>
      <c r="B101" s="21" t="s">
        <v>188</v>
      </c>
      <c r="C101" s="21" t="s">
        <v>380</v>
      </c>
      <c r="D101" s="17" t="s">
        <v>298</v>
      </c>
      <c r="E101" s="22" t="s">
        <v>381</v>
      </c>
      <c r="F101" s="23" t="s">
        <v>87</v>
      </c>
      <c r="G101" s="24">
        <v>1</v>
      </c>
      <c r="H101" s="25">
        <v>0</v>
      </c>
      <c r="I101" s="25">
        <f>ROUND(ROUND(H101,2)*ROUND(G101,3),2)</f>
        <v>0</v>
      </c>
      <c r="O101">
        <f>(I101*21)/100</f>
        <v>0</v>
      </c>
      <c r="P101" t="s">
        <v>22</v>
      </c>
    </row>
    <row r="102" spans="1:16" ht="13.2">
      <c r="A102" s="26" t="s">
        <v>49</v>
      </c>
      <c r="E102" s="27" t="s">
        <v>382</v>
      </c>
    </row>
    <row r="103" spans="1:16" ht="13.2">
      <c r="A103" s="28" t="s">
        <v>51</v>
      </c>
      <c r="E103" s="29" t="s">
        <v>285</v>
      </c>
    </row>
    <row r="104" spans="1:16" ht="92.4">
      <c r="A104" t="s">
        <v>52</v>
      </c>
      <c r="E104" s="27" t="s">
        <v>383</v>
      </c>
    </row>
  </sheetData>
  <sheetProtection algorithmName="SHA-512" hashValue="xw2rE87bzoBMC5uwv2d8mX959AFy4TH1vN1c3nbiGdopJz8+RP0pK9ZOHxjdgFPoq1EbZAh+sd+2VRdMFKuH+Q==" saltValue="UjxOeIn8A7fLewZtAWFeuA==" spinCount="100000" sheet="1" objects="1" scenarios="1"/>
  <protectedRanges>
    <protectedRange sqref="H9 H13 H17 H21 H25 H29 H33 H37 H41 H45 H49 H53 H57 H61 H65 H69 H73 H77 H81 H85 H89 H93 H97 H101" name="Oblast1"/>
  </protectedRanges>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72"/>
  <sheetViews>
    <sheetView workbookViewId="0">
      <pane ySplit="7" topLeftCell="A8" activePane="bottomLeft" state="frozen"/>
      <selection pane="bottomLeft" activeCell="H13" sqref="H13"/>
    </sheetView>
  </sheetViews>
  <sheetFormatPr defaultColWidth="9.109375" defaultRowHeight="12.75" customHeight="1"/>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c r="A1" t="s">
        <v>10</v>
      </c>
      <c r="B1" s="4"/>
      <c r="C1" s="4"/>
      <c r="D1" s="4"/>
      <c r="E1" s="4"/>
      <c r="F1" s="4"/>
      <c r="G1" s="4"/>
      <c r="H1" s="4"/>
      <c r="I1" s="4"/>
      <c r="P1" t="s">
        <v>21</v>
      </c>
    </row>
    <row r="2" spans="1:18" ht="25.2" customHeight="1">
      <c r="B2" s="4"/>
      <c r="C2" s="4"/>
      <c r="D2" s="4"/>
      <c r="E2" s="3" t="s">
        <v>12</v>
      </c>
      <c r="F2" s="4"/>
      <c r="G2" s="4"/>
      <c r="H2" s="2"/>
      <c r="I2" s="2"/>
      <c r="O2">
        <f>0+O8</f>
        <v>0</v>
      </c>
      <c r="P2" t="s">
        <v>21</v>
      </c>
    </row>
    <row r="3" spans="1:18" ht="15" customHeight="1">
      <c r="A3" t="s">
        <v>11</v>
      </c>
      <c r="B3" s="10" t="s">
        <v>13</v>
      </c>
      <c r="C3" s="191" t="s">
        <v>14</v>
      </c>
      <c r="D3" s="187"/>
      <c r="E3" s="11" t="s">
        <v>15</v>
      </c>
      <c r="F3" s="4"/>
      <c r="G3" s="9"/>
      <c r="H3" s="8" t="s">
        <v>384</v>
      </c>
      <c r="I3" s="30">
        <f>0+I8</f>
        <v>0</v>
      </c>
      <c r="O3" t="s">
        <v>18</v>
      </c>
      <c r="P3" t="s">
        <v>22</v>
      </c>
    </row>
    <row r="4" spans="1:18" ht="15" customHeight="1">
      <c r="A4" t="s">
        <v>16</v>
      </c>
      <c r="B4" s="12" t="s">
        <v>17</v>
      </c>
      <c r="C4" s="192" t="s">
        <v>384</v>
      </c>
      <c r="D4" s="193"/>
      <c r="E4" s="13" t="s">
        <v>385</v>
      </c>
      <c r="F4" s="2"/>
      <c r="G4" s="2"/>
      <c r="H4" s="14"/>
      <c r="I4" s="14"/>
      <c r="O4" t="s">
        <v>19</v>
      </c>
      <c r="P4" t="s">
        <v>22</v>
      </c>
    </row>
    <row r="5" spans="1:18" ht="12.75" customHeight="1">
      <c r="A5" s="190" t="s">
        <v>25</v>
      </c>
      <c r="B5" s="190" t="s">
        <v>27</v>
      </c>
      <c r="C5" s="190" t="s">
        <v>29</v>
      </c>
      <c r="D5" s="190" t="s">
        <v>30</v>
      </c>
      <c r="E5" s="190" t="s">
        <v>31</v>
      </c>
      <c r="F5" s="190" t="s">
        <v>33</v>
      </c>
      <c r="G5" s="190" t="s">
        <v>35</v>
      </c>
      <c r="H5" s="190" t="s">
        <v>37</v>
      </c>
      <c r="I5" s="190"/>
      <c r="O5" t="s">
        <v>20</v>
      </c>
      <c r="P5" t="s">
        <v>22</v>
      </c>
    </row>
    <row r="6" spans="1:18" ht="12.75" customHeight="1">
      <c r="A6" s="190"/>
      <c r="B6" s="190"/>
      <c r="C6" s="190"/>
      <c r="D6" s="190"/>
      <c r="E6" s="190"/>
      <c r="F6" s="190"/>
      <c r="G6" s="190"/>
      <c r="H6" s="1" t="s">
        <v>38</v>
      </c>
      <c r="I6" s="1" t="s">
        <v>40</v>
      </c>
    </row>
    <row r="7" spans="1:18" ht="12.75" customHeight="1">
      <c r="A7" s="1" t="s">
        <v>26</v>
      </c>
      <c r="B7" s="1" t="s">
        <v>28</v>
      </c>
      <c r="C7" s="1" t="s">
        <v>22</v>
      </c>
      <c r="D7" s="1" t="s">
        <v>21</v>
      </c>
      <c r="E7" s="1" t="s">
        <v>32</v>
      </c>
      <c r="F7" s="1" t="s">
        <v>34</v>
      </c>
      <c r="G7" s="1" t="s">
        <v>36</v>
      </c>
      <c r="H7" s="1" t="s">
        <v>39</v>
      </c>
      <c r="I7" s="1" t="s">
        <v>41</v>
      </c>
    </row>
    <row r="8" spans="1:18" ht="12.75" customHeight="1">
      <c r="A8" s="14" t="s">
        <v>42</v>
      </c>
      <c r="B8" s="14"/>
      <c r="C8" s="18" t="s">
        <v>39</v>
      </c>
      <c r="D8" s="14"/>
      <c r="E8" s="19" t="s">
        <v>227</v>
      </c>
      <c r="F8" s="14"/>
      <c r="G8" s="14"/>
      <c r="H8" s="14"/>
      <c r="I8" s="20">
        <f>0+Q8</f>
        <v>0</v>
      </c>
      <c r="O8">
        <f>0+R8</f>
        <v>0</v>
      </c>
      <c r="Q8">
        <f>0+I9+I13+I17+I21+I25+I29+I33+I37+I41+I45+I49+I53+I57+I61+I65+I69</f>
        <v>0</v>
      </c>
      <c r="R8">
        <f>0+O9+O13+O17+O21+O25+O29+O33+O37+O41+O45+O49+O53+O57+O61+O65+O69</f>
        <v>0</v>
      </c>
    </row>
    <row r="9" spans="1:18" ht="13.2">
      <c r="A9" s="17" t="s">
        <v>44</v>
      </c>
      <c r="B9" s="21" t="s">
        <v>28</v>
      </c>
      <c r="C9" s="21" t="s">
        <v>291</v>
      </c>
      <c r="D9" s="17" t="s">
        <v>298</v>
      </c>
      <c r="E9" s="22" t="s">
        <v>299</v>
      </c>
      <c r="F9" s="23" t="s">
        <v>87</v>
      </c>
      <c r="G9" s="24">
        <v>2</v>
      </c>
      <c r="H9" s="25">
        <v>0</v>
      </c>
      <c r="I9" s="25">
        <f>ROUND(ROUND(H9,2)*ROUND(G9,3),2)</f>
        <v>0</v>
      </c>
      <c r="O9">
        <f>(I9*21)/100</f>
        <v>0</v>
      </c>
      <c r="P9" t="s">
        <v>22</v>
      </c>
    </row>
    <row r="10" spans="1:18" ht="39.6">
      <c r="A10" s="26" t="s">
        <v>49</v>
      </c>
      <c r="E10" s="27" t="s">
        <v>300</v>
      </c>
    </row>
    <row r="11" spans="1:18" ht="13.2">
      <c r="A11" s="28" t="s">
        <v>51</v>
      </c>
      <c r="E11" s="29" t="s">
        <v>297</v>
      </c>
    </row>
    <row r="12" spans="1:18" ht="26.4">
      <c r="A12" t="s">
        <v>52</v>
      </c>
      <c r="E12" s="27" t="s">
        <v>295</v>
      </c>
    </row>
    <row r="13" spans="1:18" ht="26.4">
      <c r="A13" s="17" t="s">
        <v>44</v>
      </c>
      <c r="B13" s="21" t="s">
        <v>22</v>
      </c>
      <c r="C13" s="21" t="s">
        <v>302</v>
      </c>
      <c r="D13" s="17" t="s">
        <v>46</v>
      </c>
      <c r="E13" s="22" t="s">
        <v>303</v>
      </c>
      <c r="F13" s="23" t="s">
        <v>87</v>
      </c>
      <c r="G13" s="24">
        <v>6</v>
      </c>
      <c r="H13" s="25">
        <v>0</v>
      </c>
      <c r="I13" s="25">
        <f>ROUND(ROUND(H13,2)*ROUND(G13,3),2)</f>
        <v>0</v>
      </c>
      <c r="O13">
        <f>(I13*21)/100</f>
        <v>0</v>
      </c>
      <c r="P13" t="s">
        <v>22</v>
      </c>
    </row>
    <row r="14" spans="1:18" ht="39.6">
      <c r="A14" s="26" t="s">
        <v>49</v>
      </c>
      <c r="E14" s="27" t="s">
        <v>304</v>
      </c>
    </row>
    <row r="15" spans="1:18" ht="13.2">
      <c r="A15" s="28" t="s">
        <v>51</v>
      </c>
      <c r="E15" s="29" t="s">
        <v>386</v>
      </c>
    </row>
    <row r="16" spans="1:18" ht="92.4">
      <c r="A16" t="s">
        <v>52</v>
      </c>
      <c r="E16" s="27" t="s">
        <v>305</v>
      </c>
    </row>
    <row r="17" spans="1:16" ht="13.2">
      <c r="A17" s="17" t="s">
        <v>44</v>
      </c>
      <c r="B17" s="21" t="s">
        <v>21</v>
      </c>
      <c r="C17" s="21" t="s">
        <v>306</v>
      </c>
      <c r="D17" s="17" t="s">
        <v>22</v>
      </c>
      <c r="E17" s="22" t="s">
        <v>307</v>
      </c>
      <c r="F17" s="23" t="s">
        <v>87</v>
      </c>
      <c r="G17" s="24">
        <v>2</v>
      </c>
      <c r="H17" s="25">
        <v>0</v>
      </c>
      <c r="I17" s="25">
        <f>ROUND(ROUND(H17,2)*ROUND(G17,3),2)</f>
        <v>0</v>
      </c>
      <c r="O17">
        <f>(I17*21)/100</f>
        <v>0</v>
      </c>
      <c r="P17" t="s">
        <v>22</v>
      </c>
    </row>
    <row r="18" spans="1:16" ht="13.2">
      <c r="A18" s="26" t="s">
        <v>49</v>
      </c>
      <c r="E18" s="27" t="s">
        <v>311</v>
      </c>
    </row>
    <row r="19" spans="1:16" ht="13.2">
      <c r="A19" s="28" t="s">
        <v>51</v>
      </c>
      <c r="E19" s="29" t="s">
        <v>297</v>
      </c>
    </row>
    <row r="20" spans="1:16" ht="26.4">
      <c r="A20" t="s">
        <v>52</v>
      </c>
      <c r="E20" s="27" t="s">
        <v>310</v>
      </c>
    </row>
    <row r="21" spans="1:16" ht="13.2">
      <c r="A21" s="17" t="s">
        <v>44</v>
      </c>
      <c r="B21" s="21" t="s">
        <v>32</v>
      </c>
      <c r="C21" s="21" t="s">
        <v>312</v>
      </c>
      <c r="D21" s="17" t="s">
        <v>46</v>
      </c>
      <c r="E21" s="22" t="s">
        <v>313</v>
      </c>
      <c r="F21" s="23" t="s">
        <v>314</v>
      </c>
      <c r="G21" s="24">
        <v>180</v>
      </c>
      <c r="H21" s="25">
        <v>0</v>
      </c>
      <c r="I21" s="25">
        <f>ROUND(ROUND(H21,2)*ROUND(G21,3),2)</f>
        <v>0</v>
      </c>
      <c r="O21">
        <f>(I21*21)/100</f>
        <v>0</v>
      </c>
      <c r="P21" t="s">
        <v>22</v>
      </c>
    </row>
    <row r="22" spans="1:16" ht="26.4">
      <c r="A22" s="26" t="s">
        <v>49</v>
      </c>
      <c r="E22" s="27" t="s">
        <v>315</v>
      </c>
    </row>
    <row r="23" spans="1:16" ht="13.2">
      <c r="A23" s="28" t="s">
        <v>51</v>
      </c>
      <c r="E23" s="29" t="s">
        <v>387</v>
      </c>
    </row>
    <row r="24" spans="1:16" ht="26.4">
      <c r="A24" t="s">
        <v>52</v>
      </c>
      <c r="E24" s="27" t="s">
        <v>317</v>
      </c>
    </row>
    <row r="25" spans="1:16" ht="26.4">
      <c r="A25" s="17" t="s">
        <v>44</v>
      </c>
      <c r="B25" s="21" t="s">
        <v>34</v>
      </c>
      <c r="C25" s="21" t="s">
        <v>326</v>
      </c>
      <c r="D25" s="17" t="s">
        <v>46</v>
      </c>
      <c r="E25" s="22" t="s">
        <v>327</v>
      </c>
      <c r="F25" s="23" t="s">
        <v>87</v>
      </c>
      <c r="G25" s="24">
        <v>3</v>
      </c>
      <c r="H25" s="25">
        <v>0</v>
      </c>
      <c r="I25" s="25">
        <f>ROUND(ROUND(H25,2)*ROUND(G25,3),2)</f>
        <v>0</v>
      </c>
      <c r="O25">
        <f>(I25*21)/100</f>
        <v>0</v>
      </c>
      <c r="P25" t="s">
        <v>22</v>
      </c>
    </row>
    <row r="26" spans="1:16" ht="52.8">
      <c r="A26" s="26" t="s">
        <v>49</v>
      </c>
      <c r="E26" s="27" t="s">
        <v>328</v>
      </c>
    </row>
    <row r="27" spans="1:16" ht="13.2">
      <c r="A27" s="28" t="s">
        <v>51</v>
      </c>
      <c r="E27" s="29" t="s">
        <v>388</v>
      </c>
    </row>
    <row r="28" spans="1:16" ht="39.6">
      <c r="A28" t="s">
        <v>52</v>
      </c>
      <c r="E28" s="27" t="s">
        <v>330</v>
      </c>
    </row>
    <row r="29" spans="1:16" ht="13.2">
      <c r="A29" s="17" t="s">
        <v>44</v>
      </c>
      <c r="B29" s="21" t="s">
        <v>36</v>
      </c>
      <c r="C29" s="21" t="s">
        <v>331</v>
      </c>
      <c r="D29" s="17" t="s">
        <v>46</v>
      </c>
      <c r="E29" s="22" t="s">
        <v>332</v>
      </c>
      <c r="F29" s="23" t="s">
        <v>87</v>
      </c>
      <c r="G29" s="24">
        <v>4</v>
      </c>
      <c r="H29" s="25">
        <v>0</v>
      </c>
      <c r="I29" s="25">
        <f>ROUND(ROUND(H29,2)*ROUND(G29,3),2)</f>
        <v>0</v>
      </c>
      <c r="O29">
        <f>(I29*21)/100</f>
        <v>0</v>
      </c>
      <c r="P29" t="s">
        <v>22</v>
      </c>
    </row>
    <row r="30" spans="1:16" ht="39.6">
      <c r="A30" s="26" t="s">
        <v>49</v>
      </c>
      <c r="E30" s="27" t="s">
        <v>333</v>
      </c>
    </row>
    <row r="31" spans="1:16" ht="13.2">
      <c r="A31" s="28" t="s">
        <v>51</v>
      </c>
      <c r="E31" s="29" t="s">
        <v>389</v>
      </c>
    </row>
    <row r="32" spans="1:16" ht="26.4">
      <c r="A32" t="s">
        <v>52</v>
      </c>
      <c r="E32" s="27" t="s">
        <v>310</v>
      </c>
    </row>
    <row r="33" spans="1:16" ht="13.2">
      <c r="A33" s="17" t="s">
        <v>44</v>
      </c>
      <c r="B33" s="21" t="s">
        <v>95</v>
      </c>
      <c r="C33" s="21" t="s">
        <v>335</v>
      </c>
      <c r="D33" s="17" t="s">
        <v>46</v>
      </c>
      <c r="E33" s="22" t="s">
        <v>336</v>
      </c>
      <c r="F33" s="23" t="s">
        <v>87</v>
      </c>
      <c r="G33" s="24">
        <v>2</v>
      </c>
      <c r="H33" s="25">
        <v>0</v>
      </c>
      <c r="I33" s="25">
        <f>ROUND(ROUND(H33,2)*ROUND(G33,3),2)</f>
        <v>0</v>
      </c>
      <c r="O33">
        <f>(I33*21)/100</f>
        <v>0</v>
      </c>
      <c r="P33" t="s">
        <v>22</v>
      </c>
    </row>
    <row r="34" spans="1:16" ht="13.2">
      <c r="A34" s="26" t="s">
        <v>49</v>
      </c>
      <c r="E34" s="27" t="s">
        <v>337</v>
      </c>
    </row>
    <row r="35" spans="1:16" ht="13.2">
      <c r="A35" s="28" t="s">
        <v>51</v>
      </c>
      <c r="E35" s="29" t="s">
        <v>297</v>
      </c>
    </row>
    <row r="36" spans="1:16" ht="52.8">
      <c r="A36" t="s">
        <v>52</v>
      </c>
      <c r="E36" s="27" t="s">
        <v>338</v>
      </c>
    </row>
    <row r="37" spans="1:16" ht="13.2">
      <c r="A37" s="17" t="s">
        <v>44</v>
      </c>
      <c r="B37" s="21" t="s">
        <v>100</v>
      </c>
      <c r="C37" s="21" t="s">
        <v>339</v>
      </c>
      <c r="D37" s="17" t="s">
        <v>46</v>
      </c>
      <c r="E37" s="22" t="s">
        <v>340</v>
      </c>
      <c r="F37" s="23" t="s">
        <v>314</v>
      </c>
      <c r="G37" s="24">
        <v>180</v>
      </c>
      <c r="H37" s="25">
        <v>0</v>
      </c>
      <c r="I37" s="25">
        <f>ROUND(ROUND(H37,2)*ROUND(G37,3),2)</f>
        <v>0</v>
      </c>
      <c r="O37">
        <f>(I37*21)/100</f>
        <v>0</v>
      </c>
      <c r="P37" t="s">
        <v>22</v>
      </c>
    </row>
    <row r="38" spans="1:16" ht="13.2">
      <c r="A38" s="26" t="s">
        <v>49</v>
      </c>
      <c r="E38" s="27" t="s">
        <v>341</v>
      </c>
    </row>
    <row r="39" spans="1:16" ht="13.2">
      <c r="A39" s="28" t="s">
        <v>51</v>
      </c>
      <c r="E39" s="29" t="s">
        <v>387</v>
      </c>
    </row>
    <row r="40" spans="1:16" ht="26.4">
      <c r="A40" t="s">
        <v>52</v>
      </c>
      <c r="E40" s="27" t="s">
        <v>342</v>
      </c>
    </row>
    <row r="41" spans="1:16" ht="26.4">
      <c r="A41" s="17" t="s">
        <v>44</v>
      </c>
      <c r="B41" s="21" t="s">
        <v>39</v>
      </c>
      <c r="C41" s="21" t="s">
        <v>343</v>
      </c>
      <c r="D41" s="17" t="s">
        <v>46</v>
      </c>
      <c r="E41" s="22" t="s">
        <v>344</v>
      </c>
      <c r="F41" s="23" t="s">
        <v>111</v>
      </c>
      <c r="G41" s="24">
        <v>12.1</v>
      </c>
      <c r="H41" s="25">
        <v>0</v>
      </c>
      <c r="I41" s="25">
        <f>ROUND(ROUND(H41,2)*ROUND(G41,3),2)</f>
        <v>0</v>
      </c>
      <c r="O41">
        <f>(I41*21)/100</f>
        <v>0</v>
      </c>
      <c r="P41" t="s">
        <v>22</v>
      </c>
    </row>
    <row r="42" spans="1:16" ht="39.6">
      <c r="A42" s="26" t="s">
        <v>49</v>
      </c>
      <c r="E42" s="27" t="s">
        <v>345</v>
      </c>
    </row>
    <row r="43" spans="1:16" ht="13.2">
      <c r="A43" s="28" t="s">
        <v>51</v>
      </c>
      <c r="E43" s="29" t="s">
        <v>390</v>
      </c>
    </row>
    <row r="44" spans="1:16" ht="39.6">
      <c r="A44" t="s">
        <v>52</v>
      </c>
      <c r="E44" s="27" t="s">
        <v>347</v>
      </c>
    </row>
    <row r="45" spans="1:16" ht="26.4">
      <c r="A45" s="17" t="s">
        <v>44</v>
      </c>
      <c r="B45" s="21" t="s">
        <v>41</v>
      </c>
      <c r="C45" s="21" t="s">
        <v>348</v>
      </c>
      <c r="D45" s="17" t="s">
        <v>46</v>
      </c>
      <c r="E45" s="22" t="s">
        <v>349</v>
      </c>
      <c r="F45" s="23" t="s">
        <v>111</v>
      </c>
      <c r="G45" s="24">
        <v>6.6</v>
      </c>
      <c r="H45" s="25">
        <v>0</v>
      </c>
      <c r="I45" s="25">
        <f>ROUND(ROUND(H45,2)*ROUND(G45,3),2)</f>
        <v>0</v>
      </c>
      <c r="O45">
        <f>(I45*21)/100</f>
        <v>0</v>
      </c>
      <c r="P45" t="s">
        <v>22</v>
      </c>
    </row>
    <row r="46" spans="1:16" ht="52.8">
      <c r="A46" s="26" t="s">
        <v>49</v>
      </c>
      <c r="E46" s="27" t="s">
        <v>350</v>
      </c>
    </row>
    <row r="47" spans="1:16" ht="13.2">
      <c r="A47" s="28" t="s">
        <v>51</v>
      </c>
      <c r="E47" s="29" t="s">
        <v>391</v>
      </c>
    </row>
    <row r="48" spans="1:16" ht="39.6">
      <c r="A48" t="s">
        <v>52</v>
      </c>
      <c r="E48" s="27" t="s">
        <v>347</v>
      </c>
    </row>
    <row r="49" spans="1:16" ht="26.4">
      <c r="A49" s="17" t="s">
        <v>44</v>
      </c>
      <c r="B49" s="21" t="s">
        <v>115</v>
      </c>
      <c r="C49" s="21" t="s">
        <v>352</v>
      </c>
      <c r="D49" s="17" t="s">
        <v>46</v>
      </c>
      <c r="E49" s="22" t="s">
        <v>353</v>
      </c>
      <c r="F49" s="23" t="s">
        <v>111</v>
      </c>
      <c r="G49" s="24">
        <v>9.1999999999999993</v>
      </c>
      <c r="H49" s="25">
        <v>0</v>
      </c>
      <c r="I49" s="25">
        <f>ROUND(ROUND(H49,2)*ROUND(G49,3),2)</f>
        <v>0</v>
      </c>
      <c r="O49">
        <f>(I49*21)/100</f>
        <v>0</v>
      </c>
      <c r="P49" t="s">
        <v>22</v>
      </c>
    </row>
    <row r="50" spans="1:16" ht="39.6">
      <c r="A50" s="26" t="s">
        <v>49</v>
      </c>
      <c r="E50" s="27" t="s">
        <v>354</v>
      </c>
    </row>
    <row r="51" spans="1:16" ht="13.2">
      <c r="A51" s="28" t="s">
        <v>51</v>
      </c>
      <c r="E51" s="29" t="s">
        <v>392</v>
      </c>
    </row>
    <row r="52" spans="1:16" ht="39.6">
      <c r="A52" t="s">
        <v>52</v>
      </c>
      <c r="E52" s="27" t="s">
        <v>347</v>
      </c>
    </row>
    <row r="53" spans="1:16" ht="13.2">
      <c r="A53" s="17" t="s">
        <v>44</v>
      </c>
      <c r="B53" s="21" t="s">
        <v>120</v>
      </c>
      <c r="C53" s="21" t="s">
        <v>356</v>
      </c>
      <c r="D53" s="17" t="s">
        <v>46</v>
      </c>
      <c r="E53" s="22" t="s">
        <v>357</v>
      </c>
      <c r="F53" s="23" t="s">
        <v>111</v>
      </c>
      <c r="G53" s="24">
        <v>26</v>
      </c>
      <c r="H53" s="25">
        <v>0</v>
      </c>
      <c r="I53" s="25">
        <f>ROUND(ROUND(H53,2)*ROUND(G53,3),2)</f>
        <v>0</v>
      </c>
      <c r="O53">
        <f>(I53*21)/100</f>
        <v>0</v>
      </c>
      <c r="P53" t="s">
        <v>22</v>
      </c>
    </row>
    <row r="54" spans="1:16" ht="39.6">
      <c r="A54" s="26" t="s">
        <v>49</v>
      </c>
      <c r="E54" s="27" t="s">
        <v>358</v>
      </c>
    </row>
    <row r="55" spans="1:16" ht="13.2">
      <c r="A55" s="28" t="s">
        <v>51</v>
      </c>
      <c r="E55" s="29" t="s">
        <v>393</v>
      </c>
    </row>
    <row r="56" spans="1:16" ht="26.4">
      <c r="A56" t="s">
        <v>52</v>
      </c>
      <c r="E56" s="27" t="s">
        <v>360</v>
      </c>
    </row>
    <row r="57" spans="1:16" ht="13.2">
      <c r="A57" s="17" t="s">
        <v>44</v>
      </c>
      <c r="B57" s="21" t="s">
        <v>126</v>
      </c>
      <c r="C57" s="21" t="s">
        <v>361</v>
      </c>
      <c r="D57" s="17" t="s">
        <v>46</v>
      </c>
      <c r="E57" s="22" t="s">
        <v>362</v>
      </c>
      <c r="F57" s="23" t="s">
        <v>87</v>
      </c>
      <c r="G57" s="24">
        <v>2</v>
      </c>
      <c r="H57" s="25">
        <v>0</v>
      </c>
      <c r="I57" s="25">
        <f>ROUND(ROUND(H57,2)*ROUND(G57,3),2)</f>
        <v>0</v>
      </c>
      <c r="O57">
        <f>(I57*21)/100</f>
        <v>0</v>
      </c>
      <c r="P57" t="s">
        <v>22</v>
      </c>
    </row>
    <row r="58" spans="1:16" ht="39.6">
      <c r="A58" s="26" t="s">
        <v>49</v>
      </c>
      <c r="E58" s="27" t="s">
        <v>363</v>
      </c>
    </row>
    <row r="59" spans="1:16" ht="13.2">
      <c r="A59" s="28" t="s">
        <v>51</v>
      </c>
      <c r="E59" s="29" t="s">
        <v>297</v>
      </c>
    </row>
    <row r="60" spans="1:16" ht="39.6">
      <c r="A60" t="s">
        <v>52</v>
      </c>
      <c r="E60" s="27" t="s">
        <v>364</v>
      </c>
    </row>
    <row r="61" spans="1:16" ht="13.2">
      <c r="A61" s="17" t="s">
        <v>44</v>
      </c>
      <c r="B61" s="21" t="s">
        <v>132</v>
      </c>
      <c r="C61" s="21" t="s">
        <v>365</v>
      </c>
      <c r="D61" s="17" t="s">
        <v>46</v>
      </c>
      <c r="E61" s="22" t="s">
        <v>366</v>
      </c>
      <c r="F61" s="23" t="s">
        <v>87</v>
      </c>
      <c r="G61" s="24">
        <v>2</v>
      </c>
      <c r="H61" s="25">
        <v>0</v>
      </c>
      <c r="I61" s="25">
        <f>ROUND(ROUND(H61,2)*ROUND(G61,3),2)</f>
        <v>0</v>
      </c>
      <c r="O61">
        <f>(I61*21)/100</f>
        <v>0</v>
      </c>
      <c r="P61" t="s">
        <v>22</v>
      </c>
    </row>
    <row r="62" spans="1:16" ht="13.2">
      <c r="A62" s="26" t="s">
        <v>49</v>
      </c>
      <c r="E62" s="27" t="s">
        <v>367</v>
      </c>
    </row>
    <row r="63" spans="1:16" ht="13.2">
      <c r="A63" s="28" t="s">
        <v>51</v>
      </c>
      <c r="E63" s="29" t="s">
        <v>297</v>
      </c>
    </row>
    <row r="64" spans="1:16" ht="66">
      <c r="A64" t="s">
        <v>52</v>
      </c>
      <c r="E64" s="27" t="s">
        <v>368</v>
      </c>
    </row>
    <row r="65" spans="1:16" ht="13.2">
      <c r="A65" s="17" t="s">
        <v>44</v>
      </c>
      <c r="B65" s="21" t="s">
        <v>136</v>
      </c>
      <c r="C65" s="21" t="s">
        <v>369</v>
      </c>
      <c r="D65" s="17" t="s">
        <v>46</v>
      </c>
      <c r="E65" s="22" t="s">
        <v>370</v>
      </c>
      <c r="F65" s="23" t="s">
        <v>87</v>
      </c>
      <c r="G65" s="24">
        <v>2</v>
      </c>
      <c r="H65" s="25">
        <v>0</v>
      </c>
      <c r="I65" s="25">
        <f>ROUND(ROUND(H65,2)*ROUND(G65,3),2)</f>
        <v>0</v>
      </c>
      <c r="O65">
        <f>(I65*21)/100</f>
        <v>0</v>
      </c>
      <c r="P65" t="s">
        <v>22</v>
      </c>
    </row>
    <row r="66" spans="1:16" ht="13.2">
      <c r="A66" s="26" t="s">
        <v>49</v>
      </c>
      <c r="E66" s="27" t="s">
        <v>367</v>
      </c>
    </row>
    <row r="67" spans="1:16" ht="13.2">
      <c r="A67" s="28" t="s">
        <v>51</v>
      </c>
      <c r="E67" s="29" t="s">
        <v>297</v>
      </c>
    </row>
    <row r="68" spans="1:16" ht="26.4">
      <c r="A68" t="s">
        <v>52</v>
      </c>
      <c r="E68" s="27" t="s">
        <v>371</v>
      </c>
    </row>
    <row r="69" spans="1:16" ht="13.2">
      <c r="A69" s="17" t="s">
        <v>44</v>
      </c>
      <c r="B69" s="21" t="s">
        <v>141</v>
      </c>
      <c r="C69" s="21" t="s">
        <v>372</v>
      </c>
      <c r="D69" s="17" t="s">
        <v>46</v>
      </c>
      <c r="E69" s="22" t="s">
        <v>373</v>
      </c>
      <c r="F69" s="23" t="s">
        <v>314</v>
      </c>
      <c r="G69" s="24">
        <v>180</v>
      </c>
      <c r="H69" s="25">
        <v>0</v>
      </c>
      <c r="I69" s="25">
        <f>ROUND(ROUND(H69,2)*ROUND(G69,3),2)</f>
        <v>0</v>
      </c>
      <c r="O69">
        <f>(I69*21)/100</f>
        <v>0</v>
      </c>
      <c r="P69" t="s">
        <v>22</v>
      </c>
    </row>
    <row r="70" spans="1:16" ht="13.2">
      <c r="A70" s="26" t="s">
        <v>49</v>
      </c>
      <c r="E70" s="27" t="s">
        <v>374</v>
      </c>
    </row>
    <row r="71" spans="1:16" ht="13.2">
      <c r="A71" s="28" t="s">
        <v>51</v>
      </c>
      <c r="E71" s="29" t="s">
        <v>387</v>
      </c>
    </row>
    <row r="72" spans="1:16" ht="26.4">
      <c r="A72" t="s">
        <v>52</v>
      </c>
      <c r="E72" s="27" t="s">
        <v>375</v>
      </c>
    </row>
  </sheetData>
  <sheetProtection algorithmName="SHA-512" hashValue="nLHu2qFOcOe4Q6HBy5Y4AcJe/LP1sT8gogEJAg+juWJVOM6Lv0stGe19JhECF7v6L4BO2WGFltx+PzStjwikkw==" saltValue="Z5N7U45a8FDkWhJ3ZbA+9Q==" spinCount="100000" sheet="1" objects="1" scenarios="1"/>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14</vt:i4>
      </vt:variant>
      <vt:variant>
        <vt:lpstr>Pojmenované oblasti</vt:lpstr>
      </vt:variant>
      <vt:variant>
        <vt:i4>10</vt:i4>
      </vt:variant>
    </vt:vector>
  </HeadingPairs>
  <TitlesOfParts>
    <vt:vector size="24" baseType="lpstr">
      <vt:lpstr>Rekapitulace</vt:lpstr>
      <vt:lpstr>SO 010.1</vt:lpstr>
      <vt:lpstr>SO 010.2 nevyplňovat</vt:lpstr>
      <vt:lpstr>SO 101</vt:lpstr>
      <vt:lpstr>SO 102 nevyplňovat</vt:lpstr>
      <vt:lpstr>SO 180.1</vt:lpstr>
      <vt:lpstr>SO 180.2 nevyplňovat</vt:lpstr>
      <vt:lpstr>SO 190.1</vt:lpstr>
      <vt:lpstr>SO 190.2 nevyplňovat</vt:lpstr>
      <vt:lpstr>Rekapitulace SO 400</vt:lpstr>
      <vt:lpstr>PS 400.1 - SSZ křižovatky...</vt:lpstr>
      <vt:lpstr>PS 400.2 - DJČ+MOR křižov...</vt:lpstr>
      <vt:lpstr>PS 401.2 - DJČ přechodu - nevyp</vt:lpstr>
      <vt:lpstr>PS 401.1 - SSZ přechodu nevypl</vt:lpstr>
      <vt:lpstr>'PS 400.1 - SSZ křižovatky...'!Názvy_tisku</vt:lpstr>
      <vt:lpstr>'PS 400.2 - DJČ+MOR křižov...'!Názvy_tisku</vt:lpstr>
      <vt:lpstr>'PS 401.1 - SSZ přechodu nevypl'!Názvy_tisku</vt:lpstr>
      <vt:lpstr>'PS 401.2 - DJČ přechodu - nevyp'!Názvy_tisku</vt:lpstr>
      <vt:lpstr>'Rekapitulace SO 400'!Názvy_tisku</vt:lpstr>
      <vt:lpstr>'PS 400.1 - SSZ křižovatky...'!Oblast_tisku</vt:lpstr>
      <vt:lpstr>'PS 400.2 - DJČ+MOR křižov...'!Oblast_tisku</vt:lpstr>
      <vt:lpstr>'PS 401.1 - SSZ přechodu nevypl'!Oblast_tisku</vt:lpstr>
      <vt:lpstr>'PS 401.2 - DJČ přechodu - nevyp'!Oblast_tisku</vt:lpstr>
      <vt:lpstr>'Rekapitulace SO 400'!Oblast_tisku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Pavlů</dc:creator>
  <cp:keywords/>
  <dc:description/>
  <cp:lastModifiedBy>Martin Pavlů</cp:lastModifiedBy>
  <cp:lastPrinted>2023-09-13T14:15:57Z</cp:lastPrinted>
  <dcterms:created xsi:type="dcterms:W3CDTF">2024-06-09T10:12:33Z</dcterms:created>
  <dcterms:modified xsi:type="dcterms:W3CDTF">2024-07-31T13:03:04Z</dcterms:modified>
  <cp:category/>
  <cp:contentStatus/>
</cp:coreProperties>
</file>