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Malek\Documents\OÚM\2024\komunikace\stavby\Novoveská - rekonstrukce (PD)\VŘ - zadávačky (PO)\"/>
    </mc:Choice>
  </mc:AlternateContent>
  <bookViews>
    <workbookView xWindow="240" yWindow="120" windowWidth="14940" windowHeight="9225"/>
  </bookViews>
  <sheets>
    <sheet name="Rekapitulace" sheetId="1" r:id="rId1"/>
    <sheet name="SO 002" sheetId="2" r:id="rId2"/>
    <sheet name="SO 102" sheetId="3" r:id="rId3"/>
    <sheet name="SO 120" sheetId="4" r:id="rId4"/>
    <sheet name="SO 201" sheetId="5" r:id="rId5"/>
    <sheet name="VON" sheetId="6" r:id="rId6"/>
  </sheets>
  <calcPr calcId="152511"/>
  <webPublishing codePage="0"/>
</workbook>
</file>

<file path=xl/calcChain.xml><?xml version="1.0" encoding="utf-8"?>
<calcChain xmlns="http://schemas.openxmlformats.org/spreadsheetml/2006/main">
  <c r="I39" i="6" l="1"/>
  <c r="O39" i="6" s="1"/>
  <c r="I36" i="6"/>
  <c r="O36" i="6" s="1"/>
  <c r="I33" i="6"/>
  <c r="O33" i="6" s="1"/>
  <c r="I30" i="6"/>
  <c r="O30" i="6" s="1"/>
  <c r="I27" i="6"/>
  <c r="O27" i="6" s="1"/>
  <c r="I24" i="6"/>
  <c r="O24" i="6" s="1"/>
  <c r="I21" i="6"/>
  <c r="O21" i="6" s="1"/>
  <c r="I18" i="6"/>
  <c r="O18" i="6" s="1"/>
  <c r="I15" i="6"/>
  <c r="O15" i="6" s="1"/>
  <c r="I12" i="6"/>
  <c r="O12" i="6" s="1"/>
  <c r="I9" i="6"/>
  <c r="O9" i="6" s="1"/>
  <c r="Q8" i="6"/>
  <c r="I8" i="6" s="1"/>
  <c r="I3" i="6" s="1"/>
  <c r="C14" i="1" s="1"/>
  <c r="I97" i="5"/>
  <c r="O97" i="5" s="1"/>
  <c r="I94" i="5"/>
  <c r="O94" i="5" s="1"/>
  <c r="I91" i="5"/>
  <c r="O91" i="5" s="1"/>
  <c r="I88" i="5"/>
  <c r="Q87" i="5" s="1"/>
  <c r="I87" i="5" s="1"/>
  <c r="I84" i="5"/>
  <c r="O84" i="5" s="1"/>
  <c r="R83" i="5" s="1"/>
  <c r="O83" i="5" s="1"/>
  <c r="Q83" i="5"/>
  <c r="I83" i="5" s="1"/>
  <c r="I80" i="5"/>
  <c r="Q79" i="5" s="1"/>
  <c r="I79" i="5" s="1"/>
  <c r="I76" i="5"/>
  <c r="O76" i="5" s="1"/>
  <c r="R75" i="5" s="1"/>
  <c r="O75" i="5" s="1"/>
  <c r="Q75" i="5"/>
  <c r="I75" i="5" s="1"/>
  <c r="I72" i="5"/>
  <c r="O72" i="5" s="1"/>
  <c r="I69" i="5"/>
  <c r="O69" i="5" s="1"/>
  <c r="R68" i="5" s="1"/>
  <c r="O68" i="5" s="1"/>
  <c r="Q68" i="5"/>
  <c r="I68" i="5" s="1"/>
  <c r="I65" i="5"/>
  <c r="O65" i="5" s="1"/>
  <c r="I62" i="5"/>
  <c r="O62" i="5" s="1"/>
  <c r="I59" i="5"/>
  <c r="O59" i="5" s="1"/>
  <c r="I56" i="5"/>
  <c r="O56" i="5" s="1"/>
  <c r="I53" i="5"/>
  <c r="O53" i="5" s="1"/>
  <c r="I50" i="5"/>
  <c r="O50" i="5" s="1"/>
  <c r="I47" i="5"/>
  <c r="O47" i="5" s="1"/>
  <c r="I44" i="5"/>
  <c r="O44" i="5" s="1"/>
  <c r="R43" i="5" s="1"/>
  <c r="O43" i="5" s="1"/>
  <c r="Q43" i="5"/>
  <c r="I43" i="5" s="1"/>
  <c r="I40" i="5"/>
  <c r="O40" i="5" s="1"/>
  <c r="I37" i="5"/>
  <c r="O37" i="5" s="1"/>
  <c r="I34" i="5"/>
  <c r="O34" i="5" s="1"/>
  <c r="I31" i="5"/>
  <c r="O31" i="5" s="1"/>
  <c r="I28" i="5"/>
  <c r="O28" i="5" s="1"/>
  <c r="I25" i="5"/>
  <c r="O25" i="5" s="1"/>
  <c r="I22" i="5"/>
  <c r="O22" i="5" s="1"/>
  <c r="I19" i="5"/>
  <c r="O19" i="5" s="1"/>
  <c r="I16" i="5"/>
  <c r="Q15" i="5" s="1"/>
  <c r="I15" i="5" s="1"/>
  <c r="I12" i="5"/>
  <c r="O12" i="5" s="1"/>
  <c r="I9" i="5"/>
  <c r="Q8" i="5" s="1"/>
  <c r="I8" i="5" s="1"/>
  <c r="I3" i="5" s="1"/>
  <c r="C13" i="1" s="1"/>
  <c r="I9" i="4"/>
  <c r="Q8" i="4" s="1"/>
  <c r="I8" i="4" s="1"/>
  <c r="I3" i="4" s="1"/>
  <c r="C12" i="1" s="1"/>
  <c r="I96" i="3"/>
  <c r="Q95" i="3" s="1"/>
  <c r="I95" i="3" s="1"/>
  <c r="I92" i="3"/>
  <c r="O92" i="3" s="1"/>
  <c r="I89" i="3"/>
  <c r="Q88" i="3" s="1"/>
  <c r="I88" i="3" s="1"/>
  <c r="I85" i="3"/>
  <c r="O85" i="3" s="1"/>
  <c r="I82" i="3"/>
  <c r="O82" i="3" s="1"/>
  <c r="I79" i="3"/>
  <c r="O79" i="3" s="1"/>
  <c r="I76" i="3"/>
  <c r="O76" i="3" s="1"/>
  <c r="I73" i="3"/>
  <c r="O73" i="3" s="1"/>
  <c r="I70" i="3"/>
  <c r="O70" i="3" s="1"/>
  <c r="I67" i="3"/>
  <c r="O67" i="3" s="1"/>
  <c r="I64" i="3"/>
  <c r="O64" i="3" s="1"/>
  <c r="I61" i="3"/>
  <c r="O61" i="3" s="1"/>
  <c r="I58" i="3"/>
  <c r="Q57" i="3" s="1"/>
  <c r="I57" i="3" s="1"/>
  <c r="I54" i="3"/>
  <c r="O54" i="3" s="1"/>
  <c r="I51" i="3"/>
  <c r="Q50" i="3" s="1"/>
  <c r="I50" i="3" s="1"/>
  <c r="I47" i="3"/>
  <c r="O47" i="3" s="1"/>
  <c r="I44" i="3"/>
  <c r="Q43" i="3" s="1"/>
  <c r="I43" i="3" s="1"/>
  <c r="I40" i="3"/>
  <c r="O40" i="3" s="1"/>
  <c r="I37" i="3"/>
  <c r="O37" i="3" s="1"/>
  <c r="I34" i="3"/>
  <c r="O34" i="3" s="1"/>
  <c r="I31" i="3"/>
  <c r="O31" i="3" s="1"/>
  <c r="I28" i="3"/>
  <c r="O28" i="3" s="1"/>
  <c r="I25" i="3"/>
  <c r="O25" i="3" s="1"/>
  <c r="I22" i="3"/>
  <c r="O22" i="3" s="1"/>
  <c r="I19" i="3"/>
  <c r="O19" i="3" s="1"/>
  <c r="I16" i="3"/>
  <c r="O16" i="3" s="1"/>
  <c r="I13" i="3"/>
  <c r="Q12" i="3" s="1"/>
  <c r="I12" i="3" s="1"/>
  <c r="I9" i="3"/>
  <c r="O9" i="3" s="1"/>
  <c r="R8" i="3" s="1"/>
  <c r="O8" i="3" s="1"/>
  <c r="Q8" i="3"/>
  <c r="I8" i="3" s="1"/>
  <c r="I74" i="2"/>
  <c r="O74" i="2" s="1"/>
  <c r="I71" i="2"/>
  <c r="O71" i="2" s="1"/>
  <c r="I68" i="2"/>
  <c r="O68" i="2" s="1"/>
  <c r="I64" i="2"/>
  <c r="O64" i="2" s="1"/>
  <c r="I61" i="2"/>
  <c r="O61" i="2" s="1"/>
  <c r="I58" i="2"/>
  <c r="O58" i="2" s="1"/>
  <c r="I55" i="2"/>
  <c r="O55" i="2" s="1"/>
  <c r="I52" i="2"/>
  <c r="O52" i="2" s="1"/>
  <c r="I49" i="2"/>
  <c r="O49" i="2" s="1"/>
  <c r="I46" i="2"/>
  <c r="O46" i="2" s="1"/>
  <c r="I43" i="2"/>
  <c r="O43" i="2" s="1"/>
  <c r="I40" i="2"/>
  <c r="O40" i="2" s="1"/>
  <c r="I37" i="2"/>
  <c r="O37" i="2" s="1"/>
  <c r="I34" i="2"/>
  <c r="O34" i="2" s="1"/>
  <c r="I31" i="2"/>
  <c r="O31" i="2" s="1"/>
  <c r="I28" i="2"/>
  <c r="O28" i="2" s="1"/>
  <c r="I25" i="2"/>
  <c r="O25" i="2" s="1"/>
  <c r="R24" i="2" s="1"/>
  <c r="O24" i="2" s="1"/>
  <c r="I21" i="2"/>
  <c r="O21" i="2" s="1"/>
  <c r="I18" i="2"/>
  <c r="O18" i="2" s="1"/>
  <c r="I15" i="2"/>
  <c r="O15" i="2" s="1"/>
  <c r="I12" i="2"/>
  <c r="O12" i="2" s="1"/>
  <c r="I9" i="2"/>
  <c r="R8" i="6" l="1"/>
  <c r="O8" i="6" s="1"/>
  <c r="O2" i="6" s="1"/>
  <c r="D14" i="1" s="1"/>
  <c r="E14" i="1" s="1"/>
  <c r="Q67" i="2"/>
  <c r="I67" i="2" s="1"/>
  <c r="Q8" i="2"/>
  <c r="I8" i="2" s="1"/>
  <c r="O9" i="2"/>
  <c r="R8" i="2" s="1"/>
  <c r="O8" i="2" s="1"/>
  <c r="O2" i="2" s="1"/>
  <c r="D10" i="1" s="1"/>
  <c r="I3" i="3"/>
  <c r="C11" i="1" s="1"/>
  <c r="Q24" i="2"/>
  <c r="I24" i="2" s="1"/>
  <c r="R67" i="2"/>
  <c r="O67" i="2" s="1"/>
  <c r="E12" i="1"/>
  <c r="O13" i="3"/>
  <c r="R12" i="3" s="1"/>
  <c r="O12" i="3" s="1"/>
  <c r="O2" i="3" s="1"/>
  <c r="D11" i="1" s="1"/>
  <c r="O44" i="3"/>
  <c r="R43" i="3" s="1"/>
  <c r="O43" i="3" s="1"/>
  <c r="O51" i="3"/>
  <c r="R50" i="3" s="1"/>
  <c r="O50" i="3" s="1"/>
  <c r="O58" i="3"/>
  <c r="R57" i="3" s="1"/>
  <c r="O57" i="3" s="1"/>
  <c r="O89" i="3"/>
  <c r="R88" i="3" s="1"/>
  <c r="O88" i="3" s="1"/>
  <c r="O96" i="3"/>
  <c r="R95" i="3" s="1"/>
  <c r="O95" i="3" s="1"/>
  <c r="O9" i="4"/>
  <c r="R8" i="4" s="1"/>
  <c r="O8" i="4" s="1"/>
  <c r="O2" i="4" s="1"/>
  <c r="D12" i="1" s="1"/>
  <c r="O9" i="5"/>
  <c r="R8" i="5" s="1"/>
  <c r="O8" i="5" s="1"/>
  <c r="O16" i="5"/>
  <c r="R15" i="5" s="1"/>
  <c r="O15" i="5" s="1"/>
  <c r="O80" i="5"/>
  <c r="R79" i="5" s="1"/>
  <c r="O79" i="5" s="1"/>
  <c r="O88" i="5"/>
  <c r="R87" i="5" s="1"/>
  <c r="O87" i="5" s="1"/>
  <c r="O2" i="5" l="1"/>
  <c r="D13" i="1" s="1"/>
  <c r="E13" i="1" s="1"/>
  <c r="E11" i="1"/>
  <c r="I3" i="2"/>
  <c r="C10" i="1" s="1"/>
  <c r="E10" i="1" l="1"/>
  <c r="C7" i="1" s="1"/>
  <c r="C6" i="1"/>
</calcChain>
</file>

<file path=xl/sharedStrings.xml><?xml version="1.0" encoding="utf-8"?>
<sst xmlns="http://schemas.openxmlformats.org/spreadsheetml/2006/main" count="1266" uniqueCount="378">
  <si>
    <t>Firma: M4 Road Design s.r.o.</t>
  </si>
  <si>
    <t>Rekapitulace ceny</t>
  </si>
  <si>
    <t>Stavba: 20_019-201 - Novoveská - rekonstrukce - PD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</si>
  <si>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</si>
  <si>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</si>
  <si>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</si>
  <si>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</si>
  <si>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</si>
  <si>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</si>
  <si>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</si>
  <si>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</si>
  <si>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</si>
  <si>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</si>
  <si>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</si>
  <si>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</si>
  <si>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20_019-201</t>
  </si>
  <si>
    <t>Novoveská - rekonstrukce - PD</t>
  </si>
  <si>
    <t>O</t>
  </si>
  <si>
    <t>Rozpočet:</t>
  </si>
  <si>
    <t>0,00</t>
  </si>
  <si>
    <t>15,00</t>
  </si>
  <si>
    <t>21,00</t>
  </si>
  <si>
    <t>3</t>
  </si>
  <si>
    <t>2</t>
  </si>
  <si>
    <t>SO 002</t>
  </si>
  <si>
    <t>Příprava staveniště km 0,320 - 0,791 (úsek u SO 201)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</si>
  <si>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</si>
  <si>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</si>
  <si>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</si>
  <si>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</si>
  <si>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</si>
  <si>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</si>
  <si>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</si>
  <si>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</si>
  <si>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</si>
  <si>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</si>
  <si>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</si>
  <si>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</si>
  <si>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</si>
  <si>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</si>
  <si>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</si>
  <si>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</si>
  <si>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</si>
  <si>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</si>
  <si>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</si>
  <si>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</si>
  <si>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</si>
  <si>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</si>
  <si>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</si>
  <si>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</si>
  <si>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</si>
  <si>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zemina, kamenivo</t>
  </si>
  <si>
    <t>VV</t>
  </si>
  <si>
    <t>dle pol. 113328: 45,652*2,1=95,869 [A] 
dle pol. 121108: 11,203*1,8=20,165 [B] 
dle pol. 122738: 6,469*1,8=11,644 [C] 
dle pol. 12920: 3,890*2,0=7,780 [D] 
Celkem: A+B+C+D=135,458 [E]</t>
  </si>
  <si>
    <t>b</t>
  </si>
  <si>
    <t>zemina, kamenivo 
POZN.: Položka bude čerpána po odsouhlasení objednatelem, na základě výsledků zatěžovacích zkoušek, v rozsahu dle pokynů geotechnického dozoru a za souhlasu TDS !</t>
  </si>
  <si>
    <t>dle pol. 123738: 137,077*1,8=246,739 [A]</t>
  </si>
  <si>
    <t>c</t>
  </si>
  <si>
    <t>beton, železobeton</t>
  </si>
  <si>
    <t>dle pol. 113158: 0,288*2,4=0,691 [A]</t>
  </si>
  <si>
    <t>014112</t>
  </si>
  <si>
    <t/>
  </si>
  <si>
    <t>POPLATKY ZA SKLÁDKU TYP S-IO (INERTNÍ ODPAD)</t>
  </si>
  <si>
    <t>asfalty - ZAS-T1 - ZAS-T3 
POZN.: Položka bude čerpána v rozsahu dle pokynů TDS, na základě provedených zkoušek.</t>
  </si>
  <si>
    <t>dle pol. 113138.a: 36,836*2,3=84,723 [A] 
dle pol. 113338.a: 41,087*2,2=90,391 [B] 
Celkem: A+B=175,114 [C]</t>
  </si>
  <si>
    <t>014132</t>
  </si>
  <si>
    <t>POPLATKY ZA SKLÁDKU TYP S-NO (NEBEZPEČNÝ ODPAD)</t>
  </si>
  <si>
    <t>asfalty - ZAS-T4 
POZN.: Položka bude čerpána v rozsahu dle pokynů TDS, na základě provedených zkoušek.</t>
  </si>
  <si>
    <t>dle pol. 113138.b: 4,093*2,3=9,414 [A] 
dle pol. 113338.b: 4,565*2,2=10,043 [B] 
Celkem: A+B=19,457 [C]</t>
  </si>
  <si>
    <t>Zemní práce</t>
  </si>
  <si>
    <t>113138</t>
  </si>
  <si>
    <t>ODSTRANĚNÍ KRYTU ZPEVNĚNÝCH PLOCH S ASFALT POJIVEM, ODVOZ DO 20KM</t>
  </si>
  <si>
    <t>M3</t>
  </si>
  <si>
    <t>vybouráním, příp. frézováním 
vč. odvozu a uložení na obalovně / recyklačním středisku s provozním zařízením pro použití / zpracování znovuzískané asfaltové směsi dle dispozic zhotovitele, vzdálenost uvedena orientačně 
Materiál není odpadem! 
POZN.: Předpoklad 90 % objemu vybouraných / vyfrézovaných asfaltových vrstev v hodnotách PAU třídy ZAS-T1 – ZAS-T3. Položka bude čerpána v rozsahu dle pokynů TDS, na základě provedených zkoušek.</t>
  </si>
  <si>
    <t>změřeno z digitálních podkladů (viz. příl. C.3.1 Koordinační situace, D.1.1.2.4 Vzorové příčné řezy) 
plocha bourané vozovky * konst. tl. 0,13 m * 90% objemu (ZAS T1 - ZAS T3) 
314,84*0,13*0,9=36,836 [A]</t>
  </si>
  <si>
    <t>7</t>
  </si>
  <si>
    <t>vybouráním, příp. frézováním 
vč. odvozu a uložení na trvalou skládku nebezpečného odpadu dle dispozic zhotovitele, vzdálenost uvedena orientačně 
POZN.: Předpoklad 10 % objemu vybouraných / vyfrézovaných asfaltových vrstev v hodnotách PAU třídy ZAS-T4. Položka bude čerpána v rozsahu dle pokynů TDS, na základě provedených zkoušek.</t>
  </si>
  <si>
    <t>změřeno z digitálních podkladů (viz. příl. C.3.1 Koordinační situace, D.1.1.2.4 Vzorové příčné řezy) 
plocha bourané vozovky * konst. tl. 0,13 m * 10% objemu (ZAS-T4) 
314,84*0,13*0,1=4,093 [A]</t>
  </si>
  <si>
    <t>8</t>
  </si>
  <si>
    <t>113158</t>
  </si>
  <si>
    <t>ODSTRANĚNÍ KRYTU ZPEVNĚNÝCH PLOCH Z BETONU, ODVOZ DO 20KM</t>
  </si>
  <si>
    <t>vč. odvozu a uložení na recyklační středisko / trvalou skládku dle dispozic zhotovitele, vzdálenost uvedena orientačně</t>
  </si>
  <si>
    <t>změřeno z digitálních podkladů (viz. příl. C.3.1 Koordinační situace, D.1.1.2.4 Vzorové příčné řezy) 
plocha bouraného betonu * konst. tl. 0,2 m 
1,44*0,2=0,288 [A]</t>
  </si>
  <si>
    <t>113328</t>
  </si>
  <si>
    <t>ODSTRAN PODKL ZPEVNĚNÝCH PLOCH Z KAMENIVA NESTMEL, ODVOZ DO 20KM</t>
  </si>
  <si>
    <t>vč. odvozu a uložení na recyklační středisko / trvalou skládku dle dispozic zhotovitele, vzdálenost uvedena orientačně 
POZN.: Položka bude čerpána dle zastiženého stavu, v rozsahu dle pokynů TDS a na základě provedených zkoušek.</t>
  </si>
  <si>
    <t>změřeno z digitálních podkladů (viz. příl. C.3.1 Koordinační situace, D.1.1.2.4 Vzorové příčné řezy) 
plocha bourané vozovky * konst. tl. 0,29 m * 50% objemu (bez příměsi asfaltu) 
314,84*0,29*0,5=45,652 [A]</t>
  </si>
  <si>
    <t>113338</t>
  </si>
  <si>
    <t>ODSTRAN PODKL ZPEVNĚNÝCH PLOCH S ASFALT POJIVEM, ODVOZ DO 20KM</t>
  </si>
  <si>
    <t>vč. odvozu a uložení na obalovně / recyklačním středisku s provozním zařízením pro použití / zpracování znovuzískané asfaltové směsi dle dispozic zhotovitele, vzdálenost uvedena orientačně 
Materiál není odpadem! 
POZN.: Předpoklad 90 % objemu vybouraných podkladních asfaltových vrstev (penetrační makadam) v hodnotách PAU třídy ZAS-T1 – ZAS-T3. Položka bude čerpána dle zastiženého stavu, v rozsahu dle pokynů TDS a na základě provedených zkoušek.</t>
  </si>
  <si>
    <t>změřeno z digitálních podkladů (viz. příl. C.3.1 Koordinační situace, D.1.1.2.4 Vzorové příčné řezy) 
plocha bourané vozovky * konst. tl. 0,29 m * 50% objemu (s příměsí asfaltu) * 90% objemu (ZAS T1 - ZAS T3) 
314,84*0,29*0,5*0,9=41,087 [A]</t>
  </si>
  <si>
    <t>11</t>
  </si>
  <si>
    <t>vč. odvozu a uložení na trvalou skládku nebezpečného odpadu dle dispozic zhotovitele, vzdálenost uvedena orientačně 
POZN.: Předpoklad 10 % objemu vybouraných podkladních asfaltových vrstev (penetrační makadam) v hodnotách PAU třídy ZAS-T4. Položka bude čerpána dle zastiženého stavu, v rozsahu dle pokynů TDS a na základě provedených zkoušek.</t>
  </si>
  <si>
    <t>změřeno z digitálních podkladů (viz. příl. C.3.1 Koordinační situace, D.1.1.2.4 Vzorové příčné řezy) 
plocha bourané vozovky * konst. tl. 0,29 m * 50% objemu (s příměsí asfaltu) *10% objemu (ZAS - T4) 
314,84*0,29*0,5*0,1=4,565 [A]</t>
  </si>
  <si>
    <t>12</t>
  </si>
  <si>
    <t>121104</t>
  </si>
  <si>
    <t>SEJMUTÍ ORNICE NEBO LESNÍ PŮDY S ODVOZEM DO 5KM</t>
  </si>
  <si>
    <t>vč. odvozu na meziskládku dle dispozic zhotovitele, vzdálenost uvedena orientačně 
Výpočet celkové skrývky ornice viz. pol. 121108. 
Součástí položky je i výběr vhodného materiálu!</t>
  </si>
  <si>
    <t>zpětně použitý materiál (pro SO 102) 
dle pol. 125734 (SO 102): 4,585=4,585 [A]</t>
  </si>
  <si>
    <t>13</t>
  </si>
  <si>
    <t>121108</t>
  </si>
  <si>
    <t>SEJMUTÍ ORNICE NEBO LESNÍ PŮDY S ODVOZEM DO 20KM</t>
  </si>
  <si>
    <t>vč. odvozu na recyklační středisko / trvalou skládku dle dispozic zhotovitele, vzdálenost uvedena orientačně 
předpoklad vrchní část stávajících zatravněných ploch (drn, degradovaná ornice nevhodná pro další použití)</t>
  </si>
  <si>
    <t>změřeno z digitálních podkladů (viz. příl. C.3.1 Koordinační situace, D.1.1.2.4 Vzorové příčné řezy) 
plocha ze situace * tl. vrstvy * koeficient sklonu - sejmutí ornice 
87,71*0,15*1,2=15,788 [A] 
odpočet zpětně použitého mteriálu dle pol. 121104 (pro SO 102) 
-4,585=-4,585 [B] 
Celkem: A+B=11,203 [C]</t>
  </si>
  <si>
    <t>14</t>
  </si>
  <si>
    <t>12190</t>
  </si>
  <si>
    <t>PŘEVRSTVENÍ ORNICE</t>
  </si>
  <si>
    <t>Ochrana ornice na meziskládce proti znehodnocení</t>
  </si>
  <si>
    <t>dle pol. 121104: 4,585=4,585 [A]</t>
  </si>
  <si>
    <t>15</t>
  </si>
  <si>
    <t>122738</t>
  </si>
  <si>
    <t>ODKOPÁVKY A PROKOPÁVKY OBECNÉ TŘ. I, ODVOZ DO 20KM</t>
  </si>
  <si>
    <t>vč. odvozu na recyklační středisko / trvalou skládku dle dispozic zhotovitele, vzdálenost uvedena orientačně</t>
  </si>
  <si>
    <t>změřeno z digitálních podkladů (viz. příl. C.3.1 Koordinační situace, D.1.1.2.4 Vzorové příčné řezy) 
plocha odkopu pro rozříření stáv. stavu * konst. tl. 0,27 m 
23,96*0,27=6,469 [A]</t>
  </si>
  <si>
    <t>16</t>
  </si>
  <si>
    <t>123738</t>
  </si>
  <si>
    <t>ODKOP PRO SPOD STAVBU SILNIC A ŽELEZNIC TŘ. I, ODVOZ DO 20KM</t>
  </si>
  <si>
    <t>vč. odvozu na recyklační středisko / trvalou skládku dle dispozic zhotovitele, vzdálenost uvedena orientačně 
POZN.: Položka bude čerpána po odsouhlasení objednatelem, na základě výsledků zatěžovacích zkoušek, v rozsahu dle pokynů geotechnického dozoru a za souhlasu TDS !</t>
  </si>
  <si>
    <t>změřeno z digitálních podkladů (viz. příl. C.3.1 Koordinační situace, D.1.1.2.4 Vzorové příčné řezy) 
výměna podloží v aktivní zóně tl. 0,4m - dle pol. 17180.b (SO 102) 
137,077=137,077 [A]</t>
  </si>
  <si>
    <t>17</t>
  </si>
  <si>
    <t>12920</t>
  </si>
  <si>
    <t>ČIŠTĚNÍ KRAJNIC OD NÁNOSU</t>
  </si>
  <si>
    <t>vč. odvozu a uložení na recyklační středisko / trvalou skládku dle dispozic zhotovitele</t>
  </si>
  <si>
    <t>změřeno z digitálních podkladů (viz. příl. C.3.1 Koordinační situace, D.1.1.2.4 Vzorové příčné řezy) 
plocha odstraňované nezpevněné krajnice * konst. tl. 0,15 m 
25,93*0,15=3,890 [A]</t>
  </si>
  <si>
    <t>18</t>
  </si>
  <si>
    <t>17120</t>
  </si>
  <si>
    <t>ULOŽENÍ SYPANINY DO NÁSYPŮ A NA SKLÁDKY BEZ ZHUTNĚNÍ</t>
  </si>
  <si>
    <t>Meziskládka - 
- dle pol. 121104: 4,585=4,585 [A] 
Recyklační středisko / trvalá skládka - 
- dle pol. 121108: 11,203=11,203 [B] 
- dle pol. 122738: 6,469=6,469 [C] 
Mezisoučet: B+C=17,672 [D] 
Celkem: A+D=22,257 [E]</t>
  </si>
  <si>
    <t>19</t>
  </si>
  <si>
    <t>POZN.: Položka bude čerpána po odsouhlasení objednatelem, na základě výsledků zatěžovacích zkoušek, v rozsahu dle pokynů geotechnického dozoru a za souhlasu TDS !</t>
  </si>
  <si>
    <t>dle pol. 123738: 137,077=137,077 [A]</t>
  </si>
  <si>
    <t>Ostatní konstrukce a práce</t>
  </si>
  <si>
    <t>20</t>
  </si>
  <si>
    <t>914133</t>
  </si>
  <si>
    <t>DOPRAVNÍ ZNAČKY ZÁKLADNÍ VELIKOSTI OCELOVÉ FÓLIE TŘ 2 - DEMONTÁŽ</t>
  </si>
  <si>
    <t>KUS</t>
  </si>
  <si>
    <t>vč. likvidace dle dispozic zhotovitele 
POZN.: Znovu použitelné prvky budou očištěny, odvezeny a uloženy na sklad objednatele (Všeobořice, do 10 km), dle pokynů TDS (součást položky).</t>
  </si>
  <si>
    <t>odečteno z digitálních podkladů (viz. příl. C.3.1 Koordinační situace) 
odstranění svislého dopravního značení vel. do 1 m2 ze sloupků: 4=4,000 [A]</t>
  </si>
  <si>
    <t>21</t>
  </si>
  <si>
    <t>914913</t>
  </si>
  <si>
    <t>SLOUPKY A STOJKY DZ Z OCEL TRUBEK ZABETON DEMONTÁŽ</t>
  </si>
  <si>
    <t>příp. trubky do kovové patky 
vč. likvidace dle dispozic zhotovitele 
POZN.: Znovu použitelné prvky budou očištěny, odvezeny a uloženy na sklad objednatele (Všeobořice, do 10 km), dle pokynů TDS (součást položky).</t>
  </si>
  <si>
    <t>odečteno z digitálních podkladů (viz. příl. C.3.1 Koordinační situace) 
odstranění sloupků svislého dopravního značení: 4=4,000 [A]</t>
  </si>
  <si>
    <t>22</t>
  </si>
  <si>
    <t>919114</t>
  </si>
  <si>
    <t>ŘEZÁNÍ ASFALTOVÉHO KRYTU VOZOVEK TL DO 200MM</t>
  </si>
  <si>
    <t>M</t>
  </si>
  <si>
    <t>změřeno z digitálních podkladů (viz. příl. C.3.1 Koordinační situace) 
zaříznutí stávajících zpevněných ploch 
5,50*2+7,25*2=25,500 [A]</t>
  </si>
  <si>
    <t>SO 102</t>
  </si>
  <si>
    <t>Rekonstrukce komunikace km 0,320 - 0,791 (úsek u SO 201)</t>
  </si>
  <si>
    <t>dle pol. 21263 (délka drenáže * plocha výkopu drenáže) 
38,25*0,175*1,8=12,049 [A]</t>
  </si>
  <si>
    <t>113763</t>
  </si>
  <si>
    <t>FRÉZOVÁNÍ DRÁŽKY PRŮŘEZU DO 300MM2 V ASFALTOVÉ VOZOVCE</t>
  </si>
  <si>
    <t>změřeno z digitálních podkladů (viz. příl. C.3.1 Koordinační situace) 
asfaltová zálivka typ N2 - drážka: 5,50+7,25=12,750 [A]</t>
  </si>
  <si>
    <t>125734</t>
  </si>
  <si>
    <t>VYKOPÁVKY ZE ZEMNÍKŮ A SKLÁDEK TŘ. I, ODVOZ DO 5KM</t>
  </si>
  <si>
    <t>doprava vyzískané ornice / zeminy schopné zúrodnění 
vč. dovozu z meziskládky (viz. SO 002) dle dispozic zhotovitele, vzdálenost uvedena orientačně</t>
  </si>
  <si>
    <t>příprava pro ohumusování - doprava zeminy 
dle pol. 18222: 30,564*0,15=4,585 [A]</t>
  </si>
  <si>
    <t>17180</t>
  </si>
  <si>
    <t>ULOŽENÍ SYPANINY DO NÁSYPŮ Z NAKUPOVANÝCH MATERIÁLŮ</t>
  </si>
  <si>
    <t>materiál vhodný do násypu</t>
  </si>
  <si>
    <t>změřeno z digitálních podkladů (viz. příl. C.3.1 Koordinační situace, D.1.1.2.4 Vzorové příčné řezy) 
dodatečný násyp 100%PS - délka NK * plocha dotatečného násypu 
(60,94+38,54)*0,055=5,471 [A]</t>
  </si>
  <si>
    <t>přírodní drcené kamenivo fr. 0/160 tl. 0,4m 
POZN.: Položka bude čerpána po odsouhlasení objednatelem, na základě výsledků zatěžovacích zkoušek, v rozsahu dle pokynů geotechnického dozoru a za souhlasu TDS !</t>
  </si>
  <si>
    <t>změřeno z digitálních podkladů (viz. příl. C.3.1 Koordinační situace, D.1.1.2.4 Vzorové příčné řezy) 
výměna podloží v aktivní zóně tl. 0,4m 
dle pol. 574A43 + přípočet: (314,265-0,75*(5,5+7,25)+(60,94-0,75*2)*0,555+(38,54-0,75*2)*0,135)*0,4=137,077 [A]</t>
  </si>
  <si>
    <t>17581</t>
  </si>
  <si>
    <t>OBSYP POTRUBÍ A OBJEKTŮ Z NAKUPOVANÝCH MATERIÁLŮ</t>
  </si>
  <si>
    <t>změřeno z digitálních podkladů (viz. příl. C.3.1 Koordinační situace, D.1.1.2.4 Vzorové příčné řezy) 
Podélná drenáž - vykázání obsypu potrubí na úroveň pláně (ŠD 0/22) v mn. 0,115 m3/m' (délka drenáže * plocha obsypu) 
dle pol. 21263: 38,25*0,115=4,399 [A]</t>
  </si>
  <si>
    <t>18110</t>
  </si>
  <si>
    <t>ÚPRAVA PLÁNĚ SE ZHUTNĚNÍM V HORNINĚ TŘ. I</t>
  </si>
  <si>
    <t>M2</t>
  </si>
  <si>
    <t>změřeno z digitálních podkladů (viz. příl. C.3.1 Koordinační situace, D.1.1.2.4 Vzorové příčné řezy) 
úprava pláně pro vozovku 
dle pol. 574A43 + přípočet: 314,265-0,75*(5,5+7,25)+(60,94+38,54-0,75*4)*0,65=367,415 [A]</t>
  </si>
  <si>
    <t>18130</t>
  </si>
  <si>
    <t>ÚPRAVA PLÁNĚ BEZ ZHUTNĚNÍ</t>
  </si>
  <si>
    <t>úprava pláně pro ohumusování 
dle pol. 18222: 30,564=30,564 [A]</t>
  </si>
  <si>
    <t>18222</t>
  </si>
  <si>
    <t>ROZPROSTŘENÍ ORNICE VE SVAHU V TL DO 0,15M</t>
  </si>
  <si>
    <t>převažující svah</t>
  </si>
  <si>
    <t>změřeno z digitálních podkladů (viz. příl. C.3.1 Koordinační situace, D.1.1.2.4 Vzorové příčné řezy) 
ohumusování tl. 0,15m (plocha * koef. sklonu): 234,22*1,2=281,064 [A] 
ohumusování po výkopu VO (tl. do 0,15m): 7,58+15,54+0,24+5,09+16,75+2,11+5,28+0,42+0,74+0,23=53,980 [B] 
Celkem: A+B=335,044 [C]</t>
  </si>
  <si>
    <t>18241</t>
  </si>
  <si>
    <t>ZALOŽENÍ TRÁVNÍKU RUČNÍM VÝSEVEM</t>
  </si>
  <si>
    <t>zatravnění 
dle pol. 18222: 30,564=30,564 [A]</t>
  </si>
  <si>
    <t>18247</t>
  </si>
  <si>
    <t>OŠETŘOVÁNÍ TRÁVNÍKU</t>
  </si>
  <si>
    <t>údržba zatravněných ploch do předání správci 
dle pol. 18222: 30,564=30,564 [A]</t>
  </si>
  <si>
    <t>Základy</t>
  </si>
  <si>
    <t>21197</t>
  </si>
  <si>
    <t>OPLÁŠTĚNÍ ODVODŇOVACÍCH ŽEBER Z GEOTEXTILIE</t>
  </si>
  <si>
    <t>změřeno z digitálních podkladů (viz. příl. C.3.1 Koordinační situace, D.1.1.2.4 Vzorové příčné řezy) 
Podélná drenáž - opláštění separační geotextilií (délka drenáže * opláštění geotextilií) 
dle pol. 21263: 38,25*2,05=78,413 [A]</t>
  </si>
  <si>
    <t>21263</t>
  </si>
  <si>
    <t>TRATIVODY KOMPLET Z TRUB Z PLAST HMOT DN DO 150MM</t>
  </si>
  <si>
    <t>vč. odvozu a uložení výkopku rýhy na recyklační středisko / trvalou skládku dle dispozic zhotovitele 
POZN.: Vzhledem ke zvětšenému průřezu drenážní rýhy (přes 0,15 m2/m') obsyp drenážní trubky vykázán zvlášť.</t>
  </si>
  <si>
    <t>změřeno z digitálních podkladů (viz. příl. C.3.1 Koordinační situace) 
Podélná drenáž z HDPE potrubí DN 150, perfor., SN8, vč. výkopku rýhy a ŠP lože (ŠPb 0/22 GN) tl. 100mm: 38,25=38,250 [A]</t>
  </si>
  <si>
    <t>Svislé konstrukce</t>
  </si>
  <si>
    <t>33817C</t>
  </si>
  <si>
    <t>SLOUPKY PLOTOVÉ Z DÍLCŮ KOVOVÝCH  DO BETONOVÝCH PATEK</t>
  </si>
  <si>
    <t>KS</t>
  </si>
  <si>
    <t>dopočet z délky oplocení 
sloupky do patek 
9=9,000 [A]</t>
  </si>
  <si>
    <t>33817D</t>
  </si>
  <si>
    <t>VZPĚRY PLOTOVÉ Z DÍLCŮ KOVOVÝCH  DO BETONOVÝCH PATEK</t>
  </si>
  <si>
    <t>dopočet z délky oplocení 
vzpěry do patek 
2=2,000 [A]</t>
  </si>
  <si>
    <t>Komunikace</t>
  </si>
  <si>
    <t>56143G</t>
  </si>
  <si>
    <t>SMĚSI Z KAMENIVA STMELENÉ CEMENTEM  SC C 8/10 TL. DO 150MM</t>
  </si>
  <si>
    <t>Kamenivo zpevněné cementem (tř. I) SC 0/22 C8/10 ; tl. 150mm</t>
  </si>
  <si>
    <t>změřeno z digitálních podkladů (viz. příl. C.3.1 Koordinační situace) 
plocha zpevnění krajnice 
10,09=10,090 [A]</t>
  </si>
  <si>
    <t>56332</t>
  </si>
  <si>
    <t>VOZOVKOVÉ VRSTVY ZE ŠTĚRKODRTI TL. DO 100MM</t>
  </si>
  <si>
    <t>ŠDA fr. 0/32 GE ; tl. 100mm</t>
  </si>
  <si>
    <t>změřeno z digitálních podkladů (viz. příl. C.3.1 Koordinační situace, D.1.1.2.4 Vzorové příčné řezy) 
Konstrukce vozovky 
dle pol. 574A43 + přípočet: 314,265-0,5*(5,5+7,25)+(60,94+38,54-0,5*4)*0,21=328,361 [A]</t>
  </si>
  <si>
    <t>56335</t>
  </si>
  <si>
    <t>VOZOVKOVÉ VRSTVY ZE ŠTĚRKODRTI TL. DO 250MM</t>
  </si>
  <si>
    <t>ŠDA fr. 0/63 GE ; tl. min. 200mm</t>
  </si>
  <si>
    <t>změřeno z digitálních podkladů (viz. příl. C.3.1 Koordinační situace, D.1.1.2.4 Vzorové příčné řezy) 
Konstrukce vozovky 
dle pol. 574A43 + přípočet: 314,265-0,75*(5,5+7,25)+(60,94+38,54-0,75*4)*0,505=353,425 [A]</t>
  </si>
  <si>
    <t>56963</t>
  </si>
  <si>
    <t>ZPEVNĚNÍ KRAJNIC Z RECYKLOVANÉHO MATERIÁLU TL DO 150MM</t>
  </si>
  <si>
    <t>změřeno z digitálních podkladů (viz. příl. C.3.1 Koordinační situace, D.1.1.2.4 Vzorové příčné řezy) 
nezpevněná krajnice z recyklátu tl. 0,15m 
délka NK * šířka NK: (60,94+38,54)*0,5=49,740 [A]</t>
  </si>
  <si>
    <t>572123</t>
  </si>
  <si>
    <t>INFILTRAČNÍ POSTŘIK Z EMULZE DO 1,0KG/M2</t>
  </si>
  <si>
    <t>PI-C (C 60 B 5) ; 0,7 kg/m2</t>
  </si>
  <si>
    <t>změřeno z digitálních podkladů (viz. příl. C.3.1 Koordinační situace, D.1.1.2.4 Vzorové příčné řezy) 
Konstrukce vozovky 
dle pol. 574A43 + přípočet: 314,265-0,25*(5,5+7,25)+(60,94+38,54-0,25*4)*0,1=320,926 [A]</t>
  </si>
  <si>
    <t>572214</t>
  </si>
  <si>
    <t>SPOJOVACÍ POSTŘIK Z MODIFIK EMULZE DO 0,5KG/M2</t>
  </si>
  <si>
    <t>PS-CP (C 60 BP 5) ; 0,35 kg/m2</t>
  </si>
  <si>
    <t>změřeno z digitálních podkladů (viz. příl. C.3.1 Koordinační situace, D.1.1.2.4 Vzorové příčné řezy) 
Konstrukce vozovky 
dle pol. 574A43 + přípočet: 314,265+(60,94+38,54)*0,02=316,255 [A]</t>
  </si>
  <si>
    <t>574A43</t>
  </si>
  <si>
    <t>ASFALTOVÝ BETON PRO OBRUSNÉ VRSTVY ACO 11 TL. 50MM</t>
  </si>
  <si>
    <t>ACO 11 50/70 ; tl. 50mm</t>
  </si>
  <si>
    <t>změřeno z digitálních podkladů (viz. příl. C.3.1 Koordinační situace, D.1.1.2.4 Vzorové příčné řezy) 
Konstrukce asfaltové vozovky 
314,265=314,265 [A]</t>
  </si>
  <si>
    <t>23</t>
  </si>
  <si>
    <t>574E66</t>
  </si>
  <si>
    <t>ASFALTOVÝ BETON PRO PODKLADNÍ VRSTVY ACP 16+, 16S TL. 70MM</t>
  </si>
  <si>
    <t>ACP 16+ 50/70 ; tl. 70mm</t>
  </si>
  <si>
    <t>změřeno z digitálních podkladů (viz. příl. C.3.1 Koordinační situace, D.1.1.2.4 Vzorové příčné řezy) 
Konstrukce vozovky 
dle pol. 574A43 + přípočet: 314,265-0,25*(5,5+7,25)+(60,94+38,54-0,25*4)*0,085=319,448 [A]</t>
  </si>
  <si>
    <t>24</t>
  </si>
  <si>
    <t>57621</t>
  </si>
  <si>
    <t>POSYP KAMENIVEM DRCENÝM 5KG/M2</t>
  </si>
  <si>
    <t>posyp na PI-C ; fr. 2/4 v množství 3,0 kg/m2</t>
  </si>
  <si>
    <t>změřeno z digitálních podkladů (viz. příl. C.3.1 Koordinační situace, D.1.1.2.4 Vzorové příčné řezy) 
Konstrukce vozovky 
dle pol. 572123: 320,926=320,926 [A]</t>
  </si>
  <si>
    <t>25</t>
  </si>
  <si>
    <t>58910</t>
  </si>
  <si>
    <t>VÝPLŇ SPAR ASFALTEM</t>
  </si>
  <si>
    <t>změřeno z digitálních podkladů (viz. příl. C.3.1 Koordinační situace) 
asfaltová zálivka typ N2: 5,50+7,25=12,750 [A]</t>
  </si>
  <si>
    <t>Přidružená stavební výroba</t>
  </si>
  <si>
    <t>26</t>
  </si>
  <si>
    <t>767911</t>
  </si>
  <si>
    <t>OPLOCENÍ Z DRÁTĚNÉHO PLETIVA POZINKOVANÉHO STANDARDNÍHO</t>
  </si>
  <si>
    <t>tvaru kosočtverce 60x60 mm výšky 2,5 m s 3 napínacími dráty</t>
  </si>
  <si>
    <t>odečteno z digitálních podkladů (viz. příl. C.3.1 Koordinační situace) 
délka * výška 
15,5*2,5=38,750 [A]</t>
  </si>
  <si>
    <t>27</t>
  </si>
  <si>
    <t>76796.R</t>
  </si>
  <si>
    <t>BRANKA JEDNOKŘÍDLÁ Z POZINKOVANÉ OCELI</t>
  </si>
  <si>
    <t>s výplní z drátěného pletiva tvaru kosočtverce 60x60 mm se zámkem s vložkou výšky 2,5 m</t>
  </si>
  <si>
    <t>odečteno z digitálních podkladů (viz. příl. C.3.1 Koordinační situace) 
1=1,000 [A]</t>
  </si>
  <si>
    <t>28</t>
  </si>
  <si>
    <t>935812</t>
  </si>
  <si>
    <t>ŽLABY A RIGOLY DLÁŽDĚNÉ Z KOSTEK DROBNÝCH DO BETONU TL 100MM</t>
  </si>
  <si>
    <t>Zpevnění krajnice z žul. kostek 100x100x100mm, do lože tl. 50 mm z MC25-XF4, s vyspárováním z MC25-XF4</t>
  </si>
  <si>
    <t>SO 120</t>
  </si>
  <si>
    <t>Dopravně inženýrská opatření pro realizaci SO 201</t>
  </si>
  <si>
    <t>02720</t>
  </si>
  <si>
    <t>POMOC PRÁCE ZŘÍZ NEBO ZAJIŠŤ REGULACI A OCHRANU DOPRAVY</t>
  </si>
  <si>
    <t>KPL</t>
  </si>
  <si>
    <t>předpoklad realizace 2 měsíce, skutečnost dle harmonogramu / nabídky zhotovitele 
položka zahrnuje 
- aktualizaci / vypracování návrhu DIO, projednání s DO, zajištění DIR 
- osazení DZ vč. příslušenství dle TP66, jeho pravidelná údržba vč. příp. dílčích posunů, výměn poškozených DZ / příslušenství a následná demontáž a odklizení DZ vč. příslušenství po ukončení platnosti 
- příp. řízení provozu proškolenými pracovníky 
- dočasné zakrytí nebo úpravu stávajícího DZ v rozporu s DIO</t>
  </si>
  <si>
    <t>dle příl. D.1.1.9.2 Situace 0.ETAPA: 1=1,000 [A]</t>
  </si>
  <si>
    <t>SO 201</t>
  </si>
  <si>
    <t>Opěrná zeď</t>
  </si>
  <si>
    <t>dle pol. 122738: 33,54*1,8=60,372 [A] 
dle pol. 26125-26145: 162*0,05*1,8=14,580 [B] 
Celkem: A+B=74,952 [C]</t>
  </si>
  <si>
    <t>014212</t>
  </si>
  <si>
    <t>POPLATKY ZA ZEMNÍK - ORNICE</t>
  </si>
  <si>
    <t>pořízení ornice / zeminy schopné zúrodnění dle dispozic zhotovitele</t>
  </si>
  <si>
    <t>změřeno z digitálních podkladů (viz. příl. 02 Situace, 03 Vzorový příčný řez) 
ohumusování tl. 0,1m - pořízení ornice: 14,5*0,1*1,8=2,610 [A]</t>
  </si>
  <si>
    <t>změřeno z digitálních podkladů (viz. příl. 02 Situace, 03 Vzorový příčný řez) 
výkop pro provedení OZ: 21,5*1,56=33,540 [A]</t>
  </si>
  <si>
    <t>125738</t>
  </si>
  <si>
    <t>VYKOPÁVKY ZE ZEMNÍKŮ A SKLÁDEK TŘ. I, ODVOZ DO 20KM</t>
  </si>
  <si>
    <t>vč. dopravy ornice / zeminy schopné zúrodnění dle dispozic zhotovitele, vzdálenost uvedena orientačně</t>
  </si>
  <si>
    <t>změřeno z digitálních podkladů (viz. příl. 02 Situace, 03 Vzorový příčný řez) 
ohumusování tl. 0,1m - doprava ornice: 14,5*0,1=1,450 [A]</t>
  </si>
  <si>
    <t>dle pol. 122738: 33,54=33,540 [A] 
dle pol. 26125-26145: 162*0,05=8,100 [B] 
Celkem: A+B=41,640 [C]</t>
  </si>
  <si>
    <t>17481</t>
  </si>
  <si>
    <t>ZÁSYP JAM A RÝH Z NAKUPOVANÝCH MATERIÁLŮ</t>
  </si>
  <si>
    <t>změřeno z digitálních podkladů (viz. příl. 02 Situace, 03 Vzorový příčný řez) 
hutněný zásyp líce: 21,0*0,36=7,560 [A]</t>
  </si>
  <si>
    <t>změřeno z digitálních podkladů (viz. příl. 02 Situace, 03 Vzorový příčný řez) 
Podélná drenáž HDPE DN150 - obsyp fr. 16/62: 20,0*0,15=3,000 [A]</t>
  </si>
  <si>
    <t>změřeno z digitálních podkladů (viz. příl. 02 Situace, 03 Vzorový příčný řez) 
příprava pláně pro ohumusování: 14,5=14,500 [A]</t>
  </si>
  <si>
    <t>18221</t>
  </si>
  <si>
    <t>ROZPROSTŘENÍ ORNICE VE SVAHU V TL DO 0,10M</t>
  </si>
  <si>
    <t>změřeno z digitálních podkladů (viz. příl. 02 Situace, 03 Vzorový příčný řez) 
ohumusování tl. 0,1m: 14,5=14,500 [A]</t>
  </si>
  <si>
    <t>změřeno z digitálních podkladů (viz. příl. 02 Situace, 03 Vzorový příčný řez) 
zatravnění: 14,5=14,500 [A]</t>
  </si>
  <si>
    <t>změřeno z digitálních podkladů (viz. příl. 02 Situace, 03 Vzorový příčný řez) 
údržba zatravněných ploch do předání správci: 14,5=14,500 [A]</t>
  </si>
  <si>
    <t>21152</t>
  </si>
  <si>
    <t>SANAČNÍ ŽEBRA Z KAMENIVA DRCENÉHO</t>
  </si>
  <si>
    <t>změřeno z digitálních podkladů (viz. příl. 02 Situace, 03 Vzorový příčný řez) 
hutněný zásyp rubu fr 0/63: 20,0*0,14=2,800 [A]</t>
  </si>
  <si>
    <t>21361</t>
  </si>
  <si>
    <t>DRENÁŽNÍ VRSTVY Z GEOTEXTILIE</t>
  </si>
  <si>
    <t>změřeno z digitálních podkladů (viz. příl. 02 Situace, 03 Vzorový příčný řez) 
filtrační geotextílie 200g/m2: 20,0*1,8=36,000 [A]</t>
  </si>
  <si>
    <t>21461F</t>
  </si>
  <si>
    <t>SEPARAČNÍ GEOTEXTILIE DO 600G/M2</t>
  </si>
  <si>
    <t>změřeno z digitálních podkladů (viz. příl. 02 Situace, 03 Vzorový příčný řez) 
ochranná geotextílie 600 g/m2: (20,0*2*0,85+0,65*2)*1,2=42,360 [A]</t>
  </si>
  <si>
    <t>22594</t>
  </si>
  <si>
    <t>ZÁPOROVÉ PAŽENÍ Z KOVU TRVALÉ</t>
  </si>
  <si>
    <t>změřeno z digitálních podkladů (viz. příl. 02 Situace, 03 Vzorový příčný řez) 
mikrozápory HE120B dl. 5,0m: 36*5,0*26,7/1000=4,806 [A]</t>
  </si>
  <si>
    <t>26125</t>
  </si>
  <si>
    <t>VRTY PRO KOTVENÍ, INJEKTÁŽ A MIKROPILOTY NA POVRCHU TŘ. II D DO 300MM</t>
  </si>
  <si>
    <t>vč. odvozu vývrtu na recyklační středisko / trvalou skládku dle dispozic zhotovitele 
POZN.: dle geotechnického průzkumu prům. vrstva vrtatelnosti tř. II tl. cca 2m (40%)</t>
  </si>
  <si>
    <t>změřeno z digitálních podkladů (viz. příl. 02 Situace, 03 Vzorový příčný řez) 
vrty pro provedení mikrozápor D 250mm: 162*0,4=64,800 [A]</t>
  </si>
  <si>
    <t>26135</t>
  </si>
  <si>
    <t>VRTY PRO KOTVENÍ, INJEKTÁŽ A MIKROPILOTY NA POVRCHU TŘ. III D DO 300MM</t>
  </si>
  <si>
    <t>vč. odvozu vývrtu na recyklační středisko / trvalou skládku dle dispozic zhotovitele 
POZN.: dle geotechnického průzkumu prům. vrstva vrtatelnosti tř. III tl. cca 1m (20%)</t>
  </si>
  <si>
    <t>změřeno z digitálních podkladů (viz. příl. 02 Situace, 03 Vzorový příčný řez) 
vrty pro provedení mikrozápor D 250mm: 162*0,2=32,400 [A]</t>
  </si>
  <si>
    <t>26145</t>
  </si>
  <si>
    <t>VRTY PRO KOTVENÍ, INJEKTÁŽ A MIKROPILOTY NA POVRCHU TŘ. IV D DO 300MM</t>
  </si>
  <si>
    <t>vč. odvozu vývrtu na recyklační středisko / trvalou skládku dle dispozic zhotovitele 
POZN.: dle geotechnického průzkumu prům. vrstva vrtatelnosti tř. IV tl. cca 2m (40%)</t>
  </si>
  <si>
    <t>281451</t>
  </si>
  <si>
    <t>INJEKTOVÁNÍ NÍZKOTLAKÉ Z CEMENTOVÉ MALTY NA POVRCHU</t>
  </si>
  <si>
    <t>změřeno z digitálních podkladů (viz. příl. 02 Situace, 03 Vzorový příčný řez) 
cementová zálivka mikrozápor HE120B dl. 4,2m (na hranu výkopu): 36*4,25*0,05=7,650 [A]</t>
  </si>
  <si>
    <t>327325</t>
  </si>
  <si>
    <t>ZDI OPĚRNÉ, ZÁRUBNÍ, NÁBŘEŽNÍ ZE ŽELEZOVÉHO BETONU DO C30/37</t>
  </si>
  <si>
    <t>vč. provedení izolačního nátěru (ALP + 2x ALN) na plochách v místech styku se zeminou / kamenivem (cca 36 m2).</t>
  </si>
  <si>
    <t>změřeno z digitálních podkladů (viz. příl. 02 Situace, 03 Vzorový příčný řez) 
beton konstrukce OZ (dřík) z betonu C30/37-XF4, XD3: 20,0*0,81=16,200 [A]</t>
  </si>
  <si>
    <t>327365</t>
  </si>
  <si>
    <t>VÝZTUŽ ZDÍ OPĚRNÝCH, ZÁRUBNÍCH, NÁBŘEŽNÍCH Z OCELI 10505, B500B</t>
  </si>
  <si>
    <t>dle příl. 06 - výkaz výztuže 
výztuž konstrukce OZ (dřík) - ocel B500B: 1,181=1,181 [A]</t>
  </si>
  <si>
    <t>Vodorovné konstrukce</t>
  </si>
  <si>
    <t>451312</t>
  </si>
  <si>
    <t>PODKLADNÍ A VÝPLŇOVÉ VRSTVY Z PROSTÉHO BETONU C12/15</t>
  </si>
  <si>
    <t>změřeno z digitálních podkladů (viz. příl. 02 Situace, 03 Vzorový příčný řez) 
podkladní beton C12/15 - X0, tl. 0,15 m, vč.rezervy na nerovnost podkladu 10%: 20,3*1,1*0,15*1,1=3,684 [A]</t>
  </si>
  <si>
    <t>78383</t>
  </si>
  <si>
    <t>NÁTĚRY BETON KONSTR TYP S4 (OS-C)</t>
  </si>
  <si>
    <t>změřeno z digitálních podkladů (viz. příl. 02 Situace, 03 Vzorový příčný řez) 
ochranný nátěr dříku (pružný polymerový povlak S4): 20,0*0,8=16,000 [A]</t>
  </si>
  <si>
    <t>Potrubí</t>
  </si>
  <si>
    <t>87533</t>
  </si>
  <si>
    <t>POTRUBÍ DREN Z TRUB PLAST DN DO 150MM</t>
  </si>
  <si>
    <t>změřeno z digitálních podkladů (viz. příl. 02 Situace, 03 Vzorový příčný řez) 
Podélná drenáž HDPE DN150: 20,0=20,000 [A]</t>
  </si>
  <si>
    <t>9112A1</t>
  </si>
  <si>
    <t>ZÁBRADLÍ MOSTNÍ S VODOR MADLY - DODÁVKA A MONTÁŽ</t>
  </si>
  <si>
    <t>kompletní provedení vč. PKO a kotvení</t>
  </si>
  <si>
    <t>změřeno z digitálních podkladů (viz. příl. 04 Rozvinutý pohled, 03 Vzorový příčný řez) 
zábradlí v. 1,1 m kotvené přes patní desky: 20,0=20,000 [A]</t>
  </si>
  <si>
    <t>931182</t>
  </si>
  <si>
    <t>VÝPLŇ DILATAČNÍCH SPAR Z POLYSTYRENU TL 20MM</t>
  </si>
  <si>
    <t>změřeno z digitálních podkladů (viz. příl. 04 Rozvinutý pohled, 03 Vzorový příčný řez) 
výplň dilatačních spár - polystyren tvrzený tl. 20 mm: 0,81*3=2,430 [A]</t>
  </si>
  <si>
    <t>93135</t>
  </si>
  <si>
    <t>TĚSNĚNÍ DILATAČ SPAR PRYŽ PÁSKOU NEBO KRUH PROFILEM</t>
  </si>
  <si>
    <t>změřeno z digitálních podkladů (viz. příl. 04 Rozvinutý pohled, 03 Vzorový příčný řez) 
těsnění dilatačních spár dle VL4: 2,8*3=8,400 [A]</t>
  </si>
  <si>
    <t>931385</t>
  </si>
  <si>
    <t>TĚSNĚNÍ DILATAČNÍCH SPAR SILIKONOVÝM TMELEM PRŮŘEZU DO 600MM2</t>
  </si>
  <si>
    <t>VON</t>
  </si>
  <si>
    <t>Vedlejší a ostatní náklady</t>
  </si>
  <si>
    <t>02510</t>
  </si>
  <si>
    <t>ZKOUŠENÍ MATERIÁLŮ ZKUŠEBNOU ZHOTOVITELE</t>
  </si>
  <si>
    <t>Zajištění zkoušek / rozborů vybouraných vozovkových vrstev</t>
  </si>
  <si>
    <t>02730</t>
  </si>
  <si>
    <t>POMOC PRÁCE ZŘÍZ NEBO ZAJIŠŤ OCHRANU INŽENÝRSKÝCH SÍTÍ</t>
  </si>
  <si>
    <t>Vytýčení inženýrských sítí jejich správci vč. příp. ochrany dotčených sítí 
Položka zahrnuje i provizorní podepření / ochranu stávajících sloupů NN dotčených stavbou.</t>
  </si>
  <si>
    <t>02911</t>
  </si>
  <si>
    <t>OSTATNÍ POŽADAVKY - GEODETICKÉ ZAMĚŘENÍ</t>
  </si>
  <si>
    <t>HM</t>
  </si>
  <si>
    <t>Zaměření skutečného provedení stavby (měření během výstavby je součástí položek rozpočtu)</t>
  </si>
  <si>
    <t>dle staničení km 0,340 - 0,400: 0,6=0,600 [A]</t>
  </si>
  <si>
    <t>029113</t>
  </si>
  <si>
    <t>OSTATNÍ POŽADAVKY - GEODETICKÉ ZAMĚŘENÍ - CELKY</t>
  </si>
  <si>
    <t>Vytýčení obvody stavby</t>
  </si>
  <si>
    <t>02940</t>
  </si>
  <si>
    <t>OSTATNÍ POŽADAVKY - VYPRACOVÁNÍ DOKUMENTACE</t>
  </si>
  <si>
    <t>Pasport okolních staveb před a po provedení výstavby</t>
  </si>
  <si>
    <t>02943</t>
  </si>
  <si>
    <t>OSTATNÍ POŽADAVKY - VYPRACOVÁNÍ RDS</t>
  </si>
  <si>
    <t>pro celou stavbu 
včetně tištěných paré v předpokládaném počtu 4 ks</t>
  </si>
  <si>
    <t>02944</t>
  </si>
  <si>
    <t>OSTAT POŽADAVKY - DOKUMENTACE SKUTEČ PROVEDENÍ V DIGIT FORMĚ</t>
  </si>
  <si>
    <t>02945</t>
  </si>
  <si>
    <t>OSTAT POŽADAVKY - GEOMETRICKÝ PLÁN</t>
  </si>
  <si>
    <t>02946</t>
  </si>
  <si>
    <t>OSTAT POŽADAVKY - FOTODOKUMENTACE</t>
  </si>
  <si>
    <t>pro celou stavbu</t>
  </si>
  <si>
    <t>02990</t>
  </si>
  <si>
    <t>OSTATNÍ POŽADAVKY - INFORMAČNÍ TABULE</t>
  </si>
  <si>
    <t>Označení stavby dle standardů objednatele, zahrnuje i případné zajištění přístupu k objektům (intravilán), oplocení stavby, přechodové lávky a další požadavky na zajištění stavby z hlediska BOZP!</t>
  </si>
  <si>
    <t>03100</t>
  </si>
  <si>
    <t>ZAŘÍZENÍ STAVENIŠTĚ - ZŘÍZENÍ, PROVOZ, DEMONTÁŽ</t>
  </si>
  <si>
    <t>kompletní ZS dle potřeb zhotovitele, vč. uvedení ploch ZS do původního, resp. dohodnutého stavu. Zahrnuje i úklid staveniště po ukončení výstavby.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</si>
</sst>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2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4" borderId="1" xfId="6" applyNumberFormat="1" applyFont="1" applyFill="1" applyBorder="1" applyAlignment="1" applyProtection="1">
      <alignment horizontal="center"/>
      <protection locked="0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0" fillId="0" borderId="2" xfId="6" applyFont="1" applyBorder="1" applyAlignment="1">
      <alignment vertical="top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" fontId="0" fillId="2" borderId="1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SUM(C10:C14)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SUM(E10:E14)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24</v>
      </c>
      <c r="B10" s="22" t="s">
        <v>25</v>
      </c>
      <c r="C10" s="23">
        <f>'SO 002'!I3</f>
        <v>0</v>
      </c>
      <c r="D10" s="23">
        <f>'SO 002'!O2</f>
        <v>0</v>
      </c>
      <c r="E10" s="23">
        <f>C10+D10</f>
        <v>0</v>
      </c>
    </row>
    <row r="11" spans="1:5" ht="12.75" customHeight="1" x14ac:dyDescent="0.2">
      <c r="A11" s="22" t="s">
        <v>148</v>
      </c>
      <c r="B11" s="22" t="s">
        <v>149</v>
      </c>
      <c r="C11" s="23">
        <f>'SO 102'!I3</f>
        <v>0</v>
      </c>
      <c r="D11" s="23">
        <f>'SO 102'!O2</f>
        <v>0</v>
      </c>
      <c r="E11" s="23">
        <f>C11+D11</f>
        <v>0</v>
      </c>
    </row>
    <row r="12" spans="1:5" ht="12.75" customHeight="1" x14ac:dyDescent="0.2">
      <c r="A12" s="22" t="s">
        <v>257</v>
      </c>
      <c r="B12" s="22" t="s">
        <v>258</v>
      </c>
      <c r="C12" s="23">
        <f>'SO 120'!I3</f>
        <v>0</v>
      </c>
      <c r="D12" s="23">
        <f>'SO 120'!O2</f>
        <v>0</v>
      </c>
      <c r="E12" s="23">
        <f>C12+D12</f>
        <v>0</v>
      </c>
    </row>
    <row r="13" spans="1:5" ht="12.75" customHeight="1" x14ac:dyDescent="0.2">
      <c r="A13" s="22" t="s">
        <v>264</v>
      </c>
      <c r="B13" s="22" t="s">
        <v>265</v>
      </c>
      <c r="C13" s="23">
        <f>'SO 201'!I3</f>
        <v>0</v>
      </c>
      <c r="D13" s="23">
        <f>'SO 201'!O2</f>
        <v>0</v>
      </c>
      <c r="E13" s="23">
        <f>C13+D13</f>
        <v>0</v>
      </c>
    </row>
    <row r="14" spans="1:5" ht="12.75" customHeight="1" x14ac:dyDescent="0.2">
      <c r="A14" s="22" t="s">
        <v>343</v>
      </c>
      <c r="B14" s="22" t="s">
        <v>344</v>
      </c>
      <c r="C14" s="23">
        <f>VON!I3</f>
        <v>0</v>
      </c>
      <c r="D14" s="23">
        <f>VON!O2</f>
        <v>0</v>
      </c>
      <c r="E14" s="23">
        <f>C14+D14</f>
        <v>0</v>
      </c>
    </row>
  </sheetData>
  <sheetProtection sheet="1" objects="1" scenarios="1"/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0+O8+O24+O67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24</v>
      </c>
      <c r="I3" s="41">
        <f>0+I8+I24+I67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24</v>
      </c>
      <c r="D4" s="2"/>
      <c r="E4" s="20" t="s">
        <v>25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0+I9+I12+I15+I18+I21</f>
        <v>0</v>
      </c>
      <c r="R8">
        <f>0+O9+O12+O15+O18+O21</f>
        <v>0</v>
      </c>
    </row>
    <row r="9" spans="1:18" x14ac:dyDescent="0.2">
      <c r="A9" s="24" t="s">
        <v>45</v>
      </c>
      <c r="B9" s="28" t="s">
        <v>29</v>
      </c>
      <c r="C9" s="28" t="s">
        <v>46</v>
      </c>
      <c r="D9" s="24" t="s">
        <v>47</v>
      </c>
      <c r="E9" s="29" t="s">
        <v>48</v>
      </c>
      <c r="F9" s="30" t="s">
        <v>49</v>
      </c>
      <c r="G9" s="31">
        <v>135.458</v>
      </c>
      <c r="H9" s="32">
        <v>0</v>
      </c>
      <c r="I9" s="33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4" t="s">
        <v>50</v>
      </c>
      <c r="E10" s="35" t="s">
        <v>51</v>
      </c>
    </row>
    <row r="11" spans="1:18" ht="63.75" x14ac:dyDescent="0.2">
      <c r="A11" s="38" t="s">
        <v>52</v>
      </c>
      <c r="E11" s="37" t="s">
        <v>53</v>
      </c>
    </row>
    <row r="12" spans="1:18" x14ac:dyDescent="0.2">
      <c r="A12" s="24" t="s">
        <v>45</v>
      </c>
      <c r="B12" s="28" t="s">
        <v>23</v>
      </c>
      <c r="C12" s="28" t="s">
        <v>46</v>
      </c>
      <c r="D12" s="24" t="s">
        <v>54</v>
      </c>
      <c r="E12" s="29" t="s">
        <v>48</v>
      </c>
      <c r="F12" s="30" t="s">
        <v>49</v>
      </c>
      <c r="G12" s="31">
        <v>246.739</v>
      </c>
      <c r="H12" s="32">
        <v>0</v>
      </c>
      <c r="I12" s="33">
        <f>ROUND(ROUND(H12,2)*ROUND(G12,3),2)</f>
        <v>0</v>
      </c>
      <c r="O12">
        <f>(I12*21)/100</f>
        <v>0</v>
      </c>
      <c r="P12" t="s">
        <v>23</v>
      </c>
    </row>
    <row r="13" spans="1:18" ht="51" x14ac:dyDescent="0.2">
      <c r="A13" s="34" t="s">
        <v>50</v>
      </c>
      <c r="E13" s="35" t="s">
        <v>55</v>
      </c>
    </row>
    <row r="14" spans="1:18" x14ac:dyDescent="0.2">
      <c r="A14" s="38" t="s">
        <v>52</v>
      </c>
      <c r="E14" s="37" t="s">
        <v>56</v>
      </c>
    </row>
    <row r="15" spans="1:18" x14ac:dyDescent="0.2">
      <c r="A15" s="24" t="s">
        <v>45</v>
      </c>
      <c r="B15" s="28" t="s">
        <v>22</v>
      </c>
      <c r="C15" s="28" t="s">
        <v>46</v>
      </c>
      <c r="D15" s="24" t="s">
        <v>57</v>
      </c>
      <c r="E15" s="29" t="s">
        <v>48</v>
      </c>
      <c r="F15" s="30" t="s">
        <v>49</v>
      </c>
      <c r="G15" s="31">
        <v>0.69099999999999995</v>
      </c>
      <c r="H15" s="32">
        <v>0</v>
      </c>
      <c r="I15" s="33">
        <f>ROUND(ROUND(H15,2)*ROUND(G15,3),2)</f>
        <v>0</v>
      </c>
      <c r="O15">
        <f>(I15*21)/100</f>
        <v>0</v>
      </c>
      <c r="P15" t="s">
        <v>23</v>
      </c>
    </row>
    <row r="16" spans="1:18" x14ac:dyDescent="0.2">
      <c r="A16" s="34" t="s">
        <v>50</v>
      </c>
      <c r="E16" s="35" t="s">
        <v>58</v>
      </c>
    </row>
    <row r="17" spans="1:18" x14ac:dyDescent="0.2">
      <c r="A17" s="38" t="s">
        <v>52</v>
      </c>
      <c r="E17" s="37" t="s">
        <v>59</v>
      </c>
    </row>
    <row r="18" spans="1:18" x14ac:dyDescent="0.2">
      <c r="A18" s="24" t="s">
        <v>45</v>
      </c>
      <c r="B18" s="28" t="s">
        <v>33</v>
      </c>
      <c r="C18" s="28" t="s">
        <v>60</v>
      </c>
      <c r="D18" s="24" t="s">
        <v>61</v>
      </c>
      <c r="E18" s="29" t="s">
        <v>62</v>
      </c>
      <c r="F18" s="30" t="s">
        <v>49</v>
      </c>
      <c r="G18" s="31">
        <v>175.114</v>
      </c>
      <c r="H18" s="32">
        <v>0</v>
      </c>
      <c r="I18" s="33">
        <f>ROUND(ROUND(H18,2)*ROUND(G18,3),2)</f>
        <v>0</v>
      </c>
      <c r="O18">
        <f>(I18*21)/100</f>
        <v>0</v>
      </c>
      <c r="P18" t="s">
        <v>23</v>
      </c>
    </row>
    <row r="19" spans="1:18" ht="38.25" x14ac:dyDescent="0.2">
      <c r="A19" s="34" t="s">
        <v>50</v>
      </c>
      <c r="E19" s="35" t="s">
        <v>63</v>
      </c>
    </row>
    <row r="20" spans="1:18" ht="38.25" x14ac:dyDescent="0.2">
      <c r="A20" s="38" t="s">
        <v>52</v>
      </c>
      <c r="E20" s="37" t="s">
        <v>64</v>
      </c>
    </row>
    <row r="21" spans="1:18" x14ac:dyDescent="0.2">
      <c r="A21" s="24" t="s">
        <v>45</v>
      </c>
      <c r="B21" s="28" t="s">
        <v>35</v>
      </c>
      <c r="C21" s="28" t="s">
        <v>65</v>
      </c>
      <c r="D21" s="24" t="s">
        <v>61</v>
      </c>
      <c r="E21" s="29" t="s">
        <v>66</v>
      </c>
      <c r="F21" s="30" t="s">
        <v>49</v>
      </c>
      <c r="G21" s="31">
        <v>19.457000000000001</v>
      </c>
      <c r="H21" s="32">
        <v>0</v>
      </c>
      <c r="I21" s="33">
        <f>ROUND(ROUND(H21,2)*ROUND(G21,3),2)</f>
        <v>0</v>
      </c>
      <c r="O21">
        <f>(I21*21)/100</f>
        <v>0</v>
      </c>
      <c r="P21" t="s">
        <v>23</v>
      </c>
    </row>
    <row r="22" spans="1:18" ht="38.25" x14ac:dyDescent="0.2">
      <c r="A22" s="34" t="s">
        <v>50</v>
      </c>
      <c r="E22" s="35" t="s">
        <v>67</v>
      </c>
    </row>
    <row r="23" spans="1:18" ht="38.25" x14ac:dyDescent="0.2">
      <c r="A23" s="36" t="s">
        <v>52</v>
      </c>
      <c r="E23" s="37" t="s">
        <v>68</v>
      </c>
    </row>
    <row r="24" spans="1:18" ht="12.75" customHeight="1" x14ac:dyDescent="0.2">
      <c r="A24" s="12" t="s">
        <v>43</v>
      </c>
      <c r="B24" s="12"/>
      <c r="C24" s="39" t="s">
        <v>29</v>
      </c>
      <c r="D24" s="12"/>
      <c r="E24" s="26" t="s">
        <v>69</v>
      </c>
      <c r="F24" s="12"/>
      <c r="G24" s="12"/>
      <c r="H24" s="12"/>
      <c r="I24" s="40">
        <f>0+Q24</f>
        <v>0</v>
      </c>
      <c r="O24">
        <f>0+R24</f>
        <v>0</v>
      </c>
      <c r="Q24">
        <f>0+I25+I28+I31+I34+I37+I40+I43+I46+I49+I52+I55+I58+I61+I64</f>
        <v>0</v>
      </c>
      <c r="R24">
        <f>0+O25+O28+O31+O34+O37+O40+O43+O46+O49+O52+O55+O58+O61+O64</f>
        <v>0</v>
      </c>
    </row>
    <row r="25" spans="1:18" ht="25.5" x14ac:dyDescent="0.2">
      <c r="A25" s="24" t="s">
        <v>45</v>
      </c>
      <c r="B25" s="28" t="s">
        <v>37</v>
      </c>
      <c r="C25" s="28" t="s">
        <v>70</v>
      </c>
      <c r="D25" s="24" t="s">
        <v>47</v>
      </c>
      <c r="E25" s="29" t="s">
        <v>71</v>
      </c>
      <c r="F25" s="30" t="s">
        <v>72</v>
      </c>
      <c r="G25" s="31">
        <v>36.835999999999999</v>
      </c>
      <c r="H25" s="32">
        <v>0</v>
      </c>
      <c r="I25" s="33">
        <f>ROUND(ROUND(H25,2)*ROUND(G25,3),2)</f>
        <v>0</v>
      </c>
      <c r="O25">
        <f>(I25*21)/100</f>
        <v>0</v>
      </c>
      <c r="P25" t="s">
        <v>23</v>
      </c>
    </row>
    <row r="26" spans="1:18" ht="102" x14ac:dyDescent="0.2">
      <c r="A26" s="34" t="s">
        <v>50</v>
      </c>
      <c r="E26" s="35" t="s">
        <v>73</v>
      </c>
    </row>
    <row r="27" spans="1:18" ht="51" x14ac:dyDescent="0.2">
      <c r="A27" s="38" t="s">
        <v>52</v>
      </c>
      <c r="E27" s="37" t="s">
        <v>74</v>
      </c>
    </row>
    <row r="28" spans="1:18" ht="25.5" x14ac:dyDescent="0.2">
      <c r="A28" s="24" t="s">
        <v>45</v>
      </c>
      <c r="B28" s="28" t="s">
        <v>75</v>
      </c>
      <c r="C28" s="28" t="s">
        <v>70</v>
      </c>
      <c r="D28" s="24" t="s">
        <v>54</v>
      </c>
      <c r="E28" s="29" t="s">
        <v>71</v>
      </c>
      <c r="F28" s="30" t="s">
        <v>72</v>
      </c>
      <c r="G28" s="31">
        <v>4.093</v>
      </c>
      <c r="H28" s="32">
        <v>0</v>
      </c>
      <c r="I28" s="33">
        <f>ROUND(ROUND(H28,2)*ROUND(G28,3),2)</f>
        <v>0</v>
      </c>
      <c r="O28">
        <f>(I28*21)/100</f>
        <v>0</v>
      </c>
      <c r="P28" t="s">
        <v>23</v>
      </c>
    </row>
    <row r="29" spans="1:18" ht="76.5" x14ac:dyDescent="0.2">
      <c r="A29" s="34" t="s">
        <v>50</v>
      </c>
      <c r="E29" s="35" t="s">
        <v>76</v>
      </c>
    </row>
    <row r="30" spans="1:18" ht="51" x14ac:dyDescent="0.2">
      <c r="A30" s="38" t="s">
        <v>52</v>
      </c>
      <c r="E30" s="37" t="s">
        <v>77</v>
      </c>
    </row>
    <row r="31" spans="1:18" x14ac:dyDescent="0.2">
      <c r="A31" s="24" t="s">
        <v>45</v>
      </c>
      <c r="B31" s="28" t="s">
        <v>78</v>
      </c>
      <c r="C31" s="28" t="s">
        <v>79</v>
      </c>
      <c r="D31" s="24" t="s">
        <v>61</v>
      </c>
      <c r="E31" s="29" t="s">
        <v>80</v>
      </c>
      <c r="F31" s="30" t="s">
        <v>72</v>
      </c>
      <c r="G31" s="31">
        <v>0.28799999999999998</v>
      </c>
      <c r="H31" s="32">
        <v>0</v>
      </c>
      <c r="I31" s="33">
        <f>ROUND(ROUND(H31,2)*ROUND(G31,3),2)</f>
        <v>0</v>
      </c>
      <c r="O31">
        <f>(I31*21)/100</f>
        <v>0</v>
      </c>
      <c r="P31" t="s">
        <v>23</v>
      </c>
    </row>
    <row r="32" spans="1:18" ht="25.5" x14ac:dyDescent="0.2">
      <c r="A32" s="34" t="s">
        <v>50</v>
      </c>
      <c r="E32" s="35" t="s">
        <v>81</v>
      </c>
    </row>
    <row r="33" spans="1:16" ht="51" x14ac:dyDescent="0.2">
      <c r="A33" s="38" t="s">
        <v>52</v>
      </c>
      <c r="E33" s="37" t="s">
        <v>82</v>
      </c>
    </row>
    <row r="34" spans="1:16" ht="25.5" x14ac:dyDescent="0.2">
      <c r="A34" s="24" t="s">
        <v>45</v>
      </c>
      <c r="B34" s="28" t="s">
        <v>40</v>
      </c>
      <c r="C34" s="28" t="s">
        <v>83</v>
      </c>
      <c r="D34" s="24" t="s">
        <v>61</v>
      </c>
      <c r="E34" s="29" t="s">
        <v>84</v>
      </c>
      <c r="F34" s="30" t="s">
        <v>72</v>
      </c>
      <c r="G34" s="31">
        <v>45.652000000000001</v>
      </c>
      <c r="H34" s="32">
        <v>0</v>
      </c>
      <c r="I34" s="33">
        <f>ROUND(ROUND(H34,2)*ROUND(G34,3),2)</f>
        <v>0</v>
      </c>
      <c r="O34">
        <f>(I34*21)/100</f>
        <v>0</v>
      </c>
      <c r="P34" t="s">
        <v>23</v>
      </c>
    </row>
    <row r="35" spans="1:16" ht="51" x14ac:dyDescent="0.2">
      <c r="A35" s="34" t="s">
        <v>50</v>
      </c>
      <c r="E35" s="35" t="s">
        <v>85</v>
      </c>
    </row>
    <row r="36" spans="1:16" ht="51" x14ac:dyDescent="0.2">
      <c r="A36" s="38" t="s">
        <v>52</v>
      </c>
      <c r="E36" s="37" t="s">
        <v>86</v>
      </c>
    </row>
    <row r="37" spans="1:16" ht="25.5" x14ac:dyDescent="0.2">
      <c r="A37" s="24" t="s">
        <v>45</v>
      </c>
      <c r="B37" s="28" t="s">
        <v>42</v>
      </c>
      <c r="C37" s="28" t="s">
        <v>87</v>
      </c>
      <c r="D37" s="24" t="s">
        <v>47</v>
      </c>
      <c r="E37" s="29" t="s">
        <v>88</v>
      </c>
      <c r="F37" s="30" t="s">
        <v>72</v>
      </c>
      <c r="G37" s="31">
        <v>41.087000000000003</v>
      </c>
      <c r="H37" s="32">
        <v>0</v>
      </c>
      <c r="I37" s="33">
        <f>ROUND(ROUND(H37,2)*ROUND(G37,3),2)</f>
        <v>0</v>
      </c>
      <c r="O37">
        <f>(I37*21)/100</f>
        <v>0</v>
      </c>
      <c r="P37" t="s">
        <v>23</v>
      </c>
    </row>
    <row r="38" spans="1:16" ht="102" x14ac:dyDescent="0.2">
      <c r="A38" s="34" t="s">
        <v>50</v>
      </c>
      <c r="E38" s="35" t="s">
        <v>89</v>
      </c>
    </row>
    <row r="39" spans="1:16" ht="63.75" x14ac:dyDescent="0.2">
      <c r="A39" s="38" t="s">
        <v>52</v>
      </c>
      <c r="E39" s="37" t="s">
        <v>90</v>
      </c>
    </row>
    <row r="40" spans="1:16" ht="25.5" x14ac:dyDescent="0.2">
      <c r="A40" s="24" t="s">
        <v>45</v>
      </c>
      <c r="B40" s="28" t="s">
        <v>91</v>
      </c>
      <c r="C40" s="28" t="s">
        <v>87</v>
      </c>
      <c r="D40" s="24" t="s">
        <v>54</v>
      </c>
      <c r="E40" s="29" t="s">
        <v>88</v>
      </c>
      <c r="F40" s="30" t="s">
        <v>72</v>
      </c>
      <c r="G40" s="31">
        <v>4.5650000000000004</v>
      </c>
      <c r="H40" s="32">
        <v>0</v>
      </c>
      <c r="I40" s="33">
        <f>ROUND(ROUND(H40,2)*ROUND(G40,3),2)</f>
        <v>0</v>
      </c>
      <c r="O40">
        <f>(I40*21)/100</f>
        <v>0</v>
      </c>
      <c r="P40" t="s">
        <v>23</v>
      </c>
    </row>
    <row r="41" spans="1:16" ht="63.75" x14ac:dyDescent="0.2">
      <c r="A41" s="34" t="s">
        <v>50</v>
      </c>
      <c r="E41" s="35" t="s">
        <v>92</v>
      </c>
    </row>
    <row r="42" spans="1:16" ht="63.75" x14ac:dyDescent="0.2">
      <c r="A42" s="38" t="s">
        <v>52</v>
      </c>
      <c r="E42" s="37" t="s">
        <v>93</v>
      </c>
    </row>
    <row r="43" spans="1:16" x14ac:dyDescent="0.2">
      <c r="A43" s="24" t="s">
        <v>45</v>
      </c>
      <c r="B43" s="28" t="s">
        <v>94</v>
      </c>
      <c r="C43" s="28" t="s">
        <v>95</v>
      </c>
      <c r="D43" s="24" t="s">
        <v>61</v>
      </c>
      <c r="E43" s="29" t="s">
        <v>96</v>
      </c>
      <c r="F43" s="30" t="s">
        <v>72</v>
      </c>
      <c r="G43" s="31">
        <v>4.585</v>
      </c>
      <c r="H43" s="32">
        <v>0</v>
      </c>
      <c r="I43" s="33">
        <f>ROUND(ROUND(H43,2)*ROUND(G43,3),2)</f>
        <v>0</v>
      </c>
      <c r="O43">
        <f>(I43*21)/100</f>
        <v>0</v>
      </c>
      <c r="P43" t="s">
        <v>23</v>
      </c>
    </row>
    <row r="44" spans="1:16" ht="51" x14ac:dyDescent="0.2">
      <c r="A44" s="34" t="s">
        <v>50</v>
      </c>
      <c r="E44" s="35" t="s">
        <v>97</v>
      </c>
    </row>
    <row r="45" spans="1:16" ht="25.5" x14ac:dyDescent="0.2">
      <c r="A45" s="38" t="s">
        <v>52</v>
      </c>
      <c r="E45" s="37" t="s">
        <v>98</v>
      </c>
    </row>
    <row r="46" spans="1:16" x14ac:dyDescent="0.2">
      <c r="A46" s="24" t="s">
        <v>45</v>
      </c>
      <c r="B46" s="28" t="s">
        <v>99</v>
      </c>
      <c r="C46" s="28" t="s">
        <v>100</v>
      </c>
      <c r="D46" s="24" t="s">
        <v>61</v>
      </c>
      <c r="E46" s="29" t="s">
        <v>101</v>
      </c>
      <c r="F46" s="30" t="s">
        <v>72</v>
      </c>
      <c r="G46" s="31">
        <v>11.202999999999999</v>
      </c>
      <c r="H46" s="32">
        <v>0</v>
      </c>
      <c r="I46" s="33">
        <f>ROUND(ROUND(H46,2)*ROUND(G46,3),2)</f>
        <v>0</v>
      </c>
      <c r="O46">
        <f>(I46*21)/100</f>
        <v>0</v>
      </c>
      <c r="P46" t="s">
        <v>23</v>
      </c>
    </row>
    <row r="47" spans="1:16" ht="51" x14ac:dyDescent="0.2">
      <c r="A47" s="34" t="s">
        <v>50</v>
      </c>
      <c r="E47" s="35" t="s">
        <v>102</v>
      </c>
    </row>
    <row r="48" spans="1:16" ht="89.25" x14ac:dyDescent="0.2">
      <c r="A48" s="38" t="s">
        <v>52</v>
      </c>
      <c r="E48" s="37" t="s">
        <v>103</v>
      </c>
    </row>
    <row r="49" spans="1:16" x14ac:dyDescent="0.2">
      <c r="A49" s="24" t="s">
        <v>45</v>
      </c>
      <c r="B49" s="28" t="s">
        <v>104</v>
      </c>
      <c r="C49" s="28" t="s">
        <v>105</v>
      </c>
      <c r="D49" s="24" t="s">
        <v>61</v>
      </c>
      <c r="E49" s="29" t="s">
        <v>106</v>
      </c>
      <c r="F49" s="30" t="s">
        <v>72</v>
      </c>
      <c r="G49" s="31">
        <v>4.585</v>
      </c>
      <c r="H49" s="32">
        <v>0</v>
      </c>
      <c r="I49" s="33">
        <f>ROUND(ROUND(H49,2)*ROUND(G49,3),2)</f>
        <v>0</v>
      </c>
      <c r="O49">
        <f>(I49*21)/100</f>
        <v>0</v>
      </c>
      <c r="P49" t="s">
        <v>23</v>
      </c>
    </row>
    <row r="50" spans="1:16" x14ac:dyDescent="0.2">
      <c r="A50" s="34" t="s">
        <v>50</v>
      </c>
      <c r="E50" s="35" t="s">
        <v>107</v>
      </c>
    </row>
    <row r="51" spans="1:16" x14ac:dyDescent="0.2">
      <c r="A51" s="38" t="s">
        <v>52</v>
      </c>
      <c r="E51" s="37" t="s">
        <v>108</v>
      </c>
    </row>
    <row r="52" spans="1:16" x14ac:dyDescent="0.2">
      <c r="A52" s="24" t="s">
        <v>45</v>
      </c>
      <c r="B52" s="28" t="s">
        <v>109</v>
      </c>
      <c r="C52" s="28" t="s">
        <v>110</v>
      </c>
      <c r="D52" s="24" t="s">
        <v>61</v>
      </c>
      <c r="E52" s="29" t="s">
        <v>111</v>
      </c>
      <c r="F52" s="30" t="s">
        <v>72</v>
      </c>
      <c r="G52" s="31">
        <v>6.4690000000000003</v>
      </c>
      <c r="H52" s="32">
        <v>0</v>
      </c>
      <c r="I52" s="33">
        <f>ROUND(ROUND(H52,2)*ROUND(G52,3),2)</f>
        <v>0</v>
      </c>
      <c r="O52">
        <f>(I52*21)/100</f>
        <v>0</v>
      </c>
      <c r="P52" t="s">
        <v>23</v>
      </c>
    </row>
    <row r="53" spans="1:16" ht="25.5" x14ac:dyDescent="0.2">
      <c r="A53" s="34" t="s">
        <v>50</v>
      </c>
      <c r="E53" s="35" t="s">
        <v>112</v>
      </c>
    </row>
    <row r="54" spans="1:16" ht="51" x14ac:dyDescent="0.2">
      <c r="A54" s="38" t="s">
        <v>52</v>
      </c>
      <c r="E54" s="37" t="s">
        <v>113</v>
      </c>
    </row>
    <row r="55" spans="1:16" x14ac:dyDescent="0.2">
      <c r="A55" s="24" t="s">
        <v>45</v>
      </c>
      <c r="B55" s="28" t="s">
        <v>114</v>
      </c>
      <c r="C55" s="28" t="s">
        <v>115</v>
      </c>
      <c r="D55" s="24" t="s">
        <v>61</v>
      </c>
      <c r="E55" s="29" t="s">
        <v>116</v>
      </c>
      <c r="F55" s="30" t="s">
        <v>72</v>
      </c>
      <c r="G55" s="31">
        <v>137.077</v>
      </c>
      <c r="H55" s="32">
        <v>0</v>
      </c>
      <c r="I55" s="33">
        <f>ROUND(ROUND(H55,2)*ROUND(G55,3),2)</f>
        <v>0</v>
      </c>
      <c r="O55">
        <f>(I55*21)/100</f>
        <v>0</v>
      </c>
      <c r="P55" t="s">
        <v>23</v>
      </c>
    </row>
    <row r="56" spans="1:16" ht="63.75" x14ac:dyDescent="0.2">
      <c r="A56" s="34" t="s">
        <v>50</v>
      </c>
      <c r="E56" s="35" t="s">
        <v>117</v>
      </c>
    </row>
    <row r="57" spans="1:16" ht="51" x14ac:dyDescent="0.2">
      <c r="A57" s="38" t="s">
        <v>52</v>
      </c>
      <c r="E57" s="37" t="s">
        <v>118</v>
      </c>
    </row>
    <row r="58" spans="1:16" x14ac:dyDescent="0.2">
      <c r="A58" s="24" t="s">
        <v>45</v>
      </c>
      <c r="B58" s="28" t="s">
        <v>119</v>
      </c>
      <c r="C58" s="28" t="s">
        <v>120</v>
      </c>
      <c r="D58" s="24" t="s">
        <v>61</v>
      </c>
      <c r="E58" s="29" t="s">
        <v>121</v>
      </c>
      <c r="F58" s="30" t="s">
        <v>72</v>
      </c>
      <c r="G58" s="31">
        <v>3.89</v>
      </c>
      <c r="H58" s="32">
        <v>0</v>
      </c>
      <c r="I58" s="33">
        <f>ROUND(ROUND(H58,2)*ROUND(G58,3),2)</f>
        <v>0</v>
      </c>
      <c r="O58">
        <f>(I58*21)/100</f>
        <v>0</v>
      </c>
      <c r="P58" t="s">
        <v>23</v>
      </c>
    </row>
    <row r="59" spans="1:16" ht="25.5" x14ac:dyDescent="0.2">
      <c r="A59" s="34" t="s">
        <v>50</v>
      </c>
      <c r="E59" s="35" t="s">
        <v>122</v>
      </c>
    </row>
    <row r="60" spans="1:16" ht="51" x14ac:dyDescent="0.2">
      <c r="A60" s="38" t="s">
        <v>52</v>
      </c>
      <c r="E60" s="37" t="s">
        <v>123</v>
      </c>
    </row>
    <row r="61" spans="1:16" x14ac:dyDescent="0.2">
      <c r="A61" s="24" t="s">
        <v>45</v>
      </c>
      <c r="B61" s="28" t="s">
        <v>124</v>
      </c>
      <c r="C61" s="28" t="s">
        <v>125</v>
      </c>
      <c r="D61" s="24" t="s">
        <v>47</v>
      </c>
      <c r="E61" s="29" t="s">
        <v>126</v>
      </c>
      <c r="F61" s="30" t="s">
        <v>72</v>
      </c>
      <c r="G61" s="31">
        <v>22.257000000000001</v>
      </c>
      <c r="H61" s="32">
        <v>0</v>
      </c>
      <c r="I61" s="33">
        <f>ROUND(ROUND(H61,2)*ROUND(G61,3),2)</f>
        <v>0</v>
      </c>
      <c r="O61">
        <f>(I61*21)/100</f>
        <v>0</v>
      </c>
      <c r="P61" t="s">
        <v>23</v>
      </c>
    </row>
    <row r="62" spans="1:16" x14ac:dyDescent="0.2">
      <c r="A62" s="34" t="s">
        <v>50</v>
      </c>
      <c r="E62" s="35" t="s">
        <v>61</v>
      </c>
    </row>
    <row r="63" spans="1:16" ht="89.25" x14ac:dyDescent="0.2">
      <c r="A63" s="38" t="s">
        <v>52</v>
      </c>
      <c r="E63" s="37" t="s">
        <v>127</v>
      </c>
    </row>
    <row r="64" spans="1:16" x14ac:dyDescent="0.2">
      <c r="A64" s="24" t="s">
        <v>45</v>
      </c>
      <c r="B64" s="28" t="s">
        <v>128</v>
      </c>
      <c r="C64" s="28" t="s">
        <v>125</v>
      </c>
      <c r="D64" s="24" t="s">
        <v>54</v>
      </c>
      <c r="E64" s="29" t="s">
        <v>126</v>
      </c>
      <c r="F64" s="30" t="s">
        <v>72</v>
      </c>
      <c r="G64" s="31">
        <v>137.077</v>
      </c>
      <c r="H64" s="32">
        <v>0</v>
      </c>
      <c r="I64" s="33">
        <f>ROUND(ROUND(H64,2)*ROUND(G64,3),2)</f>
        <v>0</v>
      </c>
      <c r="O64">
        <f>(I64*21)/100</f>
        <v>0</v>
      </c>
      <c r="P64" t="s">
        <v>23</v>
      </c>
    </row>
    <row r="65" spans="1:18" ht="38.25" x14ac:dyDescent="0.2">
      <c r="A65" s="34" t="s">
        <v>50</v>
      </c>
      <c r="E65" s="35" t="s">
        <v>129</v>
      </c>
    </row>
    <row r="66" spans="1:18" x14ac:dyDescent="0.2">
      <c r="A66" s="36" t="s">
        <v>52</v>
      </c>
      <c r="E66" s="37" t="s">
        <v>130</v>
      </c>
    </row>
    <row r="67" spans="1:18" ht="12.75" customHeight="1" x14ac:dyDescent="0.2">
      <c r="A67" s="12" t="s">
        <v>43</v>
      </c>
      <c r="B67" s="12"/>
      <c r="C67" s="39" t="s">
        <v>40</v>
      </c>
      <c r="D67" s="12"/>
      <c r="E67" s="26" t="s">
        <v>131</v>
      </c>
      <c r="F67" s="12"/>
      <c r="G67" s="12"/>
      <c r="H67" s="12"/>
      <c r="I67" s="40">
        <f>0+Q67</f>
        <v>0</v>
      </c>
      <c r="O67">
        <f>0+R67</f>
        <v>0</v>
      </c>
      <c r="Q67">
        <f>0+I68+I71+I74</f>
        <v>0</v>
      </c>
      <c r="R67">
        <f>0+O68+O71+O74</f>
        <v>0</v>
      </c>
    </row>
    <row r="68" spans="1:18" ht="25.5" x14ac:dyDescent="0.2">
      <c r="A68" s="24" t="s">
        <v>45</v>
      </c>
      <c r="B68" s="28" t="s">
        <v>132</v>
      </c>
      <c r="C68" s="28" t="s">
        <v>133</v>
      </c>
      <c r="D68" s="24" t="s">
        <v>61</v>
      </c>
      <c r="E68" s="29" t="s">
        <v>134</v>
      </c>
      <c r="F68" s="30" t="s">
        <v>135</v>
      </c>
      <c r="G68" s="31">
        <v>4</v>
      </c>
      <c r="H68" s="32">
        <v>0</v>
      </c>
      <c r="I68" s="33">
        <f>ROUND(ROUND(H68,2)*ROUND(G68,3),2)</f>
        <v>0</v>
      </c>
      <c r="O68">
        <f>(I68*21)/100</f>
        <v>0</v>
      </c>
      <c r="P68" t="s">
        <v>23</v>
      </c>
    </row>
    <row r="69" spans="1:18" ht="38.25" x14ac:dyDescent="0.2">
      <c r="A69" s="34" t="s">
        <v>50</v>
      </c>
      <c r="E69" s="35" t="s">
        <v>136</v>
      </c>
    </row>
    <row r="70" spans="1:18" ht="25.5" x14ac:dyDescent="0.2">
      <c r="A70" s="38" t="s">
        <v>52</v>
      </c>
      <c r="E70" s="37" t="s">
        <v>137</v>
      </c>
    </row>
    <row r="71" spans="1:18" x14ac:dyDescent="0.2">
      <c r="A71" s="24" t="s">
        <v>45</v>
      </c>
      <c r="B71" s="28" t="s">
        <v>138</v>
      </c>
      <c r="C71" s="28" t="s">
        <v>139</v>
      </c>
      <c r="D71" s="24" t="s">
        <v>61</v>
      </c>
      <c r="E71" s="29" t="s">
        <v>140</v>
      </c>
      <c r="F71" s="30" t="s">
        <v>135</v>
      </c>
      <c r="G71" s="31">
        <v>4</v>
      </c>
      <c r="H71" s="32">
        <v>0</v>
      </c>
      <c r="I71" s="33">
        <f>ROUND(ROUND(H71,2)*ROUND(G71,3),2)</f>
        <v>0</v>
      </c>
      <c r="O71">
        <f>(I71*21)/100</f>
        <v>0</v>
      </c>
      <c r="P71" t="s">
        <v>23</v>
      </c>
    </row>
    <row r="72" spans="1:18" ht="51" x14ac:dyDescent="0.2">
      <c r="A72" s="34" t="s">
        <v>50</v>
      </c>
      <c r="E72" s="35" t="s">
        <v>141</v>
      </c>
    </row>
    <row r="73" spans="1:18" ht="25.5" x14ac:dyDescent="0.2">
      <c r="A73" s="38" t="s">
        <v>52</v>
      </c>
      <c r="E73" s="37" t="s">
        <v>142</v>
      </c>
    </row>
    <row r="74" spans="1:18" x14ac:dyDescent="0.2">
      <c r="A74" s="24" t="s">
        <v>45</v>
      </c>
      <c r="B74" s="28" t="s">
        <v>143</v>
      </c>
      <c r="C74" s="28" t="s">
        <v>144</v>
      </c>
      <c r="D74" s="24" t="s">
        <v>61</v>
      </c>
      <c r="E74" s="29" t="s">
        <v>145</v>
      </c>
      <c r="F74" s="30" t="s">
        <v>146</v>
      </c>
      <c r="G74" s="31">
        <v>25.5</v>
      </c>
      <c r="H74" s="32">
        <v>0</v>
      </c>
      <c r="I74" s="33">
        <f>ROUND(ROUND(H74,2)*ROUND(G74,3),2)</f>
        <v>0</v>
      </c>
      <c r="O74">
        <f>(I74*21)/100</f>
        <v>0</v>
      </c>
      <c r="P74" t="s">
        <v>23</v>
      </c>
    </row>
    <row r="75" spans="1:18" x14ac:dyDescent="0.2">
      <c r="A75" s="34" t="s">
        <v>50</v>
      </c>
      <c r="E75" s="35" t="s">
        <v>61</v>
      </c>
    </row>
    <row r="76" spans="1:18" ht="38.25" x14ac:dyDescent="0.2">
      <c r="A76" s="36" t="s">
        <v>52</v>
      </c>
      <c r="E76" s="37" t="s">
        <v>147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0+O8+O12+O43+O50+O57+O88+O95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148</v>
      </c>
      <c r="I3" s="41">
        <f>0+I8+I12+I43+I50+I57+I88+I95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148</v>
      </c>
      <c r="D4" s="2"/>
      <c r="E4" s="20" t="s">
        <v>149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24" t="s">
        <v>45</v>
      </c>
      <c r="B9" s="28" t="s">
        <v>29</v>
      </c>
      <c r="C9" s="28" t="s">
        <v>46</v>
      </c>
      <c r="D9" s="24" t="s">
        <v>47</v>
      </c>
      <c r="E9" s="29" t="s">
        <v>48</v>
      </c>
      <c r="F9" s="30" t="s">
        <v>49</v>
      </c>
      <c r="G9" s="31">
        <v>12.048999999999999</v>
      </c>
      <c r="H9" s="32">
        <v>0</v>
      </c>
      <c r="I9" s="33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4" t="s">
        <v>50</v>
      </c>
      <c r="E10" s="35" t="s">
        <v>51</v>
      </c>
    </row>
    <row r="11" spans="1:18" ht="25.5" x14ac:dyDescent="0.2">
      <c r="A11" s="36" t="s">
        <v>52</v>
      </c>
      <c r="E11" s="37" t="s">
        <v>150</v>
      </c>
    </row>
    <row r="12" spans="1:18" ht="12.75" customHeight="1" x14ac:dyDescent="0.2">
      <c r="A12" s="12" t="s">
        <v>43</v>
      </c>
      <c r="B12" s="12"/>
      <c r="C12" s="39" t="s">
        <v>29</v>
      </c>
      <c r="D12" s="12"/>
      <c r="E12" s="26" t="s">
        <v>69</v>
      </c>
      <c r="F12" s="12"/>
      <c r="G12" s="12"/>
      <c r="H12" s="12"/>
      <c r="I12" s="40">
        <f>0+Q12</f>
        <v>0</v>
      </c>
      <c r="O12">
        <f>0+R12</f>
        <v>0</v>
      </c>
      <c r="Q12">
        <f>0+I13+I16+I19+I22+I25+I28+I31+I34+I37+I40</f>
        <v>0</v>
      </c>
      <c r="R12">
        <f>0+O13+O16+O19+O22+O25+O28+O31+O34+O37+O40</f>
        <v>0</v>
      </c>
    </row>
    <row r="13" spans="1:18" x14ac:dyDescent="0.2">
      <c r="A13" s="24" t="s">
        <v>45</v>
      </c>
      <c r="B13" s="28" t="s">
        <v>23</v>
      </c>
      <c r="C13" s="28" t="s">
        <v>151</v>
      </c>
      <c r="D13" s="24" t="s">
        <v>61</v>
      </c>
      <c r="E13" s="29" t="s">
        <v>152</v>
      </c>
      <c r="F13" s="30" t="s">
        <v>146</v>
      </c>
      <c r="G13" s="31">
        <v>12.75</v>
      </c>
      <c r="H13" s="32">
        <v>0</v>
      </c>
      <c r="I13" s="33">
        <f>ROUND(ROUND(H13,2)*ROUND(G13,3),2)</f>
        <v>0</v>
      </c>
      <c r="O13">
        <f>(I13*21)/100</f>
        <v>0</v>
      </c>
      <c r="P13" t="s">
        <v>23</v>
      </c>
    </row>
    <row r="14" spans="1:18" x14ac:dyDescent="0.2">
      <c r="A14" s="34" t="s">
        <v>50</v>
      </c>
      <c r="E14" s="35" t="s">
        <v>61</v>
      </c>
    </row>
    <row r="15" spans="1:18" ht="25.5" x14ac:dyDescent="0.2">
      <c r="A15" s="38" t="s">
        <v>52</v>
      </c>
      <c r="E15" s="37" t="s">
        <v>153</v>
      </c>
    </row>
    <row r="16" spans="1:18" x14ac:dyDescent="0.2">
      <c r="A16" s="24" t="s">
        <v>45</v>
      </c>
      <c r="B16" s="28" t="s">
        <v>22</v>
      </c>
      <c r="C16" s="28" t="s">
        <v>154</v>
      </c>
      <c r="D16" s="24" t="s">
        <v>61</v>
      </c>
      <c r="E16" s="29" t="s">
        <v>155</v>
      </c>
      <c r="F16" s="30" t="s">
        <v>72</v>
      </c>
      <c r="G16" s="31">
        <v>4.585</v>
      </c>
      <c r="H16" s="32">
        <v>0</v>
      </c>
      <c r="I16" s="33">
        <f>ROUND(ROUND(H16,2)*ROUND(G16,3),2)</f>
        <v>0</v>
      </c>
      <c r="O16">
        <f>(I16*21)/100</f>
        <v>0</v>
      </c>
      <c r="P16" t="s">
        <v>23</v>
      </c>
    </row>
    <row r="17" spans="1:16" ht="38.25" x14ac:dyDescent="0.2">
      <c r="A17" s="34" t="s">
        <v>50</v>
      </c>
      <c r="E17" s="35" t="s">
        <v>156</v>
      </c>
    </row>
    <row r="18" spans="1:16" ht="25.5" x14ac:dyDescent="0.2">
      <c r="A18" s="38" t="s">
        <v>52</v>
      </c>
      <c r="E18" s="37" t="s">
        <v>157</v>
      </c>
    </row>
    <row r="19" spans="1:16" x14ac:dyDescent="0.2">
      <c r="A19" s="24" t="s">
        <v>45</v>
      </c>
      <c r="B19" s="28" t="s">
        <v>33</v>
      </c>
      <c r="C19" s="28" t="s">
        <v>158</v>
      </c>
      <c r="D19" s="24" t="s">
        <v>47</v>
      </c>
      <c r="E19" s="29" t="s">
        <v>159</v>
      </c>
      <c r="F19" s="30" t="s">
        <v>72</v>
      </c>
      <c r="G19" s="31">
        <v>5.4710000000000001</v>
      </c>
      <c r="H19" s="32">
        <v>0</v>
      </c>
      <c r="I19" s="33">
        <f>ROUND(ROUND(H19,2)*ROUND(G19,3),2)</f>
        <v>0</v>
      </c>
      <c r="O19">
        <f>(I19*21)/100</f>
        <v>0</v>
      </c>
      <c r="P19" t="s">
        <v>23</v>
      </c>
    </row>
    <row r="20" spans="1:16" x14ac:dyDescent="0.2">
      <c r="A20" s="34" t="s">
        <v>50</v>
      </c>
      <c r="E20" s="35" t="s">
        <v>160</v>
      </c>
    </row>
    <row r="21" spans="1:16" ht="51" x14ac:dyDescent="0.2">
      <c r="A21" s="38" t="s">
        <v>52</v>
      </c>
      <c r="E21" s="37" t="s">
        <v>161</v>
      </c>
    </row>
    <row r="22" spans="1:16" x14ac:dyDescent="0.2">
      <c r="A22" s="24" t="s">
        <v>45</v>
      </c>
      <c r="B22" s="28" t="s">
        <v>35</v>
      </c>
      <c r="C22" s="28" t="s">
        <v>158</v>
      </c>
      <c r="D22" s="24" t="s">
        <v>54</v>
      </c>
      <c r="E22" s="29" t="s">
        <v>159</v>
      </c>
      <c r="F22" s="30" t="s">
        <v>72</v>
      </c>
      <c r="G22" s="31">
        <v>137.077</v>
      </c>
      <c r="H22" s="32">
        <v>0</v>
      </c>
      <c r="I22" s="33">
        <f>ROUND(ROUND(H22,2)*ROUND(G22,3),2)</f>
        <v>0</v>
      </c>
      <c r="O22">
        <f>(I22*21)/100</f>
        <v>0</v>
      </c>
      <c r="P22" t="s">
        <v>23</v>
      </c>
    </row>
    <row r="23" spans="1:16" ht="51" x14ac:dyDescent="0.2">
      <c r="A23" s="34" t="s">
        <v>50</v>
      </c>
      <c r="E23" s="35" t="s">
        <v>162</v>
      </c>
    </row>
    <row r="24" spans="1:16" ht="63.75" x14ac:dyDescent="0.2">
      <c r="A24" s="38" t="s">
        <v>52</v>
      </c>
      <c r="E24" s="37" t="s">
        <v>163</v>
      </c>
    </row>
    <row r="25" spans="1:16" x14ac:dyDescent="0.2">
      <c r="A25" s="24" t="s">
        <v>45</v>
      </c>
      <c r="B25" s="28" t="s">
        <v>37</v>
      </c>
      <c r="C25" s="28" t="s">
        <v>164</v>
      </c>
      <c r="D25" s="24" t="s">
        <v>61</v>
      </c>
      <c r="E25" s="29" t="s">
        <v>165</v>
      </c>
      <c r="F25" s="30" t="s">
        <v>72</v>
      </c>
      <c r="G25" s="31">
        <v>4.399</v>
      </c>
      <c r="H25" s="32">
        <v>0</v>
      </c>
      <c r="I25" s="33">
        <f>ROUND(ROUND(H25,2)*ROUND(G25,3),2)</f>
        <v>0</v>
      </c>
      <c r="O25">
        <f>(I25*21)/100</f>
        <v>0</v>
      </c>
      <c r="P25" t="s">
        <v>23</v>
      </c>
    </row>
    <row r="26" spans="1:16" x14ac:dyDescent="0.2">
      <c r="A26" s="34" t="s">
        <v>50</v>
      </c>
      <c r="E26" s="35" t="s">
        <v>61</v>
      </c>
    </row>
    <row r="27" spans="1:16" ht="63.75" x14ac:dyDescent="0.2">
      <c r="A27" s="38" t="s">
        <v>52</v>
      </c>
      <c r="E27" s="37" t="s">
        <v>166</v>
      </c>
    </row>
    <row r="28" spans="1:16" x14ac:dyDescent="0.2">
      <c r="A28" s="24" t="s">
        <v>45</v>
      </c>
      <c r="B28" s="28" t="s">
        <v>75</v>
      </c>
      <c r="C28" s="28" t="s">
        <v>167</v>
      </c>
      <c r="D28" s="24" t="s">
        <v>61</v>
      </c>
      <c r="E28" s="29" t="s">
        <v>168</v>
      </c>
      <c r="F28" s="30" t="s">
        <v>169</v>
      </c>
      <c r="G28" s="31">
        <v>367.41500000000002</v>
      </c>
      <c r="H28" s="32">
        <v>0</v>
      </c>
      <c r="I28" s="33">
        <f>ROUND(ROUND(H28,2)*ROUND(G28,3),2)</f>
        <v>0</v>
      </c>
      <c r="O28">
        <f>(I28*21)/100</f>
        <v>0</v>
      </c>
      <c r="P28" t="s">
        <v>23</v>
      </c>
    </row>
    <row r="29" spans="1:16" x14ac:dyDescent="0.2">
      <c r="A29" s="34" t="s">
        <v>50</v>
      </c>
      <c r="E29" s="35" t="s">
        <v>61</v>
      </c>
    </row>
    <row r="30" spans="1:16" ht="63.75" x14ac:dyDescent="0.2">
      <c r="A30" s="38" t="s">
        <v>52</v>
      </c>
      <c r="E30" s="37" t="s">
        <v>170</v>
      </c>
    </row>
    <row r="31" spans="1:16" x14ac:dyDescent="0.2">
      <c r="A31" s="24" t="s">
        <v>45</v>
      </c>
      <c r="B31" s="28" t="s">
        <v>78</v>
      </c>
      <c r="C31" s="28" t="s">
        <v>171</v>
      </c>
      <c r="D31" s="24" t="s">
        <v>61</v>
      </c>
      <c r="E31" s="29" t="s">
        <v>172</v>
      </c>
      <c r="F31" s="30" t="s">
        <v>169</v>
      </c>
      <c r="G31" s="31">
        <v>30.564</v>
      </c>
      <c r="H31" s="32">
        <v>0</v>
      </c>
      <c r="I31" s="33">
        <f>ROUND(ROUND(H31,2)*ROUND(G31,3),2)</f>
        <v>0</v>
      </c>
      <c r="O31">
        <f>(I31*21)/100</f>
        <v>0</v>
      </c>
      <c r="P31" t="s">
        <v>23</v>
      </c>
    </row>
    <row r="32" spans="1:16" x14ac:dyDescent="0.2">
      <c r="A32" s="34" t="s">
        <v>50</v>
      </c>
      <c r="E32" s="35" t="s">
        <v>61</v>
      </c>
    </row>
    <row r="33" spans="1:18" ht="25.5" x14ac:dyDescent="0.2">
      <c r="A33" s="38" t="s">
        <v>52</v>
      </c>
      <c r="E33" s="37" t="s">
        <v>173</v>
      </c>
    </row>
    <row r="34" spans="1:18" x14ac:dyDescent="0.2">
      <c r="A34" s="24" t="s">
        <v>45</v>
      </c>
      <c r="B34" s="28" t="s">
        <v>40</v>
      </c>
      <c r="C34" s="28" t="s">
        <v>174</v>
      </c>
      <c r="D34" s="24" t="s">
        <v>61</v>
      </c>
      <c r="E34" s="29" t="s">
        <v>175</v>
      </c>
      <c r="F34" s="30" t="s">
        <v>169</v>
      </c>
      <c r="G34" s="31">
        <v>335.04399999999998</v>
      </c>
      <c r="H34" s="32">
        <v>0</v>
      </c>
      <c r="I34" s="33">
        <f>ROUND(ROUND(H34,2)*ROUND(G34,3),2)</f>
        <v>0</v>
      </c>
      <c r="O34">
        <f>(I34*21)/100</f>
        <v>0</v>
      </c>
      <c r="P34" t="s">
        <v>23</v>
      </c>
    </row>
    <row r="35" spans="1:18" x14ac:dyDescent="0.2">
      <c r="A35" s="34" t="s">
        <v>50</v>
      </c>
      <c r="E35" s="35" t="s">
        <v>176</v>
      </c>
    </row>
    <row r="36" spans="1:18" ht="76.5" x14ac:dyDescent="0.2">
      <c r="A36" s="38" t="s">
        <v>52</v>
      </c>
      <c r="E36" s="37" t="s">
        <v>177</v>
      </c>
    </row>
    <row r="37" spans="1:18" x14ac:dyDescent="0.2">
      <c r="A37" s="24" t="s">
        <v>45</v>
      </c>
      <c r="B37" s="28" t="s">
        <v>42</v>
      </c>
      <c r="C37" s="28" t="s">
        <v>178</v>
      </c>
      <c r="D37" s="24" t="s">
        <v>61</v>
      </c>
      <c r="E37" s="29" t="s">
        <v>179</v>
      </c>
      <c r="F37" s="30" t="s">
        <v>169</v>
      </c>
      <c r="G37" s="31">
        <v>30.564</v>
      </c>
      <c r="H37" s="32">
        <v>0</v>
      </c>
      <c r="I37" s="33">
        <f>ROUND(ROUND(H37,2)*ROUND(G37,3),2)</f>
        <v>0</v>
      </c>
      <c r="O37">
        <f>(I37*21)/100</f>
        <v>0</v>
      </c>
      <c r="P37" t="s">
        <v>23</v>
      </c>
    </row>
    <row r="38" spans="1:18" x14ac:dyDescent="0.2">
      <c r="A38" s="34" t="s">
        <v>50</v>
      </c>
      <c r="E38" s="35" t="s">
        <v>61</v>
      </c>
    </row>
    <row r="39" spans="1:18" ht="25.5" x14ac:dyDescent="0.2">
      <c r="A39" s="38" t="s">
        <v>52</v>
      </c>
      <c r="E39" s="37" t="s">
        <v>180</v>
      </c>
    </row>
    <row r="40" spans="1:18" x14ac:dyDescent="0.2">
      <c r="A40" s="24" t="s">
        <v>45</v>
      </c>
      <c r="B40" s="28" t="s">
        <v>91</v>
      </c>
      <c r="C40" s="28" t="s">
        <v>181</v>
      </c>
      <c r="D40" s="24" t="s">
        <v>61</v>
      </c>
      <c r="E40" s="29" t="s">
        <v>182</v>
      </c>
      <c r="F40" s="30" t="s">
        <v>169</v>
      </c>
      <c r="G40" s="31">
        <v>30.564</v>
      </c>
      <c r="H40" s="32">
        <v>0</v>
      </c>
      <c r="I40" s="33">
        <f>ROUND(ROUND(H40,2)*ROUND(G40,3),2)</f>
        <v>0</v>
      </c>
      <c r="O40">
        <f>(I40*21)/100</f>
        <v>0</v>
      </c>
      <c r="P40" t="s">
        <v>23</v>
      </c>
    </row>
    <row r="41" spans="1:18" x14ac:dyDescent="0.2">
      <c r="A41" s="34" t="s">
        <v>50</v>
      </c>
      <c r="E41" s="35" t="s">
        <v>61</v>
      </c>
    </row>
    <row r="42" spans="1:18" ht="25.5" x14ac:dyDescent="0.2">
      <c r="A42" s="36" t="s">
        <v>52</v>
      </c>
      <c r="E42" s="37" t="s">
        <v>183</v>
      </c>
    </row>
    <row r="43" spans="1:18" ht="12.75" customHeight="1" x14ac:dyDescent="0.2">
      <c r="A43" s="12" t="s">
        <v>43</v>
      </c>
      <c r="B43" s="12"/>
      <c r="C43" s="39" t="s">
        <v>23</v>
      </c>
      <c r="D43" s="12"/>
      <c r="E43" s="26" t="s">
        <v>184</v>
      </c>
      <c r="F43" s="12"/>
      <c r="G43" s="12"/>
      <c r="H43" s="12"/>
      <c r="I43" s="40">
        <f>0+Q43</f>
        <v>0</v>
      </c>
      <c r="O43">
        <f>0+R43</f>
        <v>0</v>
      </c>
      <c r="Q43">
        <f>0+I44+I47</f>
        <v>0</v>
      </c>
      <c r="R43">
        <f>0+O44+O47</f>
        <v>0</v>
      </c>
    </row>
    <row r="44" spans="1:18" x14ac:dyDescent="0.2">
      <c r="A44" s="24" t="s">
        <v>45</v>
      </c>
      <c r="B44" s="28" t="s">
        <v>94</v>
      </c>
      <c r="C44" s="28" t="s">
        <v>185</v>
      </c>
      <c r="D44" s="24" t="s">
        <v>61</v>
      </c>
      <c r="E44" s="29" t="s">
        <v>186</v>
      </c>
      <c r="F44" s="30" t="s">
        <v>169</v>
      </c>
      <c r="G44" s="31">
        <v>78.412999999999997</v>
      </c>
      <c r="H44" s="32">
        <v>0</v>
      </c>
      <c r="I44" s="33">
        <f>ROUND(ROUND(H44,2)*ROUND(G44,3),2)</f>
        <v>0</v>
      </c>
      <c r="O44">
        <f>(I44*21)/100</f>
        <v>0</v>
      </c>
      <c r="P44" t="s">
        <v>23</v>
      </c>
    </row>
    <row r="45" spans="1:18" x14ac:dyDescent="0.2">
      <c r="A45" s="34" t="s">
        <v>50</v>
      </c>
      <c r="E45" s="35" t="s">
        <v>61</v>
      </c>
    </row>
    <row r="46" spans="1:18" ht="63.75" x14ac:dyDescent="0.2">
      <c r="A46" s="38" t="s">
        <v>52</v>
      </c>
      <c r="E46" s="37" t="s">
        <v>187</v>
      </c>
    </row>
    <row r="47" spans="1:18" x14ac:dyDescent="0.2">
      <c r="A47" s="24" t="s">
        <v>45</v>
      </c>
      <c r="B47" s="28" t="s">
        <v>99</v>
      </c>
      <c r="C47" s="28" t="s">
        <v>188</v>
      </c>
      <c r="D47" s="24" t="s">
        <v>61</v>
      </c>
      <c r="E47" s="29" t="s">
        <v>189</v>
      </c>
      <c r="F47" s="30" t="s">
        <v>146</v>
      </c>
      <c r="G47" s="31">
        <v>38.25</v>
      </c>
      <c r="H47" s="32">
        <v>0</v>
      </c>
      <c r="I47" s="33">
        <f>ROUND(ROUND(H47,2)*ROUND(G47,3),2)</f>
        <v>0</v>
      </c>
      <c r="O47">
        <f>(I47*21)/100</f>
        <v>0</v>
      </c>
      <c r="P47" t="s">
        <v>23</v>
      </c>
    </row>
    <row r="48" spans="1:18" ht="51" x14ac:dyDescent="0.2">
      <c r="A48" s="34" t="s">
        <v>50</v>
      </c>
      <c r="E48" s="35" t="s">
        <v>190</v>
      </c>
    </row>
    <row r="49" spans="1:18" ht="38.25" x14ac:dyDescent="0.2">
      <c r="A49" s="36" t="s">
        <v>52</v>
      </c>
      <c r="E49" s="37" t="s">
        <v>191</v>
      </c>
    </row>
    <row r="50" spans="1:18" ht="12.75" customHeight="1" x14ac:dyDescent="0.2">
      <c r="A50" s="12" t="s">
        <v>43</v>
      </c>
      <c r="B50" s="12"/>
      <c r="C50" s="39" t="s">
        <v>22</v>
      </c>
      <c r="D50" s="12"/>
      <c r="E50" s="26" t="s">
        <v>192</v>
      </c>
      <c r="F50" s="12"/>
      <c r="G50" s="12"/>
      <c r="H50" s="12"/>
      <c r="I50" s="40">
        <f>0+Q50</f>
        <v>0</v>
      </c>
      <c r="O50">
        <f>0+R50</f>
        <v>0</v>
      </c>
      <c r="Q50">
        <f>0+I51+I54</f>
        <v>0</v>
      </c>
      <c r="R50">
        <f>0+O51+O54</f>
        <v>0</v>
      </c>
    </row>
    <row r="51" spans="1:18" x14ac:dyDescent="0.2">
      <c r="A51" s="24" t="s">
        <v>45</v>
      </c>
      <c r="B51" s="28" t="s">
        <v>104</v>
      </c>
      <c r="C51" s="28" t="s">
        <v>193</v>
      </c>
      <c r="D51" s="24" t="s">
        <v>61</v>
      </c>
      <c r="E51" s="29" t="s">
        <v>194</v>
      </c>
      <c r="F51" s="30" t="s">
        <v>195</v>
      </c>
      <c r="G51" s="31">
        <v>9</v>
      </c>
      <c r="H51" s="32">
        <v>0</v>
      </c>
      <c r="I51" s="33">
        <f>ROUND(ROUND(H51,2)*ROUND(G51,3),2)</f>
        <v>0</v>
      </c>
      <c r="O51">
        <f>(I51*21)/100</f>
        <v>0</v>
      </c>
      <c r="P51" t="s">
        <v>23</v>
      </c>
    </row>
    <row r="52" spans="1:18" x14ac:dyDescent="0.2">
      <c r="A52" s="34" t="s">
        <v>50</v>
      </c>
      <c r="E52" s="35" t="s">
        <v>61</v>
      </c>
    </row>
    <row r="53" spans="1:18" ht="38.25" x14ac:dyDescent="0.2">
      <c r="A53" s="38" t="s">
        <v>52</v>
      </c>
      <c r="E53" s="37" t="s">
        <v>196</v>
      </c>
    </row>
    <row r="54" spans="1:18" x14ac:dyDescent="0.2">
      <c r="A54" s="24" t="s">
        <v>45</v>
      </c>
      <c r="B54" s="28" t="s">
        <v>109</v>
      </c>
      <c r="C54" s="28" t="s">
        <v>197</v>
      </c>
      <c r="D54" s="24" t="s">
        <v>61</v>
      </c>
      <c r="E54" s="29" t="s">
        <v>198</v>
      </c>
      <c r="F54" s="30" t="s">
        <v>195</v>
      </c>
      <c r="G54" s="31">
        <v>2</v>
      </c>
      <c r="H54" s="32">
        <v>0</v>
      </c>
      <c r="I54" s="33">
        <f>ROUND(ROUND(H54,2)*ROUND(G54,3),2)</f>
        <v>0</v>
      </c>
      <c r="O54">
        <f>(I54*21)/100</f>
        <v>0</v>
      </c>
      <c r="P54" t="s">
        <v>23</v>
      </c>
    </row>
    <row r="55" spans="1:18" x14ac:dyDescent="0.2">
      <c r="A55" s="34" t="s">
        <v>50</v>
      </c>
      <c r="E55" s="35" t="s">
        <v>61</v>
      </c>
    </row>
    <row r="56" spans="1:18" ht="38.25" x14ac:dyDescent="0.2">
      <c r="A56" s="36" t="s">
        <v>52</v>
      </c>
      <c r="E56" s="37" t="s">
        <v>199</v>
      </c>
    </row>
    <row r="57" spans="1:18" ht="12.75" customHeight="1" x14ac:dyDescent="0.2">
      <c r="A57" s="12" t="s">
        <v>43</v>
      </c>
      <c r="B57" s="12"/>
      <c r="C57" s="39" t="s">
        <v>35</v>
      </c>
      <c r="D57" s="12"/>
      <c r="E57" s="26" t="s">
        <v>200</v>
      </c>
      <c r="F57" s="12"/>
      <c r="G57" s="12"/>
      <c r="H57" s="12"/>
      <c r="I57" s="40">
        <f>0+Q57</f>
        <v>0</v>
      </c>
      <c r="O57">
        <f>0+R57</f>
        <v>0</v>
      </c>
      <c r="Q57">
        <f>0+I58+I61+I64+I67+I70+I73+I76+I79+I82+I85</f>
        <v>0</v>
      </c>
      <c r="R57">
        <f>0+O58+O61+O64+O67+O70+O73+O76+O79+O82+O85</f>
        <v>0</v>
      </c>
    </row>
    <row r="58" spans="1:18" x14ac:dyDescent="0.2">
      <c r="A58" s="24" t="s">
        <v>45</v>
      </c>
      <c r="B58" s="28" t="s">
        <v>114</v>
      </c>
      <c r="C58" s="28" t="s">
        <v>201</v>
      </c>
      <c r="D58" s="24" t="s">
        <v>61</v>
      </c>
      <c r="E58" s="29" t="s">
        <v>202</v>
      </c>
      <c r="F58" s="30" t="s">
        <v>169</v>
      </c>
      <c r="G58" s="31">
        <v>10.09</v>
      </c>
      <c r="H58" s="32">
        <v>0</v>
      </c>
      <c r="I58" s="33">
        <f>ROUND(ROUND(H58,2)*ROUND(G58,3),2)</f>
        <v>0</v>
      </c>
      <c r="O58">
        <f>(I58*21)/100</f>
        <v>0</v>
      </c>
      <c r="P58" t="s">
        <v>23</v>
      </c>
    </row>
    <row r="59" spans="1:18" x14ac:dyDescent="0.2">
      <c r="A59" s="34" t="s">
        <v>50</v>
      </c>
      <c r="E59" s="35" t="s">
        <v>203</v>
      </c>
    </row>
    <row r="60" spans="1:18" ht="38.25" x14ac:dyDescent="0.2">
      <c r="A60" s="38" t="s">
        <v>52</v>
      </c>
      <c r="E60" s="37" t="s">
        <v>204</v>
      </c>
    </row>
    <row r="61" spans="1:18" x14ac:dyDescent="0.2">
      <c r="A61" s="24" t="s">
        <v>45</v>
      </c>
      <c r="B61" s="28" t="s">
        <v>119</v>
      </c>
      <c r="C61" s="28" t="s">
        <v>205</v>
      </c>
      <c r="D61" s="24" t="s">
        <v>61</v>
      </c>
      <c r="E61" s="29" t="s">
        <v>206</v>
      </c>
      <c r="F61" s="30" t="s">
        <v>169</v>
      </c>
      <c r="G61" s="31">
        <v>328.36099999999999</v>
      </c>
      <c r="H61" s="32">
        <v>0</v>
      </c>
      <c r="I61" s="33">
        <f>ROUND(ROUND(H61,2)*ROUND(G61,3),2)</f>
        <v>0</v>
      </c>
      <c r="O61">
        <f>(I61*21)/100</f>
        <v>0</v>
      </c>
      <c r="P61" t="s">
        <v>23</v>
      </c>
    </row>
    <row r="62" spans="1:18" x14ac:dyDescent="0.2">
      <c r="A62" s="34" t="s">
        <v>50</v>
      </c>
      <c r="E62" s="35" t="s">
        <v>207</v>
      </c>
    </row>
    <row r="63" spans="1:18" ht="63.75" x14ac:dyDescent="0.2">
      <c r="A63" s="38" t="s">
        <v>52</v>
      </c>
      <c r="E63" s="37" t="s">
        <v>208</v>
      </c>
    </row>
    <row r="64" spans="1:18" x14ac:dyDescent="0.2">
      <c r="A64" s="24" t="s">
        <v>45</v>
      </c>
      <c r="B64" s="28" t="s">
        <v>124</v>
      </c>
      <c r="C64" s="28" t="s">
        <v>209</v>
      </c>
      <c r="D64" s="24" t="s">
        <v>61</v>
      </c>
      <c r="E64" s="29" t="s">
        <v>210</v>
      </c>
      <c r="F64" s="30" t="s">
        <v>169</v>
      </c>
      <c r="G64" s="31">
        <v>353.42500000000001</v>
      </c>
      <c r="H64" s="32">
        <v>0</v>
      </c>
      <c r="I64" s="33">
        <f>ROUND(ROUND(H64,2)*ROUND(G64,3),2)</f>
        <v>0</v>
      </c>
      <c r="O64">
        <f>(I64*21)/100</f>
        <v>0</v>
      </c>
      <c r="P64" t="s">
        <v>23</v>
      </c>
    </row>
    <row r="65" spans="1:16" x14ac:dyDescent="0.2">
      <c r="A65" s="34" t="s">
        <v>50</v>
      </c>
      <c r="E65" s="35" t="s">
        <v>211</v>
      </c>
    </row>
    <row r="66" spans="1:16" ht="63.75" x14ac:dyDescent="0.2">
      <c r="A66" s="38" t="s">
        <v>52</v>
      </c>
      <c r="E66" s="37" t="s">
        <v>212</v>
      </c>
    </row>
    <row r="67" spans="1:16" x14ac:dyDescent="0.2">
      <c r="A67" s="24" t="s">
        <v>45</v>
      </c>
      <c r="B67" s="28" t="s">
        <v>128</v>
      </c>
      <c r="C67" s="28" t="s">
        <v>213</v>
      </c>
      <c r="D67" s="24" t="s">
        <v>61</v>
      </c>
      <c r="E67" s="29" t="s">
        <v>214</v>
      </c>
      <c r="F67" s="30" t="s">
        <v>169</v>
      </c>
      <c r="G67" s="31">
        <v>49.74</v>
      </c>
      <c r="H67" s="32">
        <v>0</v>
      </c>
      <c r="I67" s="33">
        <f>ROUND(ROUND(H67,2)*ROUND(G67,3),2)</f>
        <v>0</v>
      </c>
      <c r="O67">
        <f>(I67*21)/100</f>
        <v>0</v>
      </c>
      <c r="P67" t="s">
        <v>23</v>
      </c>
    </row>
    <row r="68" spans="1:16" x14ac:dyDescent="0.2">
      <c r="A68" s="34" t="s">
        <v>50</v>
      </c>
      <c r="E68" s="35" t="s">
        <v>61</v>
      </c>
    </row>
    <row r="69" spans="1:16" ht="51" x14ac:dyDescent="0.2">
      <c r="A69" s="38" t="s">
        <v>52</v>
      </c>
      <c r="E69" s="37" t="s">
        <v>215</v>
      </c>
    </row>
    <row r="70" spans="1:16" x14ac:dyDescent="0.2">
      <c r="A70" s="24" t="s">
        <v>45</v>
      </c>
      <c r="B70" s="28" t="s">
        <v>132</v>
      </c>
      <c r="C70" s="28" t="s">
        <v>216</v>
      </c>
      <c r="D70" s="24" t="s">
        <v>61</v>
      </c>
      <c r="E70" s="29" t="s">
        <v>217</v>
      </c>
      <c r="F70" s="30" t="s">
        <v>169</v>
      </c>
      <c r="G70" s="31">
        <v>320.92599999999999</v>
      </c>
      <c r="H70" s="32">
        <v>0</v>
      </c>
      <c r="I70" s="33">
        <f>ROUND(ROUND(H70,2)*ROUND(G70,3),2)</f>
        <v>0</v>
      </c>
      <c r="O70">
        <f>(I70*21)/100</f>
        <v>0</v>
      </c>
      <c r="P70" t="s">
        <v>23</v>
      </c>
    </row>
    <row r="71" spans="1:16" x14ac:dyDescent="0.2">
      <c r="A71" s="34" t="s">
        <v>50</v>
      </c>
      <c r="E71" s="35" t="s">
        <v>218</v>
      </c>
    </row>
    <row r="72" spans="1:16" ht="63.75" x14ac:dyDescent="0.2">
      <c r="A72" s="38" t="s">
        <v>52</v>
      </c>
      <c r="E72" s="37" t="s">
        <v>219</v>
      </c>
    </row>
    <row r="73" spans="1:16" x14ac:dyDescent="0.2">
      <c r="A73" s="24" t="s">
        <v>45</v>
      </c>
      <c r="B73" s="28" t="s">
        <v>138</v>
      </c>
      <c r="C73" s="28" t="s">
        <v>220</v>
      </c>
      <c r="D73" s="24" t="s">
        <v>61</v>
      </c>
      <c r="E73" s="29" t="s">
        <v>221</v>
      </c>
      <c r="F73" s="30" t="s">
        <v>169</v>
      </c>
      <c r="G73" s="31">
        <v>316.255</v>
      </c>
      <c r="H73" s="32">
        <v>0</v>
      </c>
      <c r="I73" s="33">
        <f>ROUND(ROUND(H73,2)*ROUND(G73,3),2)</f>
        <v>0</v>
      </c>
      <c r="O73">
        <f>(I73*21)/100</f>
        <v>0</v>
      </c>
      <c r="P73" t="s">
        <v>23</v>
      </c>
    </row>
    <row r="74" spans="1:16" x14ac:dyDescent="0.2">
      <c r="A74" s="34" t="s">
        <v>50</v>
      </c>
      <c r="E74" s="35" t="s">
        <v>222</v>
      </c>
    </row>
    <row r="75" spans="1:16" ht="51" x14ac:dyDescent="0.2">
      <c r="A75" s="38" t="s">
        <v>52</v>
      </c>
      <c r="E75" s="37" t="s">
        <v>223</v>
      </c>
    </row>
    <row r="76" spans="1:16" x14ac:dyDescent="0.2">
      <c r="A76" s="24" t="s">
        <v>45</v>
      </c>
      <c r="B76" s="28" t="s">
        <v>143</v>
      </c>
      <c r="C76" s="28" t="s">
        <v>224</v>
      </c>
      <c r="D76" s="24" t="s">
        <v>61</v>
      </c>
      <c r="E76" s="29" t="s">
        <v>225</v>
      </c>
      <c r="F76" s="30" t="s">
        <v>169</v>
      </c>
      <c r="G76" s="31">
        <v>314.26499999999999</v>
      </c>
      <c r="H76" s="32">
        <v>0</v>
      </c>
      <c r="I76" s="33">
        <f>ROUND(ROUND(H76,2)*ROUND(G76,3),2)</f>
        <v>0</v>
      </c>
      <c r="O76">
        <f>(I76*21)/100</f>
        <v>0</v>
      </c>
      <c r="P76" t="s">
        <v>23</v>
      </c>
    </row>
    <row r="77" spans="1:16" x14ac:dyDescent="0.2">
      <c r="A77" s="34" t="s">
        <v>50</v>
      </c>
      <c r="E77" s="35" t="s">
        <v>226</v>
      </c>
    </row>
    <row r="78" spans="1:16" ht="51" x14ac:dyDescent="0.2">
      <c r="A78" s="38" t="s">
        <v>52</v>
      </c>
      <c r="E78" s="37" t="s">
        <v>227</v>
      </c>
    </row>
    <row r="79" spans="1:16" x14ac:dyDescent="0.2">
      <c r="A79" s="24" t="s">
        <v>45</v>
      </c>
      <c r="B79" s="28" t="s">
        <v>228</v>
      </c>
      <c r="C79" s="28" t="s">
        <v>229</v>
      </c>
      <c r="D79" s="24" t="s">
        <v>61</v>
      </c>
      <c r="E79" s="29" t="s">
        <v>230</v>
      </c>
      <c r="F79" s="30" t="s">
        <v>169</v>
      </c>
      <c r="G79" s="31">
        <v>319.44799999999998</v>
      </c>
      <c r="H79" s="32">
        <v>0</v>
      </c>
      <c r="I79" s="33">
        <f>ROUND(ROUND(H79,2)*ROUND(G79,3),2)</f>
        <v>0</v>
      </c>
      <c r="O79">
        <f>(I79*21)/100</f>
        <v>0</v>
      </c>
      <c r="P79" t="s">
        <v>23</v>
      </c>
    </row>
    <row r="80" spans="1:16" x14ac:dyDescent="0.2">
      <c r="A80" s="34" t="s">
        <v>50</v>
      </c>
      <c r="E80" s="35" t="s">
        <v>231</v>
      </c>
    </row>
    <row r="81" spans="1:18" ht="63.75" x14ac:dyDescent="0.2">
      <c r="A81" s="38" t="s">
        <v>52</v>
      </c>
      <c r="E81" s="37" t="s">
        <v>232</v>
      </c>
    </row>
    <row r="82" spans="1:18" x14ac:dyDescent="0.2">
      <c r="A82" s="24" t="s">
        <v>45</v>
      </c>
      <c r="B82" s="28" t="s">
        <v>233</v>
      </c>
      <c r="C82" s="28" t="s">
        <v>234</v>
      </c>
      <c r="D82" s="24" t="s">
        <v>61</v>
      </c>
      <c r="E82" s="29" t="s">
        <v>235</v>
      </c>
      <c r="F82" s="30" t="s">
        <v>169</v>
      </c>
      <c r="G82" s="31">
        <v>320.92599999999999</v>
      </c>
      <c r="H82" s="32">
        <v>0</v>
      </c>
      <c r="I82" s="33">
        <f>ROUND(ROUND(H82,2)*ROUND(G82,3),2)</f>
        <v>0</v>
      </c>
      <c r="O82">
        <f>(I82*21)/100</f>
        <v>0</v>
      </c>
      <c r="P82" t="s">
        <v>23</v>
      </c>
    </row>
    <row r="83" spans="1:18" x14ac:dyDescent="0.2">
      <c r="A83" s="34" t="s">
        <v>50</v>
      </c>
      <c r="E83" s="35" t="s">
        <v>236</v>
      </c>
    </row>
    <row r="84" spans="1:18" ht="51" x14ac:dyDescent="0.2">
      <c r="A84" s="38" t="s">
        <v>52</v>
      </c>
      <c r="E84" s="37" t="s">
        <v>237</v>
      </c>
    </row>
    <row r="85" spans="1:18" x14ac:dyDescent="0.2">
      <c r="A85" s="24" t="s">
        <v>45</v>
      </c>
      <c r="B85" s="28" t="s">
        <v>238</v>
      </c>
      <c r="C85" s="28" t="s">
        <v>239</v>
      </c>
      <c r="D85" s="24" t="s">
        <v>61</v>
      </c>
      <c r="E85" s="29" t="s">
        <v>240</v>
      </c>
      <c r="F85" s="30" t="s">
        <v>146</v>
      </c>
      <c r="G85" s="31">
        <v>12.75</v>
      </c>
      <c r="H85" s="32">
        <v>0</v>
      </c>
      <c r="I85" s="33">
        <f>ROUND(ROUND(H85,2)*ROUND(G85,3),2)</f>
        <v>0</v>
      </c>
      <c r="O85">
        <f>(I85*21)/100</f>
        <v>0</v>
      </c>
      <c r="P85" t="s">
        <v>23</v>
      </c>
    </row>
    <row r="86" spans="1:18" x14ac:dyDescent="0.2">
      <c r="A86" s="34" t="s">
        <v>50</v>
      </c>
      <c r="E86" s="35" t="s">
        <v>61</v>
      </c>
    </row>
    <row r="87" spans="1:18" ht="25.5" x14ac:dyDescent="0.2">
      <c r="A87" s="36" t="s">
        <v>52</v>
      </c>
      <c r="E87" s="37" t="s">
        <v>241</v>
      </c>
    </row>
    <row r="88" spans="1:18" ht="12.75" customHeight="1" x14ac:dyDescent="0.2">
      <c r="A88" s="12" t="s">
        <v>43</v>
      </c>
      <c r="B88" s="12"/>
      <c r="C88" s="39" t="s">
        <v>75</v>
      </c>
      <c r="D88" s="12"/>
      <c r="E88" s="26" t="s">
        <v>242</v>
      </c>
      <c r="F88" s="12"/>
      <c r="G88" s="12"/>
      <c r="H88" s="12"/>
      <c r="I88" s="40">
        <f>0+Q88</f>
        <v>0</v>
      </c>
      <c r="O88">
        <f>0+R88</f>
        <v>0</v>
      </c>
      <c r="Q88">
        <f>0+I89+I92</f>
        <v>0</v>
      </c>
      <c r="R88">
        <f>0+O89+O92</f>
        <v>0</v>
      </c>
    </row>
    <row r="89" spans="1:18" x14ac:dyDescent="0.2">
      <c r="A89" s="24" t="s">
        <v>45</v>
      </c>
      <c r="B89" s="28" t="s">
        <v>243</v>
      </c>
      <c r="C89" s="28" t="s">
        <v>244</v>
      </c>
      <c r="D89" s="24" t="s">
        <v>61</v>
      </c>
      <c r="E89" s="29" t="s">
        <v>245</v>
      </c>
      <c r="F89" s="30" t="s">
        <v>169</v>
      </c>
      <c r="G89" s="31">
        <v>38.75</v>
      </c>
      <c r="H89" s="32">
        <v>0</v>
      </c>
      <c r="I89" s="33">
        <f>ROUND(ROUND(H89,2)*ROUND(G89,3),2)</f>
        <v>0</v>
      </c>
      <c r="O89">
        <f>(I89*21)/100</f>
        <v>0</v>
      </c>
      <c r="P89" t="s">
        <v>23</v>
      </c>
    </row>
    <row r="90" spans="1:18" x14ac:dyDescent="0.2">
      <c r="A90" s="34" t="s">
        <v>50</v>
      </c>
      <c r="E90" s="35" t="s">
        <v>246</v>
      </c>
    </row>
    <row r="91" spans="1:18" ht="38.25" x14ac:dyDescent="0.2">
      <c r="A91" s="38" t="s">
        <v>52</v>
      </c>
      <c r="E91" s="37" t="s">
        <v>247</v>
      </c>
    </row>
    <row r="92" spans="1:18" x14ac:dyDescent="0.2">
      <c r="A92" s="24" t="s">
        <v>45</v>
      </c>
      <c r="B92" s="28" t="s">
        <v>248</v>
      </c>
      <c r="C92" s="28" t="s">
        <v>249</v>
      </c>
      <c r="D92" s="24" t="s">
        <v>61</v>
      </c>
      <c r="E92" s="29" t="s">
        <v>250</v>
      </c>
      <c r="F92" s="30" t="s">
        <v>135</v>
      </c>
      <c r="G92" s="31">
        <v>1</v>
      </c>
      <c r="H92" s="32">
        <v>0</v>
      </c>
      <c r="I92" s="33">
        <f>ROUND(ROUND(H92,2)*ROUND(G92,3),2)</f>
        <v>0</v>
      </c>
      <c r="O92">
        <f>(I92*21)/100</f>
        <v>0</v>
      </c>
      <c r="P92" t="s">
        <v>23</v>
      </c>
    </row>
    <row r="93" spans="1:18" ht="25.5" x14ac:dyDescent="0.2">
      <c r="A93" s="34" t="s">
        <v>50</v>
      </c>
      <c r="E93" s="35" t="s">
        <v>251</v>
      </c>
    </row>
    <row r="94" spans="1:18" ht="25.5" x14ac:dyDescent="0.2">
      <c r="A94" s="36" t="s">
        <v>52</v>
      </c>
      <c r="E94" s="37" t="s">
        <v>252</v>
      </c>
    </row>
    <row r="95" spans="1:18" ht="12.75" customHeight="1" x14ac:dyDescent="0.2">
      <c r="A95" s="12" t="s">
        <v>43</v>
      </c>
      <c r="B95" s="12"/>
      <c r="C95" s="39" t="s">
        <v>40</v>
      </c>
      <c r="D95" s="12"/>
      <c r="E95" s="26" t="s">
        <v>131</v>
      </c>
      <c r="F95" s="12"/>
      <c r="G95" s="12"/>
      <c r="H95" s="12"/>
      <c r="I95" s="40">
        <f>0+Q95</f>
        <v>0</v>
      </c>
      <c r="O95">
        <f>0+R95</f>
        <v>0</v>
      </c>
      <c r="Q95">
        <f>0+I96</f>
        <v>0</v>
      </c>
      <c r="R95">
        <f>0+O96</f>
        <v>0</v>
      </c>
    </row>
    <row r="96" spans="1:18" x14ac:dyDescent="0.2">
      <c r="A96" s="24" t="s">
        <v>45</v>
      </c>
      <c r="B96" s="28" t="s">
        <v>253</v>
      </c>
      <c r="C96" s="28" t="s">
        <v>254</v>
      </c>
      <c r="D96" s="24" t="s">
        <v>61</v>
      </c>
      <c r="E96" s="29" t="s">
        <v>255</v>
      </c>
      <c r="F96" s="30" t="s">
        <v>169</v>
      </c>
      <c r="G96" s="31">
        <v>10.09</v>
      </c>
      <c r="H96" s="32">
        <v>0</v>
      </c>
      <c r="I96" s="33">
        <f>ROUND(ROUND(H96,2)*ROUND(G96,3),2)</f>
        <v>0</v>
      </c>
      <c r="O96">
        <f>(I96*21)/100</f>
        <v>0</v>
      </c>
      <c r="P96" t="s">
        <v>23</v>
      </c>
    </row>
    <row r="97" spans="1:5" ht="25.5" x14ac:dyDescent="0.2">
      <c r="A97" s="34" t="s">
        <v>50</v>
      </c>
      <c r="E97" s="35" t="s">
        <v>256</v>
      </c>
    </row>
    <row r="98" spans="1:5" ht="38.25" x14ac:dyDescent="0.2">
      <c r="A98" s="36" t="s">
        <v>52</v>
      </c>
      <c r="E98" s="37" t="s">
        <v>204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257</v>
      </c>
      <c r="I3" s="41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257</v>
      </c>
      <c r="D4" s="2"/>
      <c r="E4" s="20" t="s">
        <v>258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24" t="s">
        <v>45</v>
      </c>
      <c r="B9" s="28" t="s">
        <v>29</v>
      </c>
      <c r="C9" s="28" t="s">
        <v>259</v>
      </c>
      <c r="D9" s="24" t="s">
        <v>61</v>
      </c>
      <c r="E9" s="29" t="s">
        <v>260</v>
      </c>
      <c r="F9" s="30" t="s">
        <v>261</v>
      </c>
      <c r="G9" s="31">
        <v>1</v>
      </c>
      <c r="H9" s="32">
        <v>0</v>
      </c>
      <c r="I9" s="33">
        <f>ROUND(ROUND(H9,2)*ROUND(G9,3),2)</f>
        <v>0</v>
      </c>
      <c r="O9">
        <f>(I9*21)/100</f>
        <v>0</v>
      </c>
      <c r="P9" t="s">
        <v>23</v>
      </c>
    </row>
    <row r="10" spans="1:18" ht="114.75" x14ac:dyDescent="0.2">
      <c r="A10" s="34" t="s">
        <v>50</v>
      </c>
      <c r="E10" s="35" t="s">
        <v>262</v>
      </c>
    </row>
    <row r="11" spans="1:18" x14ac:dyDescent="0.2">
      <c r="A11" s="36" t="s">
        <v>52</v>
      </c>
      <c r="E11" s="37" t="s">
        <v>263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9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0+O8+O15+O43+O68+O75+O79+O83+O87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264</v>
      </c>
      <c r="I3" s="41">
        <f>0+I8+I15+I43+I68+I75+I79+I83+I87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264</v>
      </c>
      <c r="D4" s="2"/>
      <c r="E4" s="20" t="s">
        <v>265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0+I9+I12</f>
        <v>0</v>
      </c>
      <c r="R8">
        <f>0+O9+O12</f>
        <v>0</v>
      </c>
    </row>
    <row r="9" spans="1:18" x14ac:dyDescent="0.2">
      <c r="A9" s="24" t="s">
        <v>45</v>
      </c>
      <c r="B9" s="28" t="s">
        <v>29</v>
      </c>
      <c r="C9" s="28" t="s">
        <v>46</v>
      </c>
      <c r="D9" s="24" t="s">
        <v>61</v>
      </c>
      <c r="E9" s="29" t="s">
        <v>48</v>
      </c>
      <c r="F9" s="30" t="s">
        <v>49</v>
      </c>
      <c r="G9" s="31">
        <v>74.951999999999998</v>
      </c>
      <c r="H9" s="32">
        <v>0</v>
      </c>
      <c r="I9" s="33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4" t="s">
        <v>50</v>
      </c>
      <c r="E10" s="35" t="s">
        <v>51</v>
      </c>
    </row>
    <row r="11" spans="1:18" ht="38.25" x14ac:dyDescent="0.2">
      <c r="A11" s="38" t="s">
        <v>52</v>
      </c>
      <c r="E11" s="37" t="s">
        <v>266</v>
      </c>
    </row>
    <row r="12" spans="1:18" x14ac:dyDescent="0.2">
      <c r="A12" s="24" t="s">
        <v>45</v>
      </c>
      <c r="B12" s="28" t="s">
        <v>23</v>
      </c>
      <c r="C12" s="28" t="s">
        <v>267</v>
      </c>
      <c r="D12" s="24" t="s">
        <v>61</v>
      </c>
      <c r="E12" s="29" t="s">
        <v>268</v>
      </c>
      <c r="F12" s="30" t="s">
        <v>49</v>
      </c>
      <c r="G12" s="31">
        <v>2.61</v>
      </c>
      <c r="H12" s="32">
        <v>0</v>
      </c>
      <c r="I12" s="33">
        <f>ROUND(ROUND(H12,2)*ROUND(G12,3),2)</f>
        <v>0</v>
      </c>
      <c r="O12">
        <f>(I12*21)/100</f>
        <v>0</v>
      </c>
      <c r="P12" t="s">
        <v>23</v>
      </c>
    </row>
    <row r="13" spans="1:18" x14ac:dyDescent="0.2">
      <c r="A13" s="34" t="s">
        <v>50</v>
      </c>
      <c r="E13" s="35" t="s">
        <v>269</v>
      </c>
    </row>
    <row r="14" spans="1:18" ht="25.5" x14ac:dyDescent="0.2">
      <c r="A14" s="36" t="s">
        <v>52</v>
      </c>
      <c r="E14" s="37" t="s">
        <v>270</v>
      </c>
    </row>
    <row r="15" spans="1:18" ht="12.75" customHeight="1" x14ac:dyDescent="0.2">
      <c r="A15" s="12" t="s">
        <v>43</v>
      </c>
      <c r="B15" s="12"/>
      <c r="C15" s="39" t="s">
        <v>29</v>
      </c>
      <c r="D15" s="12"/>
      <c r="E15" s="26" t="s">
        <v>69</v>
      </c>
      <c r="F15" s="12"/>
      <c r="G15" s="12"/>
      <c r="H15" s="12"/>
      <c r="I15" s="40">
        <f>0+Q15</f>
        <v>0</v>
      </c>
      <c r="O15">
        <f>0+R15</f>
        <v>0</v>
      </c>
      <c r="Q15">
        <f>0+I16+I19+I22+I25+I28+I31+I34+I37+I40</f>
        <v>0</v>
      </c>
      <c r="R15">
        <f>0+O16+O19+O22+O25+O28+O31+O34+O37+O40</f>
        <v>0</v>
      </c>
    </row>
    <row r="16" spans="1:18" x14ac:dyDescent="0.2">
      <c r="A16" s="24" t="s">
        <v>45</v>
      </c>
      <c r="B16" s="28" t="s">
        <v>22</v>
      </c>
      <c r="C16" s="28" t="s">
        <v>110</v>
      </c>
      <c r="D16" s="24" t="s">
        <v>61</v>
      </c>
      <c r="E16" s="29" t="s">
        <v>111</v>
      </c>
      <c r="F16" s="30" t="s">
        <v>72</v>
      </c>
      <c r="G16" s="31">
        <v>33.54</v>
      </c>
      <c r="H16" s="32">
        <v>0</v>
      </c>
      <c r="I16" s="33">
        <f>ROUND(ROUND(H16,2)*ROUND(G16,3),2)</f>
        <v>0</v>
      </c>
      <c r="O16">
        <f>(I16*21)/100</f>
        <v>0</v>
      </c>
      <c r="P16" t="s">
        <v>23</v>
      </c>
    </row>
    <row r="17" spans="1:16" ht="25.5" x14ac:dyDescent="0.2">
      <c r="A17" s="34" t="s">
        <v>50</v>
      </c>
      <c r="E17" s="35" t="s">
        <v>112</v>
      </c>
    </row>
    <row r="18" spans="1:16" ht="25.5" x14ac:dyDescent="0.2">
      <c r="A18" s="38" t="s">
        <v>52</v>
      </c>
      <c r="E18" s="37" t="s">
        <v>271</v>
      </c>
    </row>
    <row r="19" spans="1:16" x14ac:dyDescent="0.2">
      <c r="A19" s="24" t="s">
        <v>45</v>
      </c>
      <c r="B19" s="28" t="s">
        <v>33</v>
      </c>
      <c r="C19" s="28" t="s">
        <v>272</v>
      </c>
      <c r="D19" s="24" t="s">
        <v>61</v>
      </c>
      <c r="E19" s="29" t="s">
        <v>273</v>
      </c>
      <c r="F19" s="30" t="s">
        <v>72</v>
      </c>
      <c r="G19" s="31">
        <v>1.45</v>
      </c>
      <c r="H19" s="32">
        <v>0</v>
      </c>
      <c r="I19" s="33">
        <f>ROUND(ROUND(H19,2)*ROUND(G19,3),2)</f>
        <v>0</v>
      </c>
      <c r="O19">
        <f>(I19*21)/100</f>
        <v>0</v>
      </c>
      <c r="P19" t="s">
        <v>23</v>
      </c>
    </row>
    <row r="20" spans="1:16" ht="25.5" x14ac:dyDescent="0.2">
      <c r="A20" s="34" t="s">
        <v>50</v>
      </c>
      <c r="E20" s="35" t="s">
        <v>274</v>
      </c>
    </row>
    <row r="21" spans="1:16" ht="25.5" x14ac:dyDescent="0.2">
      <c r="A21" s="38" t="s">
        <v>52</v>
      </c>
      <c r="E21" s="37" t="s">
        <v>275</v>
      </c>
    </row>
    <row r="22" spans="1:16" x14ac:dyDescent="0.2">
      <c r="A22" s="24" t="s">
        <v>45</v>
      </c>
      <c r="B22" s="28" t="s">
        <v>35</v>
      </c>
      <c r="C22" s="28" t="s">
        <v>125</v>
      </c>
      <c r="D22" s="24" t="s">
        <v>61</v>
      </c>
      <c r="E22" s="29" t="s">
        <v>126</v>
      </c>
      <c r="F22" s="30" t="s">
        <v>72</v>
      </c>
      <c r="G22" s="31">
        <v>41.64</v>
      </c>
      <c r="H22" s="32">
        <v>0</v>
      </c>
      <c r="I22" s="33">
        <f>ROUND(ROUND(H22,2)*ROUND(G22,3),2)</f>
        <v>0</v>
      </c>
      <c r="O22">
        <f>(I22*21)/100</f>
        <v>0</v>
      </c>
      <c r="P22" t="s">
        <v>23</v>
      </c>
    </row>
    <row r="23" spans="1:16" x14ac:dyDescent="0.2">
      <c r="A23" s="34" t="s">
        <v>50</v>
      </c>
      <c r="E23" s="35" t="s">
        <v>61</v>
      </c>
    </row>
    <row r="24" spans="1:16" ht="38.25" x14ac:dyDescent="0.2">
      <c r="A24" s="38" t="s">
        <v>52</v>
      </c>
      <c r="E24" s="37" t="s">
        <v>276</v>
      </c>
    </row>
    <row r="25" spans="1:16" x14ac:dyDescent="0.2">
      <c r="A25" s="24" t="s">
        <v>45</v>
      </c>
      <c r="B25" s="28" t="s">
        <v>37</v>
      </c>
      <c r="C25" s="28" t="s">
        <v>277</v>
      </c>
      <c r="D25" s="24" t="s">
        <v>61</v>
      </c>
      <c r="E25" s="29" t="s">
        <v>278</v>
      </c>
      <c r="F25" s="30" t="s">
        <v>72</v>
      </c>
      <c r="G25" s="31">
        <v>7.56</v>
      </c>
      <c r="H25" s="32">
        <v>0</v>
      </c>
      <c r="I25" s="33">
        <f>ROUND(ROUND(H25,2)*ROUND(G25,3),2)</f>
        <v>0</v>
      </c>
      <c r="O25">
        <f>(I25*21)/100</f>
        <v>0</v>
      </c>
      <c r="P25" t="s">
        <v>23</v>
      </c>
    </row>
    <row r="26" spans="1:16" x14ac:dyDescent="0.2">
      <c r="A26" s="34" t="s">
        <v>50</v>
      </c>
      <c r="E26" s="35" t="s">
        <v>160</v>
      </c>
    </row>
    <row r="27" spans="1:16" ht="25.5" x14ac:dyDescent="0.2">
      <c r="A27" s="38" t="s">
        <v>52</v>
      </c>
      <c r="E27" s="37" t="s">
        <v>279</v>
      </c>
    </row>
    <row r="28" spans="1:16" x14ac:dyDescent="0.2">
      <c r="A28" s="24" t="s">
        <v>45</v>
      </c>
      <c r="B28" s="28" t="s">
        <v>75</v>
      </c>
      <c r="C28" s="28" t="s">
        <v>164</v>
      </c>
      <c r="D28" s="24" t="s">
        <v>61</v>
      </c>
      <c r="E28" s="29" t="s">
        <v>165</v>
      </c>
      <c r="F28" s="30" t="s">
        <v>72</v>
      </c>
      <c r="G28" s="31">
        <v>3</v>
      </c>
      <c r="H28" s="32">
        <v>0</v>
      </c>
      <c r="I28" s="33">
        <f>ROUND(ROUND(H28,2)*ROUND(G28,3),2)</f>
        <v>0</v>
      </c>
      <c r="O28">
        <f>(I28*21)/100</f>
        <v>0</v>
      </c>
      <c r="P28" t="s">
        <v>23</v>
      </c>
    </row>
    <row r="29" spans="1:16" x14ac:dyDescent="0.2">
      <c r="A29" s="34" t="s">
        <v>50</v>
      </c>
      <c r="E29" s="35" t="s">
        <v>61</v>
      </c>
    </row>
    <row r="30" spans="1:16" ht="25.5" x14ac:dyDescent="0.2">
      <c r="A30" s="38" t="s">
        <v>52</v>
      </c>
      <c r="E30" s="37" t="s">
        <v>280</v>
      </c>
    </row>
    <row r="31" spans="1:16" x14ac:dyDescent="0.2">
      <c r="A31" s="24" t="s">
        <v>45</v>
      </c>
      <c r="B31" s="28" t="s">
        <v>78</v>
      </c>
      <c r="C31" s="28" t="s">
        <v>171</v>
      </c>
      <c r="D31" s="24" t="s">
        <v>61</v>
      </c>
      <c r="E31" s="29" t="s">
        <v>172</v>
      </c>
      <c r="F31" s="30" t="s">
        <v>169</v>
      </c>
      <c r="G31" s="31">
        <v>14.5</v>
      </c>
      <c r="H31" s="32">
        <v>0</v>
      </c>
      <c r="I31" s="33">
        <f>ROUND(ROUND(H31,2)*ROUND(G31,3),2)</f>
        <v>0</v>
      </c>
      <c r="O31">
        <f>(I31*21)/100</f>
        <v>0</v>
      </c>
      <c r="P31" t="s">
        <v>23</v>
      </c>
    </row>
    <row r="32" spans="1:16" x14ac:dyDescent="0.2">
      <c r="A32" s="34" t="s">
        <v>50</v>
      </c>
      <c r="E32" s="35" t="s">
        <v>61</v>
      </c>
    </row>
    <row r="33" spans="1:18" ht="25.5" x14ac:dyDescent="0.2">
      <c r="A33" s="38" t="s">
        <v>52</v>
      </c>
      <c r="E33" s="37" t="s">
        <v>281</v>
      </c>
    </row>
    <row r="34" spans="1:18" x14ac:dyDescent="0.2">
      <c r="A34" s="24" t="s">
        <v>45</v>
      </c>
      <c r="B34" s="28" t="s">
        <v>40</v>
      </c>
      <c r="C34" s="28" t="s">
        <v>282</v>
      </c>
      <c r="D34" s="24" t="s">
        <v>61</v>
      </c>
      <c r="E34" s="29" t="s">
        <v>283</v>
      </c>
      <c r="F34" s="30" t="s">
        <v>169</v>
      </c>
      <c r="G34" s="31">
        <v>14.5</v>
      </c>
      <c r="H34" s="32">
        <v>0</v>
      </c>
      <c r="I34" s="33">
        <f>ROUND(ROUND(H34,2)*ROUND(G34,3),2)</f>
        <v>0</v>
      </c>
      <c r="O34">
        <f>(I34*21)/100</f>
        <v>0</v>
      </c>
      <c r="P34" t="s">
        <v>23</v>
      </c>
    </row>
    <row r="35" spans="1:18" x14ac:dyDescent="0.2">
      <c r="A35" s="34" t="s">
        <v>50</v>
      </c>
      <c r="E35" s="35" t="s">
        <v>61</v>
      </c>
    </row>
    <row r="36" spans="1:18" ht="25.5" x14ac:dyDescent="0.2">
      <c r="A36" s="38" t="s">
        <v>52</v>
      </c>
      <c r="E36" s="37" t="s">
        <v>284</v>
      </c>
    </row>
    <row r="37" spans="1:18" x14ac:dyDescent="0.2">
      <c r="A37" s="24" t="s">
        <v>45</v>
      </c>
      <c r="B37" s="28" t="s">
        <v>42</v>
      </c>
      <c r="C37" s="28" t="s">
        <v>178</v>
      </c>
      <c r="D37" s="24" t="s">
        <v>61</v>
      </c>
      <c r="E37" s="29" t="s">
        <v>179</v>
      </c>
      <c r="F37" s="30" t="s">
        <v>169</v>
      </c>
      <c r="G37" s="31">
        <v>14.5</v>
      </c>
      <c r="H37" s="32">
        <v>0</v>
      </c>
      <c r="I37" s="33">
        <f>ROUND(ROUND(H37,2)*ROUND(G37,3),2)</f>
        <v>0</v>
      </c>
      <c r="O37">
        <f>(I37*21)/100</f>
        <v>0</v>
      </c>
      <c r="P37" t="s">
        <v>23</v>
      </c>
    </row>
    <row r="38" spans="1:18" x14ac:dyDescent="0.2">
      <c r="A38" s="34" t="s">
        <v>50</v>
      </c>
      <c r="E38" s="35" t="s">
        <v>61</v>
      </c>
    </row>
    <row r="39" spans="1:18" ht="25.5" x14ac:dyDescent="0.2">
      <c r="A39" s="38" t="s">
        <v>52</v>
      </c>
      <c r="E39" s="37" t="s">
        <v>285</v>
      </c>
    </row>
    <row r="40" spans="1:18" x14ac:dyDescent="0.2">
      <c r="A40" s="24" t="s">
        <v>45</v>
      </c>
      <c r="B40" s="28" t="s">
        <v>91</v>
      </c>
      <c r="C40" s="28" t="s">
        <v>181</v>
      </c>
      <c r="D40" s="24" t="s">
        <v>61</v>
      </c>
      <c r="E40" s="29" t="s">
        <v>182</v>
      </c>
      <c r="F40" s="30" t="s">
        <v>169</v>
      </c>
      <c r="G40" s="31">
        <v>14.5</v>
      </c>
      <c r="H40" s="32">
        <v>0</v>
      </c>
      <c r="I40" s="33">
        <f>ROUND(ROUND(H40,2)*ROUND(G40,3),2)</f>
        <v>0</v>
      </c>
      <c r="O40">
        <f>(I40*21)/100</f>
        <v>0</v>
      </c>
      <c r="P40" t="s">
        <v>23</v>
      </c>
    </row>
    <row r="41" spans="1:18" x14ac:dyDescent="0.2">
      <c r="A41" s="34" t="s">
        <v>50</v>
      </c>
      <c r="E41" s="35" t="s">
        <v>61</v>
      </c>
    </row>
    <row r="42" spans="1:18" ht="25.5" x14ac:dyDescent="0.2">
      <c r="A42" s="36" t="s">
        <v>52</v>
      </c>
      <c r="E42" s="37" t="s">
        <v>286</v>
      </c>
    </row>
    <row r="43" spans="1:18" ht="12.75" customHeight="1" x14ac:dyDescent="0.2">
      <c r="A43" s="12" t="s">
        <v>43</v>
      </c>
      <c r="B43" s="12"/>
      <c r="C43" s="39" t="s">
        <v>23</v>
      </c>
      <c r="D43" s="12"/>
      <c r="E43" s="26" t="s">
        <v>184</v>
      </c>
      <c r="F43" s="12"/>
      <c r="G43" s="12"/>
      <c r="H43" s="12"/>
      <c r="I43" s="40">
        <f>0+Q43</f>
        <v>0</v>
      </c>
      <c r="O43">
        <f>0+R43</f>
        <v>0</v>
      </c>
      <c r="Q43">
        <f>0+I44+I47+I50+I53+I56+I59+I62+I65</f>
        <v>0</v>
      </c>
      <c r="R43">
        <f>0+O44+O47+O50+O53+O56+O59+O62+O65</f>
        <v>0</v>
      </c>
    </row>
    <row r="44" spans="1:18" x14ac:dyDescent="0.2">
      <c r="A44" s="24" t="s">
        <v>45</v>
      </c>
      <c r="B44" s="28" t="s">
        <v>94</v>
      </c>
      <c r="C44" s="28" t="s">
        <v>287</v>
      </c>
      <c r="D44" s="24" t="s">
        <v>61</v>
      </c>
      <c r="E44" s="29" t="s">
        <v>288</v>
      </c>
      <c r="F44" s="30" t="s">
        <v>72</v>
      </c>
      <c r="G44" s="31">
        <v>2.8</v>
      </c>
      <c r="H44" s="32">
        <v>0</v>
      </c>
      <c r="I44" s="33">
        <f>ROUND(ROUND(H44,2)*ROUND(G44,3),2)</f>
        <v>0</v>
      </c>
      <c r="O44">
        <f>(I44*21)/100</f>
        <v>0</v>
      </c>
      <c r="P44" t="s">
        <v>23</v>
      </c>
    </row>
    <row r="45" spans="1:18" x14ac:dyDescent="0.2">
      <c r="A45" s="34" t="s">
        <v>50</v>
      </c>
      <c r="E45" s="35" t="s">
        <v>61</v>
      </c>
    </row>
    <row r="46" spans="1:18" ht="25.5" x14ac:dyDescent="0.2">
      <c r="A46" s="38" t="s">
        <v>52</v>
      </c>
      <c r="E46" s="37" t="s">
        <v>289</v>
      </c>
    </row>
    <row r="47" spans="1:18" x14ac:dyDescent="0.2">
      <c r="A47" s="24" t="s">
        <v>45</v>
      </c>
      <c r="B47" s="28" t="s">
        <v>99</v>
      </c>
      <c r="C47" s="28" t="s">
        <v>290</v>
      </c>
      <c r="D47" s="24" t="s">
        <v>61</v>
      </c>
      <c r="E47" s="29" t="s">
        <v>291</v>
      </c>
      <c r="F47" s="30" t="s">
        <v>169</v>
      </c>
      <c r="G47" s="31">
        <v>36</v>
      </c>
      <c r="H47" s="32">
        <v>0</v>
      </c>
      <c r="I47" s="33">
        <f>ROUND(ROUND(H47,2)*ROUND(G47,3),2)</f>
        <v>0</v>
      </c>
      <c r="O47">
        <f>(I47*21)/100</f>
        <v>0</v>
      </c>
      <c r="P47" t="s">
        <v>23</v>
      </c>
    </row>
    <row r="48" spans="1:18" x14ac:dyDescent="0.2">
      <c r="A48" s="34" t="s">
        <v>50</v>
      </c>
      <c r="E48" s="35" t="s">
        <v>61</v>
      </c>
    </row>
    <row r="49" spans="1:16" ht="25.5" x14ac:dyDescent="0.2">
      <c r="A49" s="38" t="s">
        <v>52</v>
      </c>
      <c r="E49" s="37" t="s">
        <v>292</v>
      </c>
    </row>
    <row r="50" spans="1:16" x14ac:dyDescent="0.2">
      <c r="A50" s="24" t="s">
        <v>45</v>
      </c>
      <c r="B50" s="28" t="s">
        <v>104</v>
      </c>
      <c r="C50" s="28" t="s">
        <v>293</v>
      </c>
      <c r="D50" s="24" t="s">
        <v>61</v>
      </c>
      <c r="E50" s="29" t="s">
        <v>294</v>
      </c>
      <c r="F50" s="30" t="s">
        <v>169</v>
      </c>
      <c r="G50" s="31">
        <v>42.36</v>
      </c>
      <c r="H50" s="32">
        <v>0</v>
      </c>
      <c r="I50" s="33">
        <f>ROUND(ROUND(H50,2)*ROUND(G50,3),2)</f>
        <v>0</v>
      </c>
      <c r="O50">
        <f>(I50*21)/100</f>
        <v>0</v>
      </c>
      <c r="P50" t="s">
        <v>23</v>
      </c>
    </row>
    <row r="51" spans="1:16" x14ac:dyDescent="0.2">
      <c r="A51" s="34" t="s">
        <v>50</v>
      </c>
      <c r="E51" s="35" t="s">
        <v>61</v>
      </c>
    </row>
    <row r="52" spans="1:16" ht="25.5" x14ac:dyDescent="0.2">
      <c r="A52" s="38" t="s">
        <v>52</v>
      </c>
      <c r="E52" s="37" t="s">
        <v>295</v>
      </c>
    </row>
    <row r="53" spans="1:16" x14ac:dyDescent="0.2">
      <c r="A53" s="24" t="s">
        <v>45</v>
      </c>
      <c r="B53" s="28" t="s">
        <v>109</v>
      </c>
      <c r="C53" s="28" t="s">
        <v>296</v>
      </c>
      <c r="D53" s="24" t="s">
        <v>61</v>
      </c>
      <c r="E53" s="29" t="s">
        <v>297</v>
      </c>
      <c r="F53" s="30" t="s">
        <v>49</v>
      </c>
      <c r="G53" s="31">
        <v>4.806</v>
      </c>
      <c r="H53" s="32">
        <v>0</v>
      </c>
      <c r="I53" s="33">
        <f>ROUND(ROUND(H53,2)*ROUND(G53,3),2)</f>
        <v>0</v>
      </c>
      <c r="O53">
        <f>(I53*21)/100</f>
        <v>0</v>
      </c>
      <c r="P53" t="s">
        <v>23</v>
      </c>
    </row>
    <row r="54" spans="1:16" x14ac:dyDescent="0.2">
      <c r="A54" s="34" t="s">
        <v>50</v>
      </c>
      <c r="E54" s="35" t="s">
        <v>61</v>
      </c>
    </row>
    <row r="55" spans="1:16" ht="25.5" x14ac:dyDescent="0.2">
      <c r="A55" s="38" t="s">
        <v>52</v>
      </c>
      <c r="E55" s="37" t="s">
        <v>298</v>
      </c>
    </row>
    <row r="56" spans="1:16" ht="25.5" x14ac:dyDescent="0.2">
      <c r="A56" s="24" t="s">
        <v>45</v>
      </c>
      <c r="B56" s="28" t="s">
        <v>114</v>
      </c>
      <c r="C56" s="28" t="s">
        <v>299</v>
      </c>
      <c r="D56" s="24" t="s">
        <v>61</v>
      </c>
      <c r="E56" s="29" t="s">
        <v>300</v>
      </c>
      <c r="F56" s="30" t="s">
        <v>146</v>
      </c>
      <c r="G56" s="31">
        <v>64.8</v>
      </c>
      <c r="H56" s="32">
        <v>0</v>
      </c>
      <c r="I56" s="33">
        <f>ROUND(ROUND(H56,2)*ROUND(G56,3),2)</f>
        <v>0</v>
      </c>
      <c r="O56">
        <f>(I56*21)/100</f>
        <v>0</v>
      </c>
      <c r="P56" t="s">
        <v>23</v>
      </c>
    </row>
    <row r="57" spans="1:16" ht="38.25" x14ac:dyDescent="0.2">
      <c r="A57" s="34" t="s">
        <v>50</v>
      </c>
      <c r="E57" s="35" t="s">
        <v>301</v>
      </c>
    </row>
    <row r="58" spans="1:16" ht="25.5" x14ac:dyDescent="0.2">
      <c r="A58" s="38" t="s">
        <v>52</v>
      </c>
      <c r="E58" s="37" t="s">
        <v>302</v>
      </c>
    </row>
    <row r="59" spans="1:16" ht="25.5" x14ac:dyDescent="0.2">
      <c r="A59" s="24" t="s">
        <v>45</v>
      </c>
      <c r="B59" s="28" t="s">
        <v>119</v>
      </c>
      <c r="C59" s="28" t="s">
        <v>303</v>
      </c>
      <c r="D59" s="24" t="s">
        <v>61</v>
      </c>
      <c r="E59" s="29" t="s">
        <v>304</v>
      </c>
      <c r="F59" s="30" t="s">
        <v>146</v>
      </c>
      <c r="G59" s="31">
        <v>32.4</v>
      </c>
      <c r="H59" s="32">
        <v>0</v>
      </c>
      <c r="I59" s="33">
        <f>ROUND(ROUND(H59,2)*ROUND(G59,3),2)</f>
        <v>0</v>
      </c>
      <c r="O59">
        <f>(I59*21)/100</f>
        <v>0</v>
      </c>
      <c r="P59" t="s">
        <v>23</v>
      </c>
    </row>
    <row r="60" spans="1:16" ht="38.25" x14ac:dyDescent="0.2">
      <c r="A60" s="34" t="s">
        <v>50</v>
      </c>
      <c r="E60" s="35" t="s">
        <v>305</v>
      </c>
    </row>
    <row r="61" spans="1:16" ht="25.5" x14ac:dyDescent="0.2">
      <c r="A61" s="38" t="s">
        <v>52</v>
      </c>
      <c r="E61" s="37" t="s">
        <v>306</v>
      </c>
    </row>
    <row r="62" spans="1:16" ht="25.5" x14ac:dyDescent="0.2">
      <c r="A62" s="24" t="s">
        <v>45</v>
      </c>
      <c r="B62" s="28" t="s">
        <v>124</v>
      </c>
      <c r="C62" s="28" t="s">
        <v>307</v>
      </c>
      <c r="D62" s="24" t="s">
        <v>61</v>
      </c>
      <c r="E62" s="29" t="s">
        <v>308</v>
      </c>
      <c r="F62" s="30" t="s">
        <v>146</v>
      </c>
      <c r="G62" s="31">
        <v>64.8</v>
      </c>
      <c r="H62" s="32">
        <v>0</v>
      </c>
      <c r="I62" s="33">
        <f>ROUND(ROUND(H62,2)*ROUND(G62,3),2)</f>
        <v>0</v>
      </c>
      <c r="O62">
        <f>(I62*21)/100</f>
        <v>0</v>
      </c>
      <c r="P62" t="s">
        <v>23</v>
      </c>
    </row>
    <row r="63" spans="1:16" ht="38.25" x14ac:dyDescent="0.2">
      <c r="A63" s="34" t="s">
        <v>50</v>
      </c>
      <c r="E63" s="35" t="s">
        <v>309</v>
      </c>
    </row>
    <row r="64" spans="1:16" ht="25.5" x14ac:dyDescent="0.2">
      <c r="A64" s="38" t="s">
        <v>52</v>
      </c>
      <c r="E64" s="37" t="s">
        <v>302</v>
      </c>
    </row>
    <row r="65" spans="1:18" x14ac:dyDescent="0.2">
      <c r="A65" s="24" t="s">
        <v>45</v>
      </c>
      <c r="B65" s="28" t="s">
        <v>128</v>
      </c>
      <c r="C65" s="28" t="s">
        <v>310</v>
      </c>
      <c r="D65" s="24" t="s">
        <v>61</v>
      </c>
      <c r="E65" s="29" t="s">
        <v>311</v>
      </c>
      <c r="F65" s="30" t="s">
        <v>72</v>
      </c>
      <c r="G65" s="31">
        <v>7.65</v>
      </c>
      <c r="H65" s="32">
        <v>0</v>
      </c>
      <c r="I65" s="33">
        <f>ROUND(ROUND(H65,2)*ROUND(G65,3),2)</f>
        <v>0</v>
      </c>
      <c r="O65">
        <f>(I65*21)/100</f>
        <v>0</v>
      </c>
      <c r="P65" t="s">
        <v>23</v>
      </c>
    </row>
    <row r="66" spans="1:18" x14ac:dyDescent="0.2">
      <c r="A66" s="34" t="s">
        <v>50</v>
      </c>
      <c r="E66" s="35" t="s">
        <v>61</v>
      </c>
    </row>
    <row r="67" spans="1:18" ht="38.25" x14ac:dyDescent="0.2">
      <c r="A67" s="36" t="s">
        <v>52</v>
      </c>
      <c r="E67" s="37" t="s">
        <v>312</v>
      </c>
    </row>
    <row r="68" spans="1:18" ht="12.75" customHeight="1" x14ac:dyDescent="0.2">
      <c r="A68" s="12" t="s">
        <v>43</v>
      </c>
      <c r="B68" s="12"/>
      <c r="C68" s="39" t="s">
        <v>22</v>
      </c>
      <c r="D68" s="12"/>
      <c r="E68" s="26" t="s">
        <v>192</v>
      </c>
      <c r="F68" s="12"/>
      <c r="G68" s="12"/>
      <c r="H68" s="12"/>
      <c r="I68" s="40">
        <f>0+Q68</f>
        <v>0</v>
      </c>
      <c r="O68">
        <f>0+R68</f>
        <v>0</v>
      </c>
      <c r="Q68">
        <f>0+I69+I72</f>
        <v>0</v>
      </c>
      <c r="R68">
        <f>0+O69+O72</f>
        <v>0</v>
      </c>
    </row>
    <row r="69" spans="1:18" x14ac:dyDescent="0.2">
      <c r="A69" s="24" t="s">
        <v>45</v>
      </c>
      <c r="B69" s="28" t="s">
        <v>132</v>
      </c>
      <c r="C69" s="28" t="s">
        <v>313</v>
      </c>
      <c r="D69" s="24" t="s">
        <v>61</v>
      </c>
      <c r="E69" s="29" t="s">
        <v>314</v>
      </c>
      <c r="F69" s="30" t="s">
        <v>72</v>
      </c>
      <c r="G69" s="31">
        <v>16.2</v>
      </c>
      <c r="H69" s="32">
        <v>0</v>
      </c>
      <c r="I69" s="33">
        <f>ROUND(ROUND(H69,2)*ROUND(G69,3),2)</f>
        <v>0</v>
      </c>
      <c r="O69">
        <f>(I69*21)/100</f>
        <v>0</v>
      </c>
      <c r="P69" t="s">
        <v>23</v>
      </c>
    </row>
    <row r="70" spans="1:18" ht="25.5" x14ac:dyDescent="0.2">
      <c r="A70" s="34" t="s">
        <v>50</v>
      </c>
      <c r="E70" s="35" t="s">
        <v>315</v>
      </c>
    </row>
    <row r="71" spans="1:18" ht="25.5" x14ac:dyDescent="0.2">
      <c r="A71" s="38" t="s">
        <v>52</v>
      </c>
      <c r="E71" s="37" t="s">
        <v>316</v>
      </c>
    </row>
    <row r="72" spans="1:18" x14ac:dyDescent="0.2">
      <c r="A72" s="24" t="s">
        <v>45</v>
      </c>
      <c r="B72" s="28" t="s">
        <v>138</v>
      </c>
      <c r="C72" s="28" t="s">
        <v>317</v>
      </c>
      <c r="D72" s="24" t="s">
        <v>61</v>
      </c>
      <c r="E72" s="29" t="s">
        <v>318</v>
      </c>
      <c r="F72" s="30" t="s">
        <v>49</v>
      </c>
      <c r="G72" s="31">
        <v>1.181</v>
      </c>
      <c r="H72" s="32">
        <v>0</v>
      </c>
      <c r="I72" s="33">
        <f>ROUND(ROUND(H72,2)*ROUND(G72,3),2)</f>
        <v>0</v>
      </c>
      <c r="O72">
        <f>(I72*21)/100</f>
        <v>0</v>
      </c>
      <c r="P72" t="s">
        <v>23</v>
      </c>
    </row>
    <row r="73" spans="1:18" x14ac:dyDescent="0.2">
      <c r="A73" s="34" t="s">
        <v>50</v>
      </c>
      <c r="E73" s="35" t="s">
        <v>61</v>
      </c>
    </row>
    <row r="74" spans="1:18" ht="25.5" x14ac:dyDescent="0.2">
      <c r="A74" s="36" t="s">
        <v>52</v>
      </c>
      <c r="E74" s="37" t="s">
        <v>319</v>
      </c>
    </row>
    <row r="75" spans="1:18" ht="12.75" customHeight="1" x14ac:dyDescent="0.2">
      <c r="A75" s="12" t="s">
        <v>43</v>
      </c>
      <c r="B75" s="12"/>
      <c r="C75" s="39" t="s">
        <v>33</v>
      </c>
      <c r="D75" s="12"/>
      <c r="E75" s="26" t="s">
        <v>320</v>
      </c>
      <c r="F75" s="12"/>
      <c r="G75" s="12"/>
      <c r="H75" s="12"/>
      <c r="I75" s="40">
        <f>0+Q75</f>
        <v>0</v>
      </c>
      <c r="O75">
        <f>0+R75</f>
        <v>0</v>
      </c>
      <c r="Q75">
        <f>0+I76</f>
        <v>0</v>
      </c>
      <c r="R75">
        <f>0+O76</f>
        <v>0</v>
      </c>
    </row>
    <row r="76" spans="1:18" x14ac:dyDescent="0.2">
      <c r="A76" s="24" t="s">
        <v>45</v>
      </c>
      <c r="B76" s="28" t="s">
        <v>143</v>
      </c>
      <c r="C76" s="28" t="s">
        <v>321</v>
      </c>
      <c r="D76" s="24" t="s">
        <v>61</v>
      </c>
      <c r="E76" s="29" t="s">
        <v>322</v>
      </c>
      <c r="F76" s="30" t="s">
        <v>72</v>
      </c>
      <c r="G76" s="31">
        <v>3.6840000000000002</v>
      </c>
      <c r="H76" s="32">
        <v>0</v>
      </c>
      <c r="I76" s="33">
        <f>ROUND(ROUND(H76,2)*ROUND(G76,3),2)</f>
        <v>0</v>
      </c>
      <c r="O76">
        <f>(I76*21)/100</f>
        <v>0</v>
      </c>
      <c r="P76" t="s">
        <v>23</v>
      </c>
    </row>
    <row r="77" spans="1:18" x14ac:dyDescent="0.2">
      <c r="A77" s="34" t="s">
        <v>50</v>
      </c>
      <c r="E77" s="35" t="s">
        <v>61</v>
      </c>
    </row>
    <row r="78" spans="1:18" ht="38.25" x14ac:dyDescent="0.2">
      <c r="A78" s="36" t="s">
        <v>52</v>
      </c>
      <c r="E78" s="37" t="s">
        <v>323</v>
      </c>
    </row>
    <row r="79" spans="1:18" ht="12.75" customHeight="1" x14ac:dyDescent="0.2">
      <c r="A79" s="12" t="s">
        <v>43</v>
      </c>
      <c r="B79" s="12"/>
      <c r="C79" s="39" t="s">
        <v>75</v>
      </c>
      <c r="D79" s="12"/>
      <c r="E79" s="26" t="s">
        <v>242</v>
      </c>
      <c r="F79" s="12"/>
      <c r="G79" s="12"/>
      <c r="H79" s="12"/>
      <c r="I79" s="40">
        <f>0+Q79</f>
        <v>0</v>
      </c>
      <c r="O79">
        <f>0+R79</f>
        <v>0</v>
      </c>
      <c r="Q79">
        <f>0+I80</f>
        <v>0</v>
      </c>
      <c r="R79">
        <f>0+O80</f>
        <v>0</v>
      </c>
    </row>
    <row r="80" spans="1:18" x14ac:dyDescent="0.2">
      <c r="A80" s="24" t="s">
        <v>45</v>
      </c>
      <c r="B80" s="28" t="s">
        <v>228</v>
      </c>
      <c r="C80" s="28" t="s">
        <v>324</v>
      </c>
      <c r="D80" s="24" t="s">
        <v>61</v>
      </c>
      <c r="E80" s="29" t="s">
        <v>325</v>
      </c>
      <c r="F80" s="30" t="s">
        <v>169</v>
      </c>
      <c r="G80" s="31">
        <v>16</v>
      </c>
      <c r="H80" s="32">
        <v>0</v>
      </c>
      <c r="I80" s="33">
        <f>ROUND(ROUND(H80,2)*ROUND(G80,3),2)</f>
        <v>0</v>
      </c>
      <c r="O80">
        <f>(I80*21)/100</f>
        <v>0</v>
      </c>
      <c r="P80" t="s">
        <v>23</v>
      </c>
    </row>
    <row r="81" spans="1:18" x14ac:dyDescent="0.2">
      <c r="A81" s="34" t="s">
        <v>50</v>
      </c>
      <c r="E81" s="35" t="s">
        <v>61</v>
      </c>
    </row>
    <row r="82" spans="1:18" ht="25.5" x14ac:dyDescent="0.2">
      <c r="A82" s="36" t="s">
        <v>52</v>
      </c>
      <c r="E82" s="37" t="s">
        <v>326</v>
      </c>
    </row>
    <row r="83" spans="1:18" ht="12.75" customHeight="1" x14ac:dyDescent="0.2">
      <c r="A83" s="12" t="s">
        <v>43</v>
      </c>
      <c r="B83" s="12"/>
      <c r="C83" s="39" t="s">
        <v>78</v>
      </c>
      <c r="D83" s="12"/>
      <c r="E83" s="26" t="s">
        <v>327</v>
      </c>
      <c r="F83" s="12"/>
      <c r="G83" s="12"/>
      <c r="H83" s="12"/>
      <c r="I83" s="40">
        <f>0+Q83</f>
        <v>0</v>
      </c>
      <c r="O83">
        <f>0+R83</f>
        <v>0</v>
      </c>
      <c r="Q83">
        <f>0+I84</f>
        <v>0</v>
      </c>
      <c r="R83">
        <f>0+O84</f>
        <v>0</v>
      </c>
    </row>
    <row r="84" spans="1:18" x14ac:dyDescent="0.2">
      <c r="A84" s="24" t="s">
        <v>45</v>
      </c>
      <c r="B84" s="28" t="s">
        <v>233</v>
      </c>
      <c r="C84" s="28" t="s">
        <v>328</v>
      </c>
      <c r="D84" s="24" t="s">
        <v>61</v>
      </c>
      <c r="E84" s="29" t="s">
        <v>329</v>
      </c>
      <c r="F84" s="30" t="s">
        <v>146</v>
      </c>
      <c r="G84" s="31">
        <v>20</v>
      </c>
      <c r="H84" s="32">
        <v>0</v>
      </c>
      <c r="I84" s="33">
        <f>ROUND(ROUND(H84,2)*ROUND(G84,3),2)</f>
        <v>0</v>
      </c>
      <c r="O84">
        <f>(I84*21)/100</f>
        <v>0</v>
      </c>
      <c r="P84" t="s">
        <v>23</v>
      </c>
    </row>
    <row r="85" spans="1:18" x14ac:dyDescent="0.2">
      <c r="A85" s="34" t="s">
        <v>50</v>
      </c>
      <c r="E85" s="35" t="s">
        <v>61</v>
      </c>
    </row>
    <row r="86" spans="1:18" ht="25.5" x14ac:dyDescent="0.2">
      <c r="A86" s="36" t="s">
        <v>52</v>
      </c>
      <c r="E86" s="37" t="s">
        <v>330</v>
      </c>
    </row>
    <row r="87" spans="1:18" ht="12.75" customHeight="1" x14ac:dyDescent="0.2">
      <c r="A87" s="12" t="s">
        <v>43</v>
      </c>
      <c r="B87" s="12"/>
      <c r="C87" s="39" t="s">
        <v>40</v>
      </c>
      <c r="D87" s="12"/>
      <c r="E87" s="26" t="s">
        <v>131</v>
      </c>
      <c r="F87" s="12"/>
      <c r="G87" s="12"/>
      <c r="H87" s="12"/>
      <c r="I87" s="40">
        <f>0+Q87</f>
        <v>0</v>
      </c>
      <c r="O87">
        <f>0+R87</f>
        <v>0</v>
      </c>
      <c r="Q87">
        <f>0+I88+I91+I94+I97</f>
        <v>0</v>
      </c>
      <c r="R87">
        <f>0+O88+O91+O94+O97</f>
        <v>0</v>
      </c>
    </row>
    <row r="88" spans="1:18" x14ac:dyDescent="0.2">
      <c r="A88" s="24" t="s">
        <v>45</v>
      </c>
      <c r="B88" s="28" t="s">
        <v>238</v>
      </c>
      <c r="C88" s="28" t="s">
        <v>331</v>
      </c>
      <c r="D88" s="24" t="s">
        <v>61</v>
      </c>
      <c r="E88" s="29" t="s">
        <v>332</v>
      </c>
      <c r="F88" s="30" t="s">
        <v>146</v>
      </c>
      <c r="G88" s="31">
        <v>20</v>
      </c>
      <c r="H88" s="32">
        <v>0</v>
      </c>
      <c r="I88" s="33">
        <f>ROUND(ROUND(H88,2)*ROUND(G88,3),2)</f>
        <v>0</v>
      </c>
      <c r="O88">
        <f>(I88*21)/100</f>
        <v>0</v>
      </c>
      <c r="P88" t="s">
        <v>23</v>
      </c>
    </row>
    <row r="89" spans="1:18" x14ac:dyDescent="0.2">
      <c r="A89" s="34" t="s">
        <v>50</v>
      </c>
      <c r="E89" s="35" t="s">
        <v>333</v>
      </c>
    </row>
    <row r="90" spans="1:18" ht="38.25" x14ac:dyDescent="0.2">
      <c r="A90" s="38" t="s">
        <v>52</v>
      </c>
      <c r="E90" s="37" t="s">
        <v>334</v>
      </c>
    </row>
    <row r="91" spans="1:18" x14ac:dyDescent="0.2">
      <c r="A91" s="24" t="s">
        <v>45</v>
      </c>
      <c r="B91" s="28" t="s">
        <v>243</v>
      </c>
      <c r="C91" s="28" t="s">
        <v>335</v>
      </c>
      <c r="D91" s="24" t="s">
        <v>61</v>
      </c>
      <c r="E91" s="29" t="s">
        <v>336</v>
      </c>
      <c r="F91" s="30" t="s">
        <v>169</v>
      </c>
      <c r="G91" s="31">
        <v>2.4300000000000002</v>
      </c>
      <c r="H91" s="32">
        <v>0</v>
      </c>
      <c r="I91" s="33">
        <f>ROUND(ROUND(H91,2)*ROUND(G91,3),2)</f>
        <v>0</v>
      </c>
      <c r="O91">
        <f>(I91*21)/100</f>
        <v>0</v>
      </c>
      <c r="P91" t="s">
        <v>23</v>
      </c>
    </row>
    <row r="92" spans="1:18" x14ac:dyDescent="0.2">
      <c r="A92" s="34" t="s">
        <v>50</v>
      </c>
      <c r="E92" s="35" t="s">
        <v>61</v>
      </c>
    </row>
    <row r="93" spans="1:18" ht="38.25" x14ac:dyDescent="0.2">
      <c r="A93" s="38" t="s">
        <v>52</v>
      </c>
      <c r="E93" s="37" t="s">
        <v>337</v>
      </c>
    </row>
    <row r="94" spans="1:18" x14ac:dyDescent="0.2">
      <c r="A94" s="24" t="s">
        <v>45</v>
      </c>
      <c r="B94" s="28" t="s">
        <v>248</v>
      </c>
      <c r="C94" s="28" t="s">
        <v>338</v>
      </c>
      <c r="D94" s="24" t="s">
        <v>61</v>
      </c>
      <c r="E94" s="29" t="s">
        <v>339</v>
      </c>
      <c r="F94" s="30" t="s">
        <v>146</v>
      </c>
      <c r="G94" s="31">
        <v>8.4</v>
      </c>
      <c r="H94" s="32">
        <v>0</v>
      </c>
      <c r="I94" s="33">
        <f>ROUND(ROUND(H94,2)*ROUND(G94,3),2)</f>
        <v>0</v>
      </c>
      <c r="O94">
        <f>(I94*21)/100</f>
        <v>0</v>
      </c>
      <c r="P94" t="s">
        <v>23</v>
      </c>
    </row>
    <row r="95" spans="1:18" x14ac:dyDescent="0.2">
      <c r="A95" s="34" t="s">
        <v>50</v>
      </c>
      <c r="E95" s="35" t="s">
        <v>61</v>
      </c>
    </row>
    <row r="96" spans="1:18" ht="38.25" x14ac:dyDescent="0.2">
      <c r="A96" s="38" t="s">
        <v>52</v>
      </c>
      <c r="E96" s="37" t="s">
        <v>340</v>
      </c>
    </row>
    <row r="97" spans="1:16" ht="25.5" x14ac:dyDescent="0.2">
      <c r="A97" s="24" t="s">
        <v>45</v>
      </c>
      <c r="B97" s="28" t="s">
        <v>253</v>
      </c>
      <c r="C97" s="28" t="s">
        <v>341</v>
      </c>
      <c r="D97" s="24" t="s">
        <v>61</v>
      </c>
      <c r="E97" s="29" t="s">
        <v>342</v>
      </c>
      <c r="F97" s="30" t="s">
        <v>146</v>
      </c>
      <c r="G97" s="31">
        <v>8.4</v>
      </c>
      <c r="H97" s="32">
        <v>0</v>
      </c>
      <c r="I97" s="33">
        <f>ROUND(ROUND(H97,2)*ROUND(G97,3),2)</f>
        <v>0</v>
      </c>
      <c r="O97">
        <f>(I97*21)/100</f>
        <v>0</v>
      </c>
      <c r="P97" t="s">
        <v>23</v>
      </c>
    </row>
    <row r="98" spans="1:16" x14ac:dyDescent="0.2">
      <c r="A98" s="34" t="s">
        <v>50</v>
      </c>
      <c r="E98" s="35" t="s">
        <v>61</v>
      </c>
    </row>
    <row r="99" spans="1:16" ht="38.25" x14ac:dyDescent="0.2">
      <c r="A99" s="36" t="s">
        <v>52</v>
      </c>
      <c r="E99" s="37" t="s">
        <v>340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1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22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0+O8</f>
        <v>0</v>
      </c>
      <c r="P2" t="s">
        <v>22</v>
      </c>
    </row>
    <row r="3" spans="1:18" ht="15" customHeight="1" x14ac:dyDescent="0.25">
      <c r="A3" t="s">
        <v>12</v>
      </c>
      <c r="B3" s="16" t="s">
        <v>14</v>
      </c>
      <c r="C3" s="4" t="s">
        <v>15</v>
      </c>
      <c r="D3" s="7"/>
      <c r="E3" s="17" t="s">
        <v>16</v>
      </c>
      <c r="F3" s="8"/>
      <c r="G3" s="15"/>
      <c r="H3" s="14" t="s">
        <v>343</v>
      </c>
      <c r="I3" s="41">
        <f>0+I8</f>
        <v>0</v>
      </c>
      <c r="O3" t="s">
        <v>19</v>
      </c>
      <c r="P3" t="s">
        <v>23</v>
      </c>
    </row>
    <row r="4" spans="1:18" ht="15" customHeight="1" x14ac:dyDescent="0.25">
      <c r="A4" t="s">
        <v>17</v>
      </c>
      <c r="B4" s="19" t="s">
        <v>18</v>
      </c>
      <c r="C4" s="3" t="s">
        <v>343</v>
      </c>
      <c r="D4" s="2"/>
      <c r="E4" s="20" t="s">
        <v>344</v>
      </c>
      <c r="F4" s="12"/>
      <c r="G4" s="12"/>
      <c r="H4" s="21"/>
      <c r="I4" s="21"/>
      <c r="O4" t="s">
        <v>20</v>
      </c>
      <c r="P4" t="s">
        <v>23</v>
      </c>
    </row>
    <row r="5" spans="1:18" ht="12.75" customHeight="1" x14ac:dyDescent="0.2">
      <c r="A5" s="1" t="s">
        <v>26</v>
      </c>
      <c r="B5" s="1" t="s">
        <v>28</v>
      </c>
      <c r="C5" s="1" t="s">
        <v>30</v>
      </c>
      <c r="D5" s="1" t="s">
        <v>31</v>
      </c>
      <c r="E5" s="1" t="s">
        <v>32</v>
      </c>
      <c r="F5" s="1" t="s">
        <v>34</v>
      </c>
      <c r="G5" s="1" t="s">
        <v>36</v>
      </c>
      <c r="H5" s="1" t="s">
        <v>38</v>
      </c>
      <c r="I5" s="1"/>
      <c r="O5" t="s">
        <v>21</v>
      </c>
      <c r="P5" t="s">
        <v>23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39</v>
      </c>
      <c r="I6" s="18" t="s">
        <v>41</v>
      </c>
    </row>
    <row r="7" spans="1:18" ht="12.75" customHeight="1" x14ac:dyDescent="0.2">
      <c r="A7" s="18" t="s">
        <v>27</v>
      </c>
      <c r="B7" s="18" t="s">
        <v>29</v>
      </c>
      <c r="C7" s="18" t="s">
        <v>23</v>
      </c>
      <c r="D7" s="18" t="s">
        <v>22</v>
      </c>
      <c r="E7" s="18" t="s">
        <v>33</v>
      </c>
      <c r="F7" s="18" t="s">
        <v>35</v>
      </c>
      <c r="G7" s="18" t="s">
        <v>37</v>
      </c>
      <c r="H7" s="18" t="s">
        <v>40</v>
      </c>
      <c r="I7" s="18" t="s">
        <v>42</v>
      </c>
    </row>
    <row r="8" spans="1:18" ht="12.75" customHeight="1" x14ac:dyDescent="0.2">
      <c r="A8" s="21" t="s">
        <v>43</v>
      </c>
      <c r="B8" s="21"/>
      <c r="C8" s="25" t="s">
        <v>27</v>
      </c>
      <c r="D8" s="21"/>
      <c r="E8" s="26" t="s">
        <v>44</v>
      </c>
      <c r="F8" s="21"/>
      <c r="G8" s="21"/>
      <c r="H8" s="21"/>
      <c r="I8" s="27">
        <f>0+Q8</f>
        <v>0</v>
      </c>
      <c r="O8">
        <f>0+R8</f>
        <v>0</v>
      </c>
      <c r="Q8">
        <f>0+I9+I12+I15+I18+I21+I24+I27+I30+I33+I36+I39</f>
        <v>0</v>
      </c>
      <c r="R8">
        <f>0+O9+O12+O15+O18+O21+O24+O27+O30+O33+O36+O39</f>
        <v>0</v>
      </c>
    </row>
    <row r="9" spans="1:18" x14ac:dyDescent="0.2">
      <c r="A9" s="24" t="s">
        <v>45</v>
      </c>
      <c r="B9" s="28" t="s">
        <v>29</v>
      </c>
      <c r="C9" s="28" t="s">
        <v>345</v>
      </c>
      <c r="D9" s="24" t="s">
        <v>61</v>
      </c>
      <c r="E9" s="29" t="s">
        <v>346</v>
      </c>
      <c r="F9" s="30" t="s">
        <v>261</v>
      </c>
      <c r="G9" s="31">
        <v>1</v>
      </c>
      <c r="H9" s="32">
        <v>0</v>
      </c>
      <c r="I9" s="33">
        <f>ROUND(ROUND(H9,2)*ROUND(G9,3),2)</f>
        <v>0</v>
      </c>
      <c r="O9">
        <f>(I9*21)/100</f>
        <v>0</v>
      </c>
      <c r="P9" t="s">
        <v>23</v>
      </c>
    </row>
    <row r="10" spans="1:18" x14ac:dyDescent="0.2">
      <c r="A10" s="34" t="s">
        <v>50</v>
      </c>
      <c r="E10" s="35" t="s">
        <v>347</v>
      </c>
    </row>
    <row r="11" spans="1:18" x14ac:dyDescent="0.2">
      <c r="A11" s="38" t="s">
        <v>52</v>
      </c>
      <c r="E11" s="37" t="s">
        <v>61</v>
      </c>
    </row>
    <row r="12" spans="1:18" x14ac:dyDescent="0.2">
      <c r="A12" s="24" t="s">
        <v>45</v>
      </c>
      <c r="B12" s="28" t="s">
        <v>23</v>
      </c>
      <c r="C12" s="28" t="s">
        <v>348</v>
      </c>
      <c r="D12" s="24" t="s">
        <v>61</v>
      </c>
      <c r="E12" s="29" t="s">
        <v>349</v>
      </c>
      <c r="F12" s="30" t="s">
        <v>261</v>
      </c>
      <c r="G12" s="31">
        <v>1</v>
      </c>
      <c r="H12" s="32">
        <v>0</v>
      </c>
      <c r="I12" s="33">
        <f>ROUND(ROUND(H12,2)*ROUND(G12,3),2)</f>
        <v>0</v>
      </c>
      <c r="O12">
        <f>(I12*21)/100</f>
        <v>0</v>
      </c>
      <c r="P12" t="s">
        <v>23</v>
      </c>
    </row>
    <row r="13" spans="1:18" ht="38.25" x14ac:dyDescent="0.2">
      <c r="A13" s="34" t="s">
        <v>50</v>
      </c>
      <c r="E13" s="35" t="s">
        <v>350</v>
      </c>
    </row>
    <row r="14" spans="1:18" x14ac:dyDescent="0.2">
      <c r="A14" s="38" t="s">
        <v>52</v>
      </c>
      <c r="E14" s="37" t="s">
        <v>61</v>
      </c>
    </row>
    <row r="15" spans="1:18" x14ac:dyDescent="0.2">
      <c r="A15" s="24" t="s">
        <v>45</v>
      </c>
      <c r="B15" s="28" t="s">
        <v>22</v>
      </c>
      <c r="C15" s="28" t="s">
        <v>351</v>
      </c>
      <c r="D15" s="24" t="s">
        <v>61</v>
      </c>
      <c r="E15" s="29" t="s">
        <v>352</v>
      </c>
      <c r="F15" s="30" t="s">
        <v>353</v>
      </c>
      <c r="G15" s="31">
        <v>0.6</v>
      </c>
      <c r="H15" s="32">
        <v>0</v>
      </c>
      <c r="I15" s="33">
        <f>ROUND(ROUND(H15,2)*ROUND(G15,3),2)</f>
        <v>0</v>
      </c>
      <c r="O15">
        <f>(I15*21)/100</f>
        <v>0</v>
      </c>
      <c r="P15" t="s">
        <v>23</v>
      </c>
    </row>
    <row r="16" spans="1:18" ht="25.5" x14ac:dyDescent="0.2">
      <c r="A16" s="34" t="s">
        <v>50</v>
      </c>
      <c r="E16" s="35" t="s">
        <v>354</v>
      </c>
    </row>
    <row r="17" spans="1:16" x14ac:dyDescent="0.2">
      <c r="A17" s="38" t="s">
        <v>52</v>
      </c>
      <c r="E17" s="37" t="s">
        <v>355</v>
      </c>
    </row>
    <row r="18" spans="1:16" x14ac:dyDescent="0.2">
      <c r="A18" s="24" t="s">
        <v>45</v>
      </c>
      <c r="B18" s="28" t="s">
        <v>33</v>
      </c>
      <c r="C18" s="28" t="s">
        <v>356</v>
      </c>
      <c r="D18" s="24" t="s">
        <v>61</v>
      </c>
      <c r="E18" s="29" t="s">
        <v>357</v>
      </c>
      <c r="F18" s="30" t="s">
        <v>135</v>
      </c>
      <c r="G18" s="31">
        <v>1</v>
      </c>
      <c r="H18" s="32">
        <v>0</v>
      </c>
      <c r="I18" s="33">
        <f>ROUND(ROUND(H18,2)*ROUND(G18,3),2)</f>
        <v>0</v>
      </c>
      <c r="O18">
        <f>(I18*21)/100</f>
        <v>0</v>
      </c>
      <c r="P18" t="s">
        <v>23</v>
      </c>
    </row>
    <row r="19" spans="1:16" x14ac:dyDescent="0.2">
      <c r="A19" s="34" t="s">
        <v>50</v>
      </c>
      <c r="E19" s="35" t="s">
        <v>358</v>
      </c>
    </row>
    <row r="20" spans="1:16" x14ac:dyDescent="0.2">
      <c r="A20" s="38" t="s">
        <v>52</v>
      </c>
      <c r="E20" s="37" t="s">
        <v>61</v>
      </c>
    </row>
    <row r="21" spans="1:16" x14ac:dyDescent="0.2">
      <c r="A21" s="24" t="s">
        <v>45</v>
      </c>
      <c r="B21" s="28" t="s">
        <v>35</v>
      </c>
      <c r="C21" s="28" t="s">
        <v>359</v>
      </c>
      <c r="D21" s="24" t="s">
        <v>61</v>
      </c>
      <c r="E21" s="29" t="s">
        <v>360</v>
      </c>
      <c r="F21" s="30" t="s">
        <v>261</v>
      </c>
      <c r="G21" s="31">
        <v>1</v>
      </c>
      <c r="H21" s="32">
        <v>0</v>
      </c>
      <c r="I21" s="33">
        <f>ROUND(ROUND(H21,2)*ROUND(G21,3),2)</f>
        <v>0</v>
      </c>
      <c r="O21">
        <f>(I21*21)/100</f>
        <v>0</v>
      </c>
      <c r="P21" t="s">
        <v>23</v>
      </c>
    </row>
    <row r="22" spans="1:16" x14ac:dyDescent="0.2">
      <c r="A22" s="34" t="s">
        <v>50</v>
      </c>
      <c r="E22" s="35" t="s">
        <v>361</v>
      </c>
    </row>
    <row r="23" spans="1:16" x14ac:dyDescent="0.2">
      <c r="A23" s="38" t="s">
        <v>52</v>
      </c>
      <c r="E23" s="37" t="s">
        <v>61</v>
      </c>
    </row>
    <row r="24" spans="1:16" x14ac:dyDescent="0.2">
      <c r="A24" s="24" t="s">
        <v>45</v>
      </c>
      <c r="B24" s="28" t="s">
        <v>37</v>
      </c>
      <c r="C24" s="28" t="s">
        <v>362</v>
      </c>
      <c r="D24" s="24" t="s">
        <v>61</v>
      </c>
      <c r="E24" s="29" t="s">
        <v>363</v>
      </c>
      <c r="F24" s="30" t="s">
        <v>261</v>
      </c>
      <c r="G24" s="31">
        <v>1</v>
      </c>
      <c r="H24" s="32">
        <v>0</v>
      </c>
      <c r="I24" s="33">
        <f>ROUND(ROUND(H24,2)*ROUND(G24,3),2)</f>
        <v>0</v>
      </c>
      <c r="O24">
        <f>(I24*21)/100</f>
        <v>0</v>
      </c>
      <c r="P24" t="s">
        <v>23</v>
      </c>
    </row>
    <row r="25" spans="1:16" ht="25.5" x14ac:dyDescent="0.2">
      <c r="A25" s="34" t="s">
        <v>50</v>
      </c>
      <c r="E25" s="35" t="s">
        <v>364</v>
      </c>
    </row>
    <row r="26" spans="1:16" x14ac:dyDescent="0.2">
      <c r="A26" s="38" t="s">
        <v>52</v>
      </c>
      <c r="E26" s="37" t="s">
        <v>61</v>
      </c>
    </row>
    <row r="27" spans="1:16" x14ac:dyDescent="0.2">
      <c r="A27" s="24" t="s">
        <v>45</v>
      </c>
      <c r="B27" s="28" t="s">
        <v>75</v>
      </c>
      <c r="C27" s="28" t="s">
        <v>365</v>
      </c>
      <c r="D27" s="24" t="s">
        <v>61</v>
      </c>
      <c r="E27" s="29" t="s">
        <v>366</v>
      </c>
      <c r="F27" s="30" t="s">
        <v>261</v>
      </c>
      <c r="G27" s="31">
        <v>1</v>
      </c>
      <c r="H27" s="32">
        <v>0</v>
      </c>
      <c r="I27" s="33">
        <f>ROUND(ROUND(H27,2)*ROUND(G27,3),2)</f>
        <v>0</v>
      </c>
      <c r="O27">
        <f>(I27*21)/100</f>
        <v>0</v>
      </c>
      <c r="P27" t="s">
        <v>23</v>
      </c>
    </row>
    <row r="28" spans="1:16" ht="25.5" x14ac:dyDescent="0.2">
      <c r="A28" s="34" t="s">
        <v>50</v>
      </c>
      <c r="E28" s="35" t="s">
        <v>364</v>
      </c>
    </row>
    <row r="29" spans="1:16" x14ac:dyDescent="0.2">
      <c r="A29" s="38" t="s">
        <v>52</v>
      </c>
      <c r="E29" s="37" t="s">
        <v>61</v>
      </c>
    </row>
    <row r="30" spans="1:16" x14ac:dyDescent="0.2">
      <c r="A30" s="24" t="s">
        <v>45</v>
      </c>
      <c r="B30" s="28" t="s">
        <v>78</v>
      </c>
      <c r="C30" s="28" t="s">
        <v>367</v>
      </c>
      <c r="D30" s="24" t="s">
        <v>61</v>
      </c>
      <c r="E30" s="29" t="s">
        <v>368</v>
      </c>
      <c r="F30" s="30" t="s">
        <v>353</v>
      </c>
      <c r="G30" s="31">
        <v>0.6</v>
      </c>
      <c r="H30" s="32">
        <v>0</v>
      </c>
      <c r="I30" s="33">
        <f>ROUND(ROUND(H30,2)*ROUND(G30,3),2)</f>
        <v>0</v>
      </c>
      <c r="O30">
        <f>(I30*21)/100</f>
        <v>0</v>
      </c>
      <c r="P30" t="s">
        <v>23</v>
      </c>
    </row>
    <row r="31" spans="1:16" x14ac:dyDescent="0.2">
      <c r="A31" s="34" t="s">
        <v>50</v>
      </c>
      <c r="E31" s="35" t="s">
        <v>61</v>
      </c>
    </row>
    <row r="32" spans="1:16" x14ac:dyDescent="0.2">
      <c r="A32" s="38" t="s">
        <v>52</v>
      </c>
      <c r="E32" s="37" t="s">
        <v>355</v>
      </c>
    </row>
    <row r="33" spans="1:16" x14ac:dyDescent="0.2">
      <c r="A33" s="24" t="s">
        <v>45</v>
      </c>
      <c r="B33" s="28" t="s">
        <v>40</v>
      </c>
      <c r="C33" s="28" t="s">
        <v>369</v>
      </c>
      <c r="D33" s="24" t="s">
        <v>61</v>
      </c>
      <c r="E33" s="29" t="s">
        <v>370</v>
      </c>
      <c r="F33" s="30" t="s">
        <v>261</v>
      </c>
      <c r="G33" s="31">
        <v>1</v>
      </c>
      <c r="H33" s="32">
        <v>0</v>
      </c>
      <c r="I33" s="33">
        <f>ROUND(ROUND(H33,2)*ROUND(G33,3),2)</f>
        <v>0</v>
      </c>
      <c r="O33">
        <f>(I33*21)/100</f>
        <v>0</v>
      </c>
      <c r="P33" t="s">
        <v>23</v>
      </c>
    </row>
    <row r="34" spans="1:16" x14ac:dyDescent="0.2">
      <c r="A34" s="34" t="s">
        <v>50</v>
      </c>
      <c r="E34" s="35" t="s">
        <v>371</v>
      </c>
    </row>
    <row r="35" spans="1:16" x14ac:dyDescent="0.2">
      <c r="A35" s="38" t="s">
        <v>52</v>
      </c>
      <c r="E35" s="37" t="s">
        <v>61</v>
      </c>
    </row>
    <row r="36" spans="1:16" x14ac:dyDescent="0.2">
      <c r="A36" s="24" t="s">
        <v>45</v>
      </c>
      <c r="B36" s="28" t="s">
        <v>42</v>
      </c>
      <c r="C36" s="28" t="s">
        <v>372</v>
      </c>
      <c r="D36" s="24" t="s">
        <v>61</v>
      </c>
      <c r="E36" s="29" t="s">
        <v>373</v>
      </c>
      <c r="F36" s="30" t="s">
        <v>261</v>
      </c>
      <c r="G36" s="31">
        <v>1</v>
      </c>
      <c r="H36" s="32">
        <v>0</v>
      </c>
      <c r="I36" s="33">
        <f>ROUND(ROUND(H36,2)*ROUND(G36,3),2)</f>
        <v>0</v>
      </c>
      <c r="O36">
        <f>(I36*21)/100</f>
        <v>0</v>
      </c>
      <c r="P36" t="s">
        <v>23</v>
      </c>
    </row>
    <row r="37" spans="1:16" ht="38.25" x14ac:dyDescent="0.2">
      <c r="A37" s="34" t="s">
        <v>50</v>
      </c>
      <c r="E37" s="35" t="s">
        <v>374</v>
      </c>
    </row>
    <row r="38" spans="1:16" x14ac:dyDescent="0.2">
      <c r="A38" s="38" t="s">
        <v>52</v>
      </c>
      <c r="E38" s="37" t="s">
        <v>61</v>
      </c>
    </row>
    <row r="39" spans="1:16" x14ac:dyDescent="0.2">
      <c r="A39" s="24" t="s">
        <v>45</v>
      </c>
      <c r="B39" s="28" t="s">
        <v>91</v>
      </c>
      <c r="C39" s="28" t="s">
        <v>375</v>
      </c>
      <c r="D39" s="24" t="s">
        <v>61</v>
      </c>
      <c r="E39" s="29" t="s">
        <v>376</v>
      </c>
      <c r="F39" s="30" t="s">
        <v>261</v>
      </c>
      <c r="G39" s="31">
        <v>1</v>
      </c>
      <c r="H39" s="32">
        <v>0</v>
      </c>
      <c r="I39" s="33">
        <f>ROUND(ROUND(H39,2)*ROUND(G39,3),2)</f>
        <v>0</v>
      </c>
      <c r="O39">
        <f>(I39*21)/100</f>
        <v>0</v>
      </c>
      <c r="P39" t="s">
        <v>23</v>
      </c>
    </row>
    <row r="40" spans="1:16" ht="25.5" x14ac:dyDescent="0.2">
      <c r="A40" s="34" t="s">
        <v>50</v>
      </c>
      <c r="E40" s="35" t="s">
        <v>377</v>
      </c>
    </row>
    <row r="41" spans="1:16" x14ac:dyDescent="0.2">
      <c r="A41" s="36" t="s">
        <v>52</v>
      </c>
      <c r="E41" s="37" t="s">
        <v>61</v>
      </c>
    </row>
  </sheetData>
  <sheetProtection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SO 002</vt:lpstr>
      <vt:lpstr>SO 102</vt:lpstr>
      <vt:lpstr>SO 120</vt:lpstr>
      <vt:lpstr>SO 201</vt:lpstr>
      <vt:lpstr>VON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</cp:lastModifiedBy>
  <dcterms:modified xsi:type="dcterms:W3CDTF">2024-07-11T06:10:40Z</dcterms:modified>
  <cp:category/>
  <cp:contentStatus/>
</cp:coreProperties>
</file>